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620" tabRatio="850"/>
  </bookViews>
  <sheets>
    <sheet name="Data Summary" sheetId="2" r:id="rId1"/>
    <sheet name="1" sheetId="78" state="hidden" r:id="rId2"/>
    <sheet name="2" sheetId="4" state="hidden" r:id="rId3"/>
    <sheet name="3" sheetId="139" state="hidden" r:id="rId4"/>
    <sheet name="4" sheetId="140" state="hidden" r:id="rId5"/>
    <sheet name="5" sheetId="79" state="hidden" r:id="rId6"/>
    <sheet name="6" sheetId="8" state="hidden" r:id="rId7"/>
    <sheet name="7" sheetId="9" state="hidden" r:id="rId8"/>
    <sheet name="8" sheetId="10" state="hidden" r:id="rId9"/>
    <sheet name="9" sheetId="11" state="hidden" r:id="rId10"/>
    <sheet name="10" sheetId="12" state="hidden" r:id="rId11"/>
    <sheet name="11" sheetId="13" state="hidden" r:id="rId12"/>
    <sheet name="12" sheetId="14" state="hidden" r:id="rId13"/>
    <sheet name="13 " sheetId="141" state="hidden" r:id="rId14"/>
    <sheet name="14" sheetId="15" state="hidden" r:id="rId15"/>
    <sheet name="15" sheetId="16" state="hidden" r:id="rId16"/>
    <sheet name="16" sheetId="142" state="hidden" r:id="rId17"/>
    <sheet name="17" sheetId="143" state="hidden" r:id="rId18"/>
    <sheet name="18" sheetId="144" state="hidden" r:id="rId19"/>
    <sheet name="19" sheetId="145" state="hidden" r:id="rId20"/>
    <sheet name="20" sheetId="146" state="hidden" r:id="rId21"/>
    <sheet name="21" sheetId="147" state="hidden" r:id="rId22"/>
    <sheet name="22" sheetId="148" state="hidden" r:id="rId23"/>
    <sheet name="23" sheetId="149" state="hidden" r:id="rId24"/>
    <sheet name="24" sheetId="150" state="hidden" r:id="rId25"/>
    <sheet name="25" sheetId="151" state="hidden" r:id="rId26"/>
    <sheet name="26" sheetId="152" state="hidden" r:id="rId27"/>
    <sheet name="27" sheetId="153" state="hidden" r:id="rId28"/>
    <sheet name="28" sheetId="154" state="hidden" r:id="rId29"/>
    <sheet name="29" sheetId="155" state="hidden" r:id="rId30"/>
    <sheet name="30" sheetId="156" state="hidden" r:id="rId31"/>
    <sheet name="31" sheetId="157" state="hidden" r:id="rId32"/>
    <sheet name="32" sheetId="158" state="hidden" r:id="rId33"/>
    <sheet name="33" sheetId="159" state="hidden" r:id="rId34"/>
    <sheet name="1 " sheetId="201" r:id="rId35"/>
    <sheet name="2 " sheetId="202" r:id="rId36"/>
    <sheet name="3 " sheetId="203" r:id="rId37"/>
    <sheet name="4 " sheetId="204" r:id="rId38"/>
    <sheet name="5 " sheetId="205" r:id="rId39"/>
    <sheet name="6 " sheetId="206" r:id="rId40"/>
    <sheet name="7 " sheetId="207" r:id="rId41"/>
    <sheet name="8 " sheetId="208" r:id="rId42"/>
    <sheet name="9 " sheetId="209" r:id="rId43"/>
    <sheet name="10 " sheetId="210" r:id="rId44"/>
    <sheet name="11 " sheetId="211" r:id="rId45"/>
    <sheet name="12 " sheetId="212" r:id="rId46"/>
    <sheet name="13  " sheetId="213" r:id="rId47"/>
    <sheet name="14 " sheetId="214" r:id="rId48"/>
    <sheet name="15 " sheetId="215" r:id="rId49"/>
    <sheet name="16 " sheetId="216" r:id="rId50"/>
    <sheet name="17 " sheetId="217" r:id="rId51"/>
    <sheet name="18 " sheetId="218" r:id="rId52"/>
    <sheet name="19 " sheetId="219" r:id="rId53"/>
    <sheet name="20 " sheetId="220" r:id="rId54"/>
    <sheet name="21 " sheetId="221" r:id="rId55"/>
    <sheet name="22 " sheetId="222" r:id="rId56"/>
    <sheet name="23 " sheetId="223" r:id="rId57"/>
    <sheet name="24 " sheetId="224" r:id="rId58"/>
    <sheet name="25 " sheetId="225" r:id="rId59"/>
    <sheet name="26 " sheetId="226" r:id="rId60"/>
    <sheet name="27 " sheetId="227" r:id="rId61"/>
    <sheet name="28 " sheetId="228" r:id="rId62"/>
    <sheet name="29 " sheetId="229" r:id="rId63"/>
    <sheet name="30 " sheetId="230" r:id="rId64"/>
    <sheet name="31 " sheetId="231" r:id="rId65"/>
    <sheet name="32 " sheetId="232" r:id="rId66"/>
    <sheet name="33  " sheetId="233" r:id="rId67"/>
    <sheet name="34" sheetId="160" r:id="rId68"/>
    <sheet name="35" sheetId="161" r:id="rId69"/>
    <sheet name="36" sheetId="162" r:id="rId70"/>
    <sheet name="37" sheetId="163" r:id="rId71"/>
    <sheet name="38" sheetId="164" r:id="rId72"/>
    <sheet name="39" sheetId="165" r:id="rId73"/>
    <sheet name="40" sheetId="166" r:id="rId74"/>
    <sheet name="41" sheetId="167" r:id="rId75"/>
    <sheet name="42" sheetId="168" r:id="rId76"/>
    <sheet name="43" sheetId="169" r:id="rId77"/>
    <sheet name="44" sheetId="170" r:id="rId78"/>
    <sheet name="45" sheetId="171" r:id="rId79"/>
    <sheet name="46" sheetId="172" r:id="rId80"/>
    <sheet name="47" sheetId="173" r:id="rId81"/>
    <sheet name="48" sheetId="174" r:id="rId82"/>
    <sheet name="49" sheetId="175" r:id="rId83"/>
    <sheet name="50" sheetId="176" r:id="rId84"/>
    <sheet name="51" sheetId="177" r:id="rId85"/>
    <sheet name="52" sheetId="178" r:id="rId86"/>
    <sheet name="53" sheetId="182" r:id="rId87"/>
    <sheet name="54" sheetId="183" r:id="rId88"/>
    <sheet name="55" sheetId="184" r:id="rId89"/>
    <sheet name="56" sheetId="185" r:id="rId90"/>
    <sheet name="57" sheetId="186" r:id="rId91"/>
    <sheet name="58" sheetId="187" r:id="rId92"/>
    <sheet name="59" sheetId="188" r:id="rId93"/>
    <sheet name="60" sheetId="200" r:id="rId94"/>
    <sheet name="61 " sheetId="179" r:id="rId95"/>
    <sheet name="62" sheetId="180" r:id="rId96"/>
    <sheet name="63" sheetId="181" r:id="rId97"/>
    <sheet name="64" sheetId="190" r:id="rId98"/>
    <sheet name="65" sheetId="191" r:id="rId99"/>
    <sheet name="66" sheetId="192" r:id="rId100"/>
    <sheet name="67" sheetId="193" r:id="rId101"/>
    <sheet name="68" sheetId="194" r:id="rId102"/>
    <sheet name="69" sheetId="195" r:id="rId103"/>
    <sheet name="70" sheetId="196" r:id="rId104"/>
    <sheet name="71" sheetId="197" r:id="rId105"/>
    <sheet name="72" sheetId="198" r:id="rId106"/>
    <sheet name="73" sheetId="199" r:id="rId107"/>
    <sheet name="74" sheetId="17" r:id="rId108"/>
  </sheets>
  <externalReferences>
    <externalReference r:id="rId109"/>
    <externalReference r:id="rId110"/>
    <externalReference r:id="rId111"/>
    <externalReference r:id="rId112"/>
    <externalReference r:id="rId113"/>
  </externalReferences>
  <definedNames>
    <definedName name="_xlnm._FilterDatabase" localSheetId="2" hidden="1">'2'!$A$3:$Q$41</definedName>
    <definedName name="_xlnm._FilterDatabase" localSheetId="35" hidden="1">'2 '!$A$3:$Q$21</definedName>
    <definedName name="_xlnm._FilterDatabase" localSheetId="3" hidden="1">'3'!$A$2:$J$3</definedName>
    <definedName name="_xlnm._FilterDatabase" localSheetId="36" hidden="1">'3 '!$A$2:$J$3</definedName>
    <definedName name="_xlnm._FilterDatabase" localSheetId="105" hidden="1">'72'!#REF!</definedName>
    <definedName name="BSE" localSheetId="93">INDEX([1]Indices!$G$2:$G$166,MATCH([1]Indices!#REF!,[1]Indices!$E$2:$E$166)):INDEX([1]Indices!$G$2:$G$166,MATCH([1]Indices!#REF!,[1]Indices!$E$2:$E$166))</definedName>
    <definedName name="BSE">INDEX([1]Indices!$G$2:$G$166,MATCH([1]Indices!#REF!,[1]Indices!$E$2:$E$166)):INDEX([1]Indices!$G$2:$G$166,MATCH([1]Indices!#REF!,[1]Indices!$E$2:$E$166))</definedName>
    <definedName name="Date" localSheetId="93">INDEX([1]Indices!$E$2:$E$166,MATCH([1]Indices!#REF!,[1]Indices!$E$2:$E$166)):INDEX([1]Indices!$E$2:$E$166,MATCH([1]Indices!#REF!,[1]Indices!$E$2:$E$166))</definedName>
    <definedName name="Date">INDEX([1]Indices!$E$2:$E$166,MATCH([1]Indices!#REF!,[1]Indices!$E$2:$E$166)):INDEX([1]Indices!$E$2:$E$166,MATCH([1]Indices!#REF!,[1]Indices!$E$2:$E$166))</definedName>
    <definedName name="fa" localSheetId="93" hidden="1">#REF!</definedName>
    <definedName name="fa" hidden="1">#REF!</definedName>
    <definedName name="NSE" localSheetId="93">INDEX([1]Indices!$F$2:$F$166,MATCH([1]Indices!#REF!,[1]Indices!$E$2:$E$166)):INDEX([1]Indices!$F$2:$F$166,MATCH([1]Indices!#REF!,[1]Indices!$E$2:$E$166))</definedName>
    <definedName name="NSE">INDEX([1]Indices!$F$2:$F$166,MATCH([1]Indices!#REF!,[1]Indices!$E$2:$E$166)):INDEX([1]Indices!$F$2:$F$166,MATCH([1]Indices!#REF!,[1]Indices!$E$2:$E$166))</definedName>
    <definedName name="_xlnm.Print_Area" localSheetId="1">'1'!$A$1:$C$64</definedName>
    <definedName name="_xlnm.Print_Area" localSheetId="34">'1 '!$A$1:$C$64</definedName>
    <definedName name="_xlnm.Print_Area" localSheetId="10">'10'!$A$1:$K$17</definedName>
    <definedName name="_xlnm.Print_Area" localSheetId="43">'10 '!$A$1:$K$18</definedName>
    <definedName name="_xlnm.Print_Area" localSheetId="11">'11'!$A$1:$K$16</definedName>
    <definedName name="_xlnm.Print_Area" localSheetId="44">'11 '!$A$1:$K$17</definedName>
    <definedName name="_xlnm.Print_Area" localSheetId="12">'12'!$A$1:$I$15</definedName>
    <definedName name="_xlnm.Print_Area" localSheetId="45">'12 '!$A$1:$I$16</definedName>
    <definedName name="_xlnm.Print_Area" localSheetId="14">'14'!$A$1:$M$14</definedName>
    <definedName name="_xlnm.Print_Area" localSheetId="47">'14 '!$A$1:$M$14</definedName>
    <definedName name="_xlnm.Print_Area" localSheetId="15">'15'!$A$1:$K$14</definedName>
    <definedName name="_xlnm.Print_Area" localSheetId="48">'15 '!$A$1:$K$14</definedName>
    <definedName name="_xlnm.Print_Area" localSheetId="16">'16'!$A$1:$D$10</definedName>
    <definedName name="_xlnm.Print_Area" localSheetId="49">'16 '!$A$1:$D$9</definedName>
    <definedName name="_xlnm.Print_Area" localSheetId="17">'17'!$A$1:$P$16</definedName>
    <definedName name="_xlnm.Print_Area" localSheetId="50">'17 '!$A$1:$P$17</definedName>
    <definedName name="_xlnm.Print_Area" localSheetId="18">'18'!$A$1:$Q$18</definedName>
    <definedName name="_xlnm.Print_Area" localSheetId="51">'18 '!$A$1:$Q$19</definedName>
    <definedName name="_xlnm.Print_Area" localSheetId="19">'19'!$A$1:$P$17</definedName>
    <definedName name="_xlnm.Print_Area" localSheetId="52">'19 '!$A$1:$P$18</definedName>
    <definedName name="_xlnm.Print_Area" localSheetId="2">'2'!$A$1:$Q$45</definedName>
    <definedName name="_xlnm.Print_Area" localSheetId="35">'2 '!$A$1:$Q$21</definedName>
    <definedName name="_xlnm.Print_Area" localSheetId="20">'20'!$A$1:$H$32</definedName>
    <definedName name="_xlnm.Print_Area" localSheetId="53">'20 '!$A$1:$H$32</definedName>
    <definedName name="_xlnm.Print_Area" localSheetId="21">'21'!$A$1:$F$15</definedName>
    <definedName name="_xlnm.Print_Area" localSheetId="54">'21 '!$A$1:$F$16</definedName>
    <definedName name="_xlnm.Print_Area" localSheetId="24">'24'!$A$1:$J$39</definedName>
    <definedName name="_xlnm.Print_Area" localSheetId="57">'24 '!$A$1:$J$39</definedName>
    <definedName name="_xlnm.Print_Area" localSheetId="3">'3'!$A$1:$J$4</definedName>
    <definedName name="_xlnm.Print_Area" localSheetId="36">'3 '!$A$1:$J$4</definedName>
    <definedName name="_xlnm.Print_Area" localSheetId="67">'34'!$A$1:$W$28</definedName>
    <definedName name="_xlnm.Print_Area" localSheetId="68">'35'!$A$1:$W$27</definedName>
    <definedName name="_xlnm.Print_Area" localSheetId="4">'4'!$A$1:$I$18</definedName>
    <definedName name="_xlnm.Print_Area" localSheetId="37">'4 '!$A$1:$I$19</definedName>
    <definedName name="_xlnm.Print_Area" localSheetId="82">'49'!$A$1:$K$21</definedName>
    <definedName name="_xlnm.Print_Area" localSheetId="5">'5'!$1:$55</definedName>
    <definedName name="_xlnm.Print_Area" localSheetId="38">'5 '!$1:$55</definedName>
    <definedName name="_xlnm.Print_Area" localSheetId="86">'53'!$A$1:$F$7</definedName>
    <definedName name="_xlnm.Print_Area" localSheetId="87">'54'!$A$1:$F$13</definedName>
    <definedName name="_xlnm.Print_Area" localSheetId="88">'55'!$A$1:$AC$12</definedName>
    <definedName name="_xlnm.Print_Area" localSheetId="91">'58'!$A$1:$N$89</definedName>
    <definedName name="_xlnm.Print_Area" localSheetId="97">'64'!$A$1:$L$18</definedName>
    <definedName name="_xlnm.Print_Area" localSheetId="98">'65'!$A$1:$F$18</definedName>
    <definedName name="_xlnm.Print_Area" localSheetId="99">'66'!$A$1:$T$39</definedName>
    <definedName name="_xlnm.Print_Area" localSheetId="100">'67'!$A$1:$T$21</definedName>
    <definedName name="_xlnm.Print_Area" localSheetId="101">'68'!$A$1:$N$39</definedName>
    <definedName name="_xlnm.Print_Area" localSheetId="102">'69'!$A$1:$N$35</definedName>
    <definedName name="_xlnm.Print_Area" localSheetId="7">'7'!$A$1:$K$66</definedName>
    <definedName name="_xlnm.Print_Area" localSheetId="40">'7 '!$A$1:$K$66</definedName>
    <definedName name="_xlnm.Print_Area" localSheetId="103">'70'!$A$1:$H$57</definedName>
    <definedName name="_xlnm.Print_Area" localSheetId="107">'74'!$A$1:$C$44</definedName>
    <definedName name="_xlnm.Print_Area" localSheetId="8">'8'!$A$1:$Q$17</definedName>
    <definedName name="_xlnm.Print_Area" localSheetId="41">'8 '!$A$1:$Q$18</definedName>
    <definedName name="_xlnm.Print_Area" localSheetId="9">'9'!$A$1:$O$16</definedName>
    <definedName name="_xlnm.Print_Area" localSheetId="42">'9 '!$A$1:$O$17</definedName>
    <definedName name="rDate">[2]Raw!$C$2</definedName>
    <definedName name="sDate">[3]Raw!$C$2</definedName>
    <definedName name="SEBI">INDEX([1]Indices!$G$2:$G$166,MATCH([1]Indices!#REF!,[1]Indices!$E$2:$E$166)):INDEX([1]Indices!$G$2:$G$166,MATCH([1]Indices!#REF!,[1]Indices!$E$2:$E$166))</definedName>
    <definedName name="SpreadsheetBuilder_1" hidden="1">'[4]PE &amp;VOL'!$A$1:$Q$7</definedName>
    <definedName name="SpreadsheetBuilder_2" hidden="1">'[5]PE &amp;VOL'!$A$1:$Q$7</definedName>
    <definedName name="TRNR_6531c5328a1948209f1e3286516358c5_1_0" localSheetId="93" hidden="1">#REF!</definedName>
    <definedName name="TRNR_6531c5328a1948209f1e3286516358c5_1_0" hidden="1">#REF!</definedName>
    <definedName name="TRNR_66fc5e9b2a8143859bb0bf5a6edf55aa_9_0" localSheetId="93" hidden="1">#REF!</definedName>
    <definedName name="TRNR_66fc5e9b2a8143859bb0bf5a6edf55aa_9_0" hidden="1">#REF!</definedName>
    <definedName name="TRNR_70d05a7930e64010b93feb78615fc9a1_1_0" localSheetId="93" hidden="1">#REF!</definedName>
    <definedName name="TRNR_70d05a7930e64010b93feb78615fc9a1_1_0" hidden="1">#REF!</definedName>
    <definedName name="TRNR_7703dcd31ba94dc3b5f94a2b004d0246_1_0" localSheetId="93" hidden="1">#REF!</definedName>
    <definedName name="TRNR_7703dcd31ba94dc3b5f94a2b004d0246_1_0" hidden="1">#REF!</definedName>
    <definedName name="TRNR_78d1153e1e7347b9ae17b308bc65aca5_1_0" localSheetId="93" hidden="1">#REF!</definedName>
    <definedName name="TRNR_78d1153e1e7347b9ae17b308bc65aca5_1_0" hidden="1">#REF!</definedName>
    <definedName name="TRNR_82966002c5ea4543be04a1398f142f6c_9_0" localSheetId="93" hidden="1">#REF!</definedName>
    <definedName name="TRNR_82966002c5ea4543be04a1398f142f6c_9_0" hidden="1">#REF!</definedName>
    <definedName name="TRNR_8a2c585f2f8c4acd9d5a4d6a1c6ffda3_1_0" localSheetId="93" hidden="1">#REF!</definedName>
    <definedName name="TRNR_8a2c585f2f8c4acd9d5a4d6a1c6ffda3_1_0" hidden="1">#REF!</definedName>
    <definedName name="TRNR_a77c790d917545999f3fd7ce3ef195b4_1_0" localSheetId="93" hidden="1">#REF!</definedName>
    <definedName name="TRNR_a77c790d917545999f3fd7ce3ef195b4_1_0" hidden="1">#REF!</definedName>
    <definedName name="TRNR_a788a290182e4000a95044e270ad5579_1_0" localSheetId="93" hidden="1">#REF!</definedName>
    <definedName name="TRNR_a788a290182e4000a95044e270ad5579_1_0" hidden="1">#REF!</definedName>
    <definedName name="TRNR_d66104a0ac794f7b8f3127e9f50ab578_9_0" localSheetId="93" hidden="1">#REF!</definedName>
    <definedName name="TRNR_d66104a0ac794f7b8f3127e9f50ab578_9_0" hidden="1">#REF!</definedName>
    <definedName name="TRNR_dbbfc746b1744da1ba06fa62b4f510ec_1_0" localSheetId="93" hidden="1">#REF!</definedName>
    <definedName name="TRNR_dbbfc746b1744da1ba06fa62b4f510ec_1_0" hidden="1">#REF!</definedName>
    <definedName name="TRNR_dc51d34d3bb44ebe85294c9ecab50790_9_0" localSheetId="93" hidden="1">#REF!</definedName>
    <definedName name="TRNR_dc51d34d3bb44ebe85294c9ecab50790_9_0" hidden="1">#REF!</definedName>
    <definedName name="TRNR_ddba629b237349b68875a21ec04fd3c1_2_0" localSheetId="93" hidden="1">#REF!</definedName>
    <definedName name="TRNR_ddba629b237349b68875a21ec04fd3c1_2_0" hidden="1">#REF!</definedName>
    <definedName name="XX" localSheetId="93" hidden="1">#REF!</definedName>
    <definedName name="XX"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5" l="1"/>
  <c r="D21" i="195"/>
  <c r="E21" i="195"/>
  <c r="F21" i="195"/>
  <c r="G21" i="195"/>
  <c r="H21" i="195"/>
  <c r="I21" i="195"/>
  <c r="J21" i="195"/>
  <c r="K21" i="195"/>
  <c r="L21" i="195"/>
  <c r="B21" i="195"/>
  <c r="C6" i="195"/>
  <c r="D6" i="195"/>
  <c r="E6" i="195"/>
  <c r="F6" i="195"/>
  <c r="G6" i="195"/>
  <c r="H6" i="195"/>
  <c r="I6" i="195"/>
  <c r="J6" i="195"/>
  <c r="K6" i="195"/>
  <c r="L6" i="195"/>
  <c r="B6" i="195"/>
  <c r="C22" i="194"/>
  <c r="D22" i="194"/>
  <c r="E22" i="194"/>
  <c r="F22" i="194"/>
  <c r="G22" i="194"/>
  <c r="H22" i="194"/>
  <c r="I22" i="194"/>
  <c r="J22" i="194"/>
  <c r="K22" i="194"/>
  <c r="L22" i="194"/>
  <c r="B22" i="194"/>
  <c r="C5" i="188"/>
  <c r="D5" i="188"/>
  <c r="E5" i="188"/>
  <c r="F5" i="188"/>
  <c r="G5" i="188"/>
  <c r="H5" i="188"/>
  <c r="I5" i="188"/>
  <c r="J5" i="188"/>
  <c r="B5" i="188"/>
  <c r="F4" i="182" l="1"/>
  <c r="C5" i="176" l="1"/>
  <c r="B8" i="160"/>
  <c r="C8" i="160"/>
  <c r="D8" i="160"/>
  <c r="E8" i="160"/>
  <c r="F8" i="160"/>
  <c r="G8" i="160"/>
  <c r="H8" i="160"/>
  <c r="I8" i="160"/>
  <c r="J8" i="160"/>
  <c r="K8" i="160"/>
  <c r="L8" i="160"/>
  <c r="M8" i="160"/>
  <c r="N8" i="160"/>
  <c r="O8" i="160"/>
  <c r="P8" i="160"/>
  <c r="Q8" i="160"/>
  <c r="R8" i="160"/>
  <c r="C20" i="204" l="1"/>
  <c r="D20" i="204"/>
  <c r="E20" i="204"/>
  <c r="F20" i="204"/>
  <c r="G20" i="204"/>
  <c r="H20" i="204"/>
  <c r="I20" i="204"/>
  <c r="B20" i="204"/>
  <c r="B4" i="232" l="1"/>
  <c r="C4" i="232"/>
  <c r="D4" i="232"/>
  <c r="E4" i="232"/>
  <c r="F4" i="232"/>
  <c r="G4" i="232"/>
  <c r="H4" i="232"/>
  <c r="I4" i="232"/>
  <c r="J4" i="232"/>
  <c r="K4" i="232"/>
  <c r="L4" i="232"/>
  <c r="M4" i="232"/>
  <c r="N4" i="232" s="1"/>
  <c r="O4" i="232"/>
  <c r="P4" i="232"/>
  <c r="Q4" i="232"/>
  <c r="A13" i="232"/>
  <c r="B4" i="231"/>
  <c r="C4" i="231"/>
  <c r="D4" i="231"/>
  <c r="F4" i="231"/>
  <c r="G4" i="231"/>
  <c r="H4" i="231"/>
  <c r="I4" i="231"/>
  <c r="K4" i="231"/>
  <c r="L4" i="231"/>
  <c r="M4" i="231"/>
  <c r="O4" i="231"/>
  <c r="P4" i="231"/>
  <c r="Q4" i="231"/>
  <c r="A13" i="231"/>
  <c r="A26" i="230"/>
  <c r="H9" i="229"/>
  <c r="A13" i="229"/>
  <c r="D5" i="228"/>
  <c r="G5" i="228"/>
  <c r="J5" i="228"/>
  <c r="D6" i="228"/>
  <c r="G6" i="228"/>
  <c r="J6" i="228"/>
  <c r="D7" i="228"/>
  <c r="G7" i="228"/>
  <c r="J7" i="228"/>
  <c r="D8" i="228"/>
  <c r="G8" i="228"/>
  <c r="J8" i="228"/>
  <c r="D9" i="228"/>
  <c r="G9" i="228"/>
  <c r="J9" i="228"/>
  <c r="D10" i="228"/>
  <c r="G10" i="228"/>
  <c r="J10" i="228"/>
  <c r="D11" i="228"/>
  <c r="G11" i="228"/>
  <c r="J11" i="228"/>
  <c r="D12" i="228"/>
  <c r="G12" i="228"/>
  <c r="J12" i="228"/>
  <c r="D13" i="228"/>
  <c r="G13" i="228"/>
  <c r="J13" i="228"/>
  <c r="A14" i="228"/>
  <c r="D5" i="227"/>
  <c r="G5" i="227"/>
  <c r="J5" i="227"/>
  <c r="D11" i="227"/>
  <c r="D12" i="227"/>
  <c r="G12" i="227"/>
  <c r="J12" i="227"/>
  <c r="D13" i="227"/>
  <c r="G13" i="227"/>
  <c r="J13" i="227"/>
  <c r="A14" i="227"/>
  <c r="A14" i="223"/>
  <c r="A14" i="222"/>
  <c r="A14" i="221"/>
  <c r="A29" i="220"/>
  <c r="E5" i="219"/>
  <c r="F5" i="219"/>
  <c r="J5" i="219" s="1"/>
  <c r="G5" i="219"/>
  <c r="H5" i="219"/>
  <c r="I5" i="219" s="1"/>
  <c r="I6" i="219"/>
  <c r="I7" i="219"/>
  <c r="I8" i="219"/>
  <c r="I9" i="219"/>
  <c r="I10" i="219"/>
  <c r="I11" i="219"/>
  <c r="I12" i="219"/>
  <c r="A14" i="219"/>
  <c r="B5" i="218"/>
  <c r="C5" i="218"/>
  <c r="E5" i="218"/>
  <c r="F5" i="218"/>
  <c r="G5" i="218"/>
  <c r="H5" i="218"/>
  <c r="K5" i="218"/>
  <c r="L5" i="218"/>
  <c r="M5" i="218"/>
  <c r="N5" i="218"/>
  <c r="O5" i="218"/>
  <c r="P5" i="218"/>
  <c r="A14" i="218"/>
  <c r="B5" i="217"/>
  <c r="C5" i="217"/>
  <c r="E5" i="217"/>
  <c r="I5" i="217" s="1"/>
  <c r="F5" i="217"/>
  <c r="J5" i="217" s="1"/>
  <c r="G5" i="217"/>
  <c r="H5" i="217"/>
  <c r="K5" i="217"/>
  <c r="L5" i="217"/>
  <c r="M5" i="217"/>
  <c r="N5" i="217"/>
  <c r="O5" i="217"/>
  <c r="P5" i="217"/>
  <c r="I8" i="217"/>
  <c r="J8" i="217"/>
  <c r="A14" i="217"/>
  <c r="B3" i="216"/>
  <c r="B4" i="216"/>
  <c r="B5" i="216"/>
  <c r="A6" i="216"/>
  <c r="B5" i="215"/>
  <c r="C5" i="215"/>
  <c r="D5" i="215"/>
  <c r="E5" i="215"/>
  <c r="F5" i="215"/>
  <c r="G5" i="215"/>
  <c r="H5" i="215"/>
  <c r="I5" i="215"/>
  <c r="J5" i="215"/>
  <c r="B6" i="214"/>
  <c r="C6" i="214"/>
  <c r="D6" i="214"/>
  <c r="E6" i="214"/>
  <c r="F6" i="214"/>
  <c r="G6" i="214"/>
  <c r="H6" i="214"/>
  <c r="I6" i="214"/>
  <c r="J6" i="214"/>
  <c r="K6" i="214"/>
  <c r="L6" i="214"/>
  <c r="M6" i="214"/>
  <c r="B6" i="213"/>
  <c r="C6" i="213"/>
  <c r="D6" i="213"/>
  <c r="E6" i="213"/>
  <c r="F6" i="213"/>
  <c r="G6" i="213"/>
  <c r="H6" i="213"/>
  <c r="I6" i="213"/>
  <c r="J6" i="213"/>
  <c r="K6" i="213"/>
  <c r="L6" i="213"/>
  <c r="M6" i="213"/>
  <c r="N6" i="213"/>
  <c r="O6" i="213"/>
  <c r="P6" i="213"/>
  <c r="Q6" i="213"/>
  <c r="A15" i="213"/>
  <c r="B5" i="212"/>
  <c r="C5" i="212"/>
  <c r="D5" i="212"/>
  <c r="E5" i="212"/>
  <c r="F5" i="212"/>
  <c r="G5" i="212"/>
  <c r="H6" i="212"/>
  <c r="I6" i="212"/>
  <c r="H8" i="212"/>
  <c r="I8" i="212"/>
  <c r="H9" i="212"/>
  <c r="I9" i="212"/>
  <c r="H10" i="212"/>
  <c r="I10" i="212"/>
  <c r="H11" i="212"/>
  <c r="I11" i="212"/>
  <c r="H13" i="212"/>
  <c r="I13" i="212"/>
  <c r="A14" i="212"/>
  <c r="B5" i="211"/>
  <c r="C5" i="211"/>
  <c r="D5" i="211"/>
  <c r="E5" i="211"/>
  <c r="F5" i="211"/>
  <c r="G5" i="211"/>
  <c r="H5" i="211"/>
  <c r="I5" i="211"/>
  <c r="J6" i="211"/>
  <c r="K6" i="211"/>
  <c r="K5" i="211" s="1"/>
  <c r="J7" i="211"/>
  <c r="K7" i="211"/>
  <c r="J8" i="211"/>
  <c r="K8" i="211"/>
  <c r="J9" i="211"/>
  <c r="K9" i="211"/>
  <c r="J10" i="211"/>
  <c r="K10" i="211"/>
  <c r="J11" i="211"/>
  <c r="A14" i="211"/>
  <c r="B5" i="210"/>
  <c r="C5" i="210"/>
  <c r="D5" i="210"/>
  <c r="E5" i="210"/>
  <c r="F5" i="210"/>
  <c r="G5" i="210"/>
  <c r="H5" i="210"/>
  <c r="I5" i="210"/>
  <c r="J6" i="210"/>
  <c r="J5" i="210" s="1"/>
  <c r="K6" i="210"/>
  <c r="J7" i="210"/>
  <c r="K7" i="210"/>
  <c r="J8" i="210"/>
  <c r="K8" i="210"/>
  <c r="J9" i="210"/>
  <c r="K9" i="210"/>
  <c r="J10" i="210"/>
  <c r="K10" i="210"/>
  <c r="J11" i="210"/>
  <c r="K11" i="210"/>
  <c r="J12" i="210"/>
  <c r="K12" i="210"/>
  <c r="J13" i="210"/>
  <c r="K13" i="210"/>
  <c r="A14" i="210"/>
  <c r="D5" i="209"/>
  <c r="E5" i="209"/>
  <c r="F5" i="209"/>
  <c r="G5" i="209"/>
  <c r="H5" i="209"/>
  <c r="I5" i="209"/>
  <c r="J5" i="209"/>
  <c r="K5" i="209"/>
  <c r="L5" i="209"/>
  <c r="M5" i="209"/>
  <c r="N5" i="209"/>
  <c r="O5" i="209"/>
  <c r="B6" i="209"/>
  <c r="C6" i="209"/>
  <c r="B7" i="209"/>
  <c r="C7" i="209"/>
  <c r="B8" i="209"/>
  <c r="C8" i="209"/>
  <c r="B9" i="209"/>
  <c r="C9" i="209"/>
  <c r="B10" i="209"/>
  <c r="C10" i="209"/>
  <c r="B11" i="209"/>
  <c r="C11" i="209"/>
  <c r="B12" i="209"/>
  <c r="C12" i="209"/>
  <c r="B13" i="209"/>
  <c r="C13" i="209"/>
  <c r="D6" i="208"/>
  <c r="E6" i="208"/>
  <c r="F6" i="208"/>
  <c r="G6" i="208"/>
  <c r="H6" i="208"/>
  <c r="I6" i="208"/>
  <c r="J6" i="208"/>
  <c r="K6" i="208"/>
  <c r="L6" i="208"/>
  <c r="M6" i="208"/>
  <c r="N6" i="208"/>
  <c r="O6" i="208"/>
  <c r="P6" i="208"/>
  <c r="Q6" i="208"/>
  <c r="B7" i="208"/>
  <c r="C7" i="208"/>
  <c r="B8" i="208"/>
  <c r="C8" i="208"/>
  <c r="B9" i="208"/>
  <c r="C9" i="208"/>
  <c r="B10" i="208"/>
  <c r="C10" i="208"/>
  <c r="B11" i="208"/>
  <c r="C11" i="208"/>
  <c r="B12" i="208"/>
  <c r="C12" i="208"/>
  <c r="B13" i="208"/>
  <c r="C13" i="208"/>
  <c r="B14" i="208"/>
  <c r="C14" i="208"/>
  <c r="D6" i="206"/>
  <c r="E6" i="206"/>
  <c r="F6" i="206"/>
  <c r="G6" i="206"/>
  <c r="H6" i="206"/>
  <c r="I6" i="206"/>
  <c r="J6" i="206"/>
  <c r="K6" i="206"/>
  <c r="L6" i="206"/>
  <c r="M6" i="206"/>
  <c r="N6" i="206"/>
  <c r="O6" i="206"/>
  <c r="H7" i="206"/>
  <c r="B7" i="206" s="1"/>
  <c r="I7" i="206"/>
  <c r="C7" i="206" s="1"/>
  <c r="H8" i="206"/>
  <c r="B8" i="206" s="1"/>
  <c r="I8" i="206"/>
  <c r="C8" i="206" s="1"/>
  <c r="H9" i="206"/>
  <c r="B9" i="206" s="1"/>
  <c r="I9" i="206"/>
  <c r="C9" i="206" s="1"/>
  <c r="H10" i="206"/>
  <c r="B10" i="206" s="1"/>
  <c r="I10" i="206"/>
  <c r="C10" i="206" s="1"/>
  <c r="H11" i="206"/>
  <c r="B11" i="206" s="1"/>
  <c r="I11" i="206"/>
  <c r="C11" i="206" s="1"/>
  <c r="H12" i="206"/>
  <c r="B12" i="206" s="1"/>
  <c r="I12" i="206"/>
  <c r="C12" i="206" s="1"/>
  <c r="H13" i="206"/>
  <c r="B13" i="206" s="1"/>
  <c r="I13" i="206"/>
  <c r="C13" i="206" s="1"/>
  <c r="H14" i="206"/>
  <c r="B14" i="206" s="1"/>
  <c r="I14" i="206"/>
  <c r="C14" i="206" s="1"/>
  <c r="B7" i="204"/>
  <c r="C7" i="204"/>
  <c r="D7" i="204"/>
  <c r="E7" i="204"/>
  <c r="F7" i="204"/>
  <c r="G7" i="204"/>
  <c r="H8" i="204"/>
  <c r="I8" i="204"/>
  <c r="H10" i="204"/>
  <c r="I10" i="204"/>
  <c r="H11" i="204"/>
  <c r="I11" i="204"/>
  <c r="H12" i="204"/>
  <c r="I12" i="204"/>
  <c r="H13" i="204"/>
  <c r="I13" i="204"/>
  <c r="H14" i="204"/>
  <c r="I14" i="204"/>
  <c r="H15" i="204"/>
  <c r="I15" i="204"/>
  <c r="A16" i="204"/>
  <c r="Q4" i="202"/>
  <c r="Q5" i="202"/>
  <c r="Q6" i="202"/>
  <c r="Q7" i="202"/>
  <c r="Q8" i="202"/>
  <c r="Q9" i="202"/>
  <c r="Q10" i="202"/>
  <c r="Q11" i="202"/>
  <c r="Q12" i="202"/>
  <c r="Q13" i="202"/>
  <c r="Q14" i="202"/>
  <c r="Q15" i="202"/>
  <c r="Q16" i="202"/>
  <c r="Q17" i="202"/>
  <c r="Q18" i="202"/>
  <c r="Q19" i="202"/>
  <c r="Q20" i="202"/>
  <c r="Q21" i="202"/>
  <c r="H5" i="212" l="1"/>
  <c r="J5" i="211"/>
  <c r="K5" i="210"/>
  <c r="C5" i="209"/>
  <c r="B5" i="209"/>
  <c r="A14" i="209"/>
  <c r="A15" i="208"/>
  <c r="I5" i="212"/>
  <c r="E4" i="231"/>
  <c r="J4" i="231"/>
  <c r="N4" i="231"/>
  <c r="I5" i="218"/>
  <c r="J5" i="218"/>
  <c r="C6" i="206"/>
  <c r="H7" i="204"/>
  <c r="B6" i="206"/>
  <c r="A15" i="206"/>
  <c r="C6" i="208"/>
  <c r="B6" i="208"/>
  <c r="I7" i="204"/>
  <c r="F40" i="17" l="1"/>
  <c r="E40" i="17"/>
  <c r="D40" i="17"/>
  <c r="C40" i="17"/>
  <c r="B40" i="17"/>
  <c r="G29" i="17"/>
  <c r="C29" i="17"/>
  <c r="G12" i="17"/>
  <c r="G11" i="17"/>
  <c r="G10" i="17"/>
  <c r="L27" i="194"/>
  <c r="L26" i="194"/>
  <c r="L25" i="194"/>
  <c r="K25" i="194"/>
  <c r="L24" i="194"/>
  <c r="K24" i="194"/>
  <c r="L23" i="194"/>
  <c r="K23" i="194"/>
  <c r="L9" i="194"/>
  <c r="K9" i="194"/>
  <c r="L8" i="194"/>
  <c r="K8" i="194"/>
  <c r="L7" i="194"/>
  <c r="K7" i="194"/>
  <c r="R9" i="193"/>
  <c r="Q9" i="193"/>
  <c r="J9" i="193"/>
  <c r="I9" i="193"/>
  <c r="R8" i="193"/>
  <c r="Q8" i="193"/>
  <c r="J8" i="193"/>
  <c r="I8" i="193"/>
  <c r="R7" i="193"/>
  <c r="Q7" i="193"/>
  <c r="J7" i="193"/>
  <c r="I7" i="193"/>
  <c r="P24" i="192"/>
  <c r="O24" i="192"/>
  <c r="P23" i="192"/>
  <c r="O23" i="192"/>
  <c r="P22" i="192"/>
  <c r="O22" i="192"/>
  <c r="R9" i="192"/>
  <c r="Q9" i="192"/>
  <c r="R8" i="192"/>
  <c r="Q8" i="192"/>
  <c r="R7" i="192"/>
  <c r="Q7" i="192"/>
  <c r="K5" i="180"/>
  <c r="J5" i="180"/>
  <c r="I5" i="180"/>
  <c r="H5" i="180"/>
  <c r="G5" i="180"/>
  <c r="J13" i="188"/>
  <c r="I13" i="188"/>
  <c r="H13" i="188"/>
  <c r="J12" i="188"/>
  <c r="I12" i="188"/>
  <c r="H12" i="188"/>
  <c r="J11" i="188"/>
  <c r="I11" i="188"/>
  <c r="H11" i="188"/>
  <c r="J10" i="188"/>
  <c r="I10" i="188"/>
  <c r="H10" i="188"/>
  <c r="J9" i="188"/>
  <c r="I9" i="188"/>
  <c r="H9" i="188"/>
  <c r="J8" i="188"/>
  <c r="I8" i="188"/>
  <c r="H8" i="188"/>
  <c r="J7" i="188"/>
  <c r="I7" i="188"/>
  <c r="H7" i="188"/>
  <c r="J6" i="188"/>
  <c r="I6" i="188"/>
  <c r="H6" i="188"/>
  <c r="G6" i="188"/>
  <c r="D6" i="188"/>
  <c r="J6" i="186"/>
  <c r="G6" i="186"/>
  <c r="D6" i="186"/>
  <c r="I12" i="185"/>
  <c r="H12" i="185"/>
  <c r="G12" i="185"/>
  <c r="F12" i="185"/>
  <c r="E12" i="185"/>
  <c r="D12" i="185"/>
  <c r="C12" i="185"/>
  <c r="B12" i="185"/>
  <c r="AC8" i="184"/>
  <c r="AB8" i="184"/>
  <c r="F8" i="183"/>
  <c r="E8" i="183"/>
  <c r="F7" i="183"/>
  <c r="E7" i="183"/>
  <c r="F6" i="183"/>
  <c r="E6" i="183"/>
  <c r="F5" i="183"/>
  <c r="E5" i="183"/>
  <c r="F4" i="183"/>
  <c r="E4" i="183"/>
  <c r="D4" i="183"/>
  <c r="C4" i="183"/>
  <c r="B4" i="183"/>
  <c r="F12" i="182"/>
  <c r="F11" i="182"/>
  <c r="F10" i="182"/>
  <c r="F9" i="182"/>
  <c r="F8" i="182"/>
  <c r="F7" i="182"/>
  <c r="F6" i="182"/>
  <c r="F5" i="182"/>
  <c r="E4" i="182"/>
  <c r="D4" i="182"/>
  <c r="C4" i="182"/>
  <c r="B4" i="182"/>
  <c r="G5" i="178"/>
  <c r="F5" i="178"/>
  <c r="F6" i="177"/>
  <c r="E6" i="177"/>
  <c r="D6" i="177"/>
  <c r="C6" i="177"/>
  <c r="K5" i="175"/>
  <c r="J5" i="175"/>
  <c r="I5" i="175"/>
  <c r="H5" i="175"/>
  <c r="G5" i="175"/>
  <c r="F5" i="175"/>
  <c r="E5" i="175"/>
  <c r="D5" i="175"/>
  <c r="C5" i="175"/>
  <c r="B5" i="175"/>
  <c r="I5" i="173"/>
  <c r="H5" i="173"/>
  <c r="G5" i="173"/>
  <c r="O5" i="172"/>
  <c r="N5" i="172"/>
  <c r="M5" i="172"/>
  <c r="L5" i="172"/>
  <c r="K5" i="172"/>
  <c r="J5" i="172"/>
  <c r="I5" i="172"/>
  <c r="H5" i="172"/>
  <c r="G5" i="172"/>
  <c r="F5" i="172"/>
  <c r="E5" i="172"/>
  <c r="D5" i="172"/>
  <c r="C5" i="172"/>
  <c r="B5" i="172"/>
  <c r="T14" i="161"/>
  <c r="T13" i="161"/>
  <c r="T12" i="161"/>
  <c r="T11" i="161"/>
  <c r="T10" i="161"/>
  <c r="T9" i="161"/>
  <c r="W8" i="160"/>
  <c r="V8" i="160"/>
  <c r="U8" i="160"/>
  <c r="T8" i="160"/>
  <c r="S8" i="160"/>
  <c r="B6" i="160"/>
  <c r="C6" i="160" s="1"/>
  <c r="D6" i="160" s="1"/>
  <c r="E6" i="160" s="1"/>
  <c r="F6" i="160" s="1"/>
  <c r="G6" i="160" s="1"/>
  <c r="H6" i="160" s="1"/>
  <c r="I6" i="160" s="1"/>
  <c r="J6" i="160" s="1"/>
  <c r="K6" i="160" s="1"/>
  <c r="L6" i="160" s="1"/>
  <c r="M6" i="160" s="1"/>
  <c r="N6" i="160" s="1"/>
  <c r="O6" i="160" s="1"/>
  <c r="P6" i="160" s="1"/>
  <c r="Q6" i="160" s="1"/>
  <c r="R6" i="160" s="1"/>
  <c r="S6" i="160" s="1"/>
  <c r="T6" i="160" s="1"/>
  <c r="U6" i="160" s="1"/>
  <c r="V6" i="160" s="1"/>
  <c r="W6" i="160" s="1"/>
  <c r="A6" i="160"/>
  <c r="Q4" i="158"/>
  <c r="P4" i="158"/>
  <c r="O4" i="158"/>
  <c r="N4" i="158"/>
  <c r="M4" i="158"/>
  <c r="L4" i="158"/>
  <c r="K4" i="158"/>
  <c r="J4" i="158"/>
  <c r="I4" i="158"/>
  <c r="H4" i="158"/>
  <c r="G4" i="158"/>
  <c r="F4" i="158"/>
  <c r="E4" i="158"/>
  <c r="D4" i="158"/>
  <c r="C4" i="158"/>
  <c r="B4" i="158"/>
  <c r="A12" i="157"/>
  <c r="Q4" i="157"/>
  <c r="P4" i="157"/>
  <c r="O4" i="157"/>
  <c r="N4" i="157"/>
  <c r="M4" i="157"/>
  <c r="L4" i="157"/>
  <c r="K4" i="157"/>
  <c r="J4" i="157"/>
  <c r="I4" i="157"/>
  <c r="H4" i="157"/>
  <c r="G4" i="157"/>
  <c r="F4" i="157"/>
  <c r="E4" i="157"/>
  <c r="D4" i="157"/>
  <c r="C4" i="157"/>
  <c r="B4" i="157"/>
  <c r="A24" i="156"/>
  <c r="A12" i="155"/>
  <c r="H9" i="155"/>
  <c r="A13" i="154"/>
  <c r="J12" i="154"/>
  <c r="G12" i="154"/>
  <c r="D12" i="154"/>
  <c r="J11" i="154"/>
  <c r="G11" i="154"/>
  <c r="D11" i="154"/>
  <c r="J10" i="154"/>
  <c r="G10" i="154"/>
  <c r="D10" i="154"/>
  <c r="J9" i="154"/>
  <c r="G9" i="154"/>
  <c r="D9" i="154"/>
  <c r="J8" i="154"/>
  <c r="G8" i="154"/>
  <c r="D8" i="154"/>
  <c r="J7" i="154"/>
  <c r="G7" i="154"/>
  <c r="D7" i="154"/>
  <c r="J6" i="154"/>
  <c r="G6" i="154"/>
  <c r="D6" i="154"/>
  <c r="J5" i="154"/>
  <c r="G5" i="154"/>
  <c r="E5" i="154"/>
  <c r="D5" i="154"/>
  <c r="A13" i="153"/>
  <c r="J12" i="153"/>
  <c r="G12" i="153"/>
  <c r="D12" i="153"/>
  <c r="D11" i="153"/>
  <c r="J5" i="153"/>
  <c r="G5" i="153"/>
  <c r="D5" i="153"/>
  <c r="A13" i="149"/>
  <c r="A13" i="148"/>
  <c r="A13" i="147"/>
  <c r="A29" i="146"/>
  <c r="E26" i="146"/>
  <c r="A13" i="145"/>
  <c r="I12" i="145"/>
  <c r="I11" i="145"/>
  <c r="I10" i="145"/>
  <c r="I9" i="145"/>
  <c r="I8" i="145"/>
  <c r="I7" i="145"/>
  <c r="I6" i="145"/>
  <c r="J5" i="145"/>
  <c r="I5" i="145"/>
  <c r="H5" i="145"/>
  <c r="G5" i="145"/>
  <c r="F5" i="145"/>
  <c r="E5" i="145"/>
  <c r="A13" i="144"/>
  <c r="P5" i="144"/>
  <c r="O5" i="144"/>
  <c r="N5" i="144"/>
  <c r="M5" i="144"/>
  <c r="L5" i="144"/>
  <c r="K5" i="144"/>
  <c r="J5" i="144"/>
  <c r="I5" i="144"/>
  <c r="H5" i="144"/>
  <c r="G5" i="144"/>
  <c r="F5" i="144"/>
  <c r="E5" i="144"/>
  <c r="C5" i="144"/>
  <c r="B5" i="144"/>
  <c r="A13" i="143"/>
  <c r="J8" i="143"/>
  <c r="I8" i="143"/>
  <c r="P5" i="143"/>
  <c r="O5" i="143"/>
  <c r="N5" i="143"/>
  <c r="M5" i="143"/>
  <c r="L5" i="143"/>
  <c r="K5" i="143"/>
  <c r="J5" i="143"/>
  <c r="I5" i="143"/>
  <c r="H5" i="143"/>
  <c r="G5" i="143"/>
  <c r="F5" i="143"/>
  <c r="E5" i="143"/>
  <c r="C5" i="143"/>
  <c r="B5" i="143"/>
  <c r="A6" i="142"/>
  <c r="B5" i="142"/>
  <c r="B4" i="142"/>
  <c r="B3" i="142"/>
  <c r="J5" i="16"/>
  <c r="I5" i="16"/>
  <c r="H5" i="16"/>
  <c r="G5" i="16"/>
  <c r="F5" i="16"/>
  <c r="E5" i="16"/>
  <c r="D5" i="16"/>
  <c r="C5" i="16"/>
  <c r="B5" i="16"/>
  <c r="M6" i="15"/>
  <c r="L6" i="15"/>
  <c r="K6" i="15"/>
  <c r="J6" i="15"/>
  <c r="I6" i="15"/>
  <c r="H6" i="15"/>
  <c r="G6" i="15"/>
  <c r="F6" i="15"/>
  <c r="E6" i="15"/>
  <c r="D6" i="15"/>
  <c r="C6" i="15"/>
  <c r="B6" i="15"/>
  <c r="A14" i="141"/>
  <c r="Q6" i="141"/>
  <c r="P6" i="141"/>
  <c r="O6" i="141"/>
  <c r="N6" i="141"/>
  <c r="M6" i="141"/>
  <c r="L6" i="141"/>
  <c r="K6" i="141"/>
  <c r="J6" i="141"/>
  <c r="I6" i="141"/>
  <c r="H6" i="141"/>
  <c r="G6" i="141"/>
  <c r="F6" i="141"/>
  <c r="E6" i="141"/>
  <c r="D6" i="141"/>
  <c r="C6" i="141"/>
  <c r="B6" i="141"/>
  <c r="A13" i="14"/>
  <c r="I11" i="14"/>
  <c r="H11" i="14"/>
  <c r="I10" i="14"/>
  <c r="H10" i="14"/>
  <c r="I9" i="14"/>
  <c r="H9" i="14"/>
  <c r="I8" i="14"/>
  <c r="H8" i="14"/>
  <c r="I6" i="14"/>
  <c r="H6" i="14"/>
  <c r="I5" i="14"/>
  <c r="H5" i="14"/>
  <c r="G5" i="14"/>
  <c r="F5" i="14"/>
  <c r="E5" i="14"/>
  <c r="D5" i="14"/>
  <c r="C5" i="14"/>
  <c r="B5" i="14"/>
  <c r="A13" i="13"/>
  <c r="J11" i="13"/>
  <c r="K10" i="13"/>
  <c r="J10" i="13"/>
  <c r="K9" i="13"/>
  <c r="J9" i="13"/>
  <c r="K8" i="13"/>
  <c r="J8" i="13"/>
  <c r="K7" i="13"/>
  <c r="J7" i="13"/>
  <c r="K6" i="13"/>
  <c r="J6" i="13"/>
  <c r="K5" i="13"/>
  <c r="J5" i="13"/>
  <c r="I5" i="13"/>
  <c r="H5" i="13"/>
  <c r="G5" i="13"/>
  <c r="F5" i="13"/>
  <c r="E5" i="13"/>
  <c r="D5" i="13"/>
  <c r="C5" i="13"/>
  <c r="B5" i="13"/>
  <c r="A13" i="12"/>
  <c r="K12" i="12"/>
  <c r="J12" i="12"/>
  <c r="K11" i="12"/>
  <c r="J11" i="12"/>
  <c r="K10" i="12"/>
  <c r="J10" i="12"/>
  <c r="K9" i="12"/>
  <c r="J9" i="12"/>
  <c r="K8" i="12"/>
  <c r="J8" i="12"/>
  <c r="K7" i="12"/>
  <c r="J7" i="12"/>
  <c r="K6" i="12"/>
  <c r="J6" i="12"/>
  <c r="K5" i="12"/>
  <c r="J5" i="12"/>
  <c r="I5" i="12"/>
  <c r="H5" i="12"/>
  <c r="G5" i="12"/>
  <c r="F5" i="12"/>
  <c r="E5" i="12"/>
  <c r="D5" i="12"/>
  <c r="C5" i="12"/>
  <c r="B5" i="12"/>
  <c r="A13" i="11"/>
  <c r="C12" i="11"/>
  <c r="B12" i="11"/>
  <c r="C11" i="11"/>
  <c r="B11" i="11"/>
  <c r="C10" i="11"/>
  <c r="B10" i="11"/>
  <c r="C9" i="11"/>
  <c r="B9" i="11"/>
  <c r="C8" i="11"/>
  <c r="B8" i="11"/>
  <c r="C7" i="11"/>
  <c r="B7" i="11"/>
  <c r="C6" i="11"/>
  <c r="B6" i="11"/>
  <c r="O5" i="11"/>
  <c r="N5" i="11"/>
  <c r="M5" i="11"/>
  <c r="L5" i="11"/>
  <c r="K5" i="11"/>
  <c r="J5" i="11"/>
  <c r="I5" i="11"/>
  <c r="H5" i="11"/>
  <c r="G5" i="11"/>
  <c r="F5" i="11"/>
  <c r="E5" i="11"/>
  <c r="D5" i="11"/>
  <c r="C5" i="11"/>
  <c r="B5" i="11"/>
  <c r="A14" i="10"/>
  <c r="C13" i="10"/>
  <c r="B13" i="10"/>
  <c r="C12" i="10"/>
  <c r="B12" i="10"/>
  <c r="C11" i="10"/>
  <c r="B11" i="10"/>
  <c r="C10" i="10"/>
  <c r="B10" i="10"/>
  <c r="C9" i="10"/>
  <c r="B9" i="10"/>
  <c r="C8" i="10"/>
  <c r="B8" i="10"/>
  <c r="C7" i="10"/>
  <c r="B7" i="10"/>
  <c r="Q6" i="10"/>
  <c r="P6" i="10"/>
  <c r="O6" i="10"/>
  <c r="N6" i="10"/>
  <c r="M6" i="10"/>
  <c r="L6" i="10"/>
  <c r="K6" i="10"/>
  <c r="J6" i="10"/>
  <c r="I6" i="10"/>
  <c r="H6" i="10"/>
  <c r="G6" i="10"/>
  <c r="F6" i="10"/>
  <c r="E6" i="10"/>
  <c r="D6" i="10"/>
  <c r="C6" i="10"/>
  <c r="B6" i="10"/>
  <c r="T2" i="9"/>
  <c r="R2" i="9"/>
  <c r="P2" i="9"/>
  <c r="N2" i="9"/>
  <c r="L2" i="9"/>
  <c r="J2" i="9"/>
  <c r="A19" i="8"/>
  <c r="I13" i="8"/>
  <c r="H13" i="8"/>
  <c r="C13" i="8"/>
  <c r="B13" i="8"/>
  <c r="I12" i="8"/>
  <c r="H12" i="8"/>
  <c r="C12" i="8"/>
  <c r="B12" i="8"/>
  <c r="I11" i="8"/>
  <c r="H11" i="8"/>
  <c r="C11" i="8"/>
  <c r="B11" i="8"/>
  <c r="I10" i="8"/>
  <c r="H10" i="8"/>
  <c r="C10" i="8"/>
  <c r="B10" i="8"/>
  <c r="I9" i="8"/>
  <c r="H9" i="8"/>
  <c r="C9" i="8"/>
  <c r="B9" i="8"/>
  <c r="I8" i="8"/>
  <c r="H8" i="8"/>
  <c r="C8" i="8"/>
  <c r="B8" i="8"/>
  <c r="I7" i="8"/>
  <c r="H7" i="8"/>
  <c r="C7" i="8"/>
  <c r="B7" i="8"/>
  <c r="O6" i="8"/>
  <c r="N6" i="8"/>
  <c r="M6" i="8"/>
  <c r="L6" i="8"/>
  <c r="K6" i="8"/>
  <c r="J6" i="8"/>
  <c r="I6" i="8"/>
  <c r="H6" i="8"/>
  <c r="G6" i="8"/>
  <c r="F6" i="8"/>
  <c r="E6" i="8"/>
  <c r="D6" i="8"/>
  <c r="C6" i="8"/>
  <c r="B6" i="8"/>
  <c r="AK49" i="79"/>
  <c r="AJ49" i="79"/>
  <c r="AI49" i="79"/>
  <c r="AH49" i="79"/>
  <c r="AG49" i="79"/>
  <c r="AF49" i="79"/>
  <c r="AE49" i="79"/>
  <c r="AD49" i="79"/>
  <c r="AC49" i="79"/>
  <c r="AB49" i="79"/>
  <c r="AA49" i="79"/>
  <c r="Z49" i="79"/>
  <c r="Y49" i="79"/>
  <c r="X49" i="79"/>
  <c r="W49" i="79"/>
  <c r="V49" i="79"/>
  <c r="U49" i="79"/>
  <c r="T49" i="79"/>
  <c r="S49" i="79"/>
  <c r="R49" i="79"/>
  <c r="Q49" i="79"/>
  <c r="P49" i="79"/>
  <c r="O49" i="79"/>
  <c r="N49" i="79"/>
  <c r="M49" i="79"/>
  <c r="L49" i="79"/>
  <c r="K49" i="79"/>
  <c r="J49" i="79"/>
  <c r="I49" i="79"/>
  <c r="H49" i="79"/>
  <c r="G49" i="79"/>
  <c r="F49" i="79"/>
  <c r="E49" i="79"/>
  <c r="D49" i="79"/>
  <c r="C49" i="79"/>
  <c r="B49" i="79"/>
  <c r="I48" i="79"/>
  <c r="H48" i="79"/>
  <c r="G48" i="79"/>
  <c r="F48" i="79"/>
  <c r="I47" i="79"/>
  <c r="H47" i="79"/>
  <c r="G47" i="79"/>
  <c r="F47" i="79"/>
  <c r="AK45" i="79"/>
  <c r="AJ45" i="79"/>
  <c r="AI45" i="79"/>
  <c r="AH45" i="79"/>
  <c r="AG45" i="79"/>
  <c r="AF45" i="79"/>
  <c r="AE45" i="79"/>
  <c r="AD45" i="79"/>
  <c r="AC45" i="79"/>
  <c r="AB45" i="79"/>
  <c r="AA45" i="79"/>
  <c r="Z45" i="79"/>
  <c r="Y45" i="79"/>
  <c r="X45" i="79"/>
  <c r="W45" i="79"/>
  <c r="V45" i="79"/>
  <c r="U45" i="79"/>
  <c r="T45" i="79"/>
  <c r="S45" i="79"/>
  <c r="R45" i="79"/>
  <c r="Q45" i="79"/>
  <c r="P45" i="79"/>
  <c r="O45" i="79"/>
  <c r="N45" i="79"/>
  <c r="M45" i="79"/>
  <c r="L45" i="79"/>
  <c r="K45" i="79"/>
  <c r="J45" i="79"/>
  <c r="I45" i="79"/>
  <c r="H45" i="79"/>
  <c r="G45" i="79"/>
  <c r="F45" i="79"/>
  <c r="E45" i="79"/>
  <c r="D45" i="79"/>
  <c r="C45" i="79"/>
  <c r="B45" i="79"/>
  <c r="I44" i="79"/>
  <c r="H44" i="79"/>
  <c r="G44" i="79"/>
  <c r="F44" i="79"/>
  <c r="I43" i="79"/>
  <c r="H43" i="79"/>
  <c r="G43" i="79"/>
  <c r="F43" i="79"/>
  <c r="AK41" i="79"/>
  <c r="AI41" i="79"/>
  <c r="AG41" i="79"/>
  <c r="AE41" i="79"/>
  <c r="AC41" i="79"/>
  <c r="AA41" i="79"/>
  <c r="Y41" i="79"/>
  <c r="W41" i="79"/>
  <c r="U41" i="79"/>
  <c r="S41" i="79"/>
  <c r="Q41" i="79"/>
  <c r="O41" i="79"/>
  <c r="M41" i="79"/>
  <c r="K41" i="79"/>
  <c r="I41" i="79"/>
  <c r="G41" i="79"/>
  <c r="E41" i="79"/>
  <c r="C41" i="79"/>
  <c r="AK40" i="79"/>
  <c r="AI40" i="79"/>
  <c r="AG40" i="79"/>
  <c r="AE40" i="79"/>
  <c r="AC40" i="79"/>
  <c r="AA40" i="79"/>
  <c r="Y40" i="79"/>
  <c r="W40" i="79"/>
  <c r="U40" i="79"/>
  <c r="S40" i="79"/>
  <c r="Q40" i="79"/>
  <c r="O40" i="79"/>
  <c r="M40" i="79"/>
  <c r="K40" i="79"/>
  <c r="I40" i="79"/>
  <c r="G40" i="79"/>
  <c r="E40" i="79"/>
  <c r="C40" i="79"/>
  <c r="AK39" i="79"/>
  <c r="AJ39" i="79"/>
  <c r="AI39" i="79"/>
  <c r="AH39" i="79"/>
  <c r="AG39" i="79"/>
  <c r="AF39" i="79"/>
  <c r="AE39" i="79"/>
  <c r="AD39" i="79"/>
  <c r="AC39" i="79"/>
  <c r="AB39" i="79"/>
  <c r="AA39" i="79"/>
  <c r="Z39" i="79"/>
  <c r="Y39" i="79"/>
  <c r="X39" i="79"/>
  <c r="W39" i="79"/>
  <c r="V39" i="79"/>
  <c r="U39" i="79"/>
  <c r="T39" i="79"/>
  <c r="S39" i="79"/>
  <c r="R39" i="79"/>
  <c r="Q39" i="79"/>
  <c r="P39" i="79"/>
  <c r="O39" i="79"/>
  <c r="N39" i="79"/>
  <c r="M39" i="79"/>
  <c r="L39" i="79"/>
  <c r="K39" i="79"/>
  <c r="J39" i="79"/>
  <c r="I39" i="79"/>
  <c r="H39" i="79"/>
  <c r="G39" i="79"/>
  <c r="F39" i="79"/>
  <c r="E39" i="79"/>
  <c r="D39" i="79"/>
  <c r="C39" i="79"/>
  <c r="B39" i="79"/>
  <c r="I38" i="79"/>
  <c r="H38" i="79"/>
  <c r="G38" i="79"/>
  <c r="F38" i="79"/>
  <c r="I37" i="79"/>
  <c r="H37" i="79"/>
  <c r="G37" i="79"/>
  <c r="F37" i="79"/>
  <c r="AK36" i="79"/>
  <c r="AJ36" i="79"/>
  <c r="AI36" i="79"/>
  <c r="AH36" i="79"/>
  <c r="AG36" i="79"/>
  <c r="AF36" i="79"/>
  <c r="AE36" i="79"/>
  <c r="AD36" i="79"/>
  <c r="AC36" i="79"/>
  <c r="AB36" i="79"/>
  <c r="AA36" i="79"/>
  <c r="Z36" i="79"/>
  <c r="Y36" i="79"/>
  <c r="X36" i="79"/>
  <c r="W36" i="79"/>
  <c r="V36" i="79"/>
  <c r="U36" i="79"/>
  <c r="T36" i="79"/>
  <c r="S36" i="79"/>
  <c r="R36" i="79"/>
  <c r="Q36" i="79"/>
  <c r="P36" i="79"/>
  <c r="O36" i="79"/>
  <c r="N36" i="79"/>
  <c r="M36" i="79"/>
  <c r="L36" i="79"/>
  <c r="K36" i="79"/>
  <c r="J36" i="79"/>
  <c r="I36" i="79"/>
  <c r="H36" i="79"/>
  <c r="G36" i="79"/>
  <c r="F36" i="79"/>
  <c r="I35" i="79"/>
  <c r="H35" i="79"/>
  <c r="G35" i="79"/>
  <c r="F35" i="79"/>
  <c r="I34" i="79"/>
  <c r="H34" i="79"/>
  <c r="G34" i="79"/>
  <c r="F34" i="79"/>
  <c r="AK33" i="79"/>
  <c r="AJ33" i="79"/>
  <c r="AI33" i="79"/>
  <c r="AH33" i="79"/>
  <c r="AG33" i="79"/>
  <c r="AF33" i="79"/>
  <c r="AE33" i="79"/>
  <c r="AD33" i="79"/>
  <c r="AC33" i="79"/>
  <c r="AB33" i="79"/>
  <c r="AA33" i="79"/>
  <c r="Z33" i="79"/>
  <c r="Y33" i="79"/>
  <c r="X33" i="79"/>
  <c r="W33" i="79"/>
  <c r="V33" i="79"/>
  <c r="U33" i="79"/>
  <c r="T33" i="79"/>
  <c r="S33" i="79"/>
  <c r="R33" i="79"/>
  <c r="Q33" i="79"/>
  <c r="P33" i="79"/>
  <c r="O33" i="79"/>
  <c r="N33" i="79"/>
  <c r="M33" i="79"/>
  <c r="L33" i="79"/>
  <c r="K33" i="79"/>
  <c r="J33" i="79"/>
  <c r="I33" i="79"/>
  <c r="H33" i="79"/>
  <c r="G33" i="79"/>
  <c r="F33" i="79"/>
  <c r="I32" i="79"/>
  <c r="H32" i="79"/>
  <c r="G32" i="79"/>
  <c r="F32" i="79"/>
  <c r="I31" i="79"/>
  <c r="H31" i="79"/>
  <c r="G31" i="79"/>
  <c r="F31" i="79"/>
  <c r="AK30" i="79"/>
  <c r="AJ30" i="79"/>
  <c r="AI30" i="79"/>
  <c r="AH30" i="79"/>
  <c r="AG30" i="79"/>
  <c r="AF30" i="79"/>
  <c r="AE30" i="79"/>
  <c r="AD30" i="79"/>
  <c r="AC30" i="79"/>
  <c r="AB30" i="79"/>
  <c r="AA30" i="79"/>
  <c r="Z30" i="79"/>
  <c r="Y30" i="79"/>
  <c r="X30" i="79"/>
  <c r="W30" i="79"/>
  <c r="V30" i="79"/>
  <c r="U30" i="79"/>
  <c r="T30" i="79"/>
  <c r="S30" i="79"/>
  <c r="R30" i="79"/>
  <c r="Q30" i="79"/>
  <c r="P30" i="79"/>
  <c r="O30" i="79"/>
  <c r="N30" i="79"/>
  <c r="M30" i="79"/>
  <c r="L30" i="79"/>
  <c r="K30" i="79"/>
  <c r="J30" i="79"/>
  <c r="I30" i="79"/>
  <c r="H30" i="79"/>
  <c r="G30" i="79"/>
  <c r="F30" i="79"/>
  <c r="I29" i="79"/>
  <c r="H29" i="79"/>
  <c r="G29" i="79"/>
  <c r="F29" i="79"/>
  <c r="I28" i="79"/>
  <c r="H28" i="79"/>
  <c r="G28" i="79"/>
  <c r="F28" i="79"/>
  <c r="AK27" i="79"/>
  <c r="AJ27" i="79"/>
  <c r="AI27" i="79"/>
  <c r="AH27" i="79"/>
  <c r="AG27" i="79"/>
  <c r="AF27" i="79"/>
  <c r="AE27" i="79"/>
  <c r="AD27" i="79"/>
  <c r="AC27" i="79"/>
  <c r="AB27" i="79"/>
  <c r="AA27" i="79"/>
  <c r="Z27" i="79"/>
  <c r="Y27" i="79"/>
  <c r="X27" i="79"/>
  <c r="W27" i="79"/>
  <c r="V27" i="79"/>
  <c r="U27" i="79"/>
  <c r="T27" i="79"/>
  <c r="S27" i="79"/>
  <c r="R27" i="79"/>
  <c r="Q27" i="79"/>
  <c r="P27" i="79"/>
  <c r="O27" i="79"/>
  <c r="N27" i="79"/>
  <c r="M27" i="79"/>
  <c r="L27" i="79"/>
  <c r="K27" i="79"/>
  <c r="J27" i="79"/>
  <c r="I27" i="79"/>
  <c r="H27" i="79"/>
  <c r="G27" i="79"/>
  <c r="F27" i="79"/>
  <c r="AK26" i="79"/>
  <c r="AI26" i="79"/>
  <c r="AG26" i="79"/>
  <c r="AE26" i="79"/>
  <c r="AC26" i="79"/>
  <c r="AA26" i="79"/>
  <c r="Y26" i="79"/>
  <c r="W26" i="79"/>
  <c r="U26" i="79"/>
  <c r="S26" i="79"/>
  <c r="Q26" i="79"/>
  <c r="O26" i="79"/>
  <c r="M26" i="79"/>
  <c r="K26" i="79"/>
  <c r="I26" i="79"/>
  <c r="G26" i="79"/>
  <c r="E26" i="79"/>
  <c r="C26" i="79"/>
  <c r="AK25" i="79"/>
  <c r="AI25" i="79"/>
  <c r="AG25" i="79"/>
  <c r="AE25" i="79"/>
  <c r="AC25" i="79"/>
  <c r="AA25" i="79"/>
  <c r="Y25" i="79"/>
  <c r="W25" i="79"/>
  <c r="U25" i="79"/>
  <c r="S25" i="79"/>
  <c r="Q25" i="79"/>
  <c r="O25" i="79"/>
  <c r="M25" i="79"/>
  <c r="K25" i="79"/>
  <c r="I25" i="79"/>
  <c r="G25" i="79"/>
  <c r="E25" i="79"/>
  <c r="C25" i="79"/>
  <c r="AK24" i="79"/>
  <c r="AJ24" i="79"/>
  <c r="AI24" i="79"/>
  <c r="AH24" i="79"/>
  <c r="AG24" i="79"/>
  <c r="AF24" i="79"/>
  <c r="AE24" i="79"/>
  <c r="AD24" i="79"/>
  <c r="AC24" i="79"/>
  <c r="AB24" i="79"/>
  <c r="AA24" i="79"/>
  <c r="Z24" i="79"/>
  <c r="Y24" i="79"/>
  <c r="X24" i="79"/>
  <c r="W24" i="79"/>
  <c r="V24" i="79"/>
  <c r="U24" i="79"/>
  <c r="T24" i="79"/>
  <c r="S24" i="79"/>
  <c r="R24" i="79"/>
  <c r="Q24" i="79"/>
  <c r="P24" i="79"/>
  <c r="O24" i="79"/>
  <c r="N24" i="79"/>
  <c r="M24" i="79"/>
  <c r="L24" i="79"/>
  <c r="K24" i="79"/>
  <c r="J24" i="79"/>
  <c r="I24" i="79"/>
  <c r="H24" i="79"/>
  <c r="G24" i="79"/>
  <c r="F24" i="79"/>
  <c r="E24" i="79"/>
  <c r="D24" i="79"/>
  <c r="C24" i="79"/>
  <c r="B24" i="79"/>
  <c r="AK23" i="79"/>
  <c r="AJ23" i="79"/>
  <c r="AI23" i="79"/>
  <c r="AH23" i="79"/>
  <c r="AG23" i="79"/>
  <c r="AF23" i="79"/>
  <c r="AE23" i="79"/>
  <c r="AD23" i="79"/>
  <c r="AC23" i="79"/>
  <c r="AB23" i="79"/>
  <c r="AA23" i="79"/>
  <c r="Z23" i="79"/>
  <c r="Y23" i="79"/>
  <c r="X23" i="79"/>
  <c r="W23" i="79"/>
  <c r="V23" i="79"/>
  <c r="U23" i="79"/>
  <c r="T23" i="79"/>
  <c r="S23" i="79"/>
  <c r="R23" i="79"/>
  <c r="Q23" i="79"/>
  <c r="P23" i="79"/>
  <c r="O23" i="79"/>
  <c r="N23" i="79"/>
  <c r="M23" i="79"/>
  <c r="L23" i="79"/>
  <c r="K23" i="79"/>
  <c r="J23" i="79"/>
  <c r="I23" i="79"/>
  <c r="H23" i="79"/>
  <c r="G23" i="79"/>
  <c r="F23" i="79"/>
  <c r="AK22" i="79"/>
  <c r="AJ22" i="79"/>
  <c r="AI22" i="79"/>
  <c r="AH22" i="79"/>
  <c r="AG22" i="79"/>
  <c r="AF22" i="79"/>
  <c r="AE22" i="79"/>
  <c r="AD22" i="79"/>
  <c r="AC22" i="79"/>
  <c r="AB22" i="79"/>
  <c r="AA22" i="79"/>
  <c r="Z22" i="79"/>
  <c r="Y22" i="79"/>
  <c r="X22" i="79"/>
  <c r="W22" i="79"/>
  <c r="V22" i="79"/>
  <c r="U22" i="79"/>
  <c r="T22" i="79"/>
  <c r="S22" i="79"/>
  <c r="R22" i="79"/>
  <c r="Q22" i="79"/>
  <c r="P22" i="79"/>
  <c r="O22" i="79"/>
  <c r="N22" i="79"/>
  <c r="M22" i="79"/>
  <c r="L22" i="79"/>
  <c r="K22" i="79"/>
  <c r="J22" i="79"/>
  <c r="I22" i="79"/>
  <c r="H22" i="79"/>
  <c r="G22" i="79"/>
  <c r="F22" i="79"/>
  <c r="AK21" i="79"/>
  <c r="AJ21" i="79"/>
  <c r="AI21" i="79"/>
  <c r="AH21" i="79"/>
  <c r="AG21" i="79"/>
  <c r="AF21" i="79"/>
  <c r="AE21" i="79"/>
  <c r="AD21" i="79"/>
  <c r="AC21" i="79"/>
  <c r="AB21" i="79"/>
  <c r="AA21" i="79"/>
  <c r="Z21" i="79"/>
  <c r="Y21" i="79"/>
  <c r="X21" i="79"/>
  <c r="W21" i="79"/>
  <c r="V21" i="79"/>
  <c r="U21" i="79"/>
  <c r="T21" i="79"/>
  <c r="S21" i="79"/>
  <c r="R21" i="79"/>
  <c r="Q21" i="79"/>
  <c r="P21" i="79"/>
  <c r="O21" i="79"/>
  <c r="N21" i="79"/>
  <c r="M21" i="79"/>
  <c r="L21" i="79"/>
  <c r="K21" i="79"/>
  <c r="J21" i="79"/>
  <c r="I21" i="79"/>
  <c r="H21" i="79"/>
  <c r="G21" i="79"/>
  <c r="F21" i="79"/>
  <c r="I20" i="79"/>
  <c r="H20" i="79"/>
  <c r="G20" i="79"/>
  <c r="F20" i="79"/>
  <c r="I19" i="79"/>
  <c r="H19" i="79"/>
  <c r="G19" i="79"/>
  <c r="F19" i="79"/>
  <c r="AK18" i="79"/>
  <c r="AJ18" i="79"/>
  <c r="AI18" i="79"/>
  <c r="AH18" i="79"/>
  <c r="AG18" i="79"/>
  <c r="AF18" i="79"/>
  <c r="AE18" i="79"/>
  <c r="AD18" i="79"/>
  <c r="AC18" i="79"/>
  <c r="AB18" i="79"/>
  <c r="AA18" i="79"/>
  <c r="Z18" i="79"/>
  <c r="Y18" i="79"/>
  <c r="X18" i="79"/>
  <c r="W18" i="79"/>
  <c r="V18" i="79"/>
  <c r="U18" i="79"/>
  <c r="T18" i="79"/>
  <c r="S18" i="79"/>
  <c r="R18" i="79"/>
  <c r="Q18" i="79"/>
  <c r="P18" i="79"/>
  <c r="O18" i="79"/>
  <c r="N18" i="79"/>
  <c r="M18" i="79"/>
  <c r="L18" i="79"/>
  <c r="K18" i="79"/>
  <c r="J18" i="79"/>
  <c r="I18" i="79"/>
  <c r="H18" i="79"/>
  <c r="G18" i="79"/>
  <c r="F18" i="79"/>
  <c r="I17" i="79"/>
  <c r="H17" i="79"/>
  <c r="G17" i="79"/>
  <c r="F17" i="79"/>
  <c r="I16" i="79"/>
  <c r="H16" i="79"/>
  <c r="G16" i="79"/>
  <c r="F16" i="79"/>
  <c r="AK15" i="79"/>
  <c r="AJ15" i="79"/>
  <c r="AI15" i="79"/>
  <c r="AH15" i="79"/>
  <c r="AG15" i="79"/>
  <c r="AF15" i="79"/>
  <c r="AE15" i="79"/>
  <c r="AD15" i="79"/>
  <c r="AC15" i="79"/>
  <c r="AB15" i="79"/>
  <c r="AA15" i="79"/>
  <c r="Z15" i="79"/>
  <c r="Y15" i="79"/>
  <c r="X15" i="79"/>
  <c r="W15" i="79"/>
  <c r="V15" i="79"/>
  <c r="U15" i="79"/>
  <c r="T15" i="79"/>
  <c r="S15" i="79"/>
  <c r="R15" i="79"/>
  <c r="Q15" i="79"/>
  <c r="P15" i="79"/>
  <c r="O15" i="79"/>
  <c r="N15" i="79"/>
  <c r="K15" i="79"/>
  <c r="J15" i="79"/>
  <c r="I15" i="79"/>
  <c r="H15" i="79"/>
  <c r="G15" i="79"/>
  <c r="F15" i="79"/>
  <c r="AK14" i="79"/>
  <c r="AI14" i="79"/>
  <c r="AG14" i="79"/>
  <c r="AE14" i="79"/>
  <c r="AA14" i="79"/>
  <c r="Y14" i="79"/>
  <c r="W14" i="79"/>
  <c r="U14" i="79"/>
  <c r="S14" i="79"/>
  <c r="Q14" i="79"/>
  <c r="O14" i="79"/>
  <c r="M14" i="79"/>
  <c r="K14" i="79"/>
  <c r="I14" i="79"/>
  <c r="G14" i="79"/>
  <c r="AK13" i="79"/>
  <c r="AI13" i="79"/>
  <c r="AG13" i="79"/>
  <c r="AE13" i="79"/>
  <c r="AC13" i="79"/>
  <c r="AA13" i="79"/>
  <c r="Y13" i="79"/>
  <c r="W13" i="79"/>
  <c r="U13" i="79"/>
  <c r="S13" i="79"/>
  <c r="Q13" i="79"/>
  <c r="O13" i="79"/>
  <c r="M13" i="79"/>
  <c r="K13" i="79"/>
  <c r="I13" i="79"/>
  <c r="G13" i="79"/>
  <c r="AK12" i="79"/>
  <c r="AJ12" i="79"/>
  <c r="AI12" i="79"/>
  <c r="AH12" i="79"/>
  <c r="AG12" i="79"/>
  <c r="AF12" i="79"/>
  <c r="AE12" i="79"/>
  <c r="AD12" i="79"/>
  <c r="AC12" i="79"/>
  <c r="AB12" i="79"/>
  <c r="AA12" i="79"/>
  <c r="Z12" i="79"/>
  <c r="Y12" i="79"/>
  <c r="X12" i="79"/>
  <c r="W12" i="79"/>
  <c r="V12" i="79"/>
  <c r="U12" i="79"/>
  <c r="T12" i="79"/>
  <c r="S12" i="79"/>
  <c r="R12" i="79"/>
  <c r="Q12" i="79"/>
  <c r="P12" i="79"/>
  <c r="O12" i="79"/>
  <c r="N12" i="79"/>
  <c r="M12" i="79"/>
  <c r="L12" i="79"/>
  <c r="K12" i="79"/>
  <c r="J12" i="79"/>
  <c r="I12" i="79"/>
  <c r="H12" i="79"/>
  <c r="G12" i="79"/>
  <c r="F12" i="79"/>
  <c r="I11" i="79"/>
  <c r="G11" i="79"/>
  <c r="I10" i="79"/>
  <c r="G10" i="79"/>
  <c r="I9" i="79"/>
  <c r="H9" i="79"/>
  <c r="G9" i="79"/>
  <c r="F9" i="79"/>
  <c r="I8" i="79"/>
  <c r="G8" i="79"/>
  <c r="I7" i="79"/>
  <c r="G7" i="79"/>
  <c r="I6" i="79"/>
  <c r="H6" i="79"/>
  <c r="G6" i="79"/>
  <c r="F6" i="79"/>
  <c r="AH2" i="79"/>
  <c r="AD2" i="79"/>
  <c r="Z2" i="79"/>
  <c r="V2" i="79"/>
  <c r="R2" i="79"/>
  <c r="N2" i="79"/>
  <c r="F2" i="79"/>
  <c r="A15" i="140"/>
  <c r="I14" i="140"/>
  <c r="H14" i="140"/>
  <c r="I13" i="140"/>
  <c r="H13" i="140"/>
  <c r="I12" i="140"/>
  <c r="H12" i="140"/>
  <c r="I11" i="140"/>
  <c r="H11" i="140"/>
  <c r="I10" i="140"/>
  <c r="H10" i="140"/>
  <c r="I8" i="140"/>
  <c r="H8" i="140"/>
  <c r="I7" i="140"/>
  <c r="H7" i="140"/>
  <c r="G7" i="140"/>
  <c r="F7" i="140"/>
  <c r="E7" i="140"/>
  <c r="D7" i="140"/>
  <c r="C7" i="140"/>
  <c r="B7" i="140"/>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alcChain>
</file>

<file path=xl/sharedStrings.xml><?xml version="1.0" encoding="utf-8"?>
<sst xmlns="http://schemas.openxmlformats.org/spreadsheetml/2006/main" count="5289" uniqueCount="1559">
  <si>
    <t>CURRENT STATISTICS</t>
  </si>
  <si>
    <t>Table 1: SEBI Registered Market Intermediaries/Institutions</t>
  </si>
  <si>
    <t>Table 2: Company-Wise Capital Raised through Public and Rights Issues (Equity)</t>
  </si>
  <si>
    <t>Table 3: Offers closed during the month under SEBI (SAST), 2011</t>
  </si>
  <si>
    <t>Table 7: Industry-wise Classification of Capital Raised through Public and Rights Issues (Equity)</t>
  </si>
  <si>
    <t>Table 8: Sector-wise and Region-wise Distribution of Capital Mobilised through Public and Rights Issues (Equity)</t>
  </si>
  <si>
    <t>Table 9: Size-wise Classification of Capital Raised through Public and Rights Issues (Equity)</t>
  </si>
  <si>
    <t>Table 10: Capital Raised by Listed Companies from the Primary Market through QIPs</t>
  </si>
  <si>
    <t>Table 11: Preferential Allotments Listed at BSE and NSE</t>
  </si>
  <si>
    <t>Table 13: Trends in Settled Trades in the Corporate Debt Market</t>
  </si>
  <si>
    <t>Table 14: Ratings Assigned for Long-term Corporate Debt Securities (Maturity &gt;= 1 year)</t>
  </si>
  <si>
    <t>Table 15: Review of Accepted Ratings of Corporate Debt Securities (Maturity &gt;= 1 year)</t>
  </si>
  <si>
    <t>Table 16: Distribution of Turnover on Cash Segments of Exchanges</t>
  </si>
  <si>
    <t>Table 17: Trends in Cash Segment of BSE</t>
  </si>
  <si>
    <t>Table 18: Trends in Cash Segment of NSE</t>
  </si>
  <si>
    <t>Table 19: Trends in Cash Segment of MSEI</t>
  </si>
  <si>
    <t>Table 20: City-wise Distribution of Turnover on Cash Segments</t>
  </si>
  <si>
    <t>Table 21: Category-wise Share of Turnover in Cash Segment of BSE</t>
  </si>
  <si>
    <t>Table 22: Category-wise Share of Turnover in Cash Segment of NSE</t>
  </si>
  <si>
    <t>Table 23: Category-wise Share of Turnover in Cash Segment of MSEI</t>
  </si>
  <si>
    <t>Table 24: Component Stocks: S&amp;P BSE Sensex</t>
  </si>
  <si>
    <t>Table 25: Component Stocks: Nifty 50 Index</t>
  </si>
  <si>
    <t>Table 26: Component Stock: SX 40 Index</t>
  </si>
  <si>
    <t>Table 27: Advances/Declines in Cash Segment</t>
  </si>
  <si>
    <t>Table 28: Trading Frequency in Cash Segment</t>
  </si>
  <si>
    <t>Table 29: Daily Volatility of Major Indices</t>
  </si>
  <si>
    <t>Table 30: Percentage Share of Top ‘N’ Securities/Members in Turnover of Cash Segment</t>
  </si>
  <si>
    <t xml:space="preserve">Table 33: Settlement Statistics for Cash Segment of MSEI </t>
  </si>
  <si>
    <t xml:space="preserve">Table 34: Trends in Equity Derivatives Segment at BSE (Turnover in Notional Value) </t>
  </si>
  <si>
    <t xml:space="preserve">Table 35: Trends in Equity Derivatives Segment at NSE (Turnover in Notional Value) </t>
  </si>
  <si>
    <t>Table 36: Settlement Statistics in Equity Derivatives Segment at BSE and NSE</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</si>
  <si>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</si>
  <si>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</si>
  <si>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</si>
  <si>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</si>
  <si>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</si>
  <si>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</si>
  <si>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</si>
  <si>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 xml:space="preserve">Table 44: Settlement Statistics of Currency Derivatives Segment </t>
  </si>
  <si>
    <t>Table 45: Instrument-wise Turnover in Currency Futures Segment of BSE</t>
  </si>
  <si>
    <t>Table 46: Instrument-wise Turnover in Currency Derivatives Segment  of NSE</t>
  </si>
  <si>
    <t>Table 47: Instrument-wise Turnover in Currency Derivative Segment of MSEI</t>
  </si>
  <si>
    <t>Table 48: Maturity-wise Turnover in Currency Derivative Segment of BSE</t>
  </si>
  <si>
    <t>Table 49: Maturity-wise Turnover in Currency Derivative Segment of NSE</t>
  </si>
  <si>
    <t xml:space="preserve">Table 50: Maturity-wise Turnover in Currency Derivative Segment of MSEI </t>
  </si>
  <si>
    <t>Table 51: Trading Statistics of Interest Rate Futures at BSE, NSE and MSEI</t>
  </si>
  <si>
    <t>Table 52: Settlement Statistics in Interest Rate Futures at BSE, NSE and MSEI</t>
  </si>
  <si>
    <t>Table 53: Trends in Foreign Portfolio Investment</t>
  </si>
  <si>
    <t>Table 54: Notional Value of Offshore Derivative Instruments (ODIs) Vs Assets Under Custody (AUC) of FPIs</t>
  </si>
  <si>
    <t>Table 55: Assets under the Custody of Custodians</t>
  </si>
  <si>
    <t>Table 56: Cumulative Sectoral  Investment of Foreign Venture Capital Investors (FVCIs)</t>
  </si>
  <si>
    <t xml:space="preserve">Table 57: Trends in Resource Mobilization by Mutual Funds </t>
  </si>
  <si>
    <t>Table 58: Scheme-wise Statistics of Mutual Funds</t>
  </si>
  <si>
    <t>Table 59: Trends in Transactions on Stock Exchanges by Mutual Funds</t>
  </si>
  <si>
    <t>Table 60: Assets Managed by Portfolio Managers</t>
  </si>
  <si>
    <t>Table 61: Progress Report of NSDL &amp; CDSl as on end of Month (Listed Companies)</t>
  </si>
  <si>
    <t>Table 62: Progress of Dematerialisation at NSDL and CDSL (Listed and Unlisted Companies)</t>
  </si>
  <si>
    <t>Table 63: Depository Statistics</t>
  </si>
  <si>
    <t>Table 64: Number of Commodities Permitted and traded at Exchanges</t>
  </si>
  <si>
    <t>Table 65: Trends in Commodity Indices</t>
  </si>
  <si>
    <t>Table 66: Trends in Commodity Derivatives at MCX</t>
  </si>
  <si>
    <t>Table 67: Trends in Commodity Derivatives at NCDEX</t>
  </si>
  <si>
    <t>Table 68: Trends in  Commodity Derivatives at BSE</t>
  </si>
  <si>
    <t>Table 69: Trends in Commodity Derivatives at NSE</t>
  </si>
  <si>
    <t>Table 70: Participant-wise percentage share of turnover in Commodity Futures</t>
  </si>
  <si>
    <t>Table 71: Commodity-wise Trading Volume and Turnover at MCX</t>
  </si>
  <si>
    <t>Table 72: Commodity-wise Trading Volume and Turnover at NCDEX</t>
  </si>
  <si>
    <t>Table 73: Commodity-wise Trading Volume and Turnover at ICEX, NSE and BSE</t>
  </si>
  <si>
    <t>Table 74: Macro Economic Indicators</t>
  </si>
  <si>
    <t>2022-23</t>
  </si>
  <si>
    <t>2023-24$</t>
  </si>
  <si>
    <t>BSE</t>
  </si>
  <si>
    <t>NSE</t>
  </si>
  <si>
    <t>MSEI</t>
  </si>
  <si>
    <t>MCX</t>
  </si>
  <si>
    <t>NCDEX</t>
  </si>
  <si>
    <t>NSDL</t>
  </si>
  <si>
    <t>CDSL</t>
  </si>
  <si>
    <t>Mutual Funds</t>
  </si>
  <si>
    <t>Notes:</t>
  </si>
  <si>
    <t>Sl.No.</t>
  </si>
  <si>
    <t>Name of the Issuer/Company</t>
  </si>
  <si>
    <t>Date of Listing</t>
  </si>
  <si>
    <t>Type of Issue</t>
  </si>
  <si>
    <t>Number of Shares issued</t>
  </si>
  <si>
    <t>Face Value (₹ )</t>
  </si>
  <si>
    <t>Premium Value (₹ )</t>
  </si>
  <si>
    <t>Issue Price (₹ )</t>
  </si>
  <si>
    <t>Amount raised (in crores)</t>
  </si>
  <si>
    <t>Oversubscribed (no. of times)</t>
  </si>
  <si>
    <t>Allocation in Net offer to public &amp; Others (No. of shares)</t>
  </si>
  <si>
    <t>Net offer to public*</t>
  </si>
  <si>
    <t>Fresh</t>
  </si>
  <si>
    <t>OFS</t>
  </si>
  <si>
    <t>Total</t>
  </si>
  <si>
    <t>QIB</t>
  </si>
  <si>
    <t>NII</t>
  </si>
  <si>
    <t>RII</t>
  </si>
  <si>
    <t>Others, if any (Market Maker &amp; Reservation)</t>
  </si>
  <si>
    <t>IPO</t>
  </si>
  <si>
    <t>Rights</t>
  </si>
  <si>
    <t>*Shares issued by the Company are partly paid up but the information is provided considering the same as fully paid up.</t>
  </si>
  <si>
    <t>Net offer to Public = QIB (Including anchor) + RII + NII (Excluding Employee Reservation +Shareholder Reservation + Market maker)</t>
  </si>
  <si>
    <t>Sl.No</t>
  </si>
  <si>
    <t>Target Company</t>
  </si>
  <si>
    <t>Acquirers/PACs</t>
  </si>
  <si>
    <t>Public Announcement Date</t>
  </si>
  <si>
    <t>Offer Opening Date</t>
  </si>
  <si>
    <t>Offer Closing Date</t>
  </si>
  <si>
    <t>Offer Size</t>
  </si>
  <si>
    <t>Offer
 Price 
(₹ ) per share</t>
  </si>
  <si>
    <t>Offer Size (₹  crore)</t>
  </si>
  <si>
    <t>No. of 
Shares</t>
  </si>
  <si>
    <t>Percent of Equity 
Capital</t>
  </si>
  <si>
    <t>Year / Month</t>
  </si>
  <si>
    <t>Open Offers</t>
  </si>
  <si>
    <t>Objectives</t>
  </si>
  <si>
    <t>Change in Control 
of Management</t>
  </si>
  <si>
    <t>Consolidation of Holdings</t>
  </si>
  <si>
    <t>Substantial Acquisition</t>
  </si>
  <si>
    <t>No. of Offers</t>
  </si>
  <si>
    <t>Amount (₹  crore)</t>
  </si>
  <si>
    <t>Amount (₹ crore)</t>
  </si>
  <si>
    <t>Apr-23</t>
  </si>
  <si>
    <t>May-23</t>
  </si>
  <si>
    <t>*In instances where offers have more than one objective, the issue is classified only under one of the same.</t>
  </si>
  <si>
    <t>Data is compiled based on offer closing date</t>
  </si>
  <si>
    <t>$ indicates upto July 31, 2023</t>
  </si>
  <si>
    <t>Source: SEBI.</t>
  </si>
  <si>
    <t>Modes of Fund Raising</t>
  </si>
  <si>
    <t>Financial Sector</t>
  </si>
  <si>
    <t>Non-Financial Sector</t>
  </si>
  <si>
    <t>No. of Issues</t>
  </si>
  <si>
    <t>Amount
(Rs.crore)</t>
  </si>
  <si>
    <t>Equity Issues</t>
  </si>
  <si>
    <t>Total
(Equity+Debt)</t>
  </si>
  <si>
    <t>Public</t>
  </si>
  <si>
    <t>Listed</t>
  </si>
  <si>
    <t>Debt</t>
  </si>
  <si>
    <t>No. of issues</t>
  </si>
  <si>
    <t>Year/ Month</t>
  </si>
  <si>
    <t>Source: SEBI</t>
  </si>
  <si>
    <t>Table 7:  Industry-wise Classification of Capital Raised through Public and Rights Issues (Equity)</t>
  </si>
  <si>
    <t>Industry</t>
  </si>
  <si>
    <t>Consumer Services</t>
  </si>
  <si>
    <t>Healthcare</t>
  </si>
  <si>
    <t>Power</t>
  </si>
  <si>
    <t>Notes - From April 2020 onwards, data on IPO issues are categorised based on the listing date .</t>
  </si>
  <si>
    <t>Sector-wise</t>
  </si>
  <si>
    <t>Region-wise</t>
  </si>
  <si>
    <t>Private</t>
  </si>
  <si>
    <t>Northern</t>
  </si>
  <si>
    <t>Eastern</t>
  </si>
  <si>
    <t>Western</t>
  </si>
  <si>
    <t>Southern</t>
  </si>
  <si>
    <t>Central</t>
  </si>
  <si>
    <t>&lt; 5 crore</t>
  </si>
  <si>
    <t>≥ 5crore - &lt; 10crore</t>
  </si>
  <si>
    <t xml:space="preserve">  ≥ 10 crore - &lt; 50 crore</t>
  </si>
  <si>
    <t xml:space="preserve">  ≥ 50 crore - &lt; 100 crore</t>
  </si>
  <si>
    <t xml:space="preserve">  ≥ 100 crore -&lt;500 crore</t>
  </si>
  <si>
    <t>&gt;=₹500 crore</t>
  </si>
  <si>
    <t>Only BSE</t>
  </si>
  <si>
    <t>Only NSE</t>
  </si>
  <si>
    <t>Only MSEI</t>
  </si>
  <si>
    <t>Both NSE and BSE</t>
  </si>
  <si>
    <t xml:space="preserve">Notes: 1. The above data includes both "no. of issues" and "Amount" raised on conversion of convertible securities issued on QIP basis. 
</t>
  </si>
  <si>
    <t>Source: BSE, NSE and MSEI.</t>
  </si>
  <si>
    <t>Year/Month</t>
  </si>
  <si>
    <t>Common#</t>
  </si>
  <si>
    <t>#Listed at any two or three exchanges.</t>
  </si>
  <si>
    <t>Source: BSE and NSE</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</si>
  <si>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</si>
  <si>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</si>
  <si>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</si>
  <si>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</si>
  <si>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</si>
  <si>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</si>
  <si>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</si>
  <si>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</si>
  <si>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</si>
  <si>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Jun-23</t>
  </si>
  <si>
    <t>Jul-23</t>
  </si>
  <si>
    <t>This data is provisonal</t>
  </si>
  <si>
    <t>Source: Credit Rating Agencies.</t>
  </si>
  <si>
    <t>Table 15: Review of Accepted Ratings of Corporate Debt Securities (Maturity ≥ 1 year)</t>
  </si>
  <si>
    <t>Upgraded</t>
  </si>
  <si>
    <t>Downgraded</t>
  </si>
  <si>
    <t>Reaffirmed</t>
  </si>
  <si>
    <t>Rating Watch</t>
  </si>
  <si>
    <t>Withdrawn/ Suspended</t>
  </si>
  <si>
    <t>$ indicates  upto July 31, 2023</t>
  </si>
  <si>
    <t>Table 74:  Macro Economic Indicators</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</si>
  <si>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</si>
  <si>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</si>
  <si>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</si>
  <si>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</si>
  <si>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</si>
  <si>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</si>
  <si>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</si>
  <si>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</si>
  <si>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</si>
  <si>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</si>
  <si>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 xml:space="preserve">Term Deposit Rate &gt; 1 year </t>
  </si>
  <si>
    <t>6.00/7.25</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</si>
  <si>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</si>
  <si>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</si>
  <si>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</si>
  <si>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</si>
  <si>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</si>
  <si>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</si>
  <si>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</si>
  <si>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</si>
  <si>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</si>
  <si>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</si>
  <si>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</si>
  <si>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</si>
  <si>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</si>
  <si>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Consumer Price Index (2012 =100) Rate (in per cent) (Y-o-Y)</t>
  </si>
  <si>
    <t>General</t>
  </si>
  <si>
    <t>NA</t>
  </si>
  <si>
    <t>Mining</t>
  </si>
  <si>
    <t>Manufacturing</t>
  </si>
  <si>
    <t>Electricity</t>
  </si>
  <si>
    <t>X. External Sector Indicators (USD billion)</t>
  </si>
  <si>
    <t xml:space="preserve">Exports </t>
  </si>
  <si>
    <t>Imports</t>
  </si>
  <si>
    <t>Trade Balance</t>
  </si>
  <si>
    <t xml:space="preserve">Notes: </t>
  </si>
  <si>
    <t>^ cumulative figure value of the respective months.</t>
  </si>
  <si>
    <t>Data for CPI, WPI, IIP and External sector have been compiled based on available information.</t>
  </si>
  <si>
    <t>Value (₹ crore)</t>
  </si>
  <si>
    <t>-</t>
  </si>
  <si>
    <t>Stock Exchanges</t>
  </si>
  <si>
    <t>Includes exchange traded turnnover in corporate bonds</t>
  </si>
  <si>
    <t xml:space="preserve">Table 17: Trends in Cash Segment of BSE </t>
  </si>
  <si>
    <t xml:space="preserve">No. of Companies Listed </t>
  </si>
  <si>
    <t>No. of Companies Permitted</t>
  </si>
  <si>
    <t xml:space="preserve">No. of Companies Traded </t>
  </si>
  <si>
    <t>No. of Trading Days</t>
  </si>
  <si>
    <t>No. of Trades (Lakh)</t>
  </si>
  <si>
    <t>Traded Quantity (Lakh)</t>
  </si>
  <si>
    <r>
      <t>Turnover (</t>
    </r>
    <r>
      <rPr>
        <b/>
        <sz val="11"/>
        <color indexed="8"/>
        <rFont val="Rupee Foradian"/>
        <family val="2"/>
      </rPr>
      <t xml:space="preserve">` </t>
    </r>
    <r>
      <rPr>
        <b/>
        <sz val="11"/>
        <color indexed="8"/>
        <rFont val="Garamond"/>
        <family val="1"/>
      </rPr>
      <t>crore)</t>
    </r>
  </si>
  <si>
    <r>
      <t>Average Daily Turnover (</t>
    </r>
    <r>
      <rPr>
        <b/>
        <sz val="11"/>
        <color indexed="8"/>
        <rFont val="Rupee Foradian"/>
        <family val="2"/>
      </rPr>
      <t>`</t>
    </r>
    <r>
      <rPr>
        <b/>
        <sz val="11"/>
        <color indexed="8"/>
        <rFont val="Garamond"/>
        <family val="1"/>
      </rPr>
      <t xml:space="preserve"> crore)</t>
    </r>
  </si>
  <si>
    <r>
      <t>Average Trade Size (</t>
    </r>
    <r>
      <rPr>
        <b/>
        <sz val="11"/>
        <color indexed="8"/>
        <rFont val="Rupee Foradian"/>
        <family val="2"/>
      </rPr>
      <t>`</t>
    </r>
    <r>
      <rPr>
        <b/>
        <sz val="11"/>
        <color indexed="8"/>
        <rFont val="Garamond"/>
        <family val="1"/>
      </rPr>
      <t>)</t>
    </r>
  </si>
  <si>
    <t>Demat Securities Traded (Lakh)</t>
  </si>
  <si>
    <r>
      <t>Demat Turnover (</t>
    </r>
    <r>
      <rPr>
        <b/>
        <sz val="11"/>
        <color indexed="8"/>
        <rFont val="Rupee Foradian"/>
        <family val="2"/>
      </rPr>
      <t xml:space="preserve">` </t>
    </r>
    <r>
      <rPr>
        <b/>
        <sz val="11"/>
        <color indexed="8"/>
        <rFont val="Garamond"/>
        <family val="1"/>
      </rPr>
      <t>crore)</t>
    </r>
  </si>
  <si>
    <r>
      <t>Market  Capitalisation (</t>
    </r>
    <r>
      <rPr>
        <b/>
        <sz val="11"/>
        <color indexed="8"/>
        <rFont val="Rupee Foradian"/>
        <family val="2"/>
      </rPr>
      <t>`</t>
    </r>
    <r>
      <rPr>
        <b/>
        <sz val="11"/>
        <color indexed="8"/>
        <rFont val="Garamond"/>
        <family val="1"/>
      </rPr>
      <t xml:space="preserve"> crore) </t>
    </r>
  </si>
  <si>
    <t xml:space="preserve">S&amp;P BSE Sensex </t>
  </si>
  <si>
    <t>High</t>
  </si>
  <si>
    <t>Low</t>
  </si>
  <si>
    <t>Close</t>
  </si>
  <si>
    <t>Note : No. of Companies Listed with BSE includes count of both active and suspended companies.</t>
  </si>
  <si>
    <t>No.of trades and turnover details inclusive of exchange traded corporate bonds</t>
  </si>
  <si>
    <t>Source: BSE</t>
  </si>
  <si>
    <t xml:space="preserve">Table 18: Trends in Cash Segment of NSE </t>
  </si>
  <si>
    <t>No. of companies Traded#</t>
  </si>
  <si>
    <r>
      <t>Turnover (</t>
    </r>
    <r>
      <rPr>
        <b/>
        <sz val="11"/>
        <color indexed="8"/>
        <rFont val="Rupee Foradian"/>
        <family val="2"/>
      </rPr>
      <t>`</t>
    </r>
    <r>
      <rPr>
        <b/>
        <sz val="11"/>
        <color indexed="8"/>
        <rFont val="Garamond"/>
        <family val="1"/>
      </rPr>
      <t xml:space="preserve"> crore)</t>
    </r>
  </si>
  <si>
    <r>
      <t>Demat Turnover (</t>
    </r>
    <r>
      <rPr>
        <b/>
        <sz val="11"/>
        <color indexed="8"/>
        <rFont val="Rupee Foradian"/>
        <family val="2"/>
      </rPr>
      <t>`</t>
    </r>
    <r>
      <rPr>
        <b/>
        <sz val="11"/>
        <color indexed="8"/>
        <rFont val="Garamond"/>
        <family val="1"/>
      </rPr>
      <t xml:space="preserve"> crore)</t>
    </r>
  </si>
  <si>
    <t xml:space="preserve">Nifty 50 Index </t>
  </si>
  <si>
    <t>Turnover Data compiled for all markets except auction market</t>
  </si>
  <si>
    <t>#Data for No. of companies traded includes Government securities, Corporate bonds, REITs, InvITs, NSE listed companies as well as “Permitted to Trade” companies but excludes ETFs &amp; Mutual Funds</t>
  </si>
  <si>
    <t>Source: NSE</t>
  </si>
  <si>
    <t>No. of Companies Permitted #</t>
  </si>
  <si>
    <t>No. of Companies Traded</t>
  </si>
  <si>
    <t>Turnover (₹ crore)</t>
  </si>
  <si>
    <t>Average Daily Turnover (₹ crore)</t>
  </si>
  <si>
    <t>Demat Turnover (₹ crore)</t>
  </si>
  <si>
    <t xml:space="preserve">Market  Capitalisation (₹ crore) </t>
  </si>
  <si>
    <t xml:space="preserve">SX 40 Index </t>
  </si>
  <si>
    <t>Note: Data of the Market Capitalisation is provided for all listed as well as permitted companies</t>
  </si>
  <si>
    <t># Details of no. of companies in "permitted to trade" category which are active.</t>
  </si>
  <si>
    <t>Source: MSEI</t>
  </si>
  <si>
    <t>Table 20: City-wise Distribution of Turnover on Cash Segments of BSE and NSE</t>
  </si>
  <si>
    <t>(Percentage share in Turnover)</t>
  </si>
  <si>
    <t>S.No</t>
  </si>
  <si>
    <t>City</t>
  </si>
  <si>
    <t>Ahmedabad</t>
  </si>
  <si>
    <t>Bengaluru</t>
  </si>
  <si>
    <t>Vadodara</t>
  </si>
  <si>
    <t>Bhubneshwar</t>
  </si>
  <si>
    <t>Chennai</t>
  </si>
  <si>
    <t>Ernakulam</t>
  </si>
  <si>
    <t>Coimbatore</t>
  </si>
  <si>
    <t>New Delhi</t>
  </si>
  <si>
    <t>Guwahati</t>
  </si>
  <si>
    <t>Hyderabad</t>
  </si>
  <si>
    <t>Indore</t>
  </si>
  <si>
    <t>Jaipur</t>
  </si>
  <si>
    <t>Kanpur</t>
  </si>
  <si>
    <t>Kolkata</t>
  </si>
  <si>
    <t>Ludhiana</t>
  </si>
  <si>
    <t>Mangalore</t>
  </si>
  <si>
    <t>Mumbai</t>
  </si>
  <si>
    <t>Patna</t>
  </si>
  <si>
    <t>Pune</t>
  </si>
  <si>
    <t>Rajkot</t>
  </si>
  <si>
    <t>Others</t>
  </si>
  <si>
    <t>Percentage Share in Turnover</t>
  </si>
  <si>
    <t>Proprietary</t>
  </si>
  <si>
    <t>FPIs</t>
  </si>
  <si>
    <t>Banks</t>
  </si>
  <si>
    <t>Source: BSE.</t>
  </si>
  <si>
    <t>Year /Month</t>
  </si>
  <si>
    <t>Source: NSE.</t>
  </si>
  <si>
    <t>Source: MSEI.</t>
  </si>
  <si>
    <t>Name of Security</t>
  </si>
  <si>
    <t>Issued
Capital 
(₹ crore)</t>
  </si>
  <si>
    <t>Free Float
Market
Capitalisation
(₹ crore)</t>
  </si>
  <si>
    <t>Weightage (Percent)</t>
  </si>
  <si>
    <t>Beta</t>
  </si>
  <si>
    <t>R 2</t>
  </si>
  <si>
    <t>Daily
Volatility
(Percent)</t>
  </si>
  <si>
    <t>Monthly
Return
(Percent)</t>
  </si>
  <si>
    <t>Impact
Cost
(Percent)</t>
  </si>
  <si>
    <t xml:space="preserve">BAJFINANCE  </t>
  </si>
  <si>
    <t xml:space="preserve">STATE BANK  </t>
  </si>
  <si>
    <t xml:space="preserve">TITAN       </t>
  </si>
  <si>
    <t xml:space="preserve">HDFC BANK   </t>
  </si>
  <si>
    <t xml:space="preserve">INFOSYS LTD </t>
  </si>
  <si>
    <t>KOTAK MAH.BK</t>
  </si>
  <si>
    <t xml:space="preserve">RELIANCE    </t>
  </si>
  <si>
    <t xml:space="preserve">TATA STEEL  </t>
  </si>
  <si>
    <t>LARSEN &amp; TOU</t>
  </si>
  <si>
    <t xml:space="preserve">MAH &amp; MAH   </t>
  </si>
  <si>
    <t xml:space="preserve">TATA MOTORS </t>
  </si>
  <si>
    <t xml:space="preserve">HIND UNI LT </t>
  </si>
  <si>
    <t xml:space="preserve">NESTLE (I)  </t>
  </si>
  <si>
    <t>ASIAN PAINTS</t>
  </si>
  <si>
    <t xml:space="preserve">ITC LTD.    </t>
  </si>
  <si>
    <t xml:space="preserve">SUN PHARMA. </t>
  </si>
  <si>
    <t xml:space="preserve">ICICI BANK  </t>
  </si>
  <si>
    <t>INDUSIND BNK</t>
  </si>
  <si>
    <t xml:space="preserve">AXIS BANK   </t>
  </si>
  <si>
    <t xml:space="preserve">HCL TECHNO  </t>
  </si>
  <si>
    <t xml:space="preserve">BHARTI ARTL </t>
  </si>
  <si>
    <t xml:space="preserve">MARUTISUZUK </t>
  </si>
  <si>
    <t>ULTRATECH CM</t>
  </si>
  <si>
    <t xml:space="preserve">TCS LTD.    </t>
  </si>
  <si>
    <t xml:space="preserve">NTPC LTD    </t>
  </si>
  <si>
    <t xml:space="preserve">TECH MAH    </t>
  </si>
  <si>
    <t xml:space="preserve">POWER GRID  </t>
  </si>
  <si>
    <t xml:space="preserve">BAJAJ FINSE </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</si>
  <si>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</si>
  <si>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</si>
  <si>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</si>
  <si>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5. The above is calculated for a month for the portfolio size of Rs. 5 lakh.  It is calculated for the current month.</t>
  </si>
  <si>
    <t>Sl. No</t>
  </si>
  <si>
    <t>Adani Enterprises Ltd.</t>
  </si>
  <si>
    <t>Adani Ports and Special Economic Zone Ltd.</t>
  </si>
  <si>
    <t>Apollo Hospitals Enterprise Ltd.</t>
  </si>
  <si>
    <t>Asian Paints Ltd.</t>
  </si>
  <si>
    <t>Axis Bank Ltd.</t>
  </si>
  <si>
    <t>Bajaj Auto Ltd.</t>
  </si>
  <si>
    <t>Bajaj Finance Ltd.</t>
  </si>
  <si>
    <t>Bajaj Finserv Ltd.</t>
  </si>
  <si>
    <t>Bharat Petroleum Corporation Ltd.</t>
  </si>
  <si>
    <t>Bharti Airtel Ltd.</t>
  </si>
  <si>
    <t>Britannia Industries Ltd.</t>
  </si>
  <si>
    <t>Cipla Ltd.</t>
  </si>
  <si>
    <t>Coal India Ltd.</t>
  </si>
  <si>
    <t>Dr. Reddy's Laboratories Ltd.</t>
  </si>
  <si>
    <t>Eicher Motors Ltd.</t>
  </si>
  <si>
    <t>Grasim Industries Ltd.</t>
  </si>
  <si>
    <t>HCL Technologies Ltd.</t>
  </si>
  <si>
    <t>HDFC Bank Ltd.</t>
  </si>
  <si>
    <t>HDFC Life Insurance Company Ltd.</t>
  </si>
  <si>
    <t>Hero MotoCorp Ltd.</t>
  </si>
  <si>
    <t>Hindalco Industries Ltd.</t>
  </si>
  <si>
    <t>Hindustan Unilever Ltd.</t>
  </si>
  <si>
    <t>ICICI Bank Ltd.</t>
  </si>
  <si>
    <t>ITC Ltd.</t>
  </si>
  <si>
    <t>IndusInd Bank Ltd.</t>
  </si>
  <si>
    <t>Infosys Ltd.</t>
  </si>
  <si>
    <t>JSW Steel Ltd.</t>
  </si>
  <si>
    <t>Kotak Mahindra Bank Ltd.</t>
  </si>
  <si>
    <t>Larsen &amp; Toubro Ltd.</t>
  </si>
  <si>
    <t>Mahindra &amp; Mahindra Ltd.</t>
  </si>
  <si>
    <t>Maruti Suzuki India Ltd.</t>
  </si>
  <si>
    <t>NTPC Ltd.</t>
  </si>
  <si>
    <t>Nestle India Ltd.</t>
  </si>
  <si>
    <t>Oil &amp; Natural Gas Corporation Ltd.</t>
  </si>
  <si>
    <t>Power Grid Corporation of India Ltd.</t>
  </si>
  <si>
    <t>Reliance Industries Ltd.</t>
  </si>
  <si>
    <t>SBI Life Insurance Company Ltd.</t>
  </si>
  <si>
    <t>State Bank of India</t>
  </si>
  <si>
    <t>Sun Pharmaceutical Industries Ltd.</t>
  </si>
  <si>
    <t>Tata Consultancy Services Ltd.</t>
  </si>
  <si>
    <t>Tata Consumer Products Ltd.</t>
  </si>
  <si>
    <t>Tata Motors Ltd.</t>
  </si>
  <si>
    <t>Tata Steel Ltd.</t>
  </si>
  <si>
    <t>Tech Mahindra Ltd.</t>
  </si>
  <si>
    <t>Titan Company Ltd.</t>
  </si>
  <si>
    <t>UltraTech Cement Ltd.</t>
  </si>
  <si>
    <t>Wipro Ltd.</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</si>
  <si>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</si>
  <si>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</si>
  <si>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5. Impact Cost for Nifty 50 is for a portfolio of ₹50 lakh  and is weighted average impact cost.</t>
  </si>
  <si>
    <t>S.No.</t>
  </si>
  <si>
    <t>Issued Capital     (₹ crore)</t>
  </si>
  <si>
    <t>Free Float Market Capitalisation (₹ crore)</t>
  </si>
  <si>
    <t xml:space="preserve">Weightage (Percent)   </t>
  </si>
  <si>
    <t>R2</t>
  </si>
  <si>
    <t>Daily Volatility (Percent)</t>
  </si>
  <si>
    <t>Monthly Return (Percent)</t>
  </si>
  <si>
    <t>Impact Cost (Percent) *</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</si>
  <si>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</si>
  <si>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</si>
  <si>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</si>
  <si>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</si>
  <si>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</si>
  <si>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</si>
  <si>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</si>
  <si>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</si>
  <si>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ratio is calculated based on the average price methodology.                                                                           </t>
  </si>
  <si>
    <t>Table 28: Trading Frequency in Cash Segment of BSE, NSE and MSEI</t>
  </si>
  <si>
    <t>Month</t>
  </si>
  <si>
    <t>No. of Companies Listed</t>
  </si>
  <si>
    <t>Percent of Traded to Listed</t>
  </si>
  <si>
    <t>No. of Companies Traded#</t>
  </si>
  <si>
    <t>Table 29: Daily Volatility of Major Indices  (percent)</t>
  </si>
  <si>
    <t>BSE Sensex</t>
  </si>
  <si>
    <t>BSE 100</t>
  </si>
  <si>
    <t>BSE 500</t>
  </si>
  <si>
    <t>Nifty 50</t>
  </si>
  <si>
    <t>Nifty Next 50</t>
  </si>
  <si>
    <t>Nifty 500</t>
  </si>
  <si>
    <t>SX40</t>
  </si>
  <si>
    <t>Note: Volatility is calculated as the standard deviation of the natural log of daily returns in indices for the respective period.</t>
  </si>
  <si>
    <t>Source: BSE, MSEI and NSE.</t>
  </si>
  <si>
    <t>Table 30: Percentage Share of Top ‘N’ Securities/Members in Turnover of Cash Segment  (percent)</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</si>
  <si>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</si>
  <si>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</si>
  <si>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</si>
  <si>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</si>
  <si>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</si>
  <si>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</si>
  <si>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</si>
  <si>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</si>
  <si>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</si>
  <si>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</si>
  <si>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</si>
  <si>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</si>
  <si>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</si>
  <si>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</si>
  <si>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Delivered Value   (₹ crore)</t>
  </si>
  <si>
    <t>Percent  of Delivered Value to Total Turnover</t>
  </si>
  <si>
    <t>Delivered Quantity in Demat Mode (Lakh)</t>
  </si>
  <si>
    <t>Percent of Demat Delivered Quantity to Total Delivered Quantity</t>
  </si>
  <si>
    <t>Delivered Value in Demat Mode     (₹ crore)</t>
  </si>
  <si>
    <t>Percent of Demat Delivered Value to Total Delivered Value</t>
  </si>
  <si>
    <t>Short Delivery (Auctioned quantity) (Lakh)</t>
  </si>
  <si>
    <t>Percent of Short Delivery to Delivery Quantity</t>
  </si>
  <si>
    <t>Funds Pay-in (₹ crore)</t>
  </si>
  <si>
    <t>Securities Pay-in (₹ crore)</t>
  </si>
  <si>
    <t>Settlement Guarantee Fund (₹ crore)</t>
  </si>
  <si>
    <t>Delivered Value      (₹  crore)</t>
  </si>
  <si>
    <t>Settlement Statistics for settlement type N, excluding CM Series IL &amp; BL</t>
  </si>
  <si>
    <t>Table 33: Settlement Statistics for Cash Segment of MSEI</t>
  </si>
  <si>
    <t>Delivered Value      (₹ crore)</t>
  </si>
  <si>
    <t>Settlement Guarantee Fund(₹ crore)</t>
  </si>
  <si>
    <t>Month/ Year</t>
  </si>
  <si>
    <t>Index Futures</t>
  </si>
  <si>
    <t xml:space="preserve"> Stock Futures</t>
  </si>
  <si>
    <t>Index Options</t>
  </si>
  <si>
    <t>Stock Options</t>
  </si>
  <si>
    <t>Total Turnover</t>
  </si>
  <si>
    <t>Open Interest at the end of the day</t>
  </si>
  <si>
    <t xml:space="preserve">                 Calls</t>
  </si>
  <si>
    <t xml:space="preserve">                 Puts</t>
  </si>
  <si>
    <t>No. of  Contracts</t>
  </si>
  <si>
    <t xml:space="preserve">No. of Contracts </t>
  </si>
  <si>
    <t xml:space="preserve">No. of 
Contracts </t>
  </si>
  <si>
    <t>No. of Contracts</t>
  </si>
  <si>
    <t>No. of contracts</t>
  </si>
  <si>
    <t>Premium</t>
  </si>
  <si>
    <t>Notional</t>
  </si>
  <si>
    <t>2023-24</t>
  </si>
  <si>
    <t xml:space="preserve">Note: </t>
  </si>
  <si>
    <t>Note:</t>
  </si>
  <si>
    <t>Table 36: Settlement Statistics in Equity Derivatives Segment at BSE and NSE (₹ crore)</t>
  </si>
  <si>
    <t>Year/     Month</t>
  </si>
  <si>
    <t>Index/Stock
Futures</t>
  </si>
  <si>
    <t>Index/Stock
Options</t>
  </si>
  <si>
    <t>Settlement
Gurantee
Fund</t>
  </si>
  <si>
    <t>MTM
Settlement</t>
  </si>
  <si>
    <t>Final
Settlement</t>
  </si>
  <si>
    <t>Physical Settlement</t>
  </si>
  <si>
    <t>Premium
Settlement</t>
  </si>
  <si>
    <t>Exercise
Settlement</t>
  </si>
  <si>
    <t>Percentage Share in Open Interest</t>
  </si>
  <si>
    <t>Pro</t>
  </si>
  <si>
    <t>Turnover Share (in Percentage)</t>
  </si>
  <si>
    <t>BSE 30 SENSEX</t>
  </si>
  <si>
    <t>BSE SENSEX 50</t>
  </si>
  <si>
    <t>BSE BANKEX</t>
  </si>
  <si>
    <t>BSE OIL &amp; GAS INDEX</t>
  </si>
  <si>
    <t>BSE TECK INDEX</t>
  </si>
  <si>
    <t>HANG SENG Index Futures</t>
  </si>
  <si>
    <t>MICEX Index Futures</t>
  </si>
  <si>
    <t>FTSE/JSE Top 40 Futures</t>
  </si>
  <si>
    <t>IBOVESPA Futures</t>
  </si>
  <si>
    <t>NIFTY</t>
  </si>
  <si>
    <t>BANKNIFTY</t>
  </si>
  <si>
    <t>FINNIFTY</t>
  </si>
  <si>
    <t>MIDCPNIFTY</t>
  </si>
  <si>
    <t>Currency Futures</t>
  </si>
  <si>
    <t>Currency  Options</t>
  </si>
  <si>
    <t>Open Interest at the end of  the Month</t>
  </si>
  <si>
    <t>Call</t>
  </si>
  <si>
    <t>Put</t>
  </si>
  <si>
    <t>Value 
(₹ crore)</t>
  </si>
  <si>
    <t>No. of Trading  Days</t>
  </si>
  <si>
    <t>Currency Options</t>
  </si>
  <si>
    <t>Open Interest at the
end of Month</t>
  </si>
  <si>
    <t>No. of
Contracts</t>
  </si>
  <si>
    <t>Turnover
(₹  crore)</t>
  </si>
  <si>
    <t>Value
(₹  crore)</t>
  </si>
  <si>
    <t>Turnover (₹  crore)</t>
  </si>
  <si>
    <t>Turnover
(₹ crore)</t>
  </si>
  <si>
    <t>Table 44: Settlement Statistics of Currency Derivatives Segment (₹ crore)</t>
  </si>
  <si>
    <t>Currency
Futures</t>
  </si>
  <si>
    <t>Table 45: Instrument-wise Turnover in Currency Derivatives Segment of BSE</t>
  </si>
  <si>
    <t>Open Interest as on last day of the month (in lots)</t>
  </si>
  <si>
    <t>USDINR</t>
  </si>
  <si>
    <t>EURINR</t>
  </si>
  <si>
    <t>GBPINR</t>
  </si>
  <si>
    <t>JPYINR</t>
  </si>
  <si>
    <t>EURUSD</t>
  </si>
  <si>
    <t>GBPUSD</t>
  </si>
  <si>
    <t>USDJPY</t>
  </si>
  <si>
    <t>Table 46: Instrument-wise Turnover in Currency Derivatives of NSE</t>
  </si>
  <si>
    <t>Turnover ( ₹  crore)</t>
  </si>
  <si>
    <t>Open Interest as on last day of the month ( in lots)</t>
  </si>
  <si>
    <t>Table 47:  Instrument-wise Turnover in Currency Derivative Segment of MSEI</t>
  </si>
  <si>
    <t>Open Interest as on last day of the month
(in lots)</t>
  </si>
  <si>
    <t>Table 48: Maturity-wise Turnover in Currency Derivative Segment of BSE (₹ crore)</t>
  </si>
  <si>
    <t>Weekly</t>
  </si>
  <si>
    <t>1 Month</t>
  </si>
  <si>
    <t>2 Months</t>
  </si>
  <si>
    <t>3 Months</t>
  </si>
  <si>
    <t>&gt; 3 Months</t>
  </si>
  <si>
    <t>Table 49: Maturity-wise Turnover in Currency Derivative Segment of NSE  (₹ crore)</t>
  </si>
  <si>
    <t xml:space="preserve">2 Months   </t>
  </si>
  <si>
    <t>The weekly contracts for EUR-INR, GBP-INR and JPY-INR futures and options were introduced on December 7, 2020 and the weekly USD-INR futures contracts were launched at NSE from October 11, 2021.</t>
  </si>
  <si>
    <t>Table 50: Maturity-wise Turnover in Currency Derivative Segment of MSEI (₹ crore)</t>
  </si>
  <si>
    <t>Interest Rate Futures</t>
  </si>
  <si>
    <t>Open Interest at
the end of</t>
  </si>
  <si>
    <t>Interest RateFutures</t>
  </si>
  <si>
    <t xml:space="preserve">Open Interest at the end of </t>
  </si>
  <si>
    <t>Traded Value 
(₹ crore)</t>
  </si>
  <si>
    <t>Source: BSE, NSE and MSEI</t>
  </si>
  <si>
    <t>Table 52: Settlement Statistics in Interest Rate Futures at BSE, NSE and MSEI (₹ crore)</t>
  </si>
  <si>
    <t>Physical Delivery Settlement</t>
  </si>
  <si>
    <t>MTM Settlement</t>
  </si>
  <si>
    <t>Source: NSE, BSE and MSEI</t>
  </si>
  <si>
    <t>Table 61: Progress Report of NSDL &amp; CDSL  (Listed Companies)</t>
  </si>
  <si>
    <t>Parameter</t>
  </si>
  <si>
    <t>Unit</t>
  </si>
  <si>
    <t>NSDL (at the end of the period)</t>
  </si>
  <si>
    <t>CDSL (at the end of the period)</t>
  </si>
  <si>
    <t>Number</t>
  </si>
  <si>
    <t>Lakh</t>
  </si>
  <si>
    <t>Crore</t>
  </si>
  <si>
    <t>₹ Crore</t>
  </si>
  <si>
    <t>Training Programmes conducted for representatives of Corporates, DPs and Brokers</t>
  </si>
  <si>
    <t>Percent</t>
  </si>
  <si>
    <t>Source: NSDL and CDSL.</t>
  </si>
  <si>
    <t>Number of companies available for dematerialisation</t>
  </si>
  <si>
    <t>Number of Participants</t>
  </si>
  <si>
    <t>DPs
Locations</t>
  </si>
  <si>
    <t>Demat Value (₹ crore)</t>
  </si>
  <si>
    <t>Demat Value  (₹ crore)</t>
  </si>
  <si>
    <t>Notes : 1.  DPs Locations represents the total service centres.</t>
  </si>
  <si>
    <t>Particulars</t>
  </si>
  <si>
    <t>Equity</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</si>
  <si>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</si>
  <si>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</si>
  <si>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</si>
  <si>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</si>
  <si>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</si>
  <si>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</si>
  <si>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</si>
  <si>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</si>
  <si>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</si>
  <si>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</si>
  <si>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</si>
  <si>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</si>
  <si>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</si>
  <si>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</si>
  <si>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</si>
  <si>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</si>
  <si>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Quantity settled during the month</t>
  </si>
  <si>
    <t>Note: The categories included in Others are Preference Shares, Mutual Fund Trace Units, IDRs, AIF,Warrants, PTCs, Treasury Bills, Postal Savings Certificate,CPs, CDs and Government Securities. *Quanttity and value settled does not include settlement details of Warehouse receipts/commodities.</t>
  </si>
  <si>
    <t>Energy</t>
  </si>
  <si>
    <t>A. IPOs (Main Board)</t>
  </si>
  <si>
    <t>i) OFS Component</t>
  </si>
  <si>
    <t>ii) Fresh Capital Raising Component</t>
  </si>
  <si>
    <t>B. IPO (SME)</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</si>
  <si>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</si>
  <si>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</si>
  <si>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</si>
  <si>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</si>
  <si>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</si>
  <si>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</si>
  <si>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</si>
  <si>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</si>
  <si>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</si>
  <si>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</si>
  <si>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</si>
  <si>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</si>
  <si>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</si>
  <si>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</si>
  <si>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</si>
  <si>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Bond Market</t>
  </si>
  <si>
    <t>Business trusts</t>
  </si>
  <si>
    <t>691406.49#</t>
  </si>
  <si>
    <t xml:space="preserve"># The increase in the amount for rated quantum for withdrawals from previous trends is due to merger of Housing Development Finance Corporation Limited (HDFC) and HDFC Bank Limited (HDFC Bank) where the instruments of HDFC were withdrawn post-merger and the same were transferred to HDFC Bank. </t>
  </si>
  <si>
    <t>Average Trade Size (₹)</t>
  </si>
  <si>
    <t xml:space="preserve">JSWSL       </t>
  </si>
  <si>
    <t>Table 34: Trends in Equity Derivatives Segment at BSE</t>
  </si>
  <si>
    <t>Table 35: Trends in Equity Derivatives Segment at NSE</t>
  </si>
  <si>
    <t>5. The amount raised through fresh issues and OFS are obtained by multiplying the respective number of shares issued with the issue price.</t>
  </si>
  <si>
    <t>``</t>
  </si>
  <si>
    <t>9.10/10.25</t>
  </si>
  <si>
    <t>Stock Exchanges (Cash Segment)</t>
  </si>
  <si>
    <t>Stock Exchanges (Equity Derivatives Segment)</t>
  </si>
  <si>
    <t>Stock Exchanges (Currency Derivatives Segment)</t>
  </si>
  <si>
    <t>Stock Exchanges (Commodity Derivatives Segment)</t>
  </si>
  <si>
    <t>Foreign Portfolio Investors (FPIs)</t>
  </si>
  <si>
    <t>Custodians</t>
  </si>
  <si>
    <t>Designated Depositories Participants (DDPs)</t>
  </si>
  <si>
    <t>Depositories</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</si>
  <si>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</si>
  <si>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</si>
  <si>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</si>
  <si>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</si>
  <si>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</si>
  <si>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</si>
  <si>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</si>
  <si>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</si>
  <si>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</si>
  <si>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</si>
  <si>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Investment Advisors</t>
  </si>
  <si>
    <t>Research Analysts</t>
  </si>
  <si>
    <t>Infrastructure Investment Trusts (InvITs)</t>
  </si>
  <si>
    <t>Real Estate Investment Trusts (REITs)</t>
  </si>
  <si>
    <t>Collective Investment Schemes</t>
  </si>
  <si>
    <t>Approved Intermediaries (Stock Lending Schemes)</t>
  </si>
  <si>
    <t>STP (Centralised Hub)</t>
  </si>
  <si>
    <t>STP Service Providers</t>
  </si>
  <si>
    <t>Source: SEBI, NSDL, CDSL.</t>
  </si>
  <si>
    <t>Public issues</t>
  </si>
  <si>
    <t>Table 5: Consolidated Resource Mobilisation through Primary markets</t>
  </si>
  <si>
    <t>FPOs</t>
  </si>
  <si>
    <t>IPOs (SME issues)</t>
  </si>
  <si>
    <t>IPOs (Mainboard)</t>
  </si>
  <si>
    <t>IPOs (Total)</t>
  </si>
  <si>
    <t>Table 5: Consolidated Resource Mobilisation through Primary Market</t>
  </si>
  <si>
    <t>Table 6: Capital Raised from the Primary Market through Public and Rights Issues (Equity and Debt)</t>
  </si>
  <si>
    <t xml:space="preserve">L. Total Equity raised </t>
  </si>
  <si>
    <t>M. Fund mobilized through Private Placement in Corporate Bond Market (CBM)</t>
  </si>
  <si>
    <t>N. Fund mobilized through public issue in CBM</t>
  </si>
  <si>
    <t>P. Total funds mobilized by REITs</t>
  </si>
  <si>
    <t>Q. Total fund mobilized by InvITs</t>
  </si>
  <si>
    <t>3. The data in Table 5 is segregated into Financial and Non Financial Sector.</t>
  </si>
  <si>
    <t>4. Since, some issue have components of both fresh issues as well as OFS, the number of issues with fresh issues and OFS is not given</t>
  </si>
  <si>
    <t>R. Total fund mobilized by REITs &amp; InvITs (P+Q)</t>
  </si>
  <si>
    <t>O. Total fund Mobilized in CBM (M+N)</t>
  </si>
  <si>
    <t>i) OFS Component (Total) G(i)+K</t>
  </si>
  <si>
    <t>ii) Fresh Capital Raising Component (Total) G(ii)+H+I+J</t>
  </si>
  <si>
    <t>II. Gross Saving as a per cent of Gross National Disposable Income at current market prices in 2022-23*</t>
  </si>
  <si>
    <t>* Second Advance Estimates (2023-24) as per MOSPI press release dated February 29, 2024</t>
  </si>
  <si>
    <t>Table 4: Trends in Offers closed under SEBI (Substantial Acquisition of Shares and Takeover) Regulations, 2011</t>
  </si>
  <si>
    <t>1. Data includes funds raised through public issue, private placement, preferential issue, institutional placement, rights issue</t>
  </si>
  <si>
    <t>2. IPOs are classified based on listing date and public debt issues on the basis of closing date of the issue.</t>
  </si>
  <si>
    <t>Shriram Finance Ltd.</t>
  </si>
  <si>
    <t>%
Change during the year</t>
  </si>
  <si>
    <t>%
Change during the month</t>
  </si>
  <si>
    <t>ESG Rating Provider (ERP)</t>
  </si>
  <si>
    <t>Table 12: Private Placement of Corporate Debt listed at BSE and NSE</t>
  </si>
  <si>
    <t>2024-25$</t>
  </si>
  <si>
    <t>6. Shriram Finance Ltd replaced UPL Ltd in the benchmark Nifty50 index, effective from March 28</t>
  </si>
  <si>
    <t>0</t>
  </si>
  <si>
    <t>Macro Economic Sector</t>
  </si>
  <si>
    <t>Sector</t>
  </si>
  <si>
    <r>
      <rPr>
        <sz val="8"/>
        <rFont val="Garamond"/>
        <family val="1"/>
      </rPr>
      <t>Chemicals &amp; Petrochemicals</t>
    </r>
  </si>
  <si>
    <r>
      <rPr>
        <sz val="8"/>
        <rFont val="Garamond"/>
        <family val="1"/>
      </rPr>
      <t>Fertilizers &amp; Agrochemicals</t>
    </r>
  </si>
  <si>
    <r>
      <rPr>
        <sz val="8"/>
        <rFont val="Garamond"/>
        <family val="1"/>
      </rPr>
      <t>Cement &amp; Cement Products</t>
    </r>
  </si>
  <si>
    <r>
      <rPr>
        <sz val="8"/>
        <rFont val="Garamond"/>
        <family val="1"/>
      </rPr>
      <t>Other Construction Materials</t>
    </r>
  </si>
  <si>
    <r>
      <rPr>
        <sz val="8"/>
        <rFont val="Garamond"/>
        <family val="1"/>
      </rPr>
      <t>Ferrous Metals</t>
    </r>
  </si>
  <si>
    <r>
      <rPr>
        <sz val="8"/>
        <rFont val="Garamond"/>
        <family val="1"/>
      </rPr>
      <t>Non - Ferrous Metals</t>
    </r>
  </si>
  <si>
    <r>
      <rPr>
        <sz val="8"/>
        <rFont val="Garamond"/>
        <family val="1"/>
      </rPr>
      <t>Diversified Metals</t>
    </r>
  </si>
  <si>
    <r>
      <rPr>
        <sz val="8"/>
        <rFont val="Garamond"/>
        <family val="1"/>
      </rPr>
      <t>Minerals &amp; Mining</t>
    </r>
  </si>
  <si>
    <r>
      <rPr>
        <sz val="8"/>
        <rFont val="Garamond"/>
        <family val="1"/>
      </rPr>
      <t>Metals &amp; Minerals Trading</t>
    </r>
  </si>
  <si>
    <r>
      <rPr>
        <sz val="8"/>
        <rFont val="Garamond"/>
        <family val="1"/>
      </rPr>
      <t>Paper, Forest &amp; Jute Products</t>
    </r>
  </si>
  <si>
    <r>
      <rPr>
        <sz val="8"/>
        <rFont val="Garamond"/>
        <family val="1"/>
      </rPr>
      <t>Automobiles</t>
    </r>
  </si>
  <si>
    <r>
      <rPr>
        <sz val="8"/>
        <rFont val="Garamond"/>
        <family val="1"/>
      </rPr>
      <t>Auto Components</t>
    </r>
  </si>
  <si>
    <r>
      <rPr>
        <sz val="8"/>
        <rFont val="Garamond"/>
        <family val="1"/>
      </rPr>
      <t>Consumer Durables</t>
    </r>
  </si>
  <si>
    <r>
      <rPr>
        <sz val="8"/>
        <rFont val="Garamond"/>
        <family val="1"/>
      </rPr>
      <t>Textiles &amp; Apparels</t>
    </r>
  </si>
  <si>
    <r>
      <rPr>
        <sz val="8"/>
        <rFont val="Garamond"/>
        <family val="1"/>
      </rPr>
      <t>Media</t>
    </r>
  </si>
  <si>
    <r>
      <rPr>
        <sz val="8"/>
        <rFont val="Garamond"/>
        <family val="1"/>
      </rPr>
      <t>Entertainment</t>
    </r>
  </si>
  <si>
    <r>
      <rPr>
        <sz val="8"/>
        <rFont val="Garamond"/>
        <family val="1"/>
      </rPr>
      <t>Printing &amp; Publication</t>
    </r>
  </si>
  <si>
    <r>
      <rPr>
        <sz val="8"/>
        <rFont val="Garamond"/>
        <family val="1"/>
      </rPr>
      <t>Realty</t>
    </r>
  </si>
  <si>
    <r>
      <rPr>
        <sz val="8"/>
        <rFont val="Garamond"/>
        <family val="1"/>
      </rPr>
      <t>Leisure Services</t>
    </r>
  </si>
  <si>
    <r>
      <rPr>
        <sz val="8"/>
        <rFont val="Garamond"/>
        <family val="1"/>
      </rPr>
      <t>Other Consumer Services</t>
    </r>
  </si>
  <si>
    <r>
      <rPr>
        <sz val="8"/>
        <rFont val="Garamond"/>
        <family val="1"/>
      </rPr>
      <t>Retailing</t>
    </r>
  </si>
  <si>
    <r>
      <rPr>
        <sz val="8"/>
        <rFont val="Garamond"/>
        <family val="1"/>
      </rPr>
      <t>Gas</t>
    </r>
  </si>
  <si>
    <r>
      <rPr>
        <sz val="8"/>
        <rFont val="Garamond"/>
        <family val="1"/>
      </rPr>
      <t>Oil</t>
    </r>
  </si>
  <si>
    <r>
      <rPr>
        <sz val="8"/>
        <rFont val="Garamond"/>
        <family val="1"/>
      </rPr>
      <t>Petroleum Products</t>
    </r>
  </si>
  <si>
    <r>
      <rPr>
        <sz val="8"/>
        <rFont val="Garamond"/>
        <family val="1"/>
      </rPr>
      <t>Consumable Fuels</t>
    </r>
  </si>
  <si>
    <r>
      <rPr>
        <sz val="8"/>
        <rFont val="Garamond"/>
        <family val="1"/>
      </rPr>
      <t>Agricultural Food &amp; other Products</t>
    </r>
  </si>
  <si>
    <r>
      <rPr>
        <sz val="8"/>
        <rFont val="Garamond"/>
        <family val="1"/>
      </rPr>
      <t>Beverages</t>
    </r>
  </si>
  <si>
    <r>
      <rPr>
        <sz val="8"/>
        <rFont val="Garamond"/>
        <family val="1"/>
      </rPr>
      <t>Cigarettes &amp; Tobacco Products</t>
    </r>
  </si>
  <si>
    <r>
      <rPr>
        <sz val="8"/>
        <rFont val="Garamond"/>
        <family val="1"/>
      </rPr>
      <t>Food Products</t>
    </r>
  </si>
  <si>
    <r>
      <rPr>
        <sz val="8"/>
        <rFont val="Garamond"/>
        <family val="1"/>
      </rPr>
      <t>Personal Products</t>
    </r>
  </si>
  <si>
    <r>
      <rPr>
        <sz val="8"/>
        <rFont val="Garamond"/>
        <family val="1"/>
      </rPr>
      <t>Household Products</t>
    </r>
  </si>
  <si>
    <r>
      <rPr>
        <sz val="8"/>
        <rFont val="Garamond"/>
        <family val="1"/>
      </rPr>
      <t>Diversified FMCG</t>
    </r>
  </si>
  <si>
    <r>
      <rPr>
        <sz val="8"/>
        <rFont val="Garamond"/>
        <family val="1"/>
      </rPr>
      <t>Finance</t>
    </r>
  </si>
  <si>
    <r>
      <rPr>
        <sz val="8"/>
        <rFont val="Garamond"/>
        <family val="1"/>
      </rPr>
      <t>Banks</t>
    </r>
  </si>
  <si>
    <r>
      <rPr>
        <sz val="8"/>
        <rFont val="Garamond"/>
        <family val="1"/>
      </rPr>
      <t>Capital Markets</t>
    </r>
  </si>
  <si>
    <r>
      <rPr>
        <sz val="8"/>
        <rFont val="Garamond"/>
        <family val="1"/>
      </rPr>
      <t>Insurance</t>
    </r>
  </si>
  <si>
    <r>
      <rPr>
        <sz val="8"/>
        <rFont val="Garamond"/>
        <family val="1"/>
      </rPr>
      <t>Financial Technology (Fintech)</t>
    </r>
  </si>
  <si>
    <r>
      <rPr>
        <sz val="8"/>
        <rFont val="Garamond"/>
        <family val="1"/>
      </rPr>
      <t>Pharmaceuticals &amp; Biotechnology</t>
    </r>
  </si>
  <si>
    <r>
      <rPr>
        <sz val="8"/>
        <rFont val="Garamond"/>
        <family val="1"/>
      </rPr>
      <t>Healthcare Equipment &amp; Supplies</t>
    </r>
  </si>
  <si>
    <r>
      <rPr>
        <sz val="8"/>
        <rFont val="Garamond"/>
        <family val="1"/>
      </rPr>
      <t>Healthcare Services</t>
    </r>
  </si>
  <si>
    <r>
      <rPr>
        <sz val="8"/>
        <rFont val="Garamond"/>
        <family val="1"/>
      </rPr>
      <t>Construction</t>
    </r>
  </si>
  <si>
    <r>
      <rPr>
        <sz val="8"/>
        <rFont val="Garamond"/>
        <family val="1"/>
      </rPr>
      <t>Aerospace &amp; Defense</t>
    </r>
  </si>
  <si>
    <r>
      <rPr>
        <sz val="8"/>
        <rFont val="Garamond"/>
        <family val="1"/>
      </rPr>
      <t>Agricultural, Commercial
&amp; Construction Vehicles</t>
    </r>
  </si>
  <si>
    <r>
      <rPr>
        <sz val="8"/>
        <rFont val="Garamond"/>
        <family val="1"/>
      </rPr>
      <t>Electrical Equipment</t>
    </r>
  </si>
  <si>
    <r>
      <rPr>
        <sz val="8"/>
        <rFont val="Garamond"/>
        <family val="1"/>
      </rPr>
      <t>Industrial Manufacturing</t>
    </r>
  </si>
  <si>
    <r>
      <rPr>
        <sz val="8"/>
        <rFont val="Garamond"/>
        <family val="1"/>
      </rPr>
      <t>Industrial Products</t>
    </r>
  </si>
  <si>
    <r>
      <rPr>
        <sz val="8"/>
        <rFont val="Garamond"/>
        <family val="1"/>
      </rPr>
      <t>IT - Software</t>
    </r>
  </si>
  <si>
    <r>
      <rPr>
        <sz val="8"/>
        <rFont val="Garamond"/>
        <family val="1"/>
      </rPr>
      <t>IT - Services</t>
    </r>
  </si>
  <si>
    <r>
      <rPr>
        <sz val="8"/>
        <rFont val="Garamond"/>
        <family val="1"/>
      </rPr>
      <t>IT - Hardware</t>
    </r>
  </si>
  <si>
    <r>
      <rPr>
        <sz val="8"/>
        <rFont val="Garamond"/>
        <family val="1"/>
      </rPr>
      <t>Engineering Services</t>
    </r>
  </si>
  <si>
    <r>
      <rPr>
        <sz val="8"/>
        <rFont val="Garamond"/>
        <family val="1"/>
      </rPr>
      <t>Transport Services</t>
    </r>
  </si>
  <si>
    <r>
      <rPr>
        <sz val="8"/>
        <rFont val="Garamond"/>
        <family val="1"/>
      </rPr>
      <t>Transport Infrastructure</t>
    </r>
  </si>
  <si>
    <r>
      <rPr>
        <sz val="8"/>
        <rFont val="Garamond"/>
        <family val="1"/>
      </rPr>
      <t>Commercial Services &amp; Supplies</t>
    </r>
  </si>
  <si>
    <r>
      <rPr>
        <sz val="8"/>
        <rFont val="Garamond"/>
        <family val="1"/>
      </rPr>
      <t>Public Services</t>
    </r>
  </si>
  <si>
    <r>
      <rPr>
        <sz val="8"/>
        <rFont val="Garamond"/>
        <family val="1"/>
      </rPr>
      <t>Telecom - Services</t>
    </r>
  </si>
  <si>
    <r>
      <rPr>
        <sz val="8"/>
        <rFont val="Garamond"/>
        <family val="1"/>
      </rPr>
      <t>Telecom -  Equipment &amp; Accessories</t>
    </r>
  </si>
  <si>
    <r>
      <rPr>
        <sz val="8"/>
        <rFont val="Garamond"/>
        <family val="1"/>
      </rPr>
      <t>Power</t>
    </r>
  </si>
  <si>
    <r>
      <rPr>
        <sz val="8"/>
        <rFont val="Garamond"/>
        <family val="1"/>
      </rPr>
      <t>Other Utilities</t>
    </r>
  </si>
  <si>
    <r>
      <rPr>
        <sz val="8"/>
        <rFont val="Garamond"/>
        <family val="1"/>
      </rPr>
      <t>Diversified</t>
    </r>
  </si>
  <si>
    <t>Commodities</t>
  </si>
  <si>
    <t>Chemicals</t>
  </si>
  <si>
    <t>Construction Materials</t>
  </si>
  <si>
    <t>Metals &amp; Mining</t>
  </si>
  <si>
    <t>Forest Materials</t>
  </si>
  <si>
    <t>Consumer Discretionary</t>
  </si>
  <si>
    <t>Automobile and Auto Components</t>
  </si>
  <si>
    <t>Consumer Durables</t>
  </si>
  <si>
    <t>Textiles</t>
  </si>
  <si>
    <t>Media, Entertainment &amp; Publication</t>
  </si>
  <si>
    <t>Realty</t>
  </si>
  <si>
    <t>Oil, Gas &amp; Consumable Fuels</t>
  </si>
  <si>
    <t>Fast Moving Consumer Goods</t>
  </si>
  <si>
    <t>Financial Services</t>
  </si>
  <si>
    <t>Industrials</t>
  </si>
  <si>
    <t>Construction</t>
  </si>
  <si>
    <t>Capital Goods</t>
  </si>
  <si>
    <t>Information Technology</t>
  </si>
  <si>
    <t>Services</t>
  </si>
  <si>
    <t>Telecommunication</t>
  </si>
  <si>
    <t>Utilities</t>
  </si>
  <si>
    <t>Diversified</t>
  </si>
  <si>
    <t>Note: The industrial classification is based on SEBI 4 tier industry classification</t>
  </si>
  <si>
    <t xml:space="preserve">Notes: 
</t>
  </si>
  <si>
    <t>1. Equity data on IPO issues are categorised based on the listing date .</t>
  </si>
  <si>
    <t>2. Debt issues are classified based on closing date of the issue</t>
  </si>
  <si>
    <t>#Quartely Estimates as per MOSPI press release dated May 31, 2024</t>
  </si>
  <si>
    <t>Note: Data in the table may include ratings of a single company from multiple credit rating agencies across rating categories.</t>
  </si>
  <si>
    <t xml:space="preserve">Table 6: Capital Raised from the Primary Market through Public and Rights Issues </t>
  </si>
  <si>
    <t>9.10/10.40</t>
  </si>
  <si>
    <t>6.00/7.30</t>
  </si>
  <si>
    <t xml:space="preserve">ADANI PORTS </t>
  </si>
  <si>
    <t>BSE SME IPO</t>
  </si>
  <si>
    <t>Small and Medium REITs</t>
  </si>
  <si>
    <t>BSE/ICCL [Trades executed on OTC+RFQ+anonymous platforms and settled through ICCL]</t>
  </si>
  <si>
    <t>NSE/NSCCL [Trades executed on OTC+RFQ+anonymous platforms and settled through NSCCL]</t>
  </si>
  <si>
    <t>MCX-SX/MSE Clearing</t>
  </si>
  <si>
    <t>Off Market Settled Trades</t>
  </si>
  <si>
    <t>Total Trades Settled</t>
  </si>
  <si>
    <t>Listed Corporate Bonds</t>
  </si>
  <si>
    <t>Unlisted Corporate Bonds</t>
  </si>
  <si>
    <t>No. of Trades Settled</t>
  </si>
  <si>
    <t>Source: ICCL, NSCCL, MSE Clearing, NSDL and CDSL.</t>
  </si>
  <si>
    <t>Table 16: Distribution of Turnover on Cash Segments of Stock Exchanges (₹ crore)</t>
  </si>
  <si>
    <t>Table 31: Settlement Statistics for Cash Segment of ICCL</t>
  </si>
  <si>
    <t>Source: ICCL</t>
  </si>
  <si>
    <t>Table 32: Settlement Statistics for Cash Segment of NSCCL</t>
  </si>
  <si>
    <t>Source: NSCCL</t>
  </si>
  <si>
    <t>Gross Purchase 
(₹ crore)</t>
  </si>
  <si>
    <t>Gross Sales 
(₹ crore)</t>
  </si>
  <si>
    <t>Net Investment (₹ crore)</t>
  </si>
  <si>
    <t>Net Investment (US $ mn.)</t>
  </si>
  <si>
    <t>Cumulative Net Investment (US $ mn.)</t>
  </si>
  <si>
    <t>Table 54: Notional Value of Offshore Derivative Instruments (ODIs) compared to Assets Under Custody (AUC) of FPIs (₹ crore)</t>
  </si>
  <si>
    <t>Notional value of ODIs on Equity, Debt , Hybrid securities &amp; Derivatives (₹ crore)</t>
  </si>
  <si>
    <t>Notional value of ODIs on Equity, Debt , Hybrid securities excluding Derivatives (₹ crore)</t>
  </si>
  <si>
    <t>Assets Under Custody of FPIs (₹ crore)</t>
  </si>
  <si>
    <t xml:space="preserve"> Notional value of ODIs on Equity, Debt &amp; Hybrid securities including Derivatives as % of  Assets Under Custody of FPIs</t>
  </si>
  <si>
    <t>Notional value of ODIs on Equity, Debt and Hybrid securities excluding Derivatives as % of  Assets Under Custody of FPIs</t>
  </si>
  <si>
    <r>
      <t>Notes: 
1. Figures are compiled based on reports submitted by FPIs/deemed FPIs issuing ODIs. 
2</t>
    </r>
    <r>
      <rPr>
        <sz val="10"/>
        <color indexed="10"/>
        <rFont val="Garamond"/>
        <family val="1"/>
      </rPr>
      <t xml:space="preserve">. </t>
    </r>
    <r>
      <rPr>
        <sz val="10"/>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</si>
  <si>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Client</t>
  </si>
  <si>
    <t xml:space="preserve">FPIs </t>
  </si>
  <si>
    <t>Foreign Depositories</t>
  </si>
  <si>
    <t>FDI</t>
  </si>
  <si>
    <t>FVCI</t>
  </si>
  <si>
    <t>OCBs</t>
  </si>
  <si>
    <t>NRIs</t>
  </si>
  <si>
    <t>Corporates</t>
  </si>
  <si>
    <t>Insurance Companies</t>
  </si>
  <si>
    <t>Local Pension Funds</t>
  </si>
  <si>
    <t>Financial Institutions</t>
  </si>
  <si>
    <t>No.</t>
  </si>
  <si>
    <t xml:space="preserve">Notes:  </t>
  </si>
  <si>
    <t>"Others" include Portfolio managers, partnership firms, trusts, depository receipt issues, AIFs, FCCB, HUFs, Brokers etc.</t>
  </si>
  <si>
    <t>Table 56: Cumulative Sectoral  Investment of Foreign Venture Capital Investors (FVCI) (₹ crore)</t>
  </si>
  <si>
    <t>Sectors of Economy</t>
  </si>
  <si>
    <t>As at the end of</t>
  </si>
  <si>
    <t>Information technology</t>
  </si>
  <si>
    <t>Telecommunications</t>
  </si>
  <si>
    <t>Pharmaceuticals</t>
  </si>
  <si>
    <t>Biotechnology</t>
  </si>
  <si>
    <t>Media/ Entertainment</t>
  </si>
  <si>
    <t>Services Sector</t>
  </si>
  <si>
    <t>Industrial Products</t>
  </si>
  <si>
    <t xml:space="preserve">Source: SEBI </t>
  </si>
  <si>
    <t>Table 57: Trends in Resource Mobilization by Mutual Funds (₹  crore)</t>
  </si>
  <si>
    <t>Gross Mobilisation</t>
  </si>
  <si>
    <t>Redemption/Repurchase</t>
  </si>
  <si>
    <t>Net Inflow/ Outflow</t>
  </si>
  <si>
    <t>Assets at the End of
Period</t>
  </si>
  <si>
    <t>Pvt. Sector</t>
  </si>
  <si>
    <t>Public Sector</t>
  </si>
  <si>
    <t>Scheme Category</t>
  </si>
  <si>
    <t>No. of schemes as on March 31, 2024</t>
  </si>
  <si>
    <t>No of Folios as on March 31, 2024</t>
  </si>
  <si>
    <t>Funds mobilized for the period (Since April 01, 2023 to March 31, 2024)  (₹ crore)</t>
  </si>
  <si>
    <t xml:space="preserve">Repurchase/ Redemption for the period (Since April 01, 2023 to March 31, 2024)  (₹ crore) </t>
  </si>
  <si>
    <t>Net Inflow (+ve)/ Outflow (-ve) for the period (Since April 01, 2023 to March 31, 2024)  (₹ crore)</t>
  </si>
  <si>
    <t>Net Assets Under Management as on March 31, 2024</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</si>
  <si>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</si>
  <si>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</si>
  <si>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</si>
  <si>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</si>
  <si>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</si>
  <si>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</si>
  <si>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</si>
  <si>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</si>
  <si>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</si>
  <si>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</si>
  <si>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</si>
  <si>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</si>
  <si>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</si>
  <si>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</si>
  <si>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</si>
  <si>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</si>
  <si>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</si>
  <si>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</si>
  <si>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</si>
  <si>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</si>
  <si>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 xml:space="preserve">Sub total - I </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</si>
  <si>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</si>
  <si>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</si>
  <si>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</si>
  <si>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</si>
  <si>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</si>
  <si>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</si>
  <si>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</si>
  <si>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</si>
  <si>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</si>
  <si>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</si>
  <si>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</si>
  <si>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</si>
  <si>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Flexi Cap Fund</t>
  </si>
  <si>
    <t xml:space="preserve">Sub total - II </t>
  </si>
  <si>
    <t>III</t>
  </si>
  <si>
    <t>Hybrid Schemes</t>
  </si>
  <si>
    <t>Conservative Hybrid Fund</t>
  </si>
  <si>
    <t>Balanced Hybrid Fund/Aggressive Hybrid Fund</t>
  </si>
  <si>
    <t>Dynamic Asset Allocation/Balanced Advantage</t>
  </si>
  <si>
    <t>Multi Asset Allocation</t>
  </si>
  <si>
    <t>Arbitrage Fund</t>
  </si>
  <si>
    <t>Equity Savings Fund</t>
  </si>
  <si>
    <t xml:space="preserve">Sub total - III </t>
  </si>
  <si>
    <t>IV</t>
  </si>
  <si>
    <t>Solution Oriented  Schemes</t>
  </si>
  <si>
    <t>Retirement Fund</t>
  </si>
  <si>
    <t>Childrens' Fund</t>
  </si>
  <si>
    <t xml:space="preserve">Sub total - IV </t>
  </si>
  <si>
    <t>V</t>
  </si>
  <si>
    <t>Other Schemes</t>
  </si>
  <si>
    <t>Index Funds</t>
  </si>
  <si>
    <t>GOLD ETFs</t>
  </si>
  <si>
    <t>Other ETFs</t>
  </si>
  <si>
    <t>Fund of funds investing overseas</t>
  </si>
  <si>
    <t xml:space="preserve">Sub total - V </t>
  </si>
  <si>
    <t>Total A-Open ended Schemes</t>
  </si>
  <si>
    <t>B</t>
  </si>
  <si>
    <t>Close  Ended Schemes</t>
  </si>
  <si>
    <t>i</t>
  </si>
  <si>
    <t>Fixed Term Plan</t>
  </si>
  <si>
    <t>ii</t>
  </si>
  <si>
    <t>Capital Protection Oriented  Schemes</t>
  </si>
  <si>
    <t>iii</t>
  </si>
  <si>
    <t xml:space="preserve">Infrastructure Debt Fund </t>
  </si>
  <si>
    <t>iv</t>
  </si>
  <si>
    <t>Other Debt</t>
  </si>
  <si>
    <t>Sub total</t>
  </si>
  <si>
    <t>Total B -Close ended Schemes</t>
  </si>
  <si>
    <t>C</t>
  </si>
  <si>
    <t>Interval Schemes</t>
  </si>
  <si>
    <t>Growth Oriented Schemes</t>
  </si>
  <si>
    <t>Total C -Interval Schemes</t>
  </si>
  <si>
    <t>Grand Total (A+B+C)</t>
  </si>
  <si>
    <t>Fund of Funds Scheme (Domestic)**</t>
  </si>
  <si>
    <t>No.of schemes also includes serial plans.</t>
  </si>
  <si>
    <t>Data in respect Fund of Funds Domestic is shown for information only. The same is included in the respective underlying schemes.</t>
  </si>
  <si>
    <t>Table 59: Trends in Transactions on Stock Markets by Mutual Funds (₹  crore)</t>
  </si>
  <si>
    <t>Gross Purchases</t>
  </si>
  <si>
    <t>Gross Sales</t>
  </si>
  <si>
    <t>Net Purchases /Sales</t>
  </si>
  <si>
    <t>This data is compiled on the basis of reports submitted to SEBI by custodians.</t>
  </si>
  <si>
    <t>Discretionary#</t>
  </si>
  <si>
    <t>Non-Discretionary</t>
  </si>
  <si>
    <t>Co-Investment</t>
  </si>
  <si>
    <t>Advisory</t>
  </si>
  <si>
    <t>Discretionary</t>
  </si>
  <si>
    <t>Advisory**</t>
  </si>
  <si>
    <t>No. of Clients</t>
  </si>
  <si>
    <t>AUM (₹ crore)</t>
  </si>
  <si>
    <t>Listed Equity</t>
  </si>
  <si>
    <t>Unlisted Equity</t>
  </si>
  <si>
    <t>Plain Debt Listed</t>
  </si>
  <si>
    <t>Plain Debt Unlisted</t>
  </si>
  <si>
    <t>Structured Debt Listed</t>
  </si>
  <si>
    <t>Structured Debt Unlisted</t>
  </si>
  <si>
    <t>Derivatives- Equity</t>
  </si>
  <si>
    <t>Derivatives- Commodity</t>
  </si>
  <si>
    <t>Derivatives- Others</t>
  </si>
  <si>
    <t>Total*</t>
  </si>
  <si>
    <t xml:space="preserve">1. **Value of Assets for which Advisory Services are being given. </t>
  </si>
  <si>
    <t xml:space="preserve">
Exchanges</t>
  </si>
  <si>
    <t xml:space="preserve">
Particulars</t>
  </si>
  <si>
    <t>Futures</t>
  </si>
  <si>
    <t>Options #</t>
  </si>
  <si>
    <t xml:space="preserve">
Agriculture</t>
  </si>
  <si>
    <t xml:space="preserve">
Metals other than bullion</t>
  </si>
  <si>
    <t xml:space="preserve">
Bullion </t>
  </si>
  <si>
    <t xml:space="preserve">
Energy </t>
  </si>
  <si>
    <t xml:space="preserve">
Gems and Stones</t>
  </si>
  <si>
    <t xml:space="preserve">
Indices</t>
  </si>
  <si>
    <t xml:space="preserve">
NCDEX</t>
  </si>
  <si>
    <t xml:space="preserve">
Permitted for trading</t>
  </si>
  <si>
    <t xml:space="preserve">
Contracts floated </t>
  </si>
  <si>
    <t xml:space="preserve">
Traded</t>
  </si>
  <si>
    <t xml:space="preserve">
MCX</t>
  </si>
  <si>
    <t xml:space="preserve">
BSE</t>
  </si>
  <si>
    <t xml:space="preserve">
NSE</t>
  </si>
  <si>
    <t xml:space="preserve">
Note : 1. All contract variants are considered as one commodity  </t>
  </si>
  <si>
    <t xml:space="preserve">
2.  #Options includes both Options on futures &amp; on goods.</t>
  </si>
  <si>
    <t xml:space="preserve">
Source: NCDEX, MCX, BSE and NSE</t>
  </si>
  <si>
    <t xml:space="preserve"> </t>
  </si>
  <si>
    <t xml:space="preserve">
Table 65: Trends in Commodity Index</t>
  </si>
  <si>
    <t>MCX iCOMDEX Composite</t>
  </si>
  <si>
    <t>Open</t>
  </si>
  <si>
    <t>Average of Daily Close #</t>
  </si>
  <si>
    <t># Average during the period.</t>
  </si>
  <si>
    <t>Source: MCX</t>
  </si>
  <si>
    <t xml:space="preserve">
Bullion</t>
  </si>
  <si>
    <t xml:space="preserve">
Energy</t>
  </si>
  <si>
    <t>Open interest at the end of the period</t>
  </si>
  <si>
    <t>Options</t>
  </si>
  <si>
    <t>Bullion</t>
  </si>
  <si>
    <t xml:space="preserve">Call Options </t>
  </si>
  <si>
    <t xml:space="preserve">Put Options </t>
  </si>
  <si>
    <t>Note: Options Turnover is based on Notional value (i.e. Strike Price + Premium).</t>
  </si>
  <si>
    <t xml:space="preserve">
Metal</t>
  </si>
  <si>
    <t>Source: NCDEX</t>
  </si>
  <si>
    <t>Agriculture</t>
  </si>
  <si>
    <t xml:space="preserve">Bullion </t>
  </si>
  <si>
    <t xml:space="preserve">Energy </t>
  </si>
  <si>
    <r>
      <t>Turnover 
(</t>
    </r>
    <r>
      <rPr>
        <sz val="11"/>
        <color theme="1"/>
        <rFont val="Garamond"/>
        <family val="1"/>
      </rPr>
      <t>₹</t>
    </r>
    <r>
      <rPr>
        <b/>
        <sz val="11"/>
        <color theme="1"/>
        <rFont val="Garamond"/>
        <family val="1"/>
      </rPr>
      <t xml:space="preserve"> crore)</t>
    </r>
  </si>
  <si>
    <t>Note: 1. Conversion factor for Brent Crude Oil of Energy segment is 1 Tonne = 7.33 Barrels</t>
  </si>
  <si>
    <t>Metals</t>
  </si>
  <si>
    <r>
      <t xml:space="preserve"> Value
(</t>
    </r>
    <r>
      <rPr>
        <sz val="11"/>
        <color theme="1"/>
        <rFont val="Garamond"/>
        <family val="1"/>
      </rPr>
      <t>₹</t>
    </r>
    <r>
      <rPr>
        <b/>
        <sz val="11"/>
        <color theme="1"/>
        <rFont val="Garamond"/>
        <family val="1"/>
      </rPr>
      <t xml:space="preserve"> crore)</t>
    </r>
  </si>
  <si>
    <t>No. of contracts traded</t>
  </si>
  <si>
    <t xml:space="preserve"> Year</t>
  </si>
  <si>
    <t>Notes :1.''Category of 'others' include clients which do not fall in specific categories mentioned above, clients registered such as retail, HUF, individual proprietary firms, partnership firms, public and private companies, body corporates, etc.</t>
  </si>
  <si>
    <t>2. Data on percentage of participants for financial year is average of the monthly share.</t>
  </si>
  <si>
    <t xml:space="preserve">
Source: MCX, NCDEX, BSE and NSE</t>
  </si>
  <si>
    <t>Exchange &amp; Segment</t>
  </si>
  <si>
    <t>Commodity Type</t>
  </si>
  <si>
    <t>Name of the Commodity Contract</t>
  </si>
  <si>
    <t>Contract Size</t>
  </si>
  <si>
    <t>Quotation</t>
  </si>
  <si>
    <t>Close Price</t>
  </si>
  <si>
    <t>Average Daily Open Interest in Aug-24</t>
  </si>
  <si>
    <t>No of Contracts</t>
  </si>
  <si>
    <t>Values of Contracts (₹ Crore)</t>
  </si>
  <si>
    <t>MCX Futures</t>
  </si>
  <si>
    <t>Gold</t>
  </si>
  <si>
    <t>1 'KG</t>
  </si>
  <si>
    <t>₹/10 grams</t>
  </si>
  <si>
    <t>Gold Mini</t>
  </si>
  <si>
    <t>100 'Grams</t>
  </si>
  <si>
    <t>Gold Guinea</t>
  </si>
  <si>
    <t>8 'Grams</t>
  </si>
  <si>
    <t>₹/8 grams</t>
  </si>
  <si>
    <t>Gold Petals</t>
  </si>
  <si>
    <t>1 'Gram</t>
  </si>
  <si>
    <t>₹/1 grams</t>
  </si>
  <si>
    <t>Silver</t>
  </si>
  <si>
    <t>30 'KGs</t>
  </si>
  <si>
    <t>₹/ KG</t>
  </si>
  <si>
    <t>Silver Mini</t>
  </si>
  <si>
    <t>5 'KGs</t>
  </si>
  <si>
    <t>Silver Micro</t>
  </si>
  <si>
    <t>1 'KGs</t>
  </si>
  <si>
    <t>Total for Bullion</t>
  </si>
  <si>
    <t>Base Metals</t>
  </si>
  <si>
    <t>Aluminium</t>
  </si>
  <si>
    <t>5 MT</t>
  </si>
  <si>
    <t>Aluminium Mini</t>
  </si>
  <si>
    <t>1 MT</t>
  </si>
  <si>
    <t>Copper</t>
  </si>
  <si>
    <t>2.5 MT</t>
  </si>
  <si>
    <t>Lead</t>
  </si>
  <si>
    <t>Lead Mini</t>
  </si>
  <si>
    <t>Nickel</t>
  </si>
  <si>
    <t>1.5 MT</t>
  </si>
  <si>
    <t>Steel Rebar</t>
  </si>
  <si>
    <t>₹/ MT</t>
  </si>
  <si>
    <t>Zinc</t>
  </si>
  <si>
    <t>Zinc Mini</t>
  </si>
  <si>
    <t>Total for Base Metals</t>
  </si>
  <si>
    <t>Agri</t>
  </si>
  <si>
    <t>Cotton Candy</t>
  </si>
  <si>
    <t>₹/ per candy</t>
  </si>
  <si>
    <t>Mentha Oil</t>
  </si>
  <si>
    <t>360 KGs</t>
  </si>
  <si>
    <t>Kapas</t>
  </si>
  <si>
    <t>4 MT</t>
  </si>
  <si>
    <t>₹/20 KG</t>
  </si>
  <si>
    <t>Total for Agri.</t>
  </si>
  <si>
    <t>Crude Oil</t>
  </si>
  <si>
    <t>100 barrels</t>
  </si>
  <si>
    <t>₹/ Barrel</t>
  </si>
  <si>
    <t>Crude Oil Mini</t>
  </si>
  <si>
    <t>10 barrels</t>
  </si>
  <si>
    <t xml:space="preserve">Natural Gas </t>
  </si>
  <si>
    <t>1250 mmBtu</t>
  </si>
  <si>
    <t>₹/ mmBtu</t>
  </si>
  <si>
    <t>Natural Gas Mini</t>
  </si>
  <si>
    <t>250 mmBtu</t>
  </si>
  <si>
    <t>Total for Energy</t>
  </si>
  <si>
    <t xml:space="preserve">iCOMDEX Bullion </t>
  </si>
  <si>
    <t>₹/ Unit</t>
  </si>
  <si>
    <t>iCOMDEX Metal</t>
  </si>
  <si>
    <t>Total for Index Futures</t>
  </si>
  <si>
    <t>Total MCX Futures</t>
  </si>
  <si>
    <t>MCX Options</t>
  </si>
  <si>
    <t>Total MCX Options</t>
  </si>
  <si>
    <t>1 Option here refers to  'Option on commodity Futures'</t>
  </si>
  <si>
    <t>2. Closing prices have been considered for the most active contract at the end of month</t>
  </si>
  <si>
    <t xml:space="preserve">3. Average Daily OI and Values of Contract have been derived by taking the sum of end of day OI and then dividing by no. of trading days during the month. ( Deepavali Muhurat trading is not counted as trading day) </t>
  </si>
  <si>
    <t>4. Options Turnover is based on Notional value.</t>
  </si>
  <si>
    <t>Source : MCX</t>
  </si>
  <si>
    <t>Average Daily Open Interest in May 2024</t>
  </si>
  <si>
    <t>Symbol</t>
  </si>
  <si>
    <t xml:space="preserve"> 
NCDEX Futures</t>
  </si>
  <si>
    <t xml:space="preserve"> 
Agri.</t>
  </si>
  <si>
    <t>Bajra</t>
  </si>
  <si>
    <t>BAJRA</t>
  </si>
  <si>
    <t>10 MT</t>
  </si>
  <si>
    <t>₹/ Quintal</t>
  </si>
  <si>
    <t>Barley</t>
  </si>
  <si>
    <t>BARLEYJPR</t>
  </si>
  <si>
    <t>CASTOROIL</t>
  </si>
  <si>
    <t>2MT</t>
  </si>
  <si>
    <t>₹/ 10 KG</t>
  </si>
  <si>
    <t>Castorseed</t>
  </si>
  <si>
    <t>CASTOR</t>
  </si>
  <si>
    <t>Chana</t>
  </si>
  <si>
    <t>CHANA</t>
  </si>
  <si>
    <t>Coffee</t>
  </si>
  <si>
    <t>COFFEE</t>
  </si>
  <si>
    <t>1MT</t>
  </si>
  <si>
    <t>Coriander</t>
  </si>
  <si>
    <t>DHANIYA</t>
  </si>
  <si>
    <t xml:space="preserve">Cotton   </t>
  </si>
  <si>
    <t>COTTON</t>
  </si>
  <si>
    <t>₹/ Bale</t>
  </si>
  <si>
    <t>Cotton seed oil cake</t>
  </si>
  <si>
    <t>COCUDAKL</t>
  </si>
  <si>
    <t>CPO</t>
  </si>
  <si>
    <t>Guar seed</t>
  </si>
  <si>
    <t>GUARSEED10</t>
  </si>
  <si>
    <t>Guargum</t>
  </si>
  <si>
    <t>GUARGUM5</t>
  </si>
  <si>
    <t>GROUNDNUT</t>
  </si>
  <si>
    <t>Gur</t>
  </si>
  <si>
    <t>GUR</t>
  </si>
  <si>
    <t>₹/ 40KG</t>
  </si>
  <si>
    <t>Isabgol</t>
  </si>
  <si>
    <t>ISABGOL</t>
  </si>
  <si>
    <t>3 MT</t>
  </si>
  <si>
    <t>Jeera</t>
  </si>
  <si>
    <t>JEERAMINI</t>
  </si>
  <si>
    <t>JEERAUNJHA</t>
  </si>
  <si>
    <t>KAPAS</t>
  </si>
  <si>
    <t>₹/ 20KG</t>
  </si>
  <si>
    <t>Maize</t>
  </si>
  <si>
    <t>MAIZE</t>
  </si>
  <si>
    <t>Refined Soy Oil</t>
  </si>
  <si>
    <t>SYOREF</t>
  </si>
  <si>
    <t>RM seed</t>
  </si>
  <si>
    <t>RMSEED</t>
  </si>
  <si>
    <t>Sesameseed</t>
  </si>
  <si>
    <t>SESAMESEED</t>
  </si>
  <si>
    <t>Soy bean</t>
  </si>
  <si>
    <t>SYBEANIDR</t>
  </si>
  <si>
    <t>Soyameal</t>
  </si>
  <si>
    <t>SBMEALIDR</t>
  </si>
  <si>
    <t>SUNOIL</t>
  </si>
  <si>
    <t>Turmeric</t>
  </si>
  <si>
    <t>TMCFGRNZM</t>
  </si>
  <si>
    <t>Wheat</t>
  </si>
  <si>
    <t>WHEATFAQ</t>
  </si>
  <si>
    <t>Steel Long</t>
  </si>
  <si>
    <t>STEEL</t>
  </si>
  <si>
    <t>Total for Metal</t>
  </si>
  <si>
    <t>Index</t>
  </si>
  <si>
    <t>AGRIDEX</t>
  </si>
  <si>
    <t>1 lot</t>
  </si>
  <si>
    <t>GUAREX</t>
  </si>
  <si>
    <t>SOYDEX</t>
  </si>
  <si>
    <t>Total Index Futures</t>
  </si>
  <si>
    <t>Total NCDEX Futures</t>
  </si>
  <si>
    <t xml:space="preserve">
NCDEX Options</t>
  </si>
  <si>
    <t>Agri.</t>
  </si>
  <si>
    <t>Guarseed</t>
  </si>
  <si>
    <t>Soybean</t>
  </si>
  <si>
    <t>RM Seed</t>
  </si>
  <si>
    <t>Total NCDEX Options</t>
  </si>
  <si>
    <t>Note: 1. AGRIDEX volume are in '000 lots and is not included for computing the total volume in "000 tonnes" .</t>
  </si>
  <si>
    <t>2. For Options traded qty is in '000 tons.</t>
  </si>
  <si>
    <t>Values of Contracts (₹ crore)</t>
  </si>
  <si>
    <t xml:space="preserve">
BSE Futures</t>
  </si>
  <si>
    <t>1 KG</t>
  </si>
  <si>
    <t>30 KGs</t>
  </si>
  <si>
    <t>Gold M</t>
  </si>
  <si>
    <t>100 Grams</t>
  </si>
  <si>
    <t>SilverKG</t>
  </si>
  <si>
    <t>5 KG</t>
  </si>
  <si>
    <t>SilverM</t>
  </si>
  <si>
    <t xml:space="preserve"> 1 KG</t>
  </si>
  <si>
    <t xml:space="preserve">
Agri.</t>
  </si>
  <si>
    <t>Guar Seed</t>
  </si>
  <si>
    <t>Cotton29</t>
  </si>
  <si>
    <t>BSE Almond</t>
  </si>
  <si>
    <t>1000 KGs</t>
  </si>
  <si>
    <t>CottonJ34^</t>
  </si>
  <si>
    <t>25 Bales</t>
  </si>
  <si>
    <t>SUFIBLT (Steel Billets Futures)</t>
  </si>
  <si>
    <t>Brent Crude</t>
  </si>
  <si>
    <t>WTI Crude</t>
  </si>
  <si>
    <t xml:space="preserve">
BSE Options</t>
  </si>
  <si>
    <t xml:space="preserve"> 
Bullion</t>
  </si>
  <si>
    <t>30 Kg</t>
  </si>
  <si>
    <t>Silver KG</t>
  </si>
  <si>
    <t>₹/ BBL</t>
  </si>
  <si>
    <t xml:space="preserve">
Total -BSE Options</t>
  </si>
  <si>
    <t xml:space="preserve">
NSE Futures</t>
  </si>
  <si>
    <t>Gold 1G</t>
  </si>
  <si>
    <t>1Gram</t>
  </si>
  <si>
    <t>₹/ gram</t>
  </si>
  <si>
    <t>SILVERM</t>
  </si>
  <si>
    <t>5 KGs</t>
  </si>
  <si>
    <t>SILVERMIC</t>
  </si>
  <si>
    <t xml:space="preserve"> Energy</t>
  </si>
  <si>
    <t>Brent Crude Oil</t>
  </si>
  <si>
    <t>100 Barrel</t>
  </si>
  <si>
    <t>Brent Crude Oil Mini</t>
  </si>
  <si>
    <t>10 Barrel</t>
  </si>
  <si>
    <t>Natural Gas</t>
  </si>
  <si>
    <t>100 Barrels</t>
  </si>
  <si>
    <t>Crude Degummed  Soybean Oil </t>
  </si>
  <si>
    <t>₹/10 KGs</t>
  </si>
  <si>
    <t>Total for base metals</t>
  </si>
  <si>
    <t>Total -NSE Futures</t>
  </si>
  <si>
    <t xml:space="preserve">
NSE Options</t>
  </si>
  <si>
    <t>One NSE Natural Gas futures contract</t>
  </si>
  <si>
    <t>One NSE WTI Crude Oil futures contract</t>
  </si>
  <si>
    <t>Total -NSE Option</t>
  </si>
  <si>
    <t>Total -NSE Options</t>
  </si>
  <si>
    <t>Source : BSE and NSE</t>
  </si>
  <si>
    <t>Source: Custodians</t>
  </si>
  <si>
    <t>1. The city-wise distribution of turnover is based on the cities uploaded in the UCC database of the Exchange for clientele trades and members registered office city for proprietary trades.</t>
  </si>
  <si>
    <t>i) BSE</t>
  </si>
  <si>
    <t>ii) NSE</t>
  </si>
  <si>
    <t>iii) MSEI</t>
  </si>
  <si>
    <t>i) MCX</t>
  </si>
  <si>
    <t>ii) NCDEX</t>
  </si>
  <si>
    <t>iii) ICEX</t>
  </si>
  <si>
    <t>iv) BSE</t>
  </si>
  <si>
    <t>v) NSE</t>
  </si>
  <si>
    <t>i) NSDL</t>
  </si>
  <si>
    <t>ii) CDSL</t>
  </si>
  <si>
    <t>Market Intermediaries/Institutions</t>
  </si>
  <si>
    <t>Other Intermediaries</t>
  </si>
  <si>
    <t>Amount 
(₹  crore)</t>
  </si>
  <si>
    <t>Amount 
(₹ crore)</t>
  </si>
  <si>
    <t>Amount
(₹ crore)</t>
  </si>
  <si>
    <t>Sl. No.</t>
  </si>
  <si>
    <t>Brokers (Cash Segment) (i+ii+iii)</t>
  </si>
  <si>
    <t>Brokers (Equity Derivatives Segment) (i+ii+iii)</t>
  </si>
  <si>
    <t>Brokers (Currency Derivatives Segment) (i+ii+iii)</t>
  </si>
  <si>
    <t>Brokers (Debt Segment) (i+ii+iii)</t>
  </si>
  <si>
    <t>Brokers (Commodity Derivatives Segment) (i+ii+iii+iv+v)</t>
  </si>
  <si>
    <t>Corporate Brokers(Cash Segment) (i+ii+iii)</t>
  </si>
  <si>
    <t>Depository Participants (i+ii)</t>
  </si>
  <si>
    <t xml:space="preserve"> NSE SME IPO</t>
  </si>
  <si>
    <t xml:space="preserve">Source: Exchanges </t>
  </si>
  <si>
    <t>Source: Exchanges</t>
  </si>
  <si>
    <t>Sep-24, Both NSE and BSE amount includes CCDS of 150000 of Rs. 100000 (issue size of Rs. 1500crores)</t>
  </si>
  <si>
    <t>Bharat Electronics Ltd.</t>
  </si>
  <si>
    <t>Trent Ltd.</t>
  </si>
  <si>
    <t>5. Data Not Available w.r.t. Column 'H' and 'I' in view of interoperability of the clearing corporations.</t>
  </si>
  <si>
    <t>1. Beta &amp; R2 are calculated for the trailing 12 months .Beta measures the  degree to which any portfolio of stocks is affected as compared to the effect on the market as a wholewhole.</t>
  </si>
  <si>
    <t>Table 24: Component Stocks: S&amp;P BSE Sensex during October, 2024</t>
  </si>
  <si>
    <t>Table 25: Component Stocks: Nifty 50 Index during October, 2024</t>
  </si>
  <si>
    <t>Table 26: Component Stocks: SX40 Index during October, 2024</t>
  </si>
  <si>
    <t>HDFC Bank Limited</t>
  </si>
  <si>
    <t>Reliance Industries Limited</t>
  </si>
  <si>
    <t>ICICI Bank Limited</t>
  </si>
  <si>
    <t>Infosys Limited</t>
  </si>
  <si>
    <t>ITC Limited</t>
  </si>
  <si>
    <t>Larsen &amp; Toubro Limited</t>
  </si>
  <si>
    <t>Bharti Airtel Limited</t>
  </si>
  <si>
    <t>Tata Consultancy Services Limited</t>
  </si>
  <si>
    <t>Axis Bank Limited</t>
  </si>
  <si>
    <t>Mahindra &amp; Mahindra Limited</t>
  </si>
  <si>
    <t>Kotak Mahindra Bank Limited</t>
  </si>
  <si>
    <t>Hindustan Unilever Limited</t>
  </si>
  <si>
    <t>Sun Pharmaceuticals Industries Limited</t>
  </si>
  <si>
    <t>Bajaj Finance Limited</t>
  </si>
  <si>
    <t>NTPC Limited</t>
  </si>
  <si>
    <t>HCL Technologies Limited</t>
  </si>
  <si>
    <t>Tata Motors Limited</t>
  </si>
  <si>
    <t>Trent Limited</t>
  </si>
  <si>
    <t>Maruti Suzuki India Limited</t>
  </si>
  <si>
    <t>Power Grid Corporation of India Limited</t>
  </si>
  <si>
    <t>Oil &amp; Natural Gas Corporation Limited</t>
  </si>
  <si>
    <t>Titan Company Limited</t>
  </si>
  <si>
    <t>Asian Paints Limited</t>
  </si>
  <si>
    <t>UltraTech Cement Limited</t>
  </si>
  <si>
    <t>JSW Steel Limited</t>
  </si>
  <si>
    <t>Tata Steel Limited</t>
  </si>
  <si>
    <t>Bajaj Auto Limited</t>
  </si>
  <si>
    <t>Grasim Industries Limited</t>
  </si>
  <si>
    <t>Jio Financial Services Limited</t>
  </si>
  <si>
    <t>Coal India Limited</t>
  </si>
  <si>
    <t>Tech Mahindra Limited</t>
  </si>
  <si>
    <t>Hindalco Industries Limited</t>
  </si>
  <si>
    <t>Adani Ports and Special Economic Zone Limited</t>
  </si>
  <si>
    <t>Cipla Limited</t>
  </si>
  <si>
    <t>Adani Enterprises Limited</t>
  </si>
  <si>
    <t>Nestle India Ltd</t>
  </si>
  <si>
    <t>Wipro Limited</t>
  </si>
  <si>
    <t>Dr. Reddy's Laboratories Limited</t>
  </si>
  <si>
    <t>IndusInd Bank Limited</t>
  </si>
  <si>
    <t>Diffusion Engineers Limited</t>
  </si>
  <si>
    <t>Nexxus Petro Industries Limited</t>
  </si>
  <si>
    <t>Khyati Global Ventures Limited</t>
  </si>
  <si>
    <t>Garuda Construction and Engineering Limited</t>
  </si>
  <si>
    <t>Deepak Builders and Engineers India Limited</t>
  </si>
  <si>
    <t>Waaree Energies Limited</t>
  </si>
  <si>
    <t>Godavari Biorefineries Limited</t>
  </si>
  <si>
    <t>Atal Realtech Limited</t>
  </si>
  <si>
    <t>SRU Steels Limited</t>
  </si>
  <si>
    <t>Ducon Infratechnologies Limited</t>
  </si>
  <si>
    <t>Emerald Leisures Limited</t>
  </si>
  <si>
    <t>Akshar Spintex Limited</t>
  </si>
  <si>
    <t>Synergy Green Industries Limited</t>
  </si>
  <si>
    <t>Advik Capital Limited</t>
  </si>
  <si>
    <t>Purple Finance Limited</t>
  </si>
  <si>
    <t>Narmada Agrobase Limited</t>
  </si>
  <si>
    <t>Tilak Ventures Limited</t>
  </si>
  <si>
    <t>Srivari Spices and Foods Limited</t>
  </si>
  <si>
    <t>Pranik Logistics Limited</t>
  </si>
  <si>
    <t>Paramount Dye Tec Limited</t>
  </si>
  <si>
    <t>Saj Hotels Limited</t>
  </si>
  <si>
    <t>Hvax Technologies Limited</t>
  </si>
  <si>
    <t>Divyadhan Recycling Industries Limited</t>
  </si>
  <si>
    <t>Forge Auto International Limited</t>
  </si>
  <si>
    <t>Sahasra Electronic Solutions Limited</t>
  </si>
  <si>
    <t>Thinking Hats Entertainment Solutions Limited</t>
  </si>
  <si>
    <t>Techera Engineering (India) Limited</t>
  </si>
  <si>
    <t>Unilex Colours and Chemicals Limited</t>
  </si>
  <si>
    <t>Freshara Agro Exports Limited</t>
  </si>
  <si>
    <t>Lakshya Powertech Limited</t>
  </si>
  <si>
    <t>Premium Plast Limited</t>
  </si>
  <si>
    <t>OBSC Perfection Limited</t>
  </si>
  <si>
    <t>Danish Power Limited</t>
  </si>
  <si>
    <t>United Heat Transfer Limited</t>
  </si>
  <si>
    <t>Usha Financial Services Limited</t>
  </si>
  <si>
    <t>223.11</t>
  </si>
  <si>
    <t>125</t>
  </si>
  <si>
    <t>8.0739</t>
  </si>
  <si>
    <t>92.53</t>
  </si>
  <si>
    <t>45.92</t>
  </si>
  <si>
    <t>23.79</t>
  </si>
  <si>
    <t>10.40</t>
  </si>
  <si>
    <t>150.84</t>
  </si>
  <si>
    <t>2.35</t>
  </si>
  <si>
    <t>41.88</t>
  </si>
  <si>
    <t>80.73</t>
  </si>
  <si>
    <t>Table 2: Company-Wise Capital Raised through Public and Rights Issues (Equity) (During the month of October 2024)</t>
  </si>
  <si>
    <t>Hypersoft Technologies Ltd.</t>
  </si>
  <si>
    <t>Mr. Narra Purna Babu and Mr. Sudhakara Varma Yarramraju</t>
  </si>
  <si>
    <t>Supra Industrial Resources Limited</t>
  </si>
  <si>
    <t>Mr. Sagar Shashikant Khona, Mrs. Kinjal Bhavin Khona, Mrs. Nidhi Sagar Khona, Mr. Bhavin Shashikant Khona</t>
  </si>
  <si>
    <t>JAGSONPAL FINANCE &amp; LEASING LIMITED</t>
  </si>
  <si>
    <t>Mr. Karthik Srinivasan</t>
  </si>
  <si>
    <t>Eiko Lifesciences Limited</t>
  </si>
  <si>
    <t>Lenus Finvest Private Ltd., Siddhant Laxmikant Kabra, Laxmikant Ramprasad Kabra, Bhavesh Dhirajlal Tanna and Laxmikant Ramprasad Kabra HUF</t>
  </si>
  <si>
    <t>Navkar Corporation Limited</t>
  </si>
  <si>
    <t>JSW PORT LOGISTICS PRIVATE LIMITED and JSW INFRASTRUCTURE LIMITED</t>
  </si>
  <si>
    <t>Shalimar Agencies Limited</t>
  </si>
  <si>
    <t>Spice Lounge LLP, Mohan Babu Karjela, Venugopal Naidu Kongarla Venkatesh (Acquirers) and M Kitchens Pvt. Ltd. and Ramesh Naidu Veluru (PACs)</t>
  </si>
  <si>
    <t>NB Footwear Limited</t>
  </si>
  <si>
    <t>Mr. Nitin Minocha &amp; Copo Holdings Private Limited</t>
  </si>
  <si>
    <t xml:space="preserve">Times Guaranty Limited </t>
  </si>
  <si>
    <t>Team India Managers Limited, Surajkumar Saraogi, Sharda Omprakash Saraogi, Karan Surajkumar Saraogi</t>
  </si>
  <si>
    <t>2024-25 (Till October-24)</t>
  </si>
  <si>
    <t>Table 3: Offers closed during October 2024 under SEBI (Substantial Acquisition of Shares and Takeover) Regulations, 2011</t>
  </si>
  <si>
    <t>$ indicates as on October 31, 2024</t>
  </si>
  <si>
    <t>Notional turnover considered in case of futures contracts.</t>
  </si>
  <si>
    <t>Total Premium Turnover is the aggregate of Total Index Options Premium Turnover and Total Stock Options Premium Turnover.</t>
  </si>
  <si>
    <t>Calls</t>
  </si>
  <si>
    <t>Puts</t>
  </si>
  <si>
    <t>Turnover 
(₹ crore)</t>
  </si>
  <si>
    <t>Value
(₹ crore)</t>
  </si>
  <si>
    <t xml:space="preserve">Please note that percentage derived is by dividing individual index turnover (futures+options) as a percentage of total index turnover (futures+options) </t>
  </si>
  <si>
    <t xml:space="preserve">Notes: 1. Trading Value :- For Futures, Value of contract = Traded Qty*Traded Price. </t>
  </si>
  <si>
    <t>2. For Options, Value of contract = Traded Qty*(Strike Price+Traded Premium)</t>
  </si>
  <si>
    <r>
      <t>Source:</t>
    </r>
    <r>
      <rPr>
        <b/>
        <sz val="11"/>
        <color indexed="8"/>
        <rFont val="Garamond"/>
        <family val="1"/>
      </rPr>
      <t xml:space="preserve"> NSE</t>
    </r>
  </si>
  <si>
    <t>$ indicates as on September 30, 2024</t>
  </si>
  <si>
    <r>
      <t xml:space="preserve">Source: </t>
    </r>
    <r>
      <rPr>
        <b/>
        <sz val="10"/>
        <color indexed="8"/>
        <rFont val="Garamond"/>
        <family val="1"/>
      </rPr>
      <t>SEBI</t>
    </r>
  </si>
  <si>
    <t>Amount
 (₹ crore)</t>
  </si>
  <si>
    <t>Net assets of INR 88,150.93 crores pertaining to Funds of Funds Schemes for October 31, 2024 is not included in the above data.</t>
  </si>
  <si>
    <t>October, 2024</t>
  </si>
  <si>
    <t>2. #Of the October, 2023 AUM, Rs.22,29,837/- Crores are contributed by funds from EPFO/PFs.</t>
  </si>
  <si>
    <t>4.  The above data is as per submissions made by 438 Nos. of PMS on the SI Portal till October 31, 2024</t>
  </si>
  <si>
    <t>October, 2023</t>
  </si>
  <si>
    <t>3. Of the October, 2024 AUM,  Rs.25,99,753/- Crores are contributed by funds from EPFO/PFs.</t>
  </si>
  <si>
    <r>
      <t xml:space="preserve">Number of </t>
    </r>
    <r>
      <rPr>
        <b/>
        <sz val="11"/>
        <color indexed="8"/>
        <rFont val="Garamond"/>
        <family val="1"/>
      </rPr>
      <t>companies</t>
    </r>
    <r>
      <rPr>
        <sz val="11"/>
        <color indexed="8"/>
        <rFont val="Garamond"/>
        <family val="1"/>
      </rPr>
      <t xml:space="preserve"> signed up to make their shares available for dematerialization</t>
    </r>
  </si>
  <si>
    <r>
      <t xml:space="preserve">Number of </t>
    </r>
    <r>
      <rPr>
        <b/>
        <sz val="11"/>
        <color indexed="8"/>
        <rFont val="Garamond"/>
        <family val="1"/>
      </rPr>
      <t>Depository Participants</t>
    </r>
    <r>
      <rPr>
        <sz val="11"/>
        <color indexed="8"/>
        <rFont val="Garamond"/>
        <family val="1"/>
      </rPr>
      <t xml:space="preserve"> (registered)</t>
    </r>
  </si>
  <si>
    <r>
      <t xml:space="preserve">Number of </t>
    </r>
    <r>
      <rPr>
        <b/>
        <sz val="11"/>
        <color indexed="8"/>
        <rFont val="Garamond"/>
        <family val="1"/>
      </rPr>
      <t>Clearing Corporations</t>
    </r>
    <r>
      <rPr>
        <sz val="11"/>
        <color indexed="8"/>
        <rFont val="Garamond"/>
        <family val="1"/>
      </rPr>
      <t xml:space="preserve"> (connected)</t>
    </r>
  </si>
  <si>
    <r>
      <t xml:space="preserve">Number of </t>
    </r>
    <r>
      <rPr>
        <b/>
        <sz val="11"/>
        <color indexed="8"/>
        <rFont val="Garamond"/>
        <family val="1"/>
      </rPr>
      <t>Investors Accounts</t>
    </r>
  </si>
  <si>
    <r>
      <rPr>
        <b/>
        <sz val="11"/>
        <color indexed="8"/>
        <rFont val="Garamond"/>
        <family val="1"/>
      </rPr>
      <t>Quantity</t>
    </r>
    <r>
      <rPr>
        <sz val="11"/>
        <color indexed="8"/>
        <rFont val="Garamond"/>
        <family val="1"/>
      </rPr>
      <t xml:space="preserve"> of Shares dematerialized</t>
    </r>
  </si>
  <si>
    <r>
      <rPr>
        <b/>
        <sz val="11"/>
        <color indexed="8"/>
        <rFont val="Garamond"/>
        <family val="1"/>
      </rPr>
      <t>Value</t>
    </r>
    <r>
      <rPr>
        <sz val="11"/>
        <color indexed="8"/>
        <rFont val="Garamond"/>
        <family val="1"/>
      </rPr>
      <t xml:space="preserve"> of Shares dematerialized</t>
    </r>
  </si>
  <si>
    <r>
      <rPr>
        <b/>
        <sz val="11"/>
        <color indexed="8"/>
        <rFont val="Garamond"/>
        <family val="1"/>
      </rPr>
      <t>Quantity</t>
    </r>
    <r>
      <rPr>
        <sz val="11"/>
        <color indexed="8"/>
        <rFont val="Garamond"/>
        <family val="1"/>
      </rPr>
      <t xml:space="preserve"> of Securities dematerialized #</t>
    </r>
  </si>
  <si>
    <r>
      <rPr>
        <b/>
        <sz val="11"/>
        <color indexed="8"/>
        <rFont val="Garamond"/>
        <family val="1"/>
      </rPr>
      <t>Value</t>
    </r>
    <r>
      <rPr>
        <sz val="11"/>
        <color indexed="8"/>
        <rFont val="Garamond"/>
        <family val="1"/>
      </rPr>
      <t xml:space="preserve"> of Securities dematerialized #</t>
    </r>
  </si>
  <si>
    <r>
      <rPr>
        <b/>
        <sz val="11"/>
        <color indexed="8"/>
        <rFont val="Garamond"/>
        <family val="1"/>
      </rPr>
      <t>Quantity</t>
    </r>
    <r>
      <rPr>
        <sz val="11"/>
        <color indexed="8"/>
        <rFont val="Garamond"/>
        <family val="1"/>
      </rPr>
      <t xml:space="preserve"> of shares settled during the month</t>
    </r>
  </si>
  <si>
    <r>
      <rPr>
        <b/>
        <sz val="11"/>
        <color indexed="8"/>
        <rFont val="Garamond"/>
        <family val="1"/>
      </rPr>
      <t>Average Quantity</t>
    </r>
    <r>
      <rPr>
        <sz val="11"/>
        <color indexed="8"/>
        <rFont val="Garamond"/>
        <family val="1"/>
      </rPr>
      <t xml:space="preserve"> of shares settled daily (quantity of shares settled during the month divided by actual settlement days)</t>
    </r>
  </si>
  <si>
    <r>
      <rPr>
        <b/>
        <sz val="11"/>
        <color indexed="8"/>
        <rFont val="Garamond"/>
        <family val="1"/>
      </rPr>
      <t>Value</t>
    </r>
    <r>
      <rPr>
        <sz val="11"/>
        <color indexed="8"/>
        <rFont val="Garamond"/>
        <family val="1"/>
      </rPr>
      <t xml:space="preserve"> of shares settled during the month in dematerialized form</t>
    </r>
  </si>
  <si>
    <r>
      <rPr>
        <b/>
        <sz val="11"/>
        <color indexed="8"/>
        <rFont val="Garamond"/>
        <family val="1"/>
      </rPr>
      <t>Average Value</t>
    </r>
    <r>
      <rPr>
        <sz val="11"/>
        <color indexed="8"/>
        <rFont val="Garamond"/>
        <family val="1"/>
      </rPr>
      <t xml:space="preserve"> of shares settled daily (value of shares settled during the month divided by actual settlement days)</t>
    </r>
  </si>
  <si>
    <r>
      <t xml:space="preserve">The ratio of dematerialized </t>
    </r>
    <r>
      <rPr>
        <b/>
        <sz val="11"/>
        <color indexed="8"/>
        <rFont val="Garamond"/>
        <family val="1"/>
      </rPr>
      <t>equity shares</t>
    </r>
    <r>
      <rPr>
        <sz val="11"/>
        <color indexed="8"/>
        <rFont val="Garamond"/>
        <family val="1"/>
      </rPr>
      <t xml:space="preserve"> to the total outstanding shares market value</t>
    </r>
  </si>
  <si>
    <t xml:space="preserve">Notes: 1. Shares includes only equity shares. </t>
  </si>
  <si>
    <t xml:space="preserve">2. Securities include common equity shares, preference shares, debenture, MF units, etc. </t>
  </si>
  <si>
    <t>3. Quantity and value of shares mentioned are single sided.</t>
  </si>
  <si>
    <t>4. #Source for listed securities information: Issuer/ NSE/BSE.</t>
  </si>
  <si>
    <t>5. * Training Programmes conducted for number of representatives of Corporates, DPs and Brokers indicates Number of candidates attended such programme</t>
  </si>
  <si>
    <t>DPs Locations</t>
  </si>
  <si>
    <t>Demat Quantity 
(million securities)</t>
  </si>
  <si>
    <t>Year/  Month</t>
  </si>
  <si>
    <t>MCX BULLDEX</t>
  </si>
  <si>
    <t>MCX METLDEX</t>
  </si>
  <si>
    <t>MCX ENRGDEX</t>
  </si>
  <si>
    <t>Average of close during the period</t>
  </si>
  <si>
    <t xml:space="preserve">Table 66: Trends in Commodity Derivatives at MCX </t>
  </si>
  <si>
    <t>No.of Trading days</t>
  </si>
  <si>
    <t>iCOMDEX Bullion</t>
  </si>
  <si>
    <t>iCOMDEX Energy</t>
  </si>
  <si>
    <t>Total Futures</t>
  </si>
  <si>
    <t>Open Interest at the end of the period</t>
  </si>
  <si>
    <r>
      <t>Turnover (</t>
    </r>
    <r>
      <rPr>
        <sz val="11"/>
        <color theme="1"/>
        <rFont val="Garamond"/>
        <family val="1"/>
      </rPr>
      <t>₹</t>
    </r>
    <r>
      <rPr>
        <b/>
        <sz val="11"/>
        <color theme="1"/>
        <rFont val="Garamond"/>
        <family val="1"/>
      </rPr>
      <t xml:space="preserve"> crore)</t>
    </r>
  </si>
  <si>
    <t xml:space="preserve"> No. of contracts</t>
  </si>
  <si>
    <r>
      <t>Value
(</t>
    </r>
    <r>
      <rPr>
        <sz val="11"/>
        <color theme="1"/>
        <rFont val="Garamond"/>
        <family val="1"/>
      </rPr>
      <t>₹</t>
    </r>
    <r>
      <rPr>
        <b/>
        <sz val="11"/>
        <color theme="1"/>
        <rFont val="Garamond"/>
        <family val="1"/>
      </rPr>
      <t xml:space="preserve"> crore)</t>
    </r>
  </si>
  <si>
    <t>Total Options</t>
  </si>
  <si>
    <r>
      <t>Notional Value 
(</t>
    </r>
    <r>
      <rPr>
        <sz val="11"/>
        <rFont val="Garamond"/>
        <family val="1"/>
      </rPr>
      <t>₹</t>
    </r>
    <r>
      <rPr>
        <b/>
        <sz val="11"/>
        <rFont val="Garamond"/>
        <family val="1"/>
      </rPr>
      <t xml:space="preserve"> crore)</t>
    </r>
  </si>
  <si>
    <t xml:space="preserve">Table 67: Trends in Commodity Derivatives at NCDEX </t>
  </si>
  <si>
    <t xml:space="preserve">Agriculture </t>
  </si>
  <si>
    <t xml:space="preserve">Agridex Index </t>
  </si>
  <si>
    <t>Metal</t>
  </si>
  <si>
    <t xml:space="preserve">Call options </t>
  </si>
  <si>
    <t xml:space="preserve"> Put options </t>
  </si>
  <si>
    <t>Notional Value 
(₹ crore)</t>
  </si>
  <si>
    <t xml:space="preserve">Table 68: Trends in Commodity Derivatives at BSE </t>
  </si>
  <si>
    <t>Base Metal</t>
  </si>
  <si>
    <r>
      <t>Turnover (</t>
    </r>
    <r>
      <rPr>
        <sz val="11"/>
        <color theme="1"/>
        <rFont val="Garamond"/>
        <family val="1"/>
      </rPr>
      <t xml:space="preserve">₹ </t>
    </r>
    <r>
      <rPr>
        <b/>
        <sz val="11"/>
        <color theme="1"/>
        <rFont val="Garamond"/>
        <family val="1"/>
      </rPr>
      <t>crore)</t>
    </r>
  </si>
  <si>
    <r>
      <t>Turnover 
(</t>
    </r>
    <r>
      <rPr>
        <sz val="11"/>
        <color theme="1"/>
        <rFont val="Garamond"/>
        <family val="1"/>
      </rPr>
      <t xml:space="preserve">₹ </t>
    </r>
    <r>
      <rPr>
        <b/>
        <sz val="11"/>
        <color theme="1"/>
        <rFont val="Garamond"/>
        <family val="1"/>
      </rPr>
      <t>crore)</t>
    </r>
  </si>
  <si>
    <t>Table 70 : Participant-wise Percentage Share of Turnover in Commodity Derivatives Segment</t>
  </si>
  <si>
    <t>Farmers / FPOs</t>
  </si>
  <si>
    <t>VCPs/ Hedger</t>
  </si>
  <si>
    <t>Proprietary traders</t>
  </si>
  <si>
    <t>Domestic Financial institutional investors</t>
  </si>
  <si>
    <t>Foreign Participants</t>
  </si>
  <si>
    <t>Table 71: Commodity-wise Turnover and Trading Volume at MCX</t>
  </si>
  <si>
    <t>No. of Contracts Traded</t>
  </si>
  <si>
    <t>Cotton Oil</t>
  </si>
  <si>
    <t xml:space="preserve">Table 72: Commodity-wise Turnover and Trading Volume at NCDEX </t>
  </si>
  <si>
    <t>Cotton Wash Oil</t>
  </si>
  <si>
    <t>COTWASOIL</t>
  </si>
  <si>
    <t>Cruide Sunflower Oil</t>
  </si>
  <si>
    <t>Yellow Peas</t>
  </si>
  <si>
    <t>YELLOWP</t>
  </si>
  <si>
    <t>Table 73:  Commodity-wise Turnover and Trading Volume at BSE and NSE</t>
  </si>
  <si>
    <t>Values of Contracts (Rs Crore)</t>
  </si>
  <si>
    <t>Total -BSE Futures</t>
  </si>
  <si>
    <t>GOLDGUINEA</t>
  </si>
  <si>
    <t>8 Grams</t>
  </si>
  <si>
    <t>CRUDEOILM</t>
  </si>
  <si>
    <t>NATGASMINI</t>
  </si>
  <si>
    <t>ALUMINI</t>
  </si>
  <si>
    <t>ALUMINIUM</t>
  </si>
  <si>
    <t>LEAD</t>
  </si>
  <si>
    <t>LEADMINI</t>
  </si>
  <si>
    <t>NICKEL</t>
  </si>
  <si>
    <t>1500 kgs</t>
  </si>
  <si>
    <t>ZINC</t>
  </si>
  <si>
    <t>ZINCMINI</t>
  </si>
  <si>
    <t>GOLD</t>
  </si>
  <si>
    <t>COPPER</t>
  </si>
  <si>
    <t>8406.97^^^</t>
  </si>
  <si>
    <t>IX.  Index of Industrial Production (Base year 2011-12 = 100)**</t>
  </si>
  <si>
    <t>** Figures for August 2024 are Quick Estimates</t>
  </si>
  <si>
    <t>$ Estimates of GDP for the  First Quarter (April-June) as per MOSPI press release dated August 30, 2024</t>
  </si>
  <si>
    <t>^^^ as on October 25, 2024</t>
  </si>
  <si>
    <t xml:space="preserve">48 Candy
(355.56 kg/Candy)
</t>
  </si>
  <si>
    <t>Table 60: Sep 24_Assets Managed by Portfolio Managers</t>
  </si>
  <si>
    <t>Table 60: Oct 24_Assets Managed by Portfolio Managers</t>
  </si>
  <si>
    <t>KRN Heat Exchanger and Refrigeration Limited</t>
  </si>
  <si>
    <t>Ganesha Ecoverse Limited</t>
  </si>
  <si>
    <t>Modern Engineering and Projects Limited</t>
  </si>
  <si>
    <t>Dhyaani Tradeventtures Limited</t>
  </si>
  <si>
    <t>Hyundai Motor India Limited</t>
  </si>
  <si>
    <t>Shiv Texchem Limited</t>
  </si>
  <si>
    <t>Subam Ppapers Limited</t>
  </si>
  <si>
    <t>Neopolitan Pizza and Foods Limited</t>
  </si>
  <si>
    <t>Vardhman Polytex Limited</t>
  </si>
  <si>
    <t>Patel Integrated Logistics Limited</t>
  </si>
  <si>
    <t>Rapid Investments Limited</t>
  </si>
  <si>
    <t>Sadhana Nitrochem Limited</t>
  </si>
  <si>
    <t>$ indicates as on November 30, 2024</t>
  </si>
  <si>
    <r>
      <t xml:space="preserve">Source: </t>
    </r>
    <r>
      <rPr>
        <b/>
        <sz val="10"/>
        <color indexed="8"/>
        <rFont val="Garamond"/>
        <family val="1"/>
      </rPr>
      <t>NSDL</t>
    </r>
  </si>
  <si>
    <t>No.of schemes as on November 30, 2024</t>
  </si>
  <si>
    <t>No.of folios as on November 30, 2024</t>
  </si>
  <si>
    <t>Funds mobilised for the period (since April 01, 2024 to November 30, 2024)
(₹ crore)</t>
  </si>
  <si>
    <t xml:space="preserve">Repurchase/ Redemption for the period (Since April 01, 2024 to November 30, 2024 (₹ crore) </t>
  </si>
  <si>
    <t>Net Inflow(ve) / Outflow(-ve) for the period (since April 01, 2024 to November 30, 2024 ) (₹ crore)</t>
  </si>
  <si>
    <t>Net Asset under management as on November 30, 20244 (₹ crore)</t>
  </si>
  <si>
    <t>Table 63: Depository Statistics as on November 30, 2024</t>
  </si>
  <si>
    <t>Table 64: Number of Commodities Permitted and Traded at Exchanges during the Month (November, 2024)</t>
  </si>
  <si>
    <t>$ indicates data till November 30, 2024</t>
  </si>
  <si>
    <t>$ indicates till November 30, 2024</t>
  </si>
  <si>
    <t>$ indicates as on Novmber 30, 2024</t>
  </si>
  <si>
    <t xml:space="preserve">I.GDP at Current prices for 2024-25 Q2 (₹ crore) #                   </t>
  </si>
  <si>
    <t>5.4 per cent</t>
  </si>
  <si>
    <t>II. Real GDP Growth (Q2 FY 2024-25)</t>
  </si>
  <si>
    <t>III. Nominal GDP Growth (Q2 FY 2024-25)</t>
  </si>
  <si>
    <t>8.1 per cent</t>
  </si>
  <si>
    <t>III.Gross Fixed Capital Formation as a per cent of GDP in Q2 2024-25$</t>
  </si>
  <si>
    <t>2,62,904^^</t>
  </si>
  <si>
    <t>2,18,540^^</t>
  </si>
  <si>
    <t>^^ as on November 15, 2024</t>
  </si>
  <si>
    <t>1,73,623^^</t>
  </si>
  <si>
    <t>AFCONS Infrastructure Limited</t>
  </si>
  <si>
    <t>32.72</t>
  </si>
  <si>
    <t>Mangal Compusolution Limited</t>
  </si>
  <si>
    <t>NSE SME IPO</t>
  </si>
  <si>
    <t>Lamosaic India Limited</t>
  </si>
  <si>
    <t>ONYX BIOTEC Limited</t>
  </si>
  <si>
    <t>Neelam Linens and Garments (India) Limited</t>
  </si>
  <si>
    <t>Bella Casa Fashion &amp; Retail Limited</t>
  </si>
  <si>
    <t>IGC Industries Limited</t>
  </si>
  <si>
    <t>KRETTO SYSCON Limited</t>
  </si>
  <si>
    <t>Sahana System Limited</t>
  </si>
  <si>
    <t>Geojit Financial Services Limited</t>
  </si>
  <si>
    <t xml:space="preserve">
Mittal Life Style Limited</t>
  </si>
  <si>
    <t>Enviro Infra Engineers Limited</t>
  </si>
  <si>
    <t>NTPC Green Energy Limited</t>
  </si>
  <si>
    <t>Zinka Logistics Solutions Limited</t>
  </si>
  <si>
    <t>Niva Bupa Health Insurance Company Limited</t>
  </si>
  <si>
    <t>Swiggy Limited</t>
  </si>
  <si>
    <t>ACME Solar Holdings Limited</t>
  </si>
  <si>
    <t>Sagility India Limited</t>
  </si>
  <si>
    <t>Table 2: Company-Wise Capital Raised through Public and Rights Issues (Equity) (During the month of November 2024)</t>
  </si>
  <si>
    <t>MRS. RACHNA SUMAN SHAW</t>
  </si>
  <si>
    <t>Nagarjuna Agri-Tech Limited</t>
  </si>
  <si>
    <t>Shreeram Bagla (“Acquirer 1”), Rachna Suman Shaw (“Acquirer 2”)</t>
  </si>
  <si>
    <t>LCC Infotech Limited</t>
  </si>
  <si>
    <t>Mr. Jatinkumar Tulsibhai Patel, Mr. Parth Tulsibhai Patel and Mr. Arjunkumar Jagdishbhai Patel</t>
  </si>
  <si>
    <t>Vaghani Techno-Build Limited</t>
  </si>
  <si>
    <t>Panchjanya Distributors Private Ltd</t>
  </si>
  <si>
    <t>Ludlow Jute &amp; Specialities Ltd.</t>
  </si>
  <si>
    <t>Coforge Limited (“Acquirer”) and Coforge Pte. Ltd. (“PAC”)</t>
  </si>
  <si>
    <t>Cigniti Technologies Limited</t>
  </si>
  <si>
    <t>Table 3: Offers closed during November 2024 under SEBI (Substantial Acquisition of Shares and Takeover) Regulations, 2011</t>
  </si>
  <si>
    <t>2024-25 (Till November-24)</t>
  </si>
  <si>
    <t>Table 24: Component Stocks: S&amp;P BSE Sensex during November, 2024</t>
  </si>
  <si>
    <t>Table 25: Component Stocks: Nifty 50 Index during November, 2024</t>
  </si>
  <si>
    <t>INDUSINDBK</t>
  </si>
  <si>
    <t>ADANIENT</t>
  </si>
  <si>
    <t>DRREDDY</t>
  </si>
  <si>
    <t>NESTLEIND</t>
  </si>
  <si>
    <t>WIPRO</t>
  </si>
  <si>
    <t>CIPLA</t>
  </si>
  <si>
    <t>ADANIPORTS</t>
  </si>
  <si>
    <t>COALINDIA</t>
  </si>
  <si>
    <t>HINDALCO</t>
  </si>
  <si>
    <t>TECHM</t>
  </si>
  <si>
    <t>JIOFIN</t>
  </si>
  <si>
    <t>GRASIM</t>
  </si>
  <si>
    <t>ASIANPAINT</t>
  </si>
  <si>
    <t>BAJAJ-AUTO</t>
  </si>
  <si>
    <t>TATASTEEL</t>
  </si>
  <si>
    <t>JSWSTEEL</t>
  </si>
  <si>
    <t>ULTRACEMCO</t>
  </si>
  <si>
    <t>ONGC</t>
  </si>
  <si>
    <t>TITAN</t>
  </si>
  <si>
    <t>MARUTI</t>
  </si>
  <si>
    <t>POWERGRID</t>
  </si>
  <si>
    <t>TRENT</t>
  </si>
  <si>
    <t>TATAMOTORS</t>
  </si>
  <si>
    <t>NTPC</t>
  </si>
  <si>
    <t>BAJFINANCE</t>
  </si>
  <si>
    <t>SUNPHARMA</t>
  </si>
  <si>
    <t>HCLTECH</t>
  </si>
  <si>
    <t>HINDUNILVR</t>
  </si>
  <si>
    <t>KOTAKBANK</t>
  </si>
  <si>
    <t>M&amp;M</t>
  </si>
  <si>
    <t>SBIN</t>
  </si>
  <si>
    <t>AXISBANK</t>
  </si>
  <si>
    <t>TCS</t>
  </si>
  <si>
    <t>BHARTIARTL</t>
  </si>
  <si>
    <t>LT</t>
  </si>
  <si>
    <t>ITC</t>
  </si>
  <si>
    <t>INFY</t>
  </si>
  <si>
    <t>ICICIBANK</t>
  </si>
  <si>
    <t>RELIANCE</t>
  </si>
  <si>
    <t>HDFCBANK</t>
  </si>
  <si>
    <t>Table 26: Component Stocks: SX40 Index during November, 2024</t>
  </si>
  <si>
    <t>2024-25 (upto November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</si>
</sst>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3" formatCode="_ * #,##0.00_ ;_ * \-#,##0.00_ ;_ * &quot;-&quot;??_ ;_ @_ "/>
    <numFmt numFmtId="164" formatCode="_(* #,##0.00_);_(* \(#,##0.00\);_(* &quot;-&quot;??_);_(@_)"/>
    <numFmt numFmtId="165" formatCode="#,##0;\-#,##0;0"/>
    <numFmt numFmtId="166" formatCode="[$-F800]dddd\,\ mmmm\ dd\,\ yyyy"/>
    <numFmt numFmtId="167" formatCode="#,##0;\-#,##0;0.0"/>
    <numFmt numFmtId="168" formatCode="_ * #,##0_ ;_ * \-#,##0_ ;_ * &quot;-&quot;??_ ;_ @_ "/>
    <numFmt numFmtId="169" formatCode="[$-409]mmm\-yy;@"/>
    <numFmt numFmtId="170" formatCode="0;\(0\)"/>
    <numFmt numFmtId="171" formatCode="0\,00\,000;\-0\,00\,000;0"/>
    <numFmt numFmtId="172" formatCode="0.0;\(0.0\)"/>
    <numFmt numFmtId="173" formatCode="0\,00\,00\,000;\-0\,00\,00\,000;0"/>
    <numFmt numFmtId="174" formatCode="[$-409]d\-mmm\-yy;@"/>
    <numFmt numFmtId="175" formatCode="#,##0.0;\-#,##0.0;0.0"/>
    <numFmt numFmtId="176" formatCode="#,##0.000000;\-#,##0.000000;0.000000"/>
    <numFmt numFmtId="177" formatCode="0.0;\-0.0;0.0"/>
    <numFmt numFmtId="178" formatCode="0;\-0;0"/>
    <numFmt numFmtId="179" formatCode="0.0"/>
    <numFmt numFmtId="180" formatCode="0.00_);\(0.00\)"/>
    <numFmt numFmtId="181" formatCode="0.0%"/>
    <numFmt numFmtId="182" formatCode="0.0;0.0;0"/>
    <numFmt numFmtId="183" formatCode="0.0;\-0.0;0"/>
    <numFmt numFmtId="184" formatCode="0.0;\(0\);0.0"/>
    <numFmt numFmtId="185" formatCode="0.00;\-0.00;0.0"/>
    <numFmt numFmtId="186" formatCode="#,##0.0"/>
    <numFmt numFmtId="187" formatCode="_(* #,##0.00000_);_(* \(#,##0.00000\);_(* &quot;-&quot;??_);_(@_)"/>
    <numFmt numFmtId="188" formatCode="0_);\(0\)"/>
    <numFmt numFmtId="189" formatCode="_-* #,##0_-;\-* #,##0_-;_-* &quot;-&quot;??_-;_-@_-"/>
    <numFmt numFmtId="190" formatCode="0.00;\-0.00;0.00"/>
    <numFmt numFmtId="191" formatCode="0\,00\,00\,00\,000;\-0\,00\,00\,00\,000;0"/>
    <numFmt numFmtId="192" formatCode="[$-409]d/mmm/yy;@"/>
    <numFmt numFmtId="193" formatCode="[&gt;=10000000]#.###\,##\,##0;[&gt;=100000]#.###\,##0;##,##0.0"/>
    <numFmt numFmtId="194" formatCode="_(* #,##0_);_(* \(#,##0\);_(* &quot;-&quot;??_);_(@_)"/>
    <numFmt numFmtId="195" formatCode="_ * #,##0.0_ ;_ * \-#,##0.0_ ;_ * &quot;-&quot;??_ ;_ @_ "/>
    <numFmt numFmtId="196" formatCode="#,##0.00;\-#,##0.00;0.0"/>
    <numFmt numFmtId="197" formatCode="dd\/mm\/yyyy"/>
    <numFmt numFmtId="198" formatCode="[&gt;=10000000]#\,##\,##\,##0;[&gt;=100000]#\,##\,##0;##,##0"/>
    <numFmt numFmtId="199" formatCode="[&gt;=10000000]#.0\,##\,##\,##0;[&gt;=100000]#.0\,##\,##0;##,##0.0"/>
    <numFmt numFmtId="200" formatCode="_(* #,##0.0_);_(* \(#,##0.0\);_(* &quot;-&quot;??_);_(@_)"/>
    <numFmt numFmtId="201" formatCode="#,##0.00;\-#,##0.00;0.00"/>
    <numFmt numFmtId="202" formatCode="_-* #,##0.00_-;\-* #,##0.00_-;_-* &quot;-&quot;??_-;_-@_-"/>
    <numFmt numFmtId="203" formatCode="[$-409]mmm\-yyyy;@"/>
    <numFmt numFmtId="204" formatCode="_(* #,##0.00_);_(* \(#,##0.00\);_(* \-??_);_(@_)"/>
    <numFmt numFmtId="205" formatCode="[$-14009]dd/mm/yyyy;@"/>
    <numFmt numFmtId="206" formatCode="_-* #,##0.00_-;\-* #,##0.00_-;_-* \-??_-;_-@_-"/>
    <numFmt numFmtId="207" formatCode="_(&quot;$&quot;* #,##0.00_);_(&quot;$&quot;* \(#,##0.00\);_(&quot;$&quot;* &quot;-&quot;??_);_(@_)"/>
  </numFmts>
  <fonts count="110" x14ac:knownFonts="1">
    <font>
      <sz val="11"/>
      <color theme="1"/>
      <name val="Calibri"/>
      <family val="2"/>
      <scheme val="minor"/>
    </font>
    <font>
      <sz val="11"/>
      <color theme="1"/>
      <name val="Calibri"/>
      <family val="2"/>
      <scheme val="minor"/>
    </font>
    <font>
      <sz val="10"/>
      <name val="Arial"/>
      <family val="2"/>
    </font>
    <font>
      <b/>
      <sz val="14"/>
      <color theme="4" tint="-0.499984740745262"/>
      <name val="Garamond"/>
      <family val="1"/>
    </font>
    <font>
      <sz val="6"/>
      <color indexed="8"/>
      <name val="Arial"/>
      <family val="2"/>
    </font>
    <font>
      <sz val="12"/>
      <color indexed="8"/>
      <name val="Garamond"/>
      <family val="1"/>
    </font>
    <font>
      <sz val="12"/>
      <name val="Garamond"/>
      <family val="1"/>
    </font>
    <font>
      <b/>
      <sz val="11"/>
      <color indexed="8"/>
      <name val="Garamond"/>
      <family val="1"/>
    </font>
    <font>
      <sz val="11"/>
      <color indexed="8"/>
      <name val="Garamond"/>
      <family val="1"/>
    </font>
    <font>
      <sz val="11"/>
      <color rgb="FF000000"/>
      <name val="Garamond"/>
      <family val="1"/>
    </font>
    <font>
      <sz val="11"/>
      <color theme="1"/>
      <name val="Garamond"/>
      <family val="1"/>
    </font>
    <font>
      <sz val="11"/>
      <name val="Garamond"/>
      <family val="1"/>
    </font>
    <font>
      <b/>
      <sz val="11"/>
      <name val="Garamond"/>
      <family val="1"/>
    </font>
    <font>
      <b/>
      <sz val="11"/>
      <color rgb="FF000000"/>
      <name val="Garamond"/>
      <family val="1"/>
    </font>
    <font>
      <sz val="10"/>
      <color rgb="FF000000"/>
      <name val="Palatino Linotype"/>
      <family val="1"/>
    </font>
    <font>
      <b/>
      <sz val="11"/>
      <color theme="1"/>
      <name val="Garamond"/>
      <family val="1"/>
    </font>
    <font>
      <sz val="11"/>
      <color theme="1"/>
      <name val="Consolas"/>
      <family val="2"/>
    </font>
    <font>
      <b/>
      <sz val="10"/>
      <color indexed="8"/>
      <name val="Palatino Linotype"/>
      <family val="1"/>
    </font>
    <font>
      <b/>
      <sz val="10"/>
      <name val="Palatino Linotype"/>
      <family val="1"/>
    </font>
    <font>
      <b/>
      <sz val="11"/>
      <color indexed="8"/>
      <name val="Rupee Foradian"/>
      <family val="2"/>
    </font>
    <font>
      <i/>
      <sz val="11"/>
      <color indexed="8"/>
      <name val="Garamond"/>
      <family val="1"/>
    </font>
    <font>
      <sz val="10"/>
      <name val="Garamond"/>
      <family val="1"/>
    </font>
    <font>
      <sz val="10"/>
      <color theme="1"/>
      <name val="Garamond"/>
      <family val="1"/>
    </font>
    <font>
      <sz val="10"/>
      <color indexed="8"/>
      <name val="Garamond"/>
      <family val="1"/>
    </font>
    <font>
      <sz val="9"/>
      <color rgb="FF000000"/>
      <name val="Arial"/>
      <family val="2"/>
    </font>
    <font>
      <b/>
      <sz val="9"/>
      <color indexed="8"/>
      <name val="Garamond"/>
      <family val="1"/>
    </font>
    <font>
      <sz val="9"/>
      <name val="Garamond"/>
      <family val="1"/>
    </font>
    <font>
      <sz val="9"/>
      <color indexed="8"/>
      <name val="Garamond"/>
      <family val="1"/>
    </font>
    <font>
      <sz val="9"/>
      <color indexed="8"/>
      <name val="Arial"/>
      <family val="2"/>
    </font>
    <font>
      <sz val="10"/>
      <color theme="1"/>
      <name val="Garamond"/>
      <family val="2"/>
    </font>
    <font>
      <b/>
      <sz val="10"/>
      <color theme="1"/>
      <name val="Garamond"/>
      <family val="1"/>
    </font>
    <font>
      <b/>
      <i/>
      <sz val="11"/>
      <color indexed="8"/>
      <name val="Garamond"/>
      <family val="1"/>
    </font>
    <font>
      <sz val="6"/>
      <color indexed="8"/>
      <name val="Garamond"/>
      <family val="1"/>
    </font>
    <font>
      <sz val="10"/>
      <name val="Times New Roman"/>
      <family val="1"/>
    </font>
    <font>
      <sz val="8"/>
      <name val="Garamond"/>
      <family val="1"/>
    </font>
    <font>
      <sz val="11"/>
      <color indexed="8"/>
      <name val="Calibri"/>
      <family val="2"/>
    </font>
    <font>
      <u/>
      <sz val="11"/>
      <color theme="10"/>
      <name val="Calibri"/>
      <family val="2"/>
      <scheme val="minor"/>
    </font>
    <font>
      <sz val="10"/>
      <color theme="1"/>
      <name val="Book Antiqua"/>
      <family val="1"/>
    </font>
    <font>
      <sz val="13"/>
      <color rgb="FF333333"/>
      <name val="Segoe UI"/>
      <family val="2"/>
    </font>
    <font>
      <sz val="11"/>
      <name val="Times New Roman"/>
      <family val="1"/>
    </font>
    <font>
      <sz val="11"/>
      <color theme="1"/>
      <name val="Times New Roman"/>
      <family val="1"/>
    </font>
    <font>
      <sz val="10"/>
      <color rgb="FF000000"/>
      <name val="Book Antiqua"/>
      <family val="1"/>
    </font>
    <font>
      <b/>
      <sz val="10"/>
      <color indexed="8"/>
      <name val="Garamond"/>
      <family val="1"/>
    </font>
    <font>
      <sz val="10"/>
      <color indexed="8"/>
      <name val="Garamond"/>
      <family val="2"/>
    </font>
    <font>
      <sz val="11"/>
      <color rgb="FFFF0000"/>
      <name val="Garamond"/>
      <family val="1"/>
    </font>
    <font>
      <b/>
      <sz val="11"/>
      <color theme="1"/>
      <name val="Calibri"/>
      <family val="2"/>
      <scheme val="minor"/>
    </font>
    <font>
      <sz val="8"/>
      <color theme="1"/>
      <name val="Garamond"/>
      <family val="1"/>
    </font>
    <font>
      <b/>
      <sz val="11"/>
      <color indexed="8"/>
      <name val="Calibri Light"/>
      <family val="2"/>
      <scheme val="major"/>
    </font>
    <font>
      <sz val="11"/>
      <name val="Calibri Light"/>
      <family val="2"/>
      <scheme val="major"/>
    </font>
    <font>
      <sz val="11"/>
      <color theme="1"/>
      <name val="Calibri Light"/>
      <family val="2"/>
      <scheme val="major"/>
    </font>
    <font>
      <sz val="10"/>
      <color indexed="10"/>
      <name val="Garamond"/>
      <family val="1"/>
    </font>
    <font>
      <i/>
      <sz val="11"/>
      <color theme="1"/>
      <name val="Garamond"/>
      <family val="1"/>
    </font>
    <font>
      <sz val="11"/>
      <color theme="1" tint="4.9989318521683403E-2"/>
      <name val="Garamond"/>
      <family val="1"/>
    </font>
    <font>
      <b/>
      <sz val="12"/>
      <color theme="1"/>
      <name val="Garamond"/>
      <family val="1"/>
    </font>
    <font>
      <b/>
      <i/>
      <sz val="11"/>
      <color rgb="FF000000"/>
      <name val="Garamond"/>
      <family val="1"/>
    </font>
    <font>
      <sz val="10"/>
      <color theme="1"/>
      <name val="Calibri"/>
      <family val="2"/>
      <scheme val="minor"/>
    </font>
    <font>
      <b/>
      <i/>
      <sz val="11"/>
      <color theme="1"/>
      <name val="Garamond"/>
      <family val="1"/>
    </font>
    <font>
      <i/>
      <sz val="11"/>
      <color rgb="FF000000"/>
      <name val="Garamond"/>
      <family val="1"/>
    </font>
    <font>
      <i/>
      <sz val="11"/>
      <name val="Garamond"/>
      <family val="1"/>
    </font>
    <font>
      <b/>
      <i/>
      <sz val="11"/>
      <name val="Garamond"/>
      <family val="1"/>
    </font>
    <font>
      <i/>
      <sz val="11"/>
      <color theme="1"/>
      <name val="Calibri"/>
      <family val="2"/>
      <scheme val="minor"/>
    </font>
    <font>
      <i/>
      <sz val="10"/>
      <color theme="1"/>
      <name val="Calibri"/>
      <family val="2"/>
      <scheme val="minor"/>
    </font>
    <font>
      <sz val="8"/>
      <color theme="1"/>
      <name val="Arial"/>
      <family val="2"/>
    </font>
    <font>
      <b/>
      <sz val="8"/>
      <name val="Arial"/>
      <family val="2"/>
    </font>
    <font>
      <b/>
      <sz val="8"/>
      <color theme="1"/>
      <name val="Arial"/>
      <family val="2"/>
    </font>
    <font>
      <sz val="12"/>
      <color rgb="FF000000"/>
      <name val="Garamond"/>
      <family val="1"/>
    </font>
    <font>
      <b/>
      <sz val="10"/>
      <name val="Garamond"/>
      <family val="1"/>
    </font>
    <font>
      <sz val="10"/>
      <color rgb="FF000000"/>
      <name val="Garamond"/>
      <family val="1"/>
    </font>
    <font>
      <sz val="8"/>
      <color rgb="FF000000"/>
      <name val="Arial"/>
      <family val="2"/>
    </font>
    <font>
      <i/>
      <sz val="10"/>
      <color rgb="FF000000"/>
      <name val="Garamond"/>
      <family val="1"/>
    </font>
    <font>
      <sz val="11"/>
      <color rgb="FFFF0000"/>
      <name val="Calibri"/>
      <family val="2"/>
      <scheme val="minor"/>
    </font>
    <font>
      <b/>
      <i/>
      <sz val="10"/>
      <color indexed="8"/>
      <name val="Garamond"/>
      <family val="1"/>
    </font>
    <font>
      <sz val="11"/>
      <name val="Calibri"/>
      <family val="2"/>
    </font>
    <font>
      <sz val="10"/>
      <name val="Palatino Linotype"/>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1"/>
      <color indexed="12"/>
      <name val="Calibri"/>
      <family val="2"/>
    </font>
    <font>
      <sz val="10"/>
      <name val="Arial"/>
      <family val="2"/>
    </font>
    <font>
      <u/>
      <sz val="10"/>
      <color theme="10"/>
      <name val="Garamond"/>
      <family val="2"/>
    </font>
    <font>
      <sz val="11"/>
      <color indexed="8"/>
      <name val="Calibri"/>
      <family val="2"/>
      <scheme val="minor"/>
    </font>
    <font>
      <sz val="11"/>
      <color rgb="FF000000"/>
      <name val="Calibri"/>
      <family val="2"/>
      <charset val="1"/>
    </font>
    <font>
      <b/>
      <sz val="18"/>
      <color theme="3"/>
      <name val="Calibri Light"/>
      <family val="2"/>
      <scheme val="major"/>
    </font>
  </fonts>
  <fills count="6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9"/>
        <bgColor indexed="9"/>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4"/>
      </patternFill>
    </fill>
    <fill>
      <patternFill patternType="solid">
        <fgColor theme="5" tint="0.39997558519241921"/>
        <bgColor indexed="64"/>
      </patternFill>
    </fill>
  </fills>
  <borders count="220">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auto="1"/>
      </left>
      <right style="thin">
        <color auto="1"/>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8"/>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double">
        <color indexed="8"/>
      </right>
      <top/>
      <bottom style="thin">
        <color indexed="64"/>
      </bottom>
      <diagonal/>
    </border>
    <border>
      <left style="thin">
        <color auto="1"/>
      </left>
      <right/>
      <top style="thin">
        <color auto="1"/>
      </top>
      <bottom style="thin">
        <color auto="1"/>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style="double">
        <color indexed="8"/>
      </left>
      <right style="thin">
        <color indexed="8"/>
      </right>
      <top style="thin">
        <color indexed="8"/>
      </top>
      <bottom/>
      <diagonal/>
    </border>
    <border>
      <left style="thin">
        <color indexed="64"/>
      </left>
      <right/>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indexed="8"/>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auto="1"/>
      </left>
      <right/>
      <top style="thin">
        <color indexed="8"/>
      </top>
      <bottom style="thin">
        <color indexed="8"/>
      </bottom>
      <diagonal/>
    </border>
    <border>
      <left style="thin">
        <color auto="1"/>
      </left>
      <right style="thin">
        <color indexed="8"/>
      </right>
      <top style="thin">
        <color indexed="8"/>
      </top>
      <bottom style="thin">
        <color auto="1"/>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thin">
        <color indexed="8"/>
      </bottom>
      <diagonal/>
    </border>
  </borders>
  <cellStyleXfs count="117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6" fillId="0" borderId="0"/>
    <xf numFmtId="43" fontId="1" fillId="0" borderId="0" applyFont="0" applyFill="0" applyBorder="0" applyAlignment="0" applyProtection="0"/>
    <xf numFmtId="0" fontId="2" fillId="0" borderId="0" applyNumberFormat="0" applyFont="0" applyFill="0" applyBorder="0" applyAlignment="0" applyProtection="0"/>
    <xf numFmtId="174" fontId="1" fillId="0" borderId="0" applyNumberFormat="0" applyFill="0" applyBorder="0" applyAlignment="0" applyProtection="0"/>
    <xf numFmtId="9" fontId="1" fillId="0" borderId="0" applyFont="0" applyFill="0" applyBorder="0" applyAlignment="0" applyProtection="0"/>
    <xf numFmtId="43" fontId="16" fillId="0" borderId="0" applyFont="0" applyFill="0" applyBorder="0" applyAlignment="0" applyProtection="0"/>
    <xf numFmtId="0" fontId="1" fillId="0" borderId="0"/>
    <xf numFmtId="179" fontId="2" fillId="0" borderId="0" applyFont="0" applyFill="0" applyBorder="0" applyAlignment="0" applyProtection="0"/>
    <xf numFmtId="174" fontId="1" fillId="0" borderId="0"/>
    <xf numFmtId="0" fontId="2" fillId="0" borderId="0"/>
    <xf numFmtId="0" fontId="1" fillId="0" borderId="0"/>
    <xf numFmtId="164" fontId="2" fillId="0" borderId="0" applyNumberFormat="0" applyFont="0" applyFill="0" applyBorder="0" applyAlignment="0" applyProtection="0"/>
    <xf numFmtId="0" fontId="29" fillId="0" borderId="0"/>
    <xf numFmtId="174" fontId="1" fillId="0" borderId="0"/>
    <xf numFmtId="192" fontId="1" fillId="0" borderId="0"/>
    <xf numFmtId="174" fontId="2" fillId="0" borderId="0" applyNumberFormat="0" applyFill="0" applyBorder="0" applyAlignment="0" applyProtection="0"/>
    <xf numFmtId="174" fontId="2" fillId="0" borderId="0" applyNumberFormat="0" applyFill="0" applyBorder="0" applyAlignment="0" applyProtection="0"/>
    <xf numFmtId="193" fontId="33" fillId="0" borderId="0">
      <alignment horizontal="right"/>
    </xf>
    <xf numFmtId="0" fontId="2" fillId="0" borderId="0"/>
    <xf numFmtId="164" fontId="1" fillId="0" borderId="0" applyFont="0" applyFill="0" applyBorder="0" applyAlignment="0" applyProtection="0"/>
    <xf numFmtId="43" fontId="1" fillId="0" borderId="0" applyFont="0" applyFill="0" applyBorder="0" applyAlignment="0" applyProtection="0"/>
    <xf numFmtId="17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164"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0" fontId="36" fillId="0" borderId="0" applyNumberForma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2"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4" fontId="2" fillId="0" borderId="0" applyNumberFormat="0" applyFill="0" applyBorder="0" applyAlignment="0" applyProtection="0"/>
    <xf numFmtId="174" fontId="1" fillId="0" borderId="0" applyNumberFormat="0" applyFill="0" applyBorder="0" applyAlignment="0" applyProtection="0"/>
    <xf numFmtId="164" fontId="43" fillId="0" borderId="0" applyFont="0" applyFill="0" applyBorder="0" applyAlignment="0" applyProtection="0"/>
    <xf numFmtId="192" fontId="1" fillId="0" borderId="0"/>
    <xf numFmtId="192" fontId="1" fillId="0" borderId="0"/>
    <xf numFmtId="192" fontId="2" fillId="0" borderId="0" applyNumberFormat="0" applyFill="0" applyBorder="0" applyAlignment="0" applyProtection="0"/>
    <xf numFmtId="192" fontId="2" fillId="0" borderId="0" applyNumberFormat="0" applyFill="0" applyBorder="0" applyAlignment="0" applyProtection="0"/>
    <xf numFmtId="192" fontId="1" fillId="0" borderId="0"/>
    <xf numFmtId="192" fontId="1" fillId="0" borderId="0"/>
    <xf numFmtId="192" fontId="1" fillId="0" borderId="0"/>
    <xf numFmtId="192" fontId="1" fillId="0" borderId="0"/>
    <xf numFmtId="192" fontId="1" fillId="0" borderId="0"/>
    <xf numFmtId="192" fontId="1" fillId="0" borderId="0"/>
    <xf numFmtId="192" fontId="1" fillId="0" borderId="0"/>
    <xf numFmtId="9" fontId="43" fillId="0" borderId="0" applyFont="0" applyFill="0" applyBorder="0" applyAlignment="0" applyProtection="0"/>
    <xf numFmtId="174" fontId="29" fillId="0" borderId="0"/>
    <xf numFmtId="0" fontId="1" fillId="0" borderId="0"/>
    <xf numFmtId="43" fontId="16" fillId="0" borderId="0" applyFont="0" applyFill="0" applyBorder="0" applyAlignment="0" applyProtection="0"/>
    <xf numFmtId="192" fontId="2" fillId="0" borderId="0"/>
    <xf numFmtId="0" fontId="75" fillId="0" borderId="164" applyNumberFormat="0" applyFill="0" applyAlignment="0" applyProtection="0"/>
    <xf numFmtId="0" fontId="76" fillId="0" borderId="165" applyNumberFormat="0" applyFill="0" applyAlignment="0" applyProtection="0"/>
    <xf numFmtId="0" fontId="77" fillId="0" borderId="166" applyNumberFormat="0" applyFill="0" applyAlignment="0" applyProtection="0"/>
    <xf numFmtId="0" fontId="77" fillId="0" borderId="0" applyNumberFormat="0" applyFill="0" applyBorder="0" applyAlignment="0" applyProtection="0"/>
    <xf numFmtId="0" fontId="78" fillId="12" borderId="0" applyNumberFormat="0" applyBorder="0" applyAlignment="0" applyProtection="0"/>
    <xf numFmtId="0" fontId="79" fillId="13" borderId="0" applyNumberFormat="0" applyBorder="0" applyAlignment="0" applyProtection="0"/>
    <xf numFmtId="0" fontId="80" fillId="14" borderId="0" applyNumberFormat="0" applyBorder="0" applyAlignment="0" applyProtection="0"/>
    <xf numFmtId="0" fontId="81" fillId="15" borderId="167" applyNumberFormat="0" applyAlignment="0" applyProtection="0"/>
    <xf numFmtId="0" fontId="82" fillId="16" borderId="168" applyNumberFormat="0" applyAlignment="0" applyProtection="0"/>
    <xf numFmtId="0" fontId="83" fillId="16" borderId="167" applyNumberFormat="0" applyAlignment="0" applyProtection="0"/>
    <xf numFmtId="0" fontId="84" fillId="0" borderId="169" applyNumberFormat="0" applyFill="0" applyAlignment="0" applyProtection="0"/>
    <xf numFmtId="0" fontId="85" fillId="17" borderId="170" applyNumberFormat="0" applyAlignment="0" applyProtection="0"/>
    <xf numFmtId="0" fontId="70" fillId="0" borderId="0" applyNumberFormat="0" applyFill="0" applyBorder="0" applyAlignment="0" applyProtection="0"/>
    <xf numFmtId="0" fontId="86" fillId="0" borderId="0" applyNumberFormat="0" applyFill="0" applyBorder="0" applyAlignment="0" applyProtection="0"/>
    <xf numFmtId="0" fontId="45" fillId="0" borderId="172" applyNumberFormat="0" applyFill="0" applyAlignment="0" applyProtection="0"/>
    <xf numFmtId="0" fontId="8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87" fillId="22" borderId="0" applyNumberFormat="0" applyBorder="0" applyAlignment="0" applyProtection="0"/>
    <xf numFmtId="0" fontId="8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87" fillId="26" borderId="0" applyNumberFormat="0" applyBorder="0" applyAlignment="0" applyProtection="0"/>
    <xf numFmtId="0" fontId="8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87" fillId="34" borderId="0" applyNumberFormat="0" applyBorder="0" applyAlignment="0" applyProtection="0"/>
    <xf numFmtId="0" fontId="8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87" fillId="42"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1" fillId="20"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1" fillId="20"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1" fillId="20" borderId="0" applyNumberFormat="0" applyBorder="0" applyAlignment="0" applyProtection="0"/>
    <xf numFmtId="0" fontId="35"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 fillId="2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 fillId="2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 fillId="24" borderId="0" applyNumberFormat="0" applyBorder="0" applyAlignment="0" applyProtection="0"/>
    <xf numFmtId="0" fontId="35" fillId="4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 fillId="2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 fillId="2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 fillId="28" borderId="0" applyNumberFormat="0" applyBorder="0" applyAlignment="0" applyProtection="0"/>
    <xf numFmtId="0" fontId="35" fillId="4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2" borderId="0" applyNumberFormat="0" applyBorder="0" applyAlignment="0" applyProtection="0"/>
    <xf numFmtId="0" fontId="35" fillId="4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 fillId="3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 fillId="3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 fillId="36" borderId="0" applyNumberFormat="0" applyBorder="0" applyAlignment="0" applyProtection="0"/>
    <xf numFmtId="0" fontId="35" fillId="47"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 fillId="40"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 fillId="40"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 fillId="40" borderId="0" applyNumberFormat="0" applyBorder="0" applyAlignment="0" applyProtection="0"/>
    <xf numFmtId="0" fontId="35" fillId="4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21"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21"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21" borderId="0" applyNumberFormat="0" applyBorder="0" applyAlignment="0" applyProtection="0"/>
    <xf numFmtId="0" fontId="35"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 fillId="25"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 fillId="25"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1" fillId="25" borderId="0" applyNumberFormat="0" applyBorder="0" applyAlignment="0" applyProtection="0"/>
    <xf numFmtId="0" fontId="35" fillId="5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1" fillId="29"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1" fillId="29"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1" fillId="29" borderId="0" applyNumberFormat="0" applyBorder="0" applyAlignment="0" applyProtection="0"/>
    <xf numFmtId="0" fontId="35" fillId="51"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3"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3"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33" borderId="0" applyNumberFormat="0" applyBorder="0" applyAlignment="0" applyProtection="0"/>
    <xf numFmtId="0" fontId="35" fillId="46"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37"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37"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1" fillId="37" borderId="0" applyNumberFormat="0" applyBorder="0" applyAlignment="0" applyProtection="0"/>
    <xf numFmtId="0" fontId="35" fillId="49"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 fillId="41"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 fillId="41"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 fillId="41" borderId="0" applyNumberFormat="0" applyBorder="0" applyAlignment="0" applyProtection="0"/>
    <xf numFmtId="0" fontId="35" fillId="52"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9" fillId="53" borderId="0" applyNumberFormat="0" applyBorder="0" applyAlignment="0" applyProtection="0"/>
    <xf numFmtId="0" fontId="87" fillId="22" borderId="0" applyNumberFormat="0" applyBorder="0" applyAlignment="0" applyProtection="0"/>
    <xf numFmtId="0" fontId="87" fillId="22"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7" fillId="34" borderId="0" applyNumberFormat="0" applyBorder="0" applyAlignment="0" applyProtection="0"/>
    <xf numFmtId="0" fontId="87" fillId="34"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9" fillId="5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9" fillId="5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9" fillId="59" borderId="0" applyNumberFormat="0" applyBorder="0" applyAlignment="0" applyProtection="0"/>
    <xf numFmtId="0" fontId="87" fillId="27" borderId="0" applyNumberFormat="0" applyBorder="0" applyAlignment="0" applyProtection="0"/>
    <xf numFmtId="0" fontId="87" fillId="27"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9" fillId="54"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90" fillId="44"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91" fillId="61" borderId="173" applyNumberFormat="0" applyAlignment="0" applyProtection="0"/>
    <xf numFmtId="0" fontId="91" fillId="61" borderId="173" applyNumberFormat="0" applyAlignment="0" applyProtection="0"/>
    <xf numFmtId="0" fontId="91" fillId="61" borderId="173" applyNumberFormat="0" applyAlignment="0" applyProtection="0"/>
    <xf numFmtId="0" fontId="91" fillId="61" borderId="173" applyNumberFormat="0" applyAlignment="0" applyProtection="0"/>
    <xf numFmtId="0" fontId="91" fillId="61" borderId="173" applyNumberFormat="0" applyAlignment="0" applyProtection="0"/>
    <xf numFmtId="0" fontId="91" fillId="61" borderId="173" applyNumberFormat="0" applyAlignment="0" applyProtection="0"/>
    <xf numFmtId="0" fontId="91" fillId="61" borderId="173" applyNumberFormat="0" applyAlignment="0" applyProtection="0"/>
    <xf numFmtId="0" fontId="92" fillId="62" borderId="174" applyNumberFormat="0" applyAlignment="0" applyProtection="0"/>
    <xf numFmtId="0" fontId="92" fillId="62" borderId="174" applyNumberFormat="0" applyAlignment="0" applyProtection="0"/>
    <xf numFmtId="0" fontId="92" fillId="62" borderId="174" applyNumberFormat="0" applyAlignment="0" applyProtection="0"/>
    <xf numFmtId="0" fontId="92" fillId="62" borderId="174" applyNumberFormat="0" applyAlignment="0" applyProtection="0"/>
    <xf numFmtId="0" fontId="92" fillId="62" borderId="174" applyNumberFormat="0" applyAlignment="0" applyProtection="0"/>
    <xf numFmtId="0" fontId="92" fillId="62" borderId="174" applyNumberFormat="0" applyAlignment="0" applyProtection="0"/>
    <xf numFmtId="0" fontId="92" fillId="62" borderId="174" applyNumberFormat="0" applyAlignment="0" applyProtection="0"/>
    <xf numFmtId="43" fontId="43" fillId="0" borderId="0" applyFont="0" applyFill="0" applyBorder="0" applyAlignment="0" applyProtection="0"/>
    <xf numFmtId="179" fontId="2" fillId="0" borderId="0" applyFont="0" applyFill="0" applyBorder="0" applyAlignment="0" applyProtection="0"/>
    <xf numFmtId="179" fontId="43" fillId="0" borderId="0" applyFill="0" applyBorder="0" applyAlignment="0" applyProtection="0"/>
    <xf numFmtId="179" fontId="2" fillId="0" borderId="0" applyFont="0" applyFill="0" applyBorder="0" applyAlignment="0" applyProtection="0"/>
    <xf numFmtId="179" fontId="43" fillId="0" borderId="0" applyFill="0" applyBorder="0" applyAlignment="0" applyProtection="0"/>
    <xf numFmtId="179" fontId="43" fillId="0" borderId="0" applyFill="0" applyBorder="0" applyAlignment="0" applyProtection="0"/>
    <xf numFmtId="179" fontId="2" fillId="0" borderId="0" applyFont="0" applyFill="0" applyBorder="0" applyAlignment="0" applyProtection="0"/>
    <xf numFmtId="179" fontId="43" fillId="0" borderId="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4" fontId="43"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206"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6" fontId="35" fillId="0" borderId="0" applyFill="0" applyBorder="0" applyAlignment="0" applyProtection="0"/>
    <xf numFmtId="204" fontId="43"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43" fillId="0" borderId="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43" fillId="0" borderId="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43" fillId="0" borderId="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43" fillId="0" borderId="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43" fillId="0" borderId="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43" fillId="0" borderId="0" applyFill="0" applyBorder="0" applyAlignment="0" applyProtection="0"/>
    <xf numFmtId="180" fontId="35"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78" fillId="12" borderId="0" applyNumberFormat="0" applyBorder="0" applyAlignment="0" applyProtection="0"/>
    <xf numFmtId="0" fontId="78" fillId="12" borderId="0" applyNumberFormat="0" applyBorder="0" applyAlignment="0" applyProtection="0"/>
    <xf numFmtId="0" fontId="95" fillId="0" borderId="175" applyNumberFormat="0" applyFill="0" applyAlignment="0" applyProtection="0"/>
    <xf numFmtId="0" fontId="95" fillId="0" borderId="175" applyNumberFormat="0" applyFill="0" applyAlignment="0" applyProtection="0"/>
    <xf numFmtId="0" fontId="95" fillId="0" borderId="175" applyNumberFormat="0" applyFill="0" applyAlignment="0" applyProtection="0"/>
    <xf numFmtId="0" fontId="95" fillId="0" borderId="175" applyNumberFormat="0" applyFill="0" applyAlignment="0" applyProtection="0"/>
    <xf numFmtId="0" fontId="95" fillId="0" borderId="175" applyNumberFormat="0" applyFill="0" applyAlignment="0" applyProtection="0"/>
    <xf numFmtId="0" fontId="95" fillId="0" borderId="175" applyNumberFormat="0" applyFill="0" applyAlignment="0" applyProtection="0"/>
    <xf numFmtId="0" fontId="95" fillId="0" borderId="175" applyNumberFormat="0" applyFill="0" applyAlignment="0" applyProtection="0"/>
    <xf numFmtId="0" fontId="75" fillId="0" borderId="164" applyNumberFormat="0" applyFill="0" applyAlignment="0" applyProtection="0"/>
    <xf numFmtId="0" fontId="75" fillId="0" borderId="164"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96" fillId="0" borderId="176" applyNumberFormat="0" applyFill="0" applyAlignment="0" applyProtection="0"/>
    <xf numFmtId="0" fontId="76" fillId="0" borderId="165" applyNumberFormat="0" applyFill="0" applyAlignment="0" applyProtection="0"/>
    <xf numFmtId="0" fontId="76" fillId="0" borderId="165"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97" fillId="0" borderId="177" applyNumberFormat="0" applyFill="0" applyAlignment="0" applyProtection="0"/>
    <xf numFmtId="0" fontId="77" fillId="0" borderId="166" applyNumberFormat="0" applyFill="0" applyAlignment="0" applyProtection="0"/>
    <xf numFmtId="0" fontId="77" fillId="0" borderId="166"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4" fontId="106" fillId="0" borderId="0" applyNumberFormat="0" applyFill="0" applyBorder="0" applyAlignment="0" applyProtection="0"/>
    <xf numFmtId="0" fontId="104" fillId="0" borderId="0" applyNumberFormat="0" applyFill="0" applyBorder="0" applyAlignment="0" applyProtection="0"/>
    <xf numFmtId="0" fontId="36" fillId="0" borderId="0" applyNumberFormat="0" applyFill="0" applyBorder="0" applyAlignment="0" applyProtection="0"/>
    <xf numFmtId="205" fontId="106" fillId="0" borderId="0" applyNumberFormat="0" applyFill="0" applyBorder="0" applyAlignment="0" applyProtection="0"/>
    <xf numFmtId="180" fontId="33" fillId="0" borderId="0">
      <alignment horizontal="right"/>
    </xf>
    <xf numFmtId="180" fontId="33" fillId="0" borderId="0">
      <alignment horizontal="right"/>
    </xf>
    <xf numFmtId="179" fontId="33" fillId="0" borderId="0">
      <alignment horizontal="right"/>
    </xf>
    <xf numFmtId="193" fontId="33" fillId="0" borderId="0">
      <alignment horizontal="right"/>
    </xf>
    <xf numFmtId="180" fontId="33" fillId="0" borderId="0">
      <alignment horizontal="right"/>
    </xf>
    <xf numFmtId="0" fontId="98" fillId="48" borderId="173" applyNumberFormat="0" applyAlignment="0" applyProtection="0"/>
    <xf numFmtId="0" fontId="98" fillId="48" borderId="173" applyNumberFormat="0" applyAlignment="0" applyProtection="0"/>
    <xf numFmtId="0" fontId="98" fillId="48" borderId="173" applyNumberFormat="0" applyAlignment="0" applyProtection="0"/>
    <xf numFmtId="0" fontId="98" fillId="48" borderId="173" applyNumberFormat="0" applyAlignment="0" applyProtection="0"/>
    <xf numFmtId="0" fontId="98" fillId="48" borderId="173" applyNumberFormat="0" applyAlignment="0" applyProtection="0"/>
    <xf numFmtId="0" fontId="98" fillId="48" borderId="173" applyNumberFormat="0" applyAlignment="0" applyProtection="0"/>
    <xf numFmtId="0" fontId="98" fillId="48" borderId="173" applyNumberFormat="0" applyAlignment="0" applyProtection="0"/>
    <xf numFmtId="0" fontId="99" fillId="0" borderId="178" applyNumberFormat="0" applyFill="0" applyAlignment="0" applyProtection="0"/>
    <xf numFmtId="0" fontId="99" fillId="0" borderId="178" applyNumberFormat="0" applyFill="0" applyAlignment="0" applyProtection="0"/>
    <xf numFmtId="0" fontId="99" fillId="0" borderId="178" applyNumberFormat="0" applyFill="0" applyAlignment="0" applyProtection="0"/>
    <xf numFmtId="0" fontId="99" fillId="0" borderId="178" applyNumberFormat="0" applyFill="0" applyAlignment="0" applyProtection="0"/>
    <xf numFmtId="0" fontId="99" fillId="0" borderId="178" applyNumberFormat="0" applyFill="0" applyAlignment="0" applyProtection="0"/>
    <xf numFmtId="0" fontId="99" fillId="0" borderId="178" applyNumberFormat="0" applyFill="0" applyAlignment="0" applyProtection="0"/>
    <xf numFmtId="0" fontId="99" fillId="0" borderId="178" applyNumberFormat="0" applyFill="0" applyAlignment="0" applyProtection="0"/>
    <xf numFmtId="0" fontId="84" fillId="0" borderId="169" applyNumberFormat="0" applyFill="0" applyAlignment="0" applyProtection="0"/>
    <xf numFmtId="0" fontId="84" fillId="0" borderId="169" applyNumberFormat="0" applyFill="0" applyAlignment="0" applyProtection="0"/>
    <xf numFmtId="0" fontId="100" fillId="63"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5"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xf numFmtId="0" fontId="43" fillId="0" borderId="0" applyNumberFormat="0" applyFill="0" applyBorder="0" applyAlignment="0" applyProtection="0"/>
    <xf numFmtId="0" fontId="2" fillId="0" borderId="0"/>
    <xf numFmtId="0" fontId="2" fillId="0" borderId="0"/>
    <xf numFmtId="0" fontId="1" fillId="0" borderId="0"/>
    <xf numFmtId="0" fontId="35" fillId="0" borderId="0"/>
    <xf numFmtId="0" fontId="2" fillId="0" borderId="0"/>
    <xf numFmtId="0" fontId="2" fillId="0" borderId="0"/>
    <xf numFmtId="0" fontId="1" fillId="0" borderId="0"/>
    <xf numFmtId="0" fontId="2"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xf numFmtId="0" fontId="1" fillId="0" borderId="0"/>
    <xf numFmtId="0" fontId="29" fillId="0" borderId="0" applyNumberFormat="0" applyFill="0" applyBorder="0" applyAlignment="0" applyProtection="0"/>
    <xf numFmtId="0" fontId="1"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xf numFmtId="174" fontId="35" fillId="0" borderId="0" applyNumberFormat="0" applyFill="0" applyBorder="0" applyAlignment="0" applyProtection="0"/>
    <xf numFmtId="0" fontId="35" fillId="0" borderId="0"/>
    <xf numFmtId="174" fontId="35" fillId="0" borderId="0" applyNumberFormat="0" applyFill="0" applyBorder="0" applyAlignment="0" applyProtection="0"/>
    <xf numFmtId="174" fontId="35" fillId="0" borderId="0" applyNumberFormat="0" applyFill="0" applyBorder="0" applyAlignment="0" applyProtection="0"/>
    <xf numFmtId="192" fontId="29" fillId="0" borderId="0"/>
    <xf numFmtId="0" fontId="1" fillId="0" borderId="0"/>
    <xf numFmtId="0" fontId="2" fillId="0" borderId="0"/>
    <xf numFmtId="0" fontId="1" fillId="0" borderId="0"/>
    <xf numFmtId="0" fontId="35" fillId="0" borderId="0" applyNumberFormat="0" applyFill="0" applyBorder="0" applyAlignment="0" applyProtection="0"/>
    <xf numFmtId="0" fontId="1" fillId="0" borderId="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3" fontId="1"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205" fontId="35" fillId="0" borderId="0" applyNumberFormat="0" applyFill="0" applyBorder="0" applyAlignment="0" applyProtection="0"/>
    <xf numFmtId="203" fontId="1"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203" fontId="1"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203" fontId="1"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203"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174" fontId="1"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205" fontId="35" fillId="0" borderId="0" applyNumberFormat="0" applyFill="0" applyBorder="0" applyAlignment="0" applyProtection="0"/>
    <xf numFmtId="205" fontId="35" fillId="0" borderId="0" applyNumberFormat="0" applyFill="0" applyBorder="0" applyAlignment="0" applyProtection="0"/>
    <xf numFmtId="0" fontId="43" fillId="0" borderId="0" applyNumberFormat="0" applyFill="0" applyBorder="0" applyAlignment="0" applyProtection="0"/>
    <xf numFmtId="0" fontId="1" fillId="0" borderId="0"/>
    <xf numFmtId="0" fontId="2" fillId="0" borderId="0"/>
    <xf numFmtId="0" fontId="1" fillId="0" borderId="0"/>
    <xf numFmtId="0" fontId="2"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ont="0" applyFill="0" applyBorder="0" applyAlignment="0" applyProtection="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107" fillId="0" borderId="0"/>
    <xf numFmtId="0" fontId="1" fillId="0" borderId="0"/>
    <xf numFmtId="0" fontId="43" fillId="0" borderId="0"/>
    <xf numFmtId="0" fontId="1" fillId="0" borderId="0"/>
    <xf numFmtId="0" fontId="1" fillId="0" borderId="0"/>
    <xf numFmtId="0" fontId="2" fillId="0" borderId="0"/>
    <xf numFmtId="0" fontId="2" fillId="0" borderId="0"/>
    <xf numFmtId="0" fontId="1" fillId="0" borderId="0"/>
    <xf numFmtId="174" fontId="2" fillId="0" borderId="0" applyNumberFormat="0" applyFill="0" applyBorder="0" applyAlignment="0" applyProtection="0"/>
    <xf numFmtId="174" fontId="29" fillId="0" borderId="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xf numFmtId="0" fontId="2" fillId="0" borderId="0"/>
    <xf numFmtId="0" fontId="1" fillId="0" borderId="0"/>
    <xf numFmtId="0" fontId="2" fillId="0" borderId="0"/>
    <xf numFmtId="0" fontId="2" fillId="0" borderId="0"/>
    <xf numFmtId="0" fontId="1" fillId="0" borderId="0"/>
    <xf numFmtId="205" fontId="43" fillId="0" borderId="0"/>
    <xf numFmtId="0" fontId="1" fillId="0" borderId="0"/>
    <xf numFmtId="0" fontId="2" fillId="0" borderId="0"/>
    <xf numFmtId="0" fontId="1"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0" fontId="1" fillId="0" borderId="0"/>
    <xf numFmtId="0" fontId="1" fillId="0" borderId="0"/>
    <xf numFmtId="0" fontId="1" fillId="0" borderId="0"/>
    <xf numFmtId="174" fontId="29" fillId="0" borderId="0"/>
    <xf numFmtId="205" fontId="35" fillId="0" borderId="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0" fontId="35" fillId="0" borderId="0"/>
    <xf numFmtId="0" fontId="35" fillId="0" borderId="0"/>
    <xf numFmtId="0" fontId="2" fillId="0" borderId="0"/>
    <xf numFmtId="0" fontId="35" fillId="0" borderId="0"/>
    <xf numFmtId="174" fontId="29" fillId="0" borderId="0"/>
    <xf numFmtId="205" fontId="35" fillId="0" borderId="0"/>
    <xf numFmtId="0" fontId="2" fillId="0" borderId="0"/>
    <xf numFmtId="0" fontId="2" fillId="0" borderId="0"/>
    <xf numFmtId="0" fontId="105" fillId="0" borderId="0"/>
    <xf numFmtId="174"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0" fontId="107" fillId="0" borderId="0"/>
    <xf numFmtId="0" fontId="2" fillId="0" borderId="0"/>
    <xf numFmtId="0" fontId="107" fillId="0" borderId="0"/>
    <xf numFmtId="205" fontId="2" fillId="0" borderId="0"/>
    <xf numFmtId="0" fontId="2" fillId="0" borderId="0" applyNumberFormat="0" applyFont="0" applyFill="0" applyBorder="0" applyAlignment="0" applyProtection="0"/>
    <xf numFmtId="0" fontId="1" fillId="0" borderId="0"/>
    <xf numFmtId="0" fontId="2" fillId="0" borderId="0" applyNumberFormat="0" applyFont="0" applyFill="0" applyBorder="0" applyAlignment="0" applyProtection="0"/>
    <xf numFmtId="0" fontId="1" fillId="0" borderId="0"/>
    <xf numFmtId="0" fontId="1" fillId="0" borderId="0"/>
    <xf numFmtId="0" fontId="1" fillId="0" borderId="0"/>
    <xf numFmtId="205" fontId="3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20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5" fontId="35" fillId="0" borderId="0"/>
    <xf numFmtId="0" fontId="1" fillId="0" borderId="0"/>
    <xf numFmtId="0" fontId="1" fillId="0" borderId="0"/>
    <xf numFmtId="0" fontId="2" fillId="0" borderId="0" applyNumberFormat="0" applyFont="0" applyFill="0" applyBorder="0" applyAlignment="0" applyProtection="0"/>
    <xf numFmtId="0" fontId="1" fillId="0" borderId="0"/>
    <xf numFmtId="0" fontId="1" fillId="0" borderId="0"/>
    <xf numFmtId="0" fontId="1" fillId="0" borderId="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203"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205" fontId="2" fillId="0" borderId="0" applyNumberFormat="0" applyFill="0" applyBorder="0" applyAlignment="0" applyProtection="0"/>
    <xf numFmtId="0" fontId="1" fillId="0" borderId="0"/>
    <xf numFmtId="0" fontId="2" fillId="0" borderId="0" applyNumberFormat="0" applyFont="0" applyFill="0" applyBorder="0" applyAlignment="0" applyProtection="0"/>
    <xf numFmtId="0" fontId="108" fillId="0" borderId="0"/>
    <xf numFmtId="205" fontId="108" fillId="0" borderId="0"/>
    <xf numFmtId="0" fontId="2" fillId="0" borderId="0" applyNumberFormat="0" applyFont="0" applyFill="0" applyBorder="0" applyAlignment="0" applyProtection="0"/>
    <xf numFmtId="0" fontId="1" fillId="0" borderId="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43" fillId="64" borderId="179" applyNumberFormat="0" applyFont="0" applyAlignment="0" applyProtection="0"/>
    <xf numFmtId="0" fontId="1" fillId="18" borderId="171" applyNumberFormat="0" applyFont="0" applyAlignment="0" applyProtection="0"/>
    <xf numFmtId="0" fontId="43" fillId="64" borderId="179" applyNumberFormat="0" applyFont="0" applyAlignment="0" applyProtection="0"/>
    <xf numFmtId="0" fontId="1" fillId="18" borderId="171" applyNumberFormat="0" applyFont="0" applyAlignment="0" applyProtection="0"/>
    <xf numFmtId="0" fontId="43" fillId="64" borderId="179" applyNumberFormat="0" applyFont="0" applyAlignment="0" applyProtection="0"/>
    <xf numFmtId="0" fontId="43" fillId="64" borderId="179" applyNumberFormat="0" applyFont="0" applyAlignment="0" applyProtection="0"/>
    <xf numFmtId="0" fontId="1" fillId="18" borderId="171" applyNumberFormat="0" applyFont="0" applyAlignment="0" applyProtection="0"/>
    <xf numFmtId="0" fontId="43" fillId="64" borderId="179" applyNumberFormat="0" applyFont="0" applyAlignment="0" applyProtection="0"/>
    <xf numFmtId="0" fontId="43" fillId="64" borderId="179" applyNumberFormat="0" applyFont="0" applyAlignment="0" applyProtection="0"/>
    <xf numFmtId="0" fontId="1" fillId="18" borderId="171" applyNumberFormat="0" applyFont="0" applyAlignment="0" applyProtection="0"/>
    <xf numFmtId="0" fontId="43" fillId="64" borderId="179"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 fillId="18" borderId="171" applyNumberFormat="0" applyFont="0" applyAlignment="0" applyProtection="0"/>
    <xf numFmtId="0" fontId="101" fillId="61" borderId="180" applyNumberFormat="0" applyAlignment="0" applyProtection="0"/>
    <xf numFmtId="0" fontId="101" fillId="61" borderId="180" applyNumberFormat="0" applyAlignment="0" applyProtection="0"/>
    <xf numFmtId="0" fontId="101" fillId="61" borderId="180" applyNumberFormat="0" applyAlignment="0" applyProtection="0"/>
    <xf numFmtId="0" fontId="101" fillId="61" borderId="180" applyNumberFormat="0" applyAlignment="0" applyProtection="0"/>
    <xf numFmtId="0" fontId="101" fillId="61" borderId="180" applyNumberFormat="0" applyAlignment="0" applyProtection="0"/>
    <xf numFmtId="0" fontId="101" fillId="61" borderId="180" applyNumberFormat="0" applyAlignment="0" applyProtection="0"/>
    <xf numFmtId="0" fontId="101" fillId="61" borderId="180" applyNumberFormat="0" applyAlignment="0" applyProtection="0"/>
    <xf numFmtId="9" fontId="43" fillId="0" borderId="0" applyFill="0" applyBorder="0" applyAlignment="0" applyProtection="0"/>
    <xf numFmtId="9" fontId="43" fillId="0" borderId="0" applyFont="0" applyFill="0" applyBorder="0" applyAlignment="0" applyProtection="0"/>
    <xf numFmtId="0" fontId="109"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74"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88" fillId="0" borderId="181" applyNumberFormat="0" applyFill="0" applyAlignment="0" applyProtection="0"/>
    <xf numFmtId="0" fontId="88" fillId="0" borderId="181" applyNumberFormat="0" applyFill="0" applyAlignment="0" applyProtection="0"/>
    <xf numFmtId="0" fontId="88" fillId="0" borderId="181" applyNumberFormat="0" applyFill="0" applyAlignment="0" applyProtection="0"/>
    <xf numFmtId="0" fontId="88" fillId="0" borderId="181" applyNumberFormat="0" applyFill="0" applyAlignment="0" applyProtection="0"/>
    <xf numFmtId="0" fontId="88" fillId="0" borderId="181" applyNumberFormat="0" applyFill="0" applyAlignment="0" applyProtection="0"/>
    <xf numFmtId="0" fontId="88" fillId="0" borderId="181" applyNumberFormat="0" applyFill="0" applyAlignment="0" applyProtection="0"/>
    <xf numFmtId="0" fontId="88" fillId="0" borderId="181" applyNumberFormat="0" applyFill="0" applyAlignment="0" applyProtection="0"/>
    <xf numFmtId="0" fontId="45" fillId="0" borderId="172" applyNumberFormat="0" applyFill="0" applyAlignment="0" applyProtection="0"/>
    <xf numFmtId="0" fontId="45" fillId="0" borderId="172"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cellStyleXfs>
  <cellXfs count="2307">
    <xf numFmtId="0" fontId="0" fillId="0" borderId="0" xfId="0"/>
    <xf numFmtId="0" fontId="0" fillId="0" borderId="0" xfId="0" applyBorder="1"/>
    <xf numFmtId="49" fontId="7" fillId="0" borderId="0" xfId="0" applyNumberFormat="1" applyFont="1" applyFill="1" applyBorder="1" applyAlignment="1">
      <alignment horizontal="left"/>
    </xf>
    <xf numFmtId="0" fontId="10" fillId="0" borderId="4" xfId="0" applyFont="1" applyFill="1" applyBorder="1"/>
    <xf numFmtId="49" fontId="7" fillId="0" borderId="0" xfId="0" applyNumberFormat="1" applyFont="1" applyFill="1" applyBorder="1" applyAlignment="1">
      <alignment vertical="top" wrapText="1"/>
    </xf>
    <xf numFmtId="0" fontId="8" fillId="0" borderId="0" xfId="0" applyFont="1" applyFill="1" applyAlignment="1">
      <alignment vertical="top" wrapText="1"/>
    </xf>
    <xf numFmtId="0" fontId="8" fillId="0" borderId="0" xfId="0" applyFont="1" applyFill="1" applyBorder="1" applyAlignment="1">
      <alignment vertical="top" wrapText="1"/>
    </xf>
    <xf numFmtId="0" fontId="0" fillId="0" borderId="0" xfId="0" applyFill="1" applyBorder="1"/>
    <xf numFmtId="2" fontId="10" fillId="0" borderId="0" xfId="0" applyNumberFormat="1" applyFont="1"/>
    <xf numFmtId="166" fontId="0" fillId="0" borderId="0" xfId="0" applyNumberFormat="1" applyFill="1"/>
    <xf numFmtId="166" fontId="0" fillId="0" borderId="0" xfId="0" applyNumberFormat="1"/>
    <xf numFmtId="0" fontId="0" fillId="0" borderId="0" xfId="0" applyFill="1"/>
    <xf numFmtId="49" fontId="7" fillId="0" borderId="0" xfId="0" applyNumberFormat="1" applyFont="1" applyFill="1" applyAlignment="1">
      <alignment vertical="center"/>
    </xf>
    <xf numFmtId="3" fontId="7" fillId="0" borderId="0" xfId="0" applyNumberFormat="1" applyFont="1" applyFill="1" applyBorder="1" applyAlignment="1">
      <alignment horizontal="right"/>
    </xf>
    <xf numFmtId="3" fontId="0" fillId="0" borderId="0" xfId="0" applyNumberFormat="1"/>
    <xf numFmtId="0" fontId="8" fillId="0" borderId="0" xfId="0" applyFont="1" applyFill="1" applyBorder="1" applyAlignment="1">
      <alignment horizontal="right"/>
    </xf>
    <xf numFmtId="167" fontId="8" fillId="0" borderId="0" xfId="0" applyNumberFormat="1" applyFont="1" applyFill="1" applyBorder="1" applyAlignment="1">
      <alignment horizontal="right"/>
    </xf>
    <xf numFmtId="49" fontId="8" fillId="0" borderId="0" xfId="0" applyNumberFormat="1" applyFont="1" applyFill="1" applyBorder="1" applyAlignment="1">
      <alignment horizontal="left"/>
    </xf>
    <xf numFmtId="165" fontId="8" fillId="0" borderId="0" xfId="0" applyNumberFormat="1" applyFont="1" applyFill="1" applyBorder="1" applyAlignment="1">
      <alignment horizontal="right"/>
    </xf>
    <xf numFmtId="49" fontId="7" fillId="0" borderId="0" xfId="0" applyNumberFormat="1" applyFont="1" applyFill="1" applyAlignment="1"/>
    <xf numFmtId="49" fontId="8" fillId="0" borderId="0" xfId="0" applyNumberFormat="1" applyFont="1" applyFill="1" applyBorder="1" applyAlignment="1">
      <alignment horizontal="left" vertical="center"/>
    </xf>
    <xf numFmtId="1" fontId="8" fillId="0" borderId="0" xfId="0" applyNumberFormat="1" applyFont="1" applyFill="1" applyBorder="1" applyAlignment="1">
      <alignment horizontal="right"/>
    </xf>
    <xf numFmtId="49" fontId="8" fillId="0" borderId="0" xfId="0" applyNumberFormat="1" applyFont="1" applyFill="1" applyBorder="1" applyAlignment="1"/>
    <xf numFmtId="0" fontId="14" fillId="0" borderId="0" xfId="0" applyFont="1" applyBorder="1" applyAlignment="1">
      <alignment horizontal="right" vertical="center" wrapText="1"/>
    </xf>
    <xf numFmtId="3" fontId="14" fillId="0" borderId="0" xfId="0" applyNumberFormat="1" applyFont="1" applyBorder="1" applyAlignment="1">
      <alignment horizontal="right" vertical="center" wrapText="1"/>
    </xf>
    <xf numFmtId="3" fontId="0" fillId="0" borderId="0" xfId="0" applyNumberFormat="1" applyFill="1"/>
    <xf numFmtId="49" fontId="8" fillId="0" borderId="0" xfId="5" applyNumberFormat="1" applyFont="1" applyFill="1" applyBorder="1" applyAlignment="1">
      <alignment horizontal="left" vertical="center"/>
    </xf>
    <xf numFmtId="1" fontId="8" fillId="0" borderId="0" xfId="5" applyNumberFormat="1" applyFont="1" applyFill="1" applyBorder="1" applyAlignment="1">
      <alignment horizontal="right"/>
    </xf>
    <xf numFmtId="17" fontId="8" fillId="0" borderId="0" xfId="5" applyNumberFormat="1" applyFont="1" applyFill="1" applyBorder="1" applyAlignment="1">
      <alignment horizontal="left" vertical="center"/>
    </xf>
    <xf numFmtId="1" fontId="10" fillId="0" borderId="0" xfId="0" applyNumberFormat="1" applyFont="1"/>
    <xf numFmtId="3" fontId="10" fillId="0" borderId="0" xfId="0" applyNumberFormat="1" applyFont="1"/>
    <xf numFmtId="165" fontId="7" fillId="0" borderId="4" xfId="0" applyNumberFormat="1" applyFont="1" applyFill="1" applyBorder="1" applyAlignment="1">
      <alignment horizontal="right" vertical="top"/>
    </xf>
    <xf numFmtId="165" fontId="0" fillId="0" borderId="0" xfId="0" applyNumberFormat="1"/>
    <xf numFmtId="165" fontId="8" fillId="0" borderId="4" xfId="0" applyNumberFormat="1" applyFont="1" applyFill="1" applyBorder="1" applyAlignment="1">
      <alignment horizontal="right" vertical="top"/>
    </xf>
    <xf numFmtId="0" fontId="2" fillId="0" borderId="0" xfId="0" applyFont="1" applyFill="1" applyBorder="1" applyAlignment="1">
      <alignment vertical="center" wrapText="1"/>
    </xf>
    <xf numFmtId="165" fontId="8" fillId="0" borderId="0" xfId="0" applyNumberFormat="1" applyFont="1" applyFill="1" applyAlignment="1">
      <alignment horizontal="left" vertical="top"/>
    </xf>
    <xf numFmtId="169" fontId="8" fillId="0" borderId="0" xfId="0" applyNumberFormat="1" applyFont="1" applyFill="1" applyBorder="1" applyAlignment="1">
      <alignment horizontal="left" vertical="top"/>
    </xf>
    <xf numFmtId="165" fontId="8" fillId="0" borderId="0" xfId="0" applyNumberFormat="1" applyFont="1" applyFill="1" applyBorder="1" applyAlignment="1">
      <alignment horizontal="right" vertical="top"/>
    </xf>
    <xf numFmtId="0" fontId="6" fillId="0" borderId="0" xfId="0" applyFont="1" applyFill="1" applyBorder="1" applyAlignment="1">
      <alignment horizontal="right" vertical="center" wrapText="1"/>
    </xf>
    <xf numFmtId="168" fontId="6" fillId="0" borderId="0" xfId="7" applyNumberFormat="1" applyFont="1" applyFill="1" applyBorder="1" applyAlignment="1">
      <alignment horizontal="right" vertical="center" wrapText="1"/>
    </xf>
    <xf numFmtId="49" fontId="8" fillId="0" borderId="0" xfId="6" applyNumberFormat="1" applyFont="1" applyFill="1" applyBorder="1" applyAlignment="1">
      <alignment horizontal="left" vertical="center"/>
    </xf>
    <xf numFmtId="165" fontId="8" fillId="0" borderId="0" xfId="6" applyNumberFormat="1" applyFont="1" applyFill="1" applyBorder="1" applyAlignment="1">
      <alignment horizontal="right" vertical="center"/>
    </xf>
    <xf numFmtId="168" fontId="11" fillId="0" borderId="0" xfId="7" applyNumberFormat="1" applyFont="1" applyFill="1" applyBorder="1" applyAlignment="1">
      <alignment horizontal="right" vertical="center" wrapText="1"/>
    </xf>
    <xf numFmtId="169" fontId="8" fillId="0" borderId="0" xfId="5" applyNumberFormat="1" applyFont="1" applyFill="1" applyBorder="1" applyAlignment="1">
      <alignment horizontal="left" vertical="top" wrapText="1"/>
    </xf>
    <xf numFmtId="0" fontId="11" fillId="0" borderId="0" xfId="0" applyNumberFormat="1" applyFont="1" applyFill="1" applyBorder="1" applyAlignment="1"/>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top" wrapText="1"/>
    </xf>
    <xf numFmtId="0" fontId="7" fillId="0" borderId="0" xfId="0" applyFont="1" applyFill="1" applyBorder="1" applyAlignment="1">
      <alignment horizontal="right"/>
    </xf>
    <xf numFmtId="1" fontId="7" fillId="0" borderId="0" xfId="0" applyNumberFormat="1" applyFont="1" applyFill="1" applyBorder="1" applyAlignment="1">
      <alignment horizontal="right" vertical="top"/>
    </xf>
    <xf numFmtId="1" fontId="10" fillId="0" borderId="0" xfId="5" applyNumberFormat="1" applyFont="1" applyFill="1" applyBorder="1" applyAlignment="1">
      <alignment horizontal="right" vertical="center" wrapText="1"/>
    </xf>
    <xf numFmtId="1" fontId="10" fillId="0" borderId="0" xfId="0" applyNumberFormat="1" applyFont="1" applyFill="1" applyBorder="1" applyAlignment="1">
      <alignment horizontal="right" vertical="top"/>
    </xf>
    <xf numFmtId="165" fontId="10" fillId="0" borderId="0" xfId="0" applyNumberFormat="1" applyFont="1" applyFill="1" applyBorder="1" applyAlignment="1">
      <alignment horizontal="right" vertical="top"/>
    </xf>
    <xf numFmtId="49" fontId="7" fillId="0" borderId="0" xfId="0" applyNumberFormat="1" applyFont="1" applyFill="1" applyAlignment="1">
      <alignment horizontal="left"/>
    </xf>
    <xf numFmtId="169" fontId="10" fillId="0" borderId="0" xfId="0" applyNumberFormat="1" applyFont="1" applyFill="1" applyBorder="1" applyAlignment="1">
      <alignment horizontal="left" vertical="top"/>
    </xf>
    <xf numFmtId="1" fontId="11" fillId="0" borderId="0" xfId="0" applyNumberFormat="1" applyFont="1" applyFill="1" applyBorder="1" applyAlignment="1">
      <alignment horizontal="right" wrapText="1"/>
    </xf>
    <xf numFmtId="1" fontId="0" fillId="0" borderId="0" xfId="0" applyNumberFormat="1" applyFont="1" applyFill="1" applyBorder="1" applyAlignment="1"/>
    <xf numFmtId="1" fontId="11" fillId="0" borderId="0" xfId="0" applyNumberFormat="1" applyFont="1" applyFill="1" applyBorder="1" applyAlignment="1"/>
    <xf numFmtId="0" fontId="11" fillId="0" borderId="0" xfId="0" applyFont="1" applyFill="1" applyBorder="1" applyAlignment="1">
      <alignment horizontal="right" wrapText="1"/>
    </xf>
    <xf numFmtId="1" fontId="10" fillId="0" borderId="0" xfId="0" applyNumberFormat="1" applyFont="1" applyFill="1" applyBorder="1" applyAlignment="1">
      <alignment horizontal="right"/>
    </xf>
    <xf numFmtId="1" fontId="11" fillId="0" borderId="0" xfId="5" applyNumberFormat="1" applyFont="1" applyFill="1" applyBorder="1" applyAlignment="1">
      <alignment horizontal="right" vertical="center" wrapText="1"/>
    </xf>
    <xf numFmtId="0" fontId="8" fillId="0" borderId="0" xfId="0" applyFont="1" applyFill="1" applyAlignment="1">
      <alignment vertical="center"/>
    </xf>
    <xf numFmtId="3" fontId="7" fillId="0" borderId="4" xfId="0" applyNumberFormat="1" applyFont="1" applyFill="1" applyBorder="1" applyAlignment="1">
      <alignment horizontal="right" vertical="center"/>
    </xf>
    <xf numFmtId="3" fontId="8" fillId="0" borderId="4" xfId="0" applyNumberFormat="1" applyFont="1" applyFill="1" applyBorder="1" applyAlignment="1">
      <alignment horizontal="right" vertical="center"/>
    </xf>
    <xf numFmtId="1" fontId="6" fillId="0" borderId="0" xfId="5"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xf>
    <xf numFmtId="169" fontId="8" fillId="0" borderId="0" xfId="0" applyNumberFormat="1" applyFont="1" applyFill="1" applyBorder="1" applyAlignment="1">
      <alignment horizontal="left" vertical="center"/>
    </xf>
    <xf numFmtId="169" fontId="8" fillId="0" borderId="0" xfId="5" applyNumberFormat="1" applyFont="1" applyFill="1" applyBorder="1" applyAlignment="1">
      <alignment horizontal="left" vertical="top"/>
    </xf>
    <xf numFmtId="169" fontId="5" fillId="0" borderId="0" xfId="5" applyNumberFormat="1" applyFont="1" applyFill="1" applyBorder="1" applyAlignment="1">
      <alignment horizontal="left" vertical="top" wrapText="1"/>
    </xf>
    <xf numFmtId="3" fontId="7" fillId="2" borderId="11"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0" xfId="5" applyNumberFormat="1" applyFont="1" applyFill="1" applyBorder="1" applyAlignment="1">
      <alignment horizontal="right"/>
    </xf>
    <xf numFmtId="1" fontId="10" fillId="0" borderId="0" xfId="0" applyNumberFormat="1" applyFont="1" applyFill="1" applyBorder="1"/>
    <xf numFmtId="1" fontId="9" fillId="0" borderId="0" xfId="0" applyNumberFormat="1" applyFont="1" applyFill="1" applyBorder="1"/>
    <xf numFmtId="1" fontId="10" fillId="0" borderId="0" xfId="5" applyNumberFormat="1" applyFont="1" applyFill="1" applyBorder="1"/>
    <xf numFmtId="167" fontId="8" fillId="0" borderId="0" xfId="5" applyNumberFormat="1" applyFont="1" applyFill="1" applyBorder="1" applyAlignment="1">
      <alignment horizontal="right"/>
    </xf>
    <xf numFmtId="49" fontId="7" fillId="0" borderId="0" xfId="0" applyNumberFormat="1" applyFont="1" applyFill="1" applyBorder="1" applyAlignment="1"/>
    <xf numFmtId="0" fontId="4" fillId="0" borderId="0" xfId="0" applyFont="1" applyFill="1" applyAlignment="1">
      <alignment vertical="center"/>
    </xf>
    <xf numFmtId="0" fontId="11" fillId="0" borderId="0" xfId="8" applyNumberFormat="1" applyFont="1" applyFill="1" applyBorder="1" applyAlignment="1"/>
    <xf numFmtId="0" fontId="8" fillId="2" borderId="0" xfId="8" applyFont="1" applyFill="1" applyAlignment="1">
      <alignment vertical="center"/>
    </xf>
    <xf numFmtId="49" fontId="7" fillId="2" borderId="1" xfId="8" applyNumberFormat="1" applyFont="1" applyFill="1" applyBorder="1" applyAlignment="1">
      <alignment horizontal="left"/>
    </xf>
    <xf numFmtId="165" fontId="7" fillId="2" borderId="1" xfId="8" applyNumberFormat="1" applyFont="1" applyFill="1" applyBorder="1" applyAlignment="1">
      <alignment horizontal="right"/>
    </xf>
    <xf numFmtId="0" fontId="7" fillId="2" borderId="0" xfId="8" applyFont="1" applyFill="1" applyAlignment="1">
      <alignment vertical="center"/>
    </xf>
    <xf numFmtId="165" fontId="7" fillId="2" borderId="0" xfId="8" applyNumberFormat="1" applyFont="1" applyFill="1" applyAlignment="1">
      <alignment vertical="center"/>
    </xf>
    <xf numFmtId="49" fontId="8" fillId="2" borderId="4" xfId="8" applyNumberFormat="1" applyFont="1" applyFill="1" applyBorder="1" applyAlignment="1">
      <alignment horizontal="left"/>
    </xf>
    <xf numFmtId="170" fontId="8" fillId="2" borderId="4" xfId="8" applyNumberFormat="1" applyFont="1" applyFill="1" applyBorder="1" applyAlignment="1">
      <alignment horizontal="right"/>
    </xf>
    <xf numFmtId="165" fontId="8" fillId="2" borderId="4" xfId="8" applyNumberFormat="1" applyFont="1" applyFill="1" applyBorder="1" applyAlignment="1">
      <alignment horizontal="right"/>
    </xf>
    <xf numFmtId="165" fontId="8" fillId="0" borderId="4" xfId="8" applyNumberFormat="1" applyFont="1" applyFill="1" applyBorder="1" applyAlignment="1">
      <alignment horizontal="right"/>
    </xf>
    <xf numFmtId="170" fontId="8" fillId="0" borderId="4" xfId="8" applyNumberFormat="1" applyFont="1" applyFill="1" applyBorder="1" applyAlignment="1">
      <alignment horizontal="right"/>
    </xf>
    <xf numFmtId="165" fontId="8" fillId="2" borderId="0" xfId="8" applyNumberFormat="1" applyFont="1" applyFill="1" applyAlignment="1">
      <alignment vertical="center"/>
    </xf>
    <xf numFmtId="165" fontId="11" fillId="0" borderId="0" xfId="8" applyNumberFormat="1" applyFont="1" applyFill="1" applyBorder="1" applyAlignment="1"/>
    <xf numFmtId="170" fontId="11" fillId="0" borderId="0" xfId="8" applyNumberFormat="1" applyFont="1" applyFill="1" applyBorder="1" applyAlignment="1"/>
    <xf numFmtId="172" fontId="11" fillId="0" borderId="0" xfId="8" applyNumberFormat="1" applyFont="1" applyFill="1" applyBorder="1" applyAlignment="1"/>
    <xf numFmtId="171" fontId="7" fillId="2" borderId="1" xfId="8" applyNumberFormat="1" applyFont="1" applyFill="1" applyBorder="1" applyAlignment="1">
      <alignment horizontal="right"/>
    </xf>
    <xf numFmtId="165" fontId="7" fillId="0" borderId="1" xfId="8" applyNumberFormat="1" applyFont="1" applyFill="1" applyBorder="1" applyAlignment="1">
      <alignment horizontal="right"/>
    </xf>
    <xf numFmtId="49" fontId="7" fillId="0" borderId="11" xfId="8" applyNumberFormat="1" applyFont="1" applyFill="1" applyBorder="1" applyAlignment="1">
      <alignment horizontal="left"/>
    </xf>
    <xf numFmtId="165" fontId="7" fillId="2" borderId="11" xfId="8" applyNumberFormat="1" applyFont="1" applyFill="1" applyBorder="1" applyAlignment="1">
      <alignment horizontal="right"/>
    </xf>
    <xf numFmtId="165" fontId="7" fillId="0" borderId="0" xfId="8" applyNumberFormat="1" applyFont="1" applyFill="1" applyAlignment="1">
      <alignment vertical="center"/>
    </xf>
    <xf numFmtId="0" fontId="7" fillId="0" borderId="0" xfId="8" applyFont="1" applyFill="1" applyAlignment="1">
      <alignment vertical="center"/>
    </xf>
    <xf numFmtId="49" fontId="7" fillId="2" borderId="0" xfId="8" applyNumberFormat="1" applyFont="1" applyFill="1" applyAlignment="1">
      <alignment horizontal="left"/>
    </xf>
    <xf numFmtId="3" fontId="11" fillId="0" borderId="0" xfId="8" applyNumberFormat="1" applyFont="1" applyFill="1" applyBorder="1" applyAlignment="1"/>
    <xf numFmtId="0" fontId="7" fillId="2" borderId="1" xfId="8" applyFont="1" applyFill="1" applyBorder="1" applyAlignment="1">
      <alignment horizontal="right"/>
    </xf>
    <xf numFmtId="173" fontId="7" fillId="2" borderId="1" xfId="8" applyNumberFormat="1" applyFont="1" applyFill="1" applyBorder="1" applyAlignment="1">
      <alignment horizontal="right"/>
    </xf>
    <xf numFmtId="165" fontId="8" fillId="5" borderId="4" xfId="9" applyNumberFormat="1" applyFont="1" applyFill="1" applyBorder="1" applyAlignment="1">
      <alignment horizontal="right"/>
    </xf>
    <xf numFmtId="1" fontId="8" fillId="5" borderId="4" xfId="9" applyNumberFormat="1" applyFont="1" applyFill="1" applyBorder="1" applyAlignment="1">
      <alignment horizontal="right"/>
    </xf>
    <xf numFmtId="171" fontId="8" fillId="5" borderId="4" xfId="9" applyNumberFormat="1" applyFont="1" applyFill="1" applyBorder="1" applyAlignment="1">
      <alignment horizontal="right"/>
    </xf>
    <xf numFmtId="165" fontId="8" fillId="0" borderId="4" xfId="9" applyNumberFormat="1" applyFont="1" applyFill="1" applyBorder="1" applyAlignment="1">
      <alignment horizontal="right"/>
    </xf>
    <xf numFmtId="1" fontId="8" fillId="0" borderId="4" xfId="9" applyNumberFormat="1" applyFont="1" applyFill="1" applyBorder="1" applyAlignment="1">
      <alignment horizontal="right"/>
    </xf>
    <xf numFmtId="171" fontId="8" fillId="0" borderId="4" xfId="9" applyNumberFormat="1" applyFont="1" applyFill="1" applyBorder="1" applyAlignment="1">
      <alignment horizontal="right"/>
    </xf>
    <xf numFmtId="3" fontId="10" fillId="0" borderId="4" xfId="0" applyNumberFormat="1" applyFont="1" applyFill="1" applyBorder="1"/>
    <xf numFmtId="3" fontId="10" fillId="0" borderId="4" xfId="0" applyNumberFormat="1" applyFont="1" applyFill="1" applyBorder="1" applyAlignment="1">
      <alignment horizontal="right"/>
    </xf>
    <xf numFmtId="49" fontId="8" fillId="2" borderId="0" xfId="8" applyNumberFormat="1" applyFont="1" applyFill="1" applyBorder="1" applyAlignment="1">
      <alignment horizontal="left"/>
    </xf>
    <xf numFmtId="171" fontId="8" fillId="2" borderId="0" xfId="8" applyNumberFormat="1" applyFont="1" applyFill="1" applyBorder="1" applyAlignment="1">
      <alignment horizontal="right"/>
    </xf>
    <xf numFmtId="171" fontId="8" fillId="2" borderId="0" xfId="8" applyNumberFormat="1" applyFont="1" applyFill="1" applyAlignment="1">
      <alignment vertical="center"/>
    </xf>
    <xf numFmtId="49" fontId="20" fillId="2" borderId="0" xfId="8" applyNumberFormat="1" applyFont="1" applyFill="1" applyAlignment="1">
      <alignment horizontal="left"/>
    </xf>
    <xf numFmtId="174" fontId="21" fillId="0" borderId="0" xfId="9" applyFont="1" applyFill="1"/>
    <xf numFmtId="173" fontId="8" fillId="2" borderId="0" xfId="8" applyNumberFormat="1" applyFont="1" applyFill="1" applyAlignment="1">
      <alignment vertical="center"/>
    </xf>
    <xf numFmtId="171" fontId="11" fillId="0" borderId="0" xfId="8" applyNumberFormat="1" applyFont="1" applyFill="1" applyBorder="1" applyAlignment="1"/>
    <xf numFmtId="176" fontId="11" fillId="0" borderId="0" xfId="8" applyNumberFormat="1" applyFont="1" applyFill="1" applyBorder="1" applyAlignment="1"/>
    <xf numFmtId="178" fontId="8" fillId="2" borderId="0" xfId="8" applyNumberFormat="1" applyFont="1" applyFill="1" applyBorder="1" applyAlignment="1">
      <alignment horizontal="right"/>
    </xf>
    <xf numFmtId="178" fontId="8" fillId="0" borderId="0" xfId="8" applyNumberFormat="1" applyFont="1" applyFill="1" applyBorder="1" applyAlignment="1">
      <alignment horizontal="right"/>
    </xf>
    <xf numFmtId="177" fontId="7" fillId="2" borderId="0" xfId="8" applyNumberFormat="1" applyFont="1" applyFill="1" applyAlignment="1">
      <alignment vertical="center"/>
    </xf>
    <xf numFmtId="0" fontId="11" fillId="0" borderId="0" xfId="8" applyNumberFormat="1" applyFont="1" applyFill="1" applyBorder="1" applyAlignment="1">
      <alignment vertical="top"/>
    </xf>
    <xf numFmtId="2" fontId="8" fillId="2" borderId="0" xfId="8" applyNumberFormat="1" applyFont="1" applyFill="1" applyAlignment="1">
      <alignment vertical="top"/>
    </xf>
    <xf numFmtId="0" fontId="26" fillId="0" borderId="0" xfId="8" applyNumberFormat="1" applyFont="1" applyFill="1" applyBorder="1" applyAlignment="1">
      <alignment vertical="top"/>
    </xf>
    <xf numFmtId="0" fontId="27" fillId="2" borderId="0" xfId="8" applyFont="1" applyFill="1" applyAlignment="1">
      <alignment vertical="top"/>
    </xf>
    <xf numFmtId="49" fontId="8" fillId="2" borderId="0" xfId="8" applyNumberFormat="1" applyFont="1" applyFill="1" applyAlignment="1"/>
    <xf numFmtId="179" fontId="7" fillId="2" borderId="0" xfId="8" applyNumberFormat="1" applyFont="1" applyFill="1" applyAlignment="1">
      <alignment vertical="center"/>
    </xf>
    <xf numFmtId="49" fontId="7" fillId="2" borderId="0" xfId="8" applyNumberFormat="1" applyFont="1" applyFill="1" applyAlignment="1"/>
    <xf numFmtId="3" fontId="8" fillId="0" borderId="4" xfId="8" applyNumberFormat="1" applyFont="1" applyFill="1" applyBorder="1" applyAlignment="1">
      <alignment horizontal="right"/>
    </xf>
    <xf numFmtId="165" fontId="11" fillId="0" borderId="0" xfId="6" applyNumberFormat="1" applyFont="1" applyFill="1" applyBorder="1" applyAlignment="1">
      <alignment horizontal="right" vertical="center" wrapText="1"/>
    </xf>
    <xf numFmtId="1" fontId="0" fillId="0" borderId="0" xfId="0" applyNumberFormat="1"/>
    <xf numFmtId="3" fontId="15" fillId="0" borderId="4" xfId="5" applyNumberFormat="1" applyFont="1" applyFill="1" applyBorder="1"/>
    <xf numFmtId="3" fontId="10" fillId="0" borderId="4" xfId="5" applyNumberFormat="1" applyFont="1" applyFill="1" applyBorder="1"/>
    <xf numFmtId="3" fontId="8" fillId="0" borderId="30" xfId="0" applyNumberFormat="1" applyFont="1" applyFill="1" applyBorder="1" applyAlignment="1">
      <alignment horizontal="right" vertical="top"/>
    </xf>
    <xf numFmtId="1" fontId="8" fillId="0" borderId="30" xfId="0" applyNumberFormat="1" applyFont="1" applyFill="1" applyBorder="1" applyAlignment="1">
      <alignment horizontal="right"/>
    </xf>
    <xf numFmtId="17" fontId="9" fillId="4" borderId="30" xfId="8" applyNumberFormat="1" applyFont="1" applyFill="1" applyBorder="1" applyAlignment="1">
      <alignment horizontal="left" vertical="center"/>
    </xf>
    <xf numFmtId="1" fontId="11" fillId="0" borderId="0" xfId="8" applyNumberFormat="1" applyFont="1" applyFill="1" applyBorder="1" applyAlignment="1"/>
    <xf numFmtId="185" fontId="7" fillId="2" borderId="30" xfId="8" applyNumberFormat="1" applyFont="1" applyFill="1" applyBorder="1" applyAlignment="1">
      <alignment horizontal="right"/>
    </xf>
    <xf numFmtId="1" fontId="8" fillId="0" borderId="30" xfId="8" applyNumberFormat="1" applyFont="1" applyFill="1" applyBorder="1" applyAlignment="1">
      <alignment horizontal="right"/>
    </xf>
    <xf numFmtId="179" fontId="8" fillId="0" borderId="30" xfId="8" applyNumberFormat="1" applyFont="1" applyFill="1" applyBorder="1" applyAlignment="1">
      <alignment horizontal="right"/>
    </xf>
    <xf numFmtId="165" fontId="7" fillId="2" borderId="30" xfId="8" applyNumberFormat="1" applyFont="1" applyFill="1" applyBorder="1" applyAlignment="1">
      <alignment horizontal="right"/>
    </xf>
    <xf numFmtId="179" fontId="8" fillId="2" borderId="30" xfId="8" applyNumberFormat="1" applyFont="1" applyFill="1" applyBorder="1" applyAlignment="1">
      <alignment horizontal="right" vertical="center" wrapText="1"/>
    </xf>
    <xf numFmtId="178" fontId="8" fillId="2" borderId="30" xfId="8" applyNumberFormat="1" applyFont="1" applyFill="1" applyBorder="1" applyAlignment="1">
      <alignment horizontal="right" vertical="center" wrapText="1"/>
    </xf>
    <xf numFmtId="183" fontId="8" fillId="2" borderId="30" xfId="8" applyNumberFormat="1" applyFont="1" applyFill="1" applyBorder="1" applyAlignment="1">
      <alignment horizontal="right" vertical="center" wrapText="1"/>
    </xf>
    <xf numFmtId="190" fontId="8" fillId="2" borderId="0" xfId="8" applyNumberFormat="1" applyFont="1" applyFill="1" applyBorder="1" applyAlignment="1">
      <alignment horizontal="right"/>
    </xf>
    <xf numFmtId="49" fontId="7" fillId="2" borderId="0" xfId="8" applyNumberFormat="1" applyFont="1" applyFill="1" applyAlignment="1">
      <alignment vertical="center"/>
    </xf>
    <xf numFmtId="3" fontId="10" fillId="0" borderId="30" xfId="0" applyNumberFormat="1" applyFont="1" applyBorder="1"/>
    <xf numFmtId="165" fontId="2" fillId="0" borderId="0" xfId="0" applyNumberFormat="1" applyFont="1" applyFill="1" applyBorder="1" applyAlignment="1">
      <alignment horizontal="center" vertical="center" wrapText="1"/>
    </xf>
    <xf numFmtId="0" fontId="10" fillId="0" borderId="0" xfId="0" applyFont="1" applyBorder="1"/>
    <xf numFmtId="165" fontId="2" fillId="0" borderId="0" xfId="0" applyNumberFormat="1" applyFont="1" applyFill="1" applyBorder="1" applyAlignment="1">
      <alignment vertical="center" wrapText="1"/>
    </xf>
    <xf numFmtId="49" fontId="7" fillId="0" borderId="0" xfId="0" applyNumberFormat="1" applyFont="1" applyFill="1" applyBorder="1" applyAlignment="1">
      <alignment horizontal="left"/>
    </xf>
    <xf numFmtId="0" fontId="0" fillId="0" borderId="30" xfId="0" applyBorder="1"/>
    <xf numFmtId="0" fontId="9" fillId="0" borderId="30" xfId="0" applyFont="1" applyFill="1" applyBorder="1" applyAlignment="1">
      <alignment horizontal="left" vertical="center"/>
    </xf>
    <xf numFmtId="0" fontId="0" fillId="0" borderId="0" xfId="0" applyFont="1" applyBorder="1"/>
    <xf numFmtId="0" fontId="0" fillId="0" borderId="0" xfId="0" applyFont="1"/>
    <xf numFmtId="49" fontId="8" fillId="0" borderId="30" xfId="0" applyNumberFormat="1" applyFont="1" applyFill="1" applyBorder="1" applyAlignment="1">
      <alignment horizontal="left"/>
    </xf>
    <xf numFmtId="0" fontId="38" fillId="0" borderId="0" xfId="0" applyFont="1"/>
    <xf numFmtId="49" fontId="7" fillId="0" borderId="0" xfId="0" applyNumberFormat="1" applyFont="1" applyFill="1" applyBorder="1" applyAlignment="1">
      <alignment horizontal="center"/>
    </xf>
    <xf numFmtId="15" fontId="10" fillId="0" borderId="30" xfId="0" applyNumberFormat="1" applyFont="1" applyBorder="1" applyAlignment="1">
      <alignment horizontal="center" vertical="center"/>
    </xf>
    <xf numFmtId="49" fontId="7" fillId="2" borderId="0" xfId="8" applyNumberFormat="1" applyFont="1" applyFill="1" applyAlignment="1">
      <alignment vertical="top"/>
    </xf>
    <xf numFmtId="165" fontId="7" fillId="6" borderId="30" xfId="8" applyNumberFormat="1" applyFont="1" applyFill="1" applyBorder="1" applyAlignment="1">
      <alignment horizontal="right"/>
    </xf>
    <xf numFmtId="179" fontId="7" fillId="6" borderId="30" xfId="8" applyNumberFormat="1" applyFont="1" applyFill="1" applyBorder="1" applyAlignment="1">
      <alignment horizontal="right"/>
    </xf>
    <xf numFmtId="177" fontId="8" fillId="0" borderId="34" xfId="8" applyNumberFormat="1" applyFont="1" applyFill="1" applyBorder="1" applyAlignment="1">
      <alignment horizontal="right"/>
    </xf>
    <xf numFmtId="177" fontId="7" fillId="0" borderId="21" xfId="8" applyNumberFormat="1" applyFont="1" applyFill="1" applyBorder="1" applyAlignment="1">
      <alignment horizontal="right"/>
    </xf>
    <xf numFmtId="177" fontId="7" fillId="0" borderId="27" xfId="8" applyNumberFormat="1" applyFont="1" applyFill="1" applyBorder="1" applyAlignment="1">
      <alignment horizontal="right"/>
    </xf>
    <xf numFmtId="1" fontId="7" fillId="0" borderId="28" xfId="8" applyNumberFormat="1" applyFont="1" applyFill="1" applyBorder="1" applyAlignment="1">
      <alignment horizontal="right"/>
    </xf>
    <xf numFmtId="1" fontId="7" fillId="0" borderId="21" xfId="8" applyNumberFormat="1" applyFont="1" applyFill="1" applyBorder="1" applyAlignment="1">
      <alignment horizontal="right"/>
    </xf>
    <xf numFmtId="179" fontId="7" fillId="0" borderId="21" xfId="8" applyNumberFormat="1" applyFont="1" applyFill="1" applyBorder="1" applyAlignment="1">
      <alignment horizontal="right"/>
    </xf>
    <xf numFmtId="0" fontId="8" fillId="0" borderId="0" xfId="8" applyFont="1" applyFill="1" applyAlignment="1">
      <alignment vertical="center"/>
    </xf>
    <xf numFmtId="0" fontId="8" fillId="0" borderId="30" xfId="0" applyFont="1" applyFill="1" applyBorder="1" applyAlignment="1">
      <alignment horizontal="right"/>
    </xf>
    <xf numFmtId="3" fontId="10" fillId="0" borderId="30" xfId="0" applyNumberFormat="1" applyFont="1" applyFill="1" applyBorder="1"/>
    <xf numFmtId="165" fontId="7" fillId="7" borderId="4" xfId="0" applyNumberFormat="1" applyFont="1" applyFill="1" applyBorder="1" applyAlignment="1">
      <alignment horizontal="right" vertical="top"/>
    </xf>
    <xf numFmtId="168" fontId="17" fillId="7" borderId="4" xfId="1" applyNumberFormat="1" applyFont="1" applyFill="1" applyBorder="1" applyAlignment="1">
      <alignment vertical="top" wrapText="1"/>
    </xf>
    <xf numFmtId="3" fontId="7" fillId="7" borderId="30" xfId="0" applyNumberFormat="1" applyFont="1" applyFill="1" applyBorder="1" applyAlignment="1">
      <alignment horizontal="right" vertical="top"/>
    </xf>
    <xf numFmtId="3" fontId="7" fillId="7" borderId="4" xfId="0" applyNumberFormat="1" applyFont="1" applyFill="1" applyBorder="1" applyAlignment="1">
      <alignment horizontal="right" vertical="top"/>
    </xf>
    <xf numFmtId="3" fontId="7" fillId="7" borderId="4" xfId="0" applyNumberFormat="1" applyFont="1" applyFill="1" applyBorder="1" applyAlignment="1">
      <alignment horizontal="right" vertical="center"/>
    </xf>
    <xf numFmtId="3" fontId="7" fillId="7" borderId="4" xfId="0" applyNumberFormat="1" applyFont="1" applyFill="1" applyBorder="1" applyAlignment="1">
      <alignment horizontal="right"/>
    </xf>
    <xf numFmtId="3" fontId="15" fillId="7" borderId="4" xfId="5" applyNumberFormat="1" applyFont="1" applyFill="1" applyBorder="1"/>
    <xf numFmtId="3" fontId="7" fillId="7" borderId="11" xfId="8" applyNumberFormat="1" applyFont="1" applyFill="1" applyBorder="1" applyAlignment="1">
      <alignment horizontal="right"/>
    </xf>
    <xf numFmtId="3" fontId="37" fillId="0" borderId="30" xfId="0" applyNumberFormat="1" applyFont="1" applyFill="1" applyBorder="1" applyAlignment="1">
      <alignment horizontal="right"/>
    </xf>
    <xf numFmtId="3" fontId="41" fillId="0" borderId="30" xfId="0" applyNumberFormat="1" applyFont="1" applyFill="1" applyBorder="1" applyAlignment="1">
      <alignment horizontal="right" vertical="center" wrapText="1"/>
    </xf>
    <xf numFmtId="49" fontId="7" fillId="0" borderId="0" xfId="0" applyNumberFormat="1"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alignment horizontal="left" vertical="top"/>
    </xf>
    <xf numFmtId="3" fontId="8" fillId="0" borderId="4" xfId="0" applyNumberFormat="1" applyFont="1" applyFill="1" applyBorder="1" applyAlignment="1">
      <alignment horizontal="right" vertical="top"/>
    </xf>
    <xf numFmtId="3" fontId="11" fillId="0" borderId="4" xfId="0" applyNumberFormat="1" applyFont="1" applyFill="1" applyBorder="1" applyAlignment="1">
      <alignment horizontal="right" vertical="center"/>
    </xf>
    <xf numFmtId="3" fontId="11" fillId="0" borderId="30" xfId="0" applyNumberFormat="1" applyFont="1" applyFill="1" applyBorder="1" applyAlignment="1">
      <alignment horizontal="right" vertical="center"/>
    </xf>
    <xf numFmtId="0" fontId="11" fillId="0" borderId="30" xfId="0" applyFont="1" applyFill="1" applyBorder="1" applyAlignment="1">
      <alignment horizontal="center" vertical="center"/>
    </xf>
    <xf numFmtId="0" fontId="8" fillId="2" borderId="0" xfId="8" applyFont="1" applyFill="1" applyAlignment="1">
      <alignment vertical="top"/>
    </xf>
    <xf numFmtId="0" fontId="8" fillId="0" borderId="0" xfId="8" applyFont="1" applyFill="1" applyAlignment="1">
      <alignment vertical="top"/>
    </xf>
    <xf numFmtId="0" fontId="7" fillId="2" borderId="0" xfId="8" applyFont="1" applyFill="1" applyAlignment="1">
      <alignment vertical="top"/>
    </xf>
    <xf numFmtId="49" fontId="12" fillId="0" borderId="0" xfId="8" applyNumberFormat="1" applyFont="1" applyFill="1" applyAlignment="1">
      <alignment vertical="center"/>
    </xf>
    <xf numFmtId="0" fontId="22" fillId="0" borderId="0" xfId="8" applyNumberFormat="1" applyFont="1" applyFill="1" applyBorder="1" applyAlignment="1">
      <alignment horizontal="center" vertical="top"/>
    </xf>
    <xf numFmtId="49" fontId="23" fillId="2" borderId="0" xfId="8" applyNumberFormat="1" applyFont="1" applyFill="1" applyBorder="1" applyAlignment="1">
      <alignment horizontal="left" vertical="center" wrapText="1"/>
    </xf>
    <xf numFmtId="3" fontId="22" fillId="0" borderId="0" xfId="8" applyNumberFormat="1" applyFont="1" applyFill="1" applyBorder="1" applyAlignment="1">
      <alignment horizontal="right" vertical="top"/>
    </xf>
    <xf numFmtId="4" fontId="22" fillId="0" borderId="0" xfId="8" applyNumberFormat="1" applyFont="1" applyFill="1" applyBorder="1" applyAlignment="1">
      <alignment horizontal="right" vertical="top"/>
    </xf>
    <xf numFmtId="180" fontId="22" fillId="0" borderId="0" xfId="8" applyNumberFormat="1" applyFont="1" applyFill="1" applyBorder="1" applyAlignment="1">
      <alignment horizontal="right" vertical="top"/>
    </xf>
    <xf numFmtId="2" fontId="22" fillId="0" borderId="0" xfId="8" applyNumberFormat="1" applyFont="1" applyFill="1" applyBorder="1" applyAlignment="1">
      <alignment horizontal="right" vertical="top"/>
    </xf>
    <xf numFmtId="0" fontId="22" fillId="0" borderId="30" xfId="8" applyNumberFormat="1" applyFont="1" applyFill="1" applyBorder="1" applyAlignment="1">
      <alignment horizontal="center" vertical="top"/>
    </xf>
    <xf numFmtId="49" fontId="25" fillId="2" borderId="0" xfId="8" applyNumberFormat="1" applyFont="1" applyFill="1" applyAlignment="1">
      <alignment horizontal="left" vertical="center"/>
    </xf>
    <xf numFmtId="0" fontId="28" fillId="2" borderId="0" xfId="8" applyFont="1" applyFill="1" applyBorder="1" applyAlignment="1">
      <alignment horizontal="center" vertical="center"/>
    </xf>
    <xf numFmtId="49" fontId="28" fillId="2" borderId="0" xfId="8" applyNumberFormat="1" applyFont="1" applyFill="1" applyBorder="1" applyAlignment="1">
      <alignment horizontal="left" vertical="center"/>
    </xf>
    <xf numFmtId="165" fontId="28" fillId="2" borderId="0" xfId="8" applyNumberFormat="1" applyFont="1" applyFill="1" applyBorder="1" applyAlignment="1">
      <alignment horizontal="left" vertical="center"/>
    </xf>
    <xf numFmtId="181" fontId="28" fillId="2" borderId="0" xfId="10" applyNumberFormat="1" applyFont="1" applyFill="1" applyBorder="1" applyAlignment="1">
      <alignment horizontal="left" vertical="center"/>
    </xf>
    <xf numFmtId="0" fontId="28" fillId="2" borderId="0" xfId="8" applyFont="1" applyFill="1" applyBorder="1" applyAlignment="1">
      <alignment horizontal="left" vertical="center"/>
    </xf>
    <xf numFmtId="182" fontId="8" fillId="2" borderId="30" xfId="8" applyNumberFormat="1" applyFont="1" applyFill="1" applyBorder="1" applyAlignment="1">
      <alignment horizontal="right"/>
    </xf>
    <xf numFmtId="182" fontId="8" fillId="0" borderId="30" xfId="8" applyNumberFormat="1" applyFont="1" applyFill="1" applyBorder="1" applyAlignment="1">
      <alignment horizontal="right"/>
    </xf>
    <xf numFmtId="183" fontId="8" fillId="2" borderId="30" xfId="8" applyNumberFormat="1" applyFont="1" applyFill="1" applyBorder="1" applyAlignment="1">
      <alignment horizontal="right"/>
    </xf>
    <xf numFmtId="179" fontId="8" fillId="2" borderId="30" xfId="8" applyNumberFormat="1" applyFont="1" applyFill="1" applyBorder="1" applyAlignment="1">
      <alignment horizontal="right"/>
    </xf>
    <xf numFmtId="185" fontId="8" fillId="2" borderId="30" xfId="8" applyNumberFormat="1" applyFont="1" applyFill="1" applyBorder="1" applyAlignment="1">
      <alignment horizontal="right"/>
    </xf>
    <xf numFmtId="3" fontId="8" fillId="2" borderId="30" xfId="8" applyNumberFormat="1" applyFont="1" applyFill="1" applyBorder="1" applyAlignment="1">
      <alignment horizontal="right"/>
    </xf>
    <xf numFmtId="186" fontId="8" fillId="2" borderId="30" xfId="8" applyNumberFormat="1" applyFont="1" applyFill="1" applyBorder="1" applyAlignment="1">
      <alignment horizontal="right"/>
    </xf>
    <xf numFmtId="177" fontId="8" fillId="0" borderId="30" xfId="8" applyNumberFormat="1" applyFont="1" applyFill="1" applyBorder="1" applyAlignment="1">
      <alignment horizontal="right"/>
    </xf>
    <xf numFmtId="177" fontId="8" fillId="2" borderId="30" xfId="8" applyNumberFormat="1" applyFont="1" applyFill="1" applyBorder="1" applyAlignment="1">
      <alignment horizontal="right"/>
    </xf>
    <xf numFmtId="175" fontId="8" fillId="2" borderId="30" xfId="8" applyNumberFormat="1" applyFont="1" applyFill="1" applyBorder="1" applyAlignment="1">
      <alignment horizontal="right"/>
    </xf>
    <xf numFmtId="0" fontId="8" fillId="2" borderId="30" xfId="8" applyFont="1" applyFill="1" applyBorder="1" applyAlignment="1">
      <alignment horizontal="right"/>
    </xf>
    <xf numFmtId="173" fontId="8" fillId="2" borderId="30" xfId="8" applyNumberFormat="1" applyFont="1" applyFill="1" applyBorder="1" applyAlignment="1">
      <alignment horizontal="right"/>
    </xf>
    <xf numFmtId="165" fontId="8" fillId="0" borderId="30" xfId="8" applyNumberFormat="1" applyFont="1" applyFill="1" applyBorder="1" applyAlignment="1">
      <alignment horizontal="right"/>
    </xf>
    <xf numFmtId="3" fontId="9" fillId="4" borderId="30" xfId="8" applyNumberFormat="1" applyFont="1" applyFill="1" applyBorder="1" applyAlignment="1">
      <alignment horizontal="right" vertical="center"/>
    </xf>
    <xf numFmtId="165" fontId="8" fillId="2" borderId="30" xfId="8" applyNumberFormat="1" applyFont="1" applyFill="1" applyBorder="1" applyAlignment="1">
      <alignment horizontal="right"/>
    </xf>
    <xf numFmtId="0" fontId="8" fillId="2" borderId="0" xfId="8" applyFont="1" applyFill="1" applyAlignment="1">
      <alignment vertical="center"/>
    </xf>
    <xf numFmtId="0" fontId="0" fillId="0" borderId="0" xfId="0"/>
    <xf numFmtId="165" fontId="8" fillId="2" borderId="0" xfId="8" applyNumberFormat="1" applyFont="1" applyFill="1" applyBorder="1" applyAlignment="1">
      <alignment horizontal="right"/>
    </xf>
    <xf numFmtId="3" fontId="8" fillId="2" borderId="0" xfId="8" applyNumberFormat="1" applyFont="1" applyFill="1" applyBorder="1" applyAlignment="1">
      <alignment horizontal="right"/>
    </xf>
    <xf numFmtId="0" fontId="10" fillId="0" borderId="0" xfId="0" applyFont="1"/>
    <xf numFmtId="0" fontId="0" fillId="3" borderId="0" xfId="0" applyFill="1"/>
    <xf numFmtId="168" fontId="8" fillId="0" borderId="4" xfId="0" applyNumberFormat="1" applyFont="1" applyFill="1" applyBorder="1" applyAlignment="1">
      <alignment horizontal="right" vertical="top"/>
    </xf>
    <xf numFmtId="168" fontId="7" fillId="0" borderId="4" xfId="0" applyNumberFormat="1" applyFont="1" applyFill="1" applyBorder="1" applyAlignment="1">
      <alignment horizontal="right" vertical="top"/>
    </xf>
    <xf numFmtId="168" fontId="7" fillId="0" borderId="30" xfId="0" applyNumberFormat="1" applyFont="1" applyFill="1" applyBorder="1" applyAlignment="1">
      <alignment horizontal="right" vertical="top"/>
    </xf>
    <xf numFmtId="3" fontId="7" fillId="0" borderId="4" xfId="0" applyNumberFormat="1" applyFont="1" applyFill="1" applyBorder="1" applyAlignment="1">
      <alignment horizontal="right" vertical="top"/>
    </xf>
    <xf numFmtId="3" fontId="7" fillId="2" borderId="1" xfId="8" applyNumberFormat="1" applyFont="1" applyFill="1" applyBorder="1" applyAlignment="1">
      <alignment horizontal="right"/>
    </xf>
    <xf numFmtId="3" fontId="7" fillId="0" borderId="1" xfId="8" applyNumberFormat="1" applyFont="1" applyFill="1" applyBorder="1" applyAlignment="1">
      <alignment horizontal="right"/>
    </xf>
    <xf numFmtId="1" fontId="8" fillId="2" borderId="4" xfId="8" applyNumberFormat="1" applyFont="1" applyFill="1" applyBorder="1" applyAlignment="1">
      <alignment horizontal="right"/>
    </xf>
    <xf numFmtId="0" fontId="8" fillId="2" borderId="0" xfId="8" applyFont="1" applyFill="1" applyBorder="1" applyAlignment="1">
      <alignment horizontal="right"/>
    </xf>
    <xf numFmtId="173" fontId="8" fillId="2" borderId="0" xfId="8" applyNumberFormat="1" applyFont="1" applyFill="1" applyBorder="1" applyAlignment="1">
      <alignment horizontal="right"/>
    </xf>
    <xf numFmtId="177" fontId="8" fillId="2" borderId="0" xfId="8" applyNumberFormat="1" applyFont="1" applyFill="1" applyBorder="1" applyAlignment="1">
      <alignment horizontal="right"/>
    </xf>
    <xf numFmtId="179" fontId="8" fillId="2" borderId="0" xfId="8" applyNumberFormat="1" applyFont="1" applyFill="1" applyBorder="1" applyAlignment="1">
      <alignment horizontal="right"/>
    </xf>
    <xf numFmtId="49" fontId="27" fillId="2" borderId="0" xfId="8" applyNumberFormat="1" applyFont="1" applyFill="1" applyAlignment="1">
      <alignment horizontal="left" vertical="top"/>
    </xf>
    <xf numFmtId="182" fontId="8" fillId="2" borderId="0" xfId="8" applyNumberFormat="1" applyFont="1" applyFill="1" applyBorder="1" applyAlignment="1">
      <alignment horizontal="right"/>
    </xf>
    <xf numFmtId="165" fontId="8" fillId="0" borderId="0" xfId="8" applyNumberFormat="1" applyFont="1" applyFill="1" applyBorder="1" applyAlignment="1">
      <alignment horizontal="right"/>
    </xf>
    <xf numFmtId="182" fontId="8" fillId="0" borderId="0" xfId="8" applyNumberFormat="1" applyFont="1" applyFill="1" applyBorder="1" applyAlignment="1">
      <alignment horizontal="right"/>
    </xf>
    <xf numFmtId="183" fontId="8" fillId="2" borderId="0" xfId="8" applyNumberFormat="1" applyFont="1" applyFill="1" applyBorder="1" applyAlignment="1">
      <alignment horizontal="right"/>
    </xf>
    <xf numFmtId="185" fontId="8" fillId="2" borderId="0" xfId="8" applyNumberFormat="1" applyFont="1" applyFill="1" applyBorder="1" applyAlignment="1">
      <alignment horizontal="right"/>
    </xf>
    <xf numFmtId="177" fontId="8" fillId="0" borderId="37" xfId="8" applyNumberFormat="1" applyFont="1" applyFill="1" applyBorder="1" applyAlignment="1">
      <alignment horizontal="right"/>
    </xf>
    <xf numFmtId="186" fontId="8" fillId="2" borderId="0" xfId="8" applyNumberFormat="1" applyFont="1" applyFill="1" applyBorder="1" applyAlignment="1">
      <alignment horizontal="right"/>
    </xf>
    <xf numFmtId="168" fontId="8" fillId="2" borderId="0" xfId="11" applyNumberFormat="1" applyFont="1" applyFill="1" applyBorder="1" applyAlignment="1">
      <alignment horizontal="right"/>
    </xf>
    <xf numFmtId="3" fontId="21" fillId="3" borderId="30" xfId="49" applyNumberFormat="1" applyFont="1" applyFill="1" applyBorder="1" applyAlignment="1">
      <alignment horizontal="right" vertical="center" wrapText="1"/>
    </xf>
    <xf numFmtId="3" fontId="21" fillId="3" borderId="30" xfId="49" applyNumberFormat="1" applyFont="1" applyFill="1" applyBorder="1" applyAlignment="1">
      <alignment horizontal="right" wrapText="1"/>
    </xf>
    <xf numFmtId="0" fontId="8" fillId="0" borderId="0" xfId="0" applyFont="1" applyFill="1" applyBorder="1" applyAlignment="1">
      <alignment horizontal="left" vertical="top"/>
    </xf>
    <xf numFmtId="0" fontId="10" fillId="0" borderId="30" xfId="0" applyFont="1" applyBorder="1"/>
    <xf numFmtId="0" fontId="27" fillId="2" borderId="30" xfId="8" applyFont="1" applyFill="1" applyBorder="1" applyAlignment="1">
      <alignment horizontal="center" vertical="center"/>
    </xf>
    <xf numFmtId="49" fontId="27" fillId="2" borderId="30" xfId="8" applyNumberFormat="1" applyFont="1" applyFill="1" applyBorder="1" applyAlignment="1">
      <alignment horizontal="left" vertical="center"/>
    </xf>
    <xf numFmtId="1" fontId="10" fillId="0" borderId="30" xfId="0" applyNumberFormat="1" applyFont="1" applyBorder="1"/>
    <xf numFmtId="0" fontId="10" fillId="0" borderId="30" xfId="0" applyFont="1" applyBorder="1" applyAlignment="1">
      <alignment wrapText="1"/>
    </xf>
    <xf numFmtId="49" fontId="17" fillId="0" borderId="26" xfId="0" applyNumberFormat="1" applyFont="1" applyFill="1" applyBorder="1" applyAlignment="1">
      <alignment horizontal="left"/>
    </xf>
    <xf numFmtId="0" fontId="10" fillId="0" borderId="30" xfId="0" applyFont="1" applyBorder="1" applyAlignment="1">
      <alignment vertical="center" wrapText="1"/>
    </xf>
    <xf numFmtId="0" fontId="18" fillId="0" borderId="0" xfId="0" applyFont="1" applyFill="1" applyBorder="1" applyAlignment="1">
      <alignment horizontal="left" vertical="top"/>
    </xf>
    <xf numFmtId="1" fontId="10" fillId="0" borderId="0" xfId="0" applyNumberFormat="1" applyFont="1" applyBorder="1"/>
    <xf numFmtId="3" fontId="10" fillId="0" borderId="0" xfId="0" applyNumberFormat="1" applyFont="1" applyBorder="1"/>
    <xf numFmtId="0" fontId="10" fillId="3" borderId="30" xfId="0" applyFont="1" applyFill="1" applyBorder="1" applyAlignment="1">
      <alignment horizontal="center"/>
    </xf>
    <xf numFmtId="49" fontId="8" fillId="3" borderId="30" xfId="0" applyNumberFormat="1" applyFont="1" applyFill="1" applyBorder="1" applyAlignment="1">
      <alignment horizontal="left"/>
    </xf>
    <xf numFmtId="165" fontId="8" fillId="3" borderId="30" xfId="0" applyNumberFormat="1" applyFont="1" applyFill="1" applyBorder="1" applyAlignment="1">
      <alignment horizontal="center"/>
    </xf>
    <xf numFmtId="0" fontId="9" fillId="3" borderId="30" xfId="0" applyFont="1" applyFill="1" applyBorder="1" applyAlignment="1">
      <alignment horizontal="left" vertical="center"/>
    </xf>
    <xf numFmtId="0" fontId="8" fillId="3" borderId="0" xfId="8" applyFont="1" applyFill="1" applyAlignment="1">
      <alignment vertical="center"/>
    </xf>
    <xf numFmtId="17" fontId="21" fillId="0" borderId="0" xfId="19" applyNumberFormat="1" applyFont="1" applyFill="1" applyBorder="1" applyAlignment="1">
      <alignment horizontal="left" vertical="top"/>
    </xf>
    <xf numFmtId="179" fontId="8" fillId="2" borderId="0" xfId="8" applyNumberFormat="1" applyFont="1" applyFill="1" applyAlignment="1">
      <alignment vertical="center"/>
    </xf>
    <xf numFmtId="0" fontId="8" fillId="2" borderId="0" xfId="0" applyFont="1" applyFill="1" applyBorder="1" applyAlignment="1">
      <alignment horizontal="right"/>
    </xf>
    <xf numFmtId="49" fontId="7" fillId="0" borderId="14" xfId="0" applyNumberFormat="1" applyFont="1" applyFill="1" applyBorder="1" applyAlignment="1">
      <alignment horizontal="left"/>
    </xf>
    <xf numFmtId="49" fontId="7" fillId="0" borderId="11" xfId="0" applyNumberFormat="1" applyFont="1" applyFill="1" applyBorder="1" applyAlignment="1">
      <alignment horizontal="left"/>
    </xf>
    <xf numFmtId="49" fontId="7" fillId="2" borderId="0" xfId="8" applyNumberFormat="1" applyFont="1" applyFill="1" applyAlignment="1">
      <alignment horizontal="left"/>
    </xf>
    <xf numFmtId="43" fontId="10" fillId="0" borderId="30" xfId="1" applyFont="1" applyFill="1" applyBorder="1" applyAlignment="1">
      <alignment vertical="top" wrapText="1"/>
    </xf>
    <xf numFmtId="168" fontId="10" fillId="0" borderId="30" xfId="1" applyNumberFormat="1" applyFont="1" applyFill="1" applyBorder="1" applyAlignment="1">
      <alignment horizontal="right" vertical="top" wrapText="1"/>
    </xf>
    <xf numFmtId="168" fontId="10" fillId="0" borderId="30" xfId="1" applyNumberFormat="1" applyFont="1" applyFill="1" applyBorder="1" applyAlignment="1">
      <alignment horizontal="right" vertical="center" wrapText="1"/>
    </xf>
    <xf numFmtId="43" fontId="10" fillId="0" borderId="30" xfId="1" applyFont="1" applyFill="1" applyBorder="1" applyAlignment="1">
      <alignment horizontal="right" vertical="top" wrapText="1"/>
    </xf>
    <xf numFmtId="49" fontId="7" fillId="2" borderId="0" xfId="8" applyNumberFormat="1" applyFont="1" applyFill="1" applyAlignment="1">
      <alignment horizontal="left"/>
    </xf>
    <xf numFmtId="0" fontId="18" fillId="7" borderId="30" xfId="0" applyFont="1" applyFill="1" applyBorder="1" applyAlignment="1">
      <alignment horizontal="left" vertical="top"/>
    </xf>
    <xf numFmtId="1" fontId="10" fillId="7" borderId="30" xfId="0" applyNumberFormat="1" applyFont="1" applyFill="1" applyBorder="1"/>
    <xf numFmtId="3" fontId="10" fillId="7" borderId="30" xfId="0" applyNumberFormat="1" applyFont="1" applyFill="1" applyBorder="1"/>
    <xf numFmtId="0" fontId="12" fillId="0" borderId="36" xfId="0" applyFont="1" applyBorder="1" applyAlignment="1">
      <alignment horizontal="left" vertical="top" wrapText="1"/>
    </xf>
    <xf numFmtId="0" fontId="11" fillId="0" borderId="0" xfId="0" applyFont="1" applyAlignment="1">
      <alignment horizontal="left" vertical="top"/>
    </xf>
    <xf numFmtId="0" fontId="10" fillId="3" borderId="0" xfId="0" applyFont="1" applyFill="1"/>
    <xf numFmtId="0" fontId="10" fillId="0" borderId="0" xfId="0" applyFont="1" applyFill="1" applyBorder="1" applyProtection="1">
      <protection locked="0"/>
    </xf>
    <xf numFmtId="0" fontId="10" fillId="0" borderId="0" xfId="0" applyFont="1" applyBorder="1" applyProtection="1">
      <protection locked="0"/>
    </xf>
    <xf numFmtId="0" fontId="11" fillId="0" borderId="30" xfId="0" applyFont="1" applyBorder="1" applyAlignment="1">
      <alignment horizontal="left"/>
    </xf>
    <xf numFmtId="14" fontId="11" fillId="0" borderId="30" xfId="0" applyNumberFormat="1" applyFont="1" applyBorder="1" applyAlignment="1">
      <alignment horizontal="left"/>
    </xf>
    <xf numFmtId="0" fontId="11" fillId="0" borderId="30" xfId="0" applyFont="1" applyBorder="1" applyAlignment="1">
      <alignment horizontal="right"/>
    </xf>
    <xf numFmtId="0" fontId="11" fillId="3" borderId="30" xfId="0" applyFont="1" applyFill="1" applyBorder="1" applyAlignment="1">
      <alignment horizontal="left"/>
    </xf>
    <xf numFmtId="14" fontId="11" fillId="3" borderId="30" xfId="0" applyNumberFormat="1" applyFont="1" applyFill="1" applyBorder="1" applyAlignment="1">
      <alignment horizontal="left"/>
    </xf>
    <xf numFmtId="14" fontId="10" fillId="0" borderId="0" xfId="0" applyNumberFormat="1" applyFont="1" applyBorder="1" applyAlignment="1">
      <alignment horizontal="right"/>
    </xf>
    <xf numFmtId="14" fontId="10" fillId="0" borderId="0" xfId="0" applyNumberFormat="1" applyFont="1" applyFill="1" applyBorder="1" applyAlignment="1">
      <alignment horizontal="right"/>
    </xf>
    <xf numFmtId="14" fontId="10" fillId="0" borderId="0" xfId="0" applyNumberFormat="1" applyFont="1" applyBorder="1"/>
    <xf numFmtId="0" fontId="10" fillId="0" borderId="0" xfId="0" applyFont="1" applyFill="1" applyBorder="1"/>
    <xf numFmtId="0" fontId="15" fillId="0" borderId="30" xfId="0" applyFont="1" applyBorder="1" applyAlignment="1">
      <alignment horizontal="center" vertical="top" wrapText="1"/>
    </xf>
    <xf numFmtId="167" fontId="0" fillId="0" borderId="0" xfId="0" applyNumberFormat="1"/>
    <xf numFmtId="3" fontId="10" fillId="0" borderId="30" xfId="0" applyNumberFormat="1" applyFont="1" applyBorder="1" applyAlignment="1">
      <alignment horizontal="right" vertical="center"/>
    </xf>
    <xf numFmtId="0" fontId="10" fillId="0" borderId="30" xfId="0" applyFont="1" applyBorder="1" applyAlignment="1">
      <alignment horizontal="right" vertical="center"/>
    </xf>
    <xf numFmtId="43" fontId="10" fillId="0" borderId="30" xfId="1" applyFont="1" applyBorder="1" applyAlignment="1">
      <alignment horizontal="right" vertical="center"/>
    </xf>
    <xf numFmtId="49" fontId="7" fillId="2" borderId="57" xfId="8" applyNumberFormat="1" applyFont="1" applyFill="1" applyBorder="1" applyAlignment="1">
      <alignment vertical="center"/>
    </xf>
    <xf numFmtId="49" fontId="7" fillId="2" borderId="57" xfId="8" applyNumberFormat="1" applyFont="1" applyFill="1" applyBorder="1" applyAlignment="1">
      <alignment vertical="center" wrapText="1"/>
    </xf>
    <xf numFmtId="49" fontId="7" fillId="2" borderId="57" xfId="8" applyNumberFormat="1" applyFont="1" applyFill="1" applyBorder="1" applyAlignment="1">
      <alignment vertical="top"/>
    </xf>
    <xf numFmtId="0" fontId="2" fillId="0" borderId="57" xfId="8" applyNumberFormat="1" applyFont="1" applyFill="1" applyBorder="1" applyAlignment="1"/>
    <xf numFmtId="177" fontId="8" fillId="0" borderId="64" xfId="8" applyNumberFormat="1" applyFont="1" applyFill="1" applyBorder="1" applyAlignment="1">
      <alignment horizontal="right"/>
    </xf>
    <xf numFmtId="177" fontId="8" fillId="0" borderId="60" xfId="8" applyNumberFormat="1" applyFont="1" applyFill="1" applyBorder="1" applyAlignment="1">
      <alignment horizontal="right"/>
    </xf>
    <xf numFmtId="177" fontId="8" fillId="0" borderId="67" xfId="8" applyNumberFormat="1" applyFont="1" applyFill="1" applyBorder="1" applyAlignment="1">
      <alignment horizontal="right"/>
    </xf>
    <xf numFmtId="3" fontId="7" fillId="2" borderId="38" xfId="8" applyNumberFormat="1" applyFont="1" applyFill="1" applyBorder="1" applyAlignment="1">
      <alignment horizontal="right"/>
    </xf>
    <xf numFmtId="171" fontId="7" fillId="2" borderId="38" xfId="8" applyNumberFormat="1" applyFont="1" applyFill="1" applyBorder="1" applyAlignment="1">
      <alignment horizontal="right"/>
    </xf>
    <xf numFmtId="175" fontId="7" fillId="2" borderId="38" xfId="8" applyNumberFormat="1" applyFont="1" applyFill="1" applyBorder="1" applyAlignment="1">
      <alignment horizontal="right"/>
    </xf>
    <xf numFmtId="186" fontId="7" fillId="2" borderId="38" xfId="8" applyNumberFormat="1" applyFont="1" applyFill="1" applyBorder="1" applyAlignment="1">
      <alignment horizontal="right"/>
    </xf>
    <xf numFmtId="177" fontId="7" fillId="2" borderId="38" xfId="8" applyNumberFormat="1" applyFont="1" applyFill="1" applyBorder="1" applyAlignment="1">
      <alignment horizontal="right"/>
    </xf>
    <xf numFmtId="165" fontId="7" fillId="2" borderId="38" xfId="8" applyNumberFormat="1" applyFont="1" applyFill="1" applyBorder="1" applyAlignment="1">
      <alignment horizontal="right"/>
    </xf>
    <xf numFmtId="185" fontId="7" fillId="2" borderId="38" xfId="8" applyNumberFormat="1" applyFont="1" applyFill="1" applyBorder="1" applyAlignment="1">
      <alignment horizontal="right"/>
    </xf>
    <xf numFmtId="175" fontId="7" fillId="6" borderId="38" xfId="8" applyNumberFormat="1" applyFont="1" applyFill="1" applyBorder="1" applyAlignment="1">
      <alignment horizontal="right"/>
    </xf>
    <xf numFmtId="177" fontId="7" fillId="6" borderId="38" xfId="8" applyNumberFormat="1" applyFont="1" applyFill="1" applyBorder="1" applyAlignment="1">
      <alignment horizontal="right"/>
    </xf>
    <xf numFmtId="190" fontId="7" fillId="6" borderId="38" xfId="8" applyNumberFormat="1" applyFont="1" applyFill="1" applyBorder="1" applyAlignment="1">
      <alignment horizontal="right"/>
    </xf>
    <xf numFmtId="171" fontId="8" fillId="2" borderId="38" xfId="8" applyNumberFormat="1" applyFont="1" applyFill="1" applyBorder="1" applyAlignment="1">
      <alignment horizontal="right"/>
    </xf>
    <xf numFmtId="168" fontId="0" fillId="0" borderId="0" xfId="0" applyNumberFormat="1"/>
    <xf numFmtId="49" fontId="7" fillId="0" borderId="71" xfId="0" applyNumberFormat="1" applyFont="1" applyFill="1" applyBorder="1" applyAlignment="1">
      <alignment horizontal="left"/>
    </xf>
    <xf numFmtId="49" fontId="7" fillId="0" borderId="72" xfId="0" applyNumberFormat="1" applyFont="1" applyFill="1" applyBorder="1" applyAlignment="1">
      <alignment horizontal="left"/>
    </xf>
    <xf numFmtId="165" fontId="7" fillId="2" borderId="73" xfId="8" applyNumberFormat="1" applyFont="1" applyFill="1" applyBorder="1" applyAlignment="1">
      <alignment horizontal="right"/>
    </xf>
    <xf numFmtId="171" fontId="7" fillId="2" borderId="73" xfId="8" applyNumberFormat="1" applyFont="1" applyFill="1" applyBorder="1" applyAlignment="1">
      <alignment horizontal="right"/>
    </xf>
    <xf numFmtId="165" fontId="7" fillId="6" borderId="72" xfId="8" applyNumberFormat="1" applyFont="1" applyFill="1" applyBorder="1" applyAlignment="1">
      <alignment horizontal="right"/>
    </xf>
    <xf numFmtId="3" fontId="10" fillId="0" borderId="0" xfId="0" applyNumberFormat="1" applyFont="1" applyFill="1" applyBorder="1"/>
    <xf numFmtId="0" fontId="44" fillId="0" borderId="0" xfId="0" applyFont="1" applyFill="1" applyBorder="1" applyAlignment="1">
      <alignment horizontal="left" vertical="top"/>
    </xf>
    <xf numFmtId="0" fontId="44" fillId="0" borderId="0" xfId="0" applyFont="1" applyFill="1" applyAlignment="1">
      <alignment horizontal="left" vertical="top"/>
    </xf>
    <xf numFmtId="2" fontId="10" fillId="0" borderId="30" xfId="1" applyNumberFormat="1" applyFont="1" applyFill="1" applyBorder="1" applyAlignment="1">
      <alignment horizontal="right" vertical="top" wrapText="1"/>
    </xf>
    <xf numFmtId="49" fontId="8" fillId="0" borderId="0" xfId="0" applyNumberFormat="1" applyFont="1" applyFill="1" applyBorder="1" applyAlignment="1">
      <alignment horizontal="left"/>
    </xf>
    <xf numFmtId="0" fontId="8" fillId="0" borderId="4" xfId="0" applyFont="1" applyFill="1" applyBorder="1" applyAlignment="1">
      <alignment vertical="top"/>
    </xf>
    <xf numFmtId="0" fontId="8" fillId="0" borderId="4" xfId="0" applyFont="1" applyFill="1" applyBorder="1" applyAlignment="1">
      <alignment horizontal="right" vertical="top"/>
    </xf>
    <xf numFmtId="17" fontId="11" fillId="0" borderId="0" xfId="19" applyNumberFormat="1" applyFont="1" applyFill="1" applyBorder="1" applyAlignment="1">
      <alignment horizontal="left" vertical="top"/>
    </xf>
    <xf numFmtId="194" fontId="11" fillId="0" borderId="30" xfId="0" applyNumberFormat="1" applyFont="1" applyBorder="1" applyAlignment="1">
      <alignment horizontal="right"/>
    </xf>
    <xf numFmtId="194" fontId="11" fillId="3" borderId="30" xfId="0" applyNumberFormat="1" applyFont="1" applyFill="1" applyBorder="1" applyAlignment="1">
      <alignment horizontal="right"/>
    </xf>
    <xf numFmtId="14" fontId="10" fillId="0" borderId="30" xfId="0" applyNumberFormat="1" applyFont="1" applyBorder="1" applyAlignment="1">
      <alignment horizontal="right"/>
    </xf>
    <xf numFmtId="194" fontId="10" fillId="0" borderId="30" xfId="0" applyNumberFormat="1" applyFont="1" applyBorder="1" applyAlignment="1">
      <alignment horizontal="center"/>
    </xf>
    <xf numFmtId="14" fontId="10" fillId="0" borderId="30" xfId="0" applyNumberFormat="1" applyFont="1" applyFill="1" applyBorder="1" applyAlignment="1">
      <alignment horizontal="right"/>
    </xf>
    <xf numFmtId="49" fontId="7" fillId="8" borderId="30" xfId="0" applyNumberFormat="1" applyFont="1" applyFill="1" applyBorder="1" applyAlignment="1">
      <alignment horizontal="left" vertical="center"/>
    </xf>
    <xf numFmtId="49" fontId="7" fillId="8" borderId="30" xfId="0" applyNumberFormat="1" applyFont="1" applyFill="1" applyBorder="1" applyAlignment="1">
      <alignment horizontal="center"/>
    </xf>
    <xf numFmtId="169" fontId="7" fillId="8" borderId="4" xfId="5" applyNumberFormat="1" applyFont="1" applyFill="1" applyBorder="1" applyAlignment="1">
      <alignment horizontal="center" vertical="top" wrapText="1"/>
    </xf>
    <xf numFmtId="49" fontId="7" fillId="2" borderId="0" xfId="8" applyNumberFormat="1" applyFont="1" applyFill="1" applyAlignment="1">
      <alignment horizontal="left"/>
    </xf>
    <xf numFmtId="49" fontId="7" fillId="2" borderId="0" xfId="8" applyNumberFormat="1" applyFont="1" applyFill="1" applyAlignment="1">
      <alignment horizontal="left" vertical="top" wrapText="1"/>
    </xf>
    <xf numFmtId="49" fontId="7" fillId="2" borderId="0" xfId="8" applyNumberFormat="1" applyFont="1" applyFill="1" applyAlignment="1">
      <alignment horizontal="left" wrapText="1"/>
    </xf>
    <xf numFmtId="49" fontId="27" fillId="2" borderId="0" xfId="8" applyNumberFormat="1" applyFont="1" applyFill="1" applyAlignment="1">
      <alignment horizontal="left" vertical="top" wrapText="1"/>
    </xf>
    <xf numFmtId="0" fontId="8" fillId="2" borderId="30" xfId="0" applyFont="1" applyFill="1" applyBorder="1" applyAlignment="1">
      <alignment horizontal="right"/>
    </xf>
    <xf numFmtId="0" fontId="8" fillId="0" borderId="64" xfId="0" applyFont="1" applyFill="1" applyBorder="1" applyAlignment="1">
      <alignment horizontal="right"/>
    </xf>
    <xf numFmtId="0" fontId="8" fillId="2" borderId="64" xfId="0" applyFont="1" applyFill="1" applyBorder="1" applyAlignment="1">
      <alignment horizontal="right"/>
    </xf>
    <xf numFmtId="3" fontId="7" fillId="7" borderId="78" xfId="0" applyNumberFormat="1" applyFont="1" applyFill="1" applyBorder="1" applyAlignment="1">
      <alignment horizontal="right"/>
    </xf>
    <xf numFmtId="3" fontId="7" fillId="7" borderId="18" xfId="0" applyNumberFormat="1" applyFont="1" applyFill="1" applyBorder="1" applyAlignment="1">
      <alignment horizontal="right"/>
    </xf>
    <xf numFmtId="49" fontId="7" fillId="0" borderId="30" xfId="0" applyNumberFormat="1" applyFont="1" applyFill="1" applyBorder="1" applyAlignment="1">
      <alignment horizontal="left"/>
    </xf>
    <xf numFmtId="3" fontId="13" fillId="0" borderId="30" xfId="0" applyNumberFormat="1" applyFont="1" applyFill="1" applyBorder="1" applyAlignment="1">
      <alignment horizontal="right" vertical="center" wrapText="1"/>
    </xf>
    <xf numFmtId="49" fontId="7" fillId="0" borderId="74" xfId="0" applyNumberFormat="1" applyFont="1" applyFill="1" applyBorder="1" applyAlignment="1">
      <alignment horizontal="left"/>
    </xf>
    <xf numFmtId="3" fontId="9" fillId="7" borderId="30" xfId="8" applyNumberFormat="1" applyFont="1" applyFill="1" applyBorder="1" applyAlignment="1">
      <alignment horizontal="right" vertical="center"/>
    </xf>
    <xf numFmtId="49" fontId="7" fillId="3" borderId="73" xfId="8" applyNumberFormat="1" applyFont="1" applyFill="1" applyBorder="1" applyAlignment="1">
      <alignment horizontal="left"/>
    </xf>
    <xf numFmtId="165" fontId="8" fillId="2" borderId="73" xfId="8" applyNumberFormat="1" applyFont="1" applyFill="1" applyBorder="1" applyAlignment="1">
      <alignment horizontal="right"/>
    </xf>
    <xf numFmtId="197" fontId="6" fillId="3" borderId="0" xfId="3" applyNumberFormat="1" applyFont="1" applyFill="1" applyBorder="1" applyAlignment="1">
      <alignment horizontal="center"/>
    </xf>
    <xf numFmtId="0" fontId="7" fillId="2" borderId="73" xfId="8" applyFont="1" applyFill="1" applyBorder="1" applyAlignment="1">
      <alignment horizontal="right"/>
    </xf>
    <xf numFmtId="173" fontId="7" fillId="2" borderId="73" xfId="8" applyNumberFormat="1" applyFont="1" applyFill="1" applyBorder="1" applyAlignment="1">
      <alignment horizontal="right"/>
    </xf>
    <xf numFmtId="168" fontId="7" fillId="2" borderId="73" xfId="1" applyNumberFormat="1" applyFont="1" applyFill="1" applyBorder="1" applyAlignment="1">
      <alignment horizontal="right"/>
    </xf>
    <xf numFmtId="165" fontId="7" fillId="2" borderId="72" xfId="8" applyNumberFormat="1" applyFont="1" applyFill="1" applyBorder="1" applyAlignment="1">
      <alignment horizontal="right"/>
    </xf>
    <xf numFmtId="173" fontId="7" fillId="2" borderId="72" xfId="8" applyNumberFormat="1" applyFont="1" applyFill="1" applyBorder="1" applyAlignment="1">
      <alignment horizontal="right"/>
    </xf>
    <xf numFmtId="165" fontId="7" fillId="0" borderId="72" xfId="8" applyNumberFormat="1" applyFont="1" applyFill="1" applyBorder="1" applyAlignment="1">
      <alignment horizontal="right"/>
    </xf>
    <xf numFmtId="49" fontId="8" fillId="2" borderId="73" xfId="8" applyNumberFormat="1" applyFont="1" applyFill="1" applyBorder="1" applyAlignment="1">
      <alignment horizontal="left"/>
    </xf>
    <xf numFmtId="2" fontId="21" fillId="0" borderId="30" xfId="62" applyNumberFormat="1" applyFont="1" applyFill="1" applyBorder="1" applyAlignment="1">
      <alignment vertical="top"/>
    </xf>
    <xf numFmtId="2" fontId="30" fillId="0" borderId="30" xfId="63" applyNumberFormat="1" applyFont="1" applyFill="1" applyBorder="1" applyAlignment="1"/>
    <xf numFmtId="177" fontId="7" fillId="2" borderId="73" xfId="8" applyNumberFormat="1" applyFont="1" applyFill="1" applyBorder="1" applyAlignment="1">
      <alignment horizontal="right"/>
    </xf>
    <xf numFmtId="177" fontId="7" fillId="0" borderId="72" xfId="8" applyNumberFormat="1" applyFont="1" applyFill="1" applyBorder="1" applyAlignment="1">
      <alignment horizontal="right"/>
    </xf>
    <xf numFmtId="177" fontId="7" fillId="0" borderId="73" xfId="8" applyNumberFormat="1" applyFont="1" applyFill="1" applyBorder="1" applyAlignment="1">
      <alignment horizontal="right"/>
    </xf>
    <xf numFmtId="179" fontId="7" fillId="2" borderId="73" xfId="8" applyNumberFormat="1" applyFont="1" applyFill="1" applyBorder="1" applyAlignment="1">
      <alignment horizontal="right"/>
    </xf>
    <xf numFmtId="179" fontId="7" fillId="2" borderId="72" xfId="8" applyNumberFormat="1" applyFont="1" applyFill="1" applyBorder="1" applyAlignment="1">
      <alignment horizontal="right"/>
    </xf>
    <xf numFmtId="49" fontId="23" fillId="2" borderId="73" xfId="8" applyNumberFormat="1" applyFont="1" applyFill="1" applyBorder="1" applyAlignment="1">
      <alignment horizontal="left" vertical="center" wrapText="1"/>
    </xf>
    <xf numFmtId="190" fontId="8" fillId="2" borderId="30" xfId="8" applyNumberFormat="1" applyFont="1" applyFill="1" applyBorder="1" applyAlignment="1">
      <alignment horizontal="right"/>
    </xf>
    <xf numFmtId="0" fontId="22" fillId="0" borderId="70" xfId="8" applyNumberFormat="1" applyFont="1" applyFill="1" applyBorder="1" applyAlignment="1">
      <alignment horizontal="center" vertical="top"/>
    </xf>
    <xf numFmtId="2" fontId="24" fillId="0" borderId="70" xfId="8" applyNumberFormat="1" applyFont="1" applyBorder="1" applyAlignment="1">
      <alignment vertical="top"/>
    </xf>
    <xf numFmtId="3" fontId="22" fillId="0" borderId="70" xfId="8" applyNumberFormat="1" applyFont="1" applyFill="1" applyBorder="1" applyAlignment="1">
      <alignment horizontal="right" vertical="top"/>
    </xf>
    <xf numFmtId="4" fontId="22" fillId="0" borderId="70" xfId="8" applyNumberFormat="1" applyFont="1" applyFill="1" applyBorder="1" applyAlignment="1">
      <alignment horizontal="center" vertical="top"/>
    </xf>
    <xf numFmtId="4" fontId="22" fillId="0" borderId="70" xfId="8" applyNumberFormat="1" applyFont="1" applyFill="1" applyBorder="1" applyAlignment="1">
      <alignment horizontal="right" vertical="top"/>
    </xf>
    <xf numFmtId="180" fontId="22" fillId="0" borderId="70" xfId="8" applyNumberFormat="1" applyFont="1" applyFill="1" applyBorder="1" applyAlignment="1">
      <alignment horizontal="right" vertical="top"/>
    </xf>
    <xf numFmtId="2" fontId="22" fillId="0" borderId="70" xfId="8" applyNumberFormat="1" applyFont="1" applyFill="1" applyBorder="1" applyAlignment="1">
      <alignment horizontal="right" vertical="top"/>
    </xf>
    <xf numFmtId="49" fontId="23" fillId="0" borderId="73" xfId="8" applyNumberFormat="1" applyFont="1" applyFill="1" applyBorder="1" applyAlignment="1">
      <alignment horizontal="left" vertical="center" wrapText="1"/>
    </xf>
    <xf numFmtId="0" fontId="27" fillId="2" borderId="73" xfId="8" applyFont="1" applyFill="1" applyBorder="1" applyAlignment="1">
      <alignment horizontal="center" vertical="center"/>
    </xf>
    <xf numFmtId="49" fontId="27" fillId="2" borderId="73" xfId="8" applyNumberFormat="1" applyFont="1" applyFill="1" applyBorder="1" applyAlignment="1">
      <alignment horizontal="left" vertical="center"/>
    </xf>
    <xf numFmtId="0" fontId="27" fillId="2" borderId="72" xfId="8" applyFont="1" applyFill="1" applyBorder="1" applyAlignment="1">
      <alignment horizontal="center" vertical="center"/>
    </xf>
    <xf numFmtId="49" fontId="27" fillId="2" borderId="72" xfId="8" applyNumberFormat="1" applyFont="1" applyFill="1" applyBorder="1" applyAlignment="1">
      <alignment horizontal="left" vertical="center"/>
    </xf>
    <xf numFmtId="182" fontId="7" fillId="2" borderId="73" xfId="8" applyNumberFormat="1" applyFont="1" applyFill="1" applyBorder="1" applyAlignment="1">
      <alignment horizontal="right"/>
    </xf>
    <xf numFmtId="165" fontId="7" fillId="0" borderId="73" xfId="8" applyNumberFormat="1" applyFont="1" applyFill="1" applyBorder="1" applyAlignment="1">
      <alignment horizontal="right"/>
    </xf>
    <xf numFmtId="182" fontId="7" fillId="0" borderId="73" xfId="8" applyNumberFormat="1" applyFont="1" applyFill="1" applyBorder="1" applyAlignment="1">
      <alignment horizontal="right"/>
    </xf>
    <xf numFmtId="0" fontId="7" fillId="0" borderId="73" xfId="8" applyFont="1" applyFill="1" applyBorder="1" applyAlignment="1">
      <alignment horizontal="right"/>
    </xf>
    <xf numFmtId="183" fontId="7" fillId="0" borderId="73" xfId="8" applyNumberFormat="1" applyFont="1" applyFill="1" applyBorder="1" applyAlignment="1">
      <alignment horizontal="right"/>
    </xf>
    <xf numFmtId="175" fontId="7" fillId="6" borderId="72" xfId="8" applyNumberFormat="1" applyFont="1" applyFill="1" applyBorder="1" applyAlignment="1">
      <alignment horizontal="right"/>
    </xf>
    <xf numFmtId="184" fontId="7" fillId="2" borderId="73" xfId="8" applyNumberFormat="1" applyFont="1" applyFill="1" applyBorder="1" applyAlignment="1">
      <alignment horizontal="right"/>
    </xf>
    <xf numFmtId="175" fontId="12" fillId="0" borderId="72" xfId="8" applyNumberFormat="1" applyFont="1" applyFill="1" applyBorder="1" applyAlignment="1">
      <alignment horizontal="right"/>
    </xf>
    <xf numFmtId="185" fontId="7" fillId="2" borderId="72" xfId="8" applyNumberFormat="1" applyFont="1" applyFill="1" applyBorder="1" applyAlignment="1">
      <alignment horizontal="right"/>
    </xf>
    <xf numFmtId="177" fontId="7" fillId="3" borderId="72" xfId="8" applyNumberFormat="1" applyFont="1" applyFill="1" applyBorder="1" applyAlignment="1">
      <alignment horizontal="right"/>
    </xf>
    <xf numFmtId="177" fontId="7" fillId="3" borderId="74" xfId="8" applyNumberFormat="1" applyFont="1" applyFill="1" applyBorder="1" applyAlignment="1">
      <alignment horizontal="right"/>
    </xf>
    <xf numFmtId="177" fontId="7" fillId="3" borderId="67" xfId="8" applyNumberFormat="1" applyFont="1" applyFill="1" applyBorder="1" applyAlignment="1">
      <alignment horizontal="right"/>
    </xf>
    <xf numFmtId="177" fontId="7" fillId="3" borderId="80" xfId="8" applyNumberFormat="1" applyFont="1" applyFill="1" applyBorder="1" applyAlignment="1">
      <alignment horizontal="right"/>
    </xf>
    <xf numFmtId="177" fontId="7" fillId="3" borderId="66" xfId="8" applyNumberFormat="1" applyFont="1" applyFill="1" applyBorder="1" applyAlignment="1">
      <alignment horizontal="right"/>
    </xf>
    <xf numFmtId="1" fontId="7" fillId="3" borderId="80" xfId="8" applyNumberFormat="1" applyFont="1" applyFill="1" applyBorder="1" applyAlignment="1">
      <alignment horizontal="right"/>
    </xf>
    <xf numFmtId="1" fontId="7" fillId="3" borderId="72" xfId="8" applyNumberFormat="1" applyFont="1" applyFill="1" applyBorder="1" applyAlignment="1">
      <alignment horizontal="right"/>
    </xf>
    <xf numFmtId="177" fontId="8" fillId="0" borderId="82" xfId="8" applyNumberFormat="1" applyFont="1" applyFill="1" applyBorder="1" applyAlignment="1">
      <alignment horizontal="right"/>
    </xf>
    <xf numFmtId="177" fontId="8" fillId="0" borderId="62" xfId="8" applyNumberFormat="1" applyFont="1" applyFill="1" applyBorder="1" applyAlignment="1">
      <alignment horizontal="right"/>
    </xf>
    <xf numFmtId="177" fontId="8" fillId="0" borderId="83" xfId="8" applyNumberFormat="1" applyFont="1" applyFill="1" applyBorder="1" applyAlignment="1">
      <alignment horizontal="right"/>
    </xf>
    <xf numFmtId="1" fontId="8" fillId="0" borderId="61" xfId="8" applyNumberFormat="1" applyFont="1" applyFill="1" applyBorder="1" applyAlignment="1">
      <alignment horizontal="right"/>
    </xf>
    <xf numFmtId="177" fontId="8" fillId="0" borderId="84" xfId="8" applyNumberFormat="1" applyFont="1" applyFill="1" applyBorder="1" applyAlignment="1">
      <alignment horizontal="right"/>
    </xf>
    <xf numFmtId="177" fontId="8" fillId="0" borderId="59" xfId="8" applyNumberFormat="1" applyFont="1" applyFill="1" applyBorder="1" applyAlignment="1">
      <alignment horizontal="right"/>
    </xf>
    <xf numFmtId="177" fontId="8" fillId="0" borderId="54" xfId="8" applyNumberFormat="1" applyFont="1" applyFill="1" applyBorder="1" applyAlignment="1">
      <alignment horizontal="right"/>
    </xf>
    <xf numFmtId="177" fontId="8" fillId="0" borderId="85" xfId="8" applyNumberFormat="1" applyFont="1" applyFill="1" applyBorder="1" applyAlignment="1">
      <alignment horizontal="right"/>
    </xf>
    <xf numFmtId="1" fontId="8" fillId="0" borderId="51" xfId="8" applyNumberFormat="1" applyFont="1" applyFill="1" applyBorder="1" applyAlignment="1">
      <alignment horizontal="right"/>
    </xf>
    <xf numFmtId="177" fontId="8" fillId="0" borderId="86" xfId="8" applyNumberFormat="1" applyFont="1" applyFill="1" applyBorder="1" applyAlignment="1">
      <alignment horizontal="right"/>
    </xf>
    <xf numFmtId="177" fontId="8" fillId="0" borderId="51" xfId="8" applyNumberFormat="1" applyFont="1" applyFill="1" applyBorder="1" applyAlignment="1">
      <alignment horizontal="right"/>
    </xf>
    <xf numFmtId="177" fontId="8" fillId="0" borderId="87" xfId="8" applyNumberFormat="1" applyFont="1" applyFill="1" applyBorder="1" applyAlignment="1">
      <alignment horizontal="right"/>
    </xf>
    <xf numFmtId="177" fontId="8" fillId="0" borderId="53" xfId="8" applyNumberFormat="1" applyFont="1" applyFill="1" applyBorder="1" applyAlignment="1">
      <alignment horizontal="right"/>
    </xf>
    <xf numFmtId="177" fontId="10" fillId="0" borderId="30" xfId="8" applyNumberFormat="1" applyFont="1" applyFill="1" applyBorder="1" applyAlignment="1">
      <alignment horizontal="right"/>
    </xf>
    <xf numFmtId="177" fontId="10" fillId="0" borderId="37" xfId="8" applyNumberFormat="1" applyFont="1" applyFill="1" applyBorder="1" applyAlignment="1">
      <alignment horizontal="right"/>
    </xf>
    <xf numFmtId="177" fontId="10" fillId="0" borderId="87" xfId="8" applyNumberFormat="1" applyFont="1" applyFill="1" applyBorder="1" applyAlignment="1">
      <alignment horizontal="right"/>
    </xf>
    <xf numFmtId="0" fontId="1" fillId="0" borderId="0" xfId="0" applyFont="1"/>
    <xf numFmtId="1" fontId="10" fillId="0" borderId="51" xfId="8" applyNumberFormat="1" applyFont="1" applyFill="1" applyBorder="1" applyAlignment="1">
      <alignment horizontal="right"/>
    </xf>
    <xf numFmtId="1" fontId="10" fillId="0" borderId="30" xfId="8" applyNumberFormat="1" applyFont="1" applyFill="1" applyBorder="1" applyAlignment="1">
      <alignment horizontal="right"/>
    </xf>
    <xf numFmtId="49" fontId="7" fillId="0" borderId="52" xfId="0" applyNumberFormat="1" applyFont="1" applyFill="1" applyBorder="1" applyAlignment="1">
      <alignment horizontal="left"/>
    </xf>
    <xf numFmtId="177" fontId="7" fillId="0" borderId="86" xfId="8" applyNumberFormat="1" applyFont="1" applyFill="1" applyBorder="1" applyAlignment="1">
      <alignment horizontal="right"/>
    </xf>
    <xf numFmtId="177" fontId="7" fillId="0" borderId="85" xfId="8" applyNumberFormat="1" applyFont="1" applyFill="1" applyBorder="1" applyAlignment="1">
      <alignment horizontal="right"/>
    </xf>
    <xf numFmtId="49" fontId="7" fillId="0" borderId="50" xfId="0" applyNumberFormat="1" applyFont="1" applyFill="1" applyBorder="1" applyAlignment="1">
      <alignment horizontal="left"/>
    </xf>
    <xf numFmtId="177" fontId="15" fillId="0" borderId="50" xfId="8" applyNumberFormat="1" applyFont="1" applyFill="1" applyBorder="1" applyAlignment="1">
      <alignment horizontal="right"/>
    </xf>
    <xf numFmtId="177" fontId="15" fillId="0" borderId="39" xfId="8" applyNumberFormat="1" applyFont="1" applyFill="1" applyBorder="1" applyAlignment="1">
      <alignment horizontal="right"/>
    </xf>
    <xf numFmtId="177" fontId="15" fillId="0" borderId="89" xfId="8" applyNumberFormat="1" applyFont="1" applyFill="1" applyBorder="1" applyAlignment="1">
      <alignment horizontal="right"/>
    </xf>
    <xf numFmtId="177" fontId="15" fillId="0" borderId="40" xfId="8" applyNumberFormat="1" applyFont="1" applyFill="1" applyBorder="1" applyAlignment="1">
      <alignment horizontal="right"/>
    </xf>
    <xf numFmtId="177" fontId="15" fillId="0" borderId="85" xfId="8" applyNumberFormat="1" applyFont="1" applyFill="1" applyBorder="1" applyAlignment="1">
      <alignment horizontal="right"/>
    </xf>
    <xf numFmtId="1" fontId="15" fillId="0" borderId="40" xfId="8" applyNumberFormat="1" applyFont="1" applyFill="1" applyBorder="1" applyAlignment="1">
      <alignment horizontal="right"/>
    </xf>
    <xf numFmtId="1" fontId="15" fillId="0" borderId="50" xfId="8" applyNumberFormat="1" applyFont="1" applyFill="1" applyBorder="1" applyAlignment="1">
      <alignment horizontal="right"/>
    </xf>
    <xf numFmtId="177" fontId="8" fillId="0" borderId="89" xfId="8" applyNumberFormat="1" applyFont="1" applyFill="1" applyBorder="1" applyAlignment="1">
      <alignment horizontal="right"/>
    </xf>
    <xf numFmtId="165" fontId="7" fillId="6" borderId="50" xfId="8" applyNumberFormat="1" applyFont="1" applyFill="1" applyBorder="1" applyAlignment="1">
      <alignment horizontal="right"/>
    </xf>
    <xf numFmtId="175" fontId="7" fillId="6" borderId="50" xfId="8" applyNumberFormat="1" applyFont="1" applyFill="1" applyBorder="1" applyAlignment="1">
      <alignment horizontal="right"/>
    </xf>
    <xf numFmtId="179" fontId="7" fillId="2" borderId="50" xfId="8" applyNumberFormat="1" applyFont="1" applyFill="1" applyBorder="1" applyAlignment="1">
      <alignment horizontal="right" vertical="center" wrapText="1"/>
    </xf>
    <xf numFmtId="178" fontId="7" fillId="2" borderId="50" xfId="8" applyNumberFormat="1" applyFont="1" applyFill="1" applyBorder="1" applyAlignment="1">
      <alignment horizontal="right" vertical="center" wrapText="1"/>
    </xf>
    <xf numFmtId="183" fontId="7" fillId="2" borderId="50" xfId="8" applyNumberFormat="1" applyFont="1" applyFill="1" applyBorder="1" applyAlignment="1">
      <alignment horizontal="right" vertical="center" wrapText="1"/>
    </xf>
    <xf numFmtId="165" fontId="8" fillId="2" borderId="0" xfId="8" applyNumberFormat="1" applyFont="1" applyFill="1" applyBorder="1" applyAlignment="1">
      <alignment horizontal="left"/>
    </xf>
    <xf numFmtId="3" fontId="8" fillId="0" borderId="0" xfId="0" applyNumberFormat="1" applyFont="1" applyFill="1" applyBorder="1" applyAlignment="1">
      <alignment horizontal="right" vertical="top"/>
    </xf>
    <xf numFmtId="168" fontId="8" fillId="0" borderId="0" xfId="0" applyNumberFormat="1" applyFont="1" applyFill="1" applyBorder="1" applyAlignment="1">
      <alignment horizontal="right" vertical="top"/>
    </xf>
    <xf numFmtId="0" fontId="10" fillId="3" borderId="0" xfId="0" applyFont="1" applyFill="1" applyAlignment="1"/>
    <xf numFmtId="49" fontId="47" fillId="3" borderId="0" xfId="0" applyNumberFormat="1" applyFont="1" applyFill="1" applyBorder="1" applyAlignment="1">
      <alignment vertical="top" wrapText="1"/>
    </xf>
    <xf numFmtId="0" fontId="48" fillId="3" borderId="0" xfId="0" applyNumberFormat="1" applyFont="1" applyFill="1" applyBorder="1" applyAlignment="1"/>
    <xf numFmtId="4" fontId="7" fillId="7" borderId="30" xfId="0" applyNumberFormat="1" applyFont="1" applyFill="1" applyBorder="1" applyAlignment="1">
      <alignment horizontal="right" vertical="top"/>
    </xf>
    <xf numFmtId="0" fontId="11" fillId="3" borderId="0" xfId="0" applyNumberFormat="1" applyFont="1" applyFill="1" applyBorder="1" applyAlignment="1">
      <alignment horizontal="left"/>
    </xf>
    <xf numFmtId="0" fontId="7" fillId="3" borderId="0" xfId="0" applyFont="1" applyFill="1" applyAlignment="1">
      <alignment horizontal="left" vertical="center"/>
    </xf>
    <xf numFmtId="171" fontId="7" fillId="3" borderId="0" xfId="0" applyNumberFormat="1" applyFont="1" applyFill="1" applyAlignment="1">
      <alignment horizontal="left" vertical="center"/>
    </xf>
    <xf numFmtId="0" fontId="11" fillId="0" borderId="0" xfId="0" applyNumberFormat="1" applyFont="1" applyFill="1" applyBorder="1" applyAlignment="1">
      <alignment horizontal="left"/>
    </xf>
    <xf numFmtId="0" fontId="10" fillId="3" borderId="0" xfId="0" applyFont="1" applyFill="1" applyBorder="1"/>
    <xf numFmtId="0" fontId="11" fillId="3" borderId="0" xfId="0" applyFont="1" applyFill="1" applyAlignment="1"/>
    <xf numFmtId="0" fontId="13" fillId="3" borderId="0" xfId="61" applyNumberFormat="1" applyFont="1" applyFill="1" applyAlignment="1">
      <alignment vertical="top"/>
    </xf>
    <xf numFmtId="0" fontId="22" fillId="3" borderId="0" xfId="0" applyFont="1" applyFill="1"/>
    <xf numFmtId="0" fontId="10" fillId="3" borderId="30" xfId="61" applyNumberFormat="1" applyFont="1" applyFill="1" applyBorder="1"/>
    <xf numFmtId="1" fontId="10" fillId="0" borderId="30" xfId="0" applyNumberFormat="1" applyFont="1" applyFill="1" applyBorder="1" applyAlignment="1">
      <alignment horizontal="right"/>
    </xf>
    <xf numFmtId="0" fontId="10" fillId="0" borderId="30" xfId="0" applyFont="1" applyFill="1" applyBorder="1" applyAlignment="1">
      <alignment horizontal="right"/>
    </xf>
    <xf numFmtId="0" fontId="11" fillId="0" borderId="30" xfId="0" applyFont="1" applyFill="1" applyBorder="1" applyAlignment="1">
      <alignment horizontal="right"/>
    </xf>
    <xf numFmtId="1" fontId="22" fillId="3" borderId="0" xfId="0" applyNumberFormat="1" applyFont="1" applyFill="1"/>
    <xf numFmtId="1" fontId="11" fillId="3" borderId="30" xfId="0" applyNumberFormat="1" applyFont="1" applyFill="1" applyBorder="1" applyAlignment="1">
      <alignment horizontal="right"/>
    </xf>
    <xf numFmtId="37" fontId="11" fillId="3" borderId="30" xfId="0" applyNumberFormat="1" applyFont="1" applyFill="1" applyBorder="1" applyAlignment="1">
      <alignment horizontal="right"/>
    </xf>
    <xf numFmtId="1" fontId="11" fillId="3" borderId="0" xfId="0" applyNumberFormat="1" applyFont="1" applyFill="1" applyAlignment="1">
      <alignment horizontal="right" vertical="center"/>
    </xf>
    <xf numFmtId="1" fontId="21" fillId="3" borderId="0" xfId="61" applyNumberFormat="1" applyFont="1" applyFill="1" applyAlignment="1">
      <alignment horizontal="right" vertical="center"/>
    </xf>
    <xf numFmtId="0" fontId="30" fillId="3" borderId="0" xfId="0" applyFont="1" applyFill="1"/>
    <xf numFmtId="3" fontId="12" fillId="0" borderId="30" xfId="66" applyNumberFormat="1" applyFont="1" applyBorder="1" applyAlignment="1">
      <alignment horizontal="right" vertical="top" wrapText="1"/>
    </xf>
    <xf numFmtId="3" fontId="12" fillId="7" borderId="30" xfId="66" applyNumberFormat="1" applyFont="1" applyFill="1" applyBorder="1" applyAlignment="1">
      <alignment horizontal="right" vertical="top" wrapText="1"/>
    </xf>
    <xf numFmtId="3" fontId="11" fillId="0" borderId="30" xfId="66" applyNumberFormat="1" applyFont="1" applyBorder="1" applyAlignment="1">
      <alignment horizontal="right" vertical="top" wrapText="1"/>
    </xf>
    <xf numFmtId="3" fontId="11" fillId="3" borderId="30" xfId="66" applyNumberFormat="1" applyFont="1" applyFill="1" applyBorder="1" applyAlignment="1">
      <alignment horizontal="right" vertical="top" wrapText="1"/>
    </xf>
    <xf numFmtId="0" fontId="13" fillId="3" borderId="0" xfId="55" applyNumberFormat="1" applyFont="1" applyFill="1" applyBorder="1" applyAlignment="1">
      <alignment horizontal="left" wrapText="1"/>
    </xf>
    <xf numFmtId="0" fontId="13" fillId="3" borderId="0" xfId="55" applyNumberFormat="1" applyFont="1" applyFill="1" applyBorder="1" applyAlignment="1">
      <alignment horizontal="center" vertical="center"/>
    </xf>
    <xf numFmtId="0" fontId="12" fillId="7" borderId="30" xfId="55" applyNumberFormat="1" applyFont="1" applyFill="1" applyBorder="1" applyAlignment="1">
      <alignment horizontal="left" vertical="top" wrapText="1"/>
    </xf>
    <xf numFmtId="3" fontId="12" fillId="7" borderId="30" xfId="23" applyNumberFormat="1" applyFont="1" applyFill="1" applyBorder="1" applyAlignment="1">
      <alignment horizontal="right" vertical="top"/>
    </xf>
    <xf numFmtId="3" fontId="12" fillId="7" borderId="30" xfId="1" applyNumberFormat="1" applyFont="1" applyFill="1" applyBorder="1" applyAlignment="1">
      <alignment horizontal="right" vertical="top"/>
    </xf>
    <xf numFmtId="0" fontId="13" fillId="3" borderId="0" xfId="56" applyNumberFormat="1" applyFont="1" applyFill="1" applyAlignment="1">
      <alignment horizontal="left" vertical="center"/>
    </xf>
    <xf numFmtId="200" fontId="9" fillId="3" borderId="30" xfId="0" applyNumberFormat="1" applyFont="1" applyFill="1" applyBorder="1" applyAlignment="1">
      <alignment horizontal="left" vertical="top"/>
    </xf>
    <xf numFmtId="200" fontId="57" fillId="3" borderId="30" xfId="0" quotePrefix="1" applyNumberFormat="1" applyFont="1" applyFill="1" applyBorder="1" applyAlignment="1">
      <alignment horizontal="center" vertical="top"/>
    </xf>
    <xf numFmtId="168" fontId="10" fillId="3" borderId="30" xfId="1" applyNumberFormat="1" applyFont="1" applyFill="1" applyBorder="1" applyAlignment="1">
      <alignment horizontal="right" vertical="top"/>
    </xf>
    <xf numFmtId="3" fontId="10" fillId="3" borderId="30" xfId="1" applyNumberFormat="1" applyFont="1" applyFill="1" applyBorder="1" applyAlignment="1">
      <alignment horizontal="right" vertical="top"/>
    </xf>
    <xf numFmtId="194" fontId="10" fillId="3" borderId="30" xfId="0" applyNumberFormat="1" applyFont="1" applyFill="1" applyBorder="1" applyAlignment="1">
      <alignment horizontal="left" vertical="top"/>
    </xf>
    <xf numFmtId="194" fontId="11" fillId="3" borderId="30" xfId="0" applyNumberFormat="1" applyFont="1" applyFill="1" applyBorder="1" applyAlignment="1">
      <alignment horizontal="left" vertical="top"/>
    </xf>
    <xf numFmtId="3" fontId="57" fillId="3" borderId="30" xfId="1" quotePrefix="1" applyNumberFormat="1" applyFont="1" applyFill="1" applyBorder="1" applyAlignment="1">
      <alignment horizontal="center" vertical="top"/>
    </xf>
    <xf numFmtId="179" fontId="10" fillId="0" borderId="0" xfId="0" applyNumberFormat="1" applyFont="1"/>
    <xf numFmtId="168" fontId="10" fillId="3" borderId="30" xfId="1" applyNumberFormat="1" applyFont="1" applyFill="1" applyBorder="1" applyAlignment="1">
      <alignment horizontal="center" vertical="top"/>
    </xf>
    <xf numFmtId="43" fontId="10" fillId="3" borderId="30" xfId="1" applyFont="1" applyFill="1" applyBorder="1" applyAlignment="1">
      <alignment horizontal="center" vertical="top"/>
    </xf>
    <xf numFmtId="164" fontId="11" fillId="3" borderId="30" xfId="0" applyNumberFormat="1" applyFont="1" applyFill="1" applyBorder="1" applyAlignment="1">
      <alignment horizontal="left" vertical="top"/>
    </xf>
    <xf numFmtId="200" fontId="57" fillId="3" borderId="30" xfId="0" quotePrefix="1" applyNumberFormat="1" applyFont="1" applyFill="1" applyBorder="1" applyAlignment="1">
      <alignment horizontal="center" vertical="top" wrapText="1"/>
    </xf>
    <xf numFmtId="194" fontId="11" fillId="3" borderId="30" xfId="0" applyNumberFormat="1" applyFont="1" applyFill="1" applyBorder="1" applyAlignment="1">
      <alignment horizontal="center" vertical="top"/>
    </xf>
    <xf numFmtId="43" fontId="10" fillId="3" borderId="30" xfId="1" applyFont="1" applyFill="1" applyBorder="1" applyAlignment="1">
      <alignment horizontal="right" vertical="top"/>
    </xf>
    <xf numFmtId="168" fontId="10" fillId="3" borderId="30" xfId="1" applyNumberFormat="1" applyFont="1" applyFill="1" applyBorder="1" applyAlignment="1">
      <alignment horizontal="center" vertical="center"/>
    </xf>
    <xf numFmtId="200" fontId="10" fillId="3" borderId="30" xfId="0" applyNumberFormat="1" applyFont="1" applyFill="1" applyBorder="1" applyAlignment="1">
      <alignment horizontal="left" vertical="top"/>
    </xf>
    <xf numFmtId="0" fontId="10" fillId="3" borderId="0" xfId="0" applyFont="1" applyFill="1" applyAlignment="1">
      <alignment horizontal="left"/>
    </xf>
    <xf numFmtId="200" fontId="9" fillId="3" borderId="30" xfId="0" applyNumberFormat="1" applyFont="1" applyFill="1" applyBorder="1" applyAlignment="1">
      <alignment vertical="center"/>
    </xf>
    <xf numFmtId="3" fontId="9" fillId="3" borderId="30" xfId="7" applyNumberFormat="1" applyFont="1" applyFill="1" applyBorder="1" applyAlignment="1">
      <alignment vertical="center"/>
    </xf>
    <xf numFmtId="3" fontId="9" fillId="3" borderId="30" xfId="7" quotePrefix="1" applyNumberFormat="1" applyFont="1" applyFill="1" applyBorder="1" applyAlignment="1">
      <alignment horizontal="center" vertical="center"/>
    </xf>
    <xf numFmtId="3" fontId="9" fillId="3" borderId="30" xfId="7" applyNumberFormat="1" applyFont="1" applyFill="1" applyBorder="1" applyAlignment="1">
      <alignment horizontal="right" vertical="center"/>
    </xf>
    <xf numFmtId="4" fontId="9" fillId="3" borderId="30" xfId="7" applyNumberFormat="1" applyFont="1" applyFill="1" applyBorder="1" applyAlignment="1">
      <alignment horizontal="right" vertical="center"/>
    </xf>
    <xf numFmtId="3" fontId="9" fillId="3" borderId="30" xfId="42" quotePrefix="1" applyNumberFormat="1" applyFont="1" applyFill="1" applyBorder="1" applyAlignment="1">
      <alignment horizontal="center" vertical="center"/>
    </xf>
    <xf numFmtId="186" fontId="9" fillId="3" borderId="30" xfId="7" applyNumberFormat="1" applyFont="1" applyFill="1" applyBorder="1" applyAlignment="1">
      <alignment horizontal="right" vertical="center"/>
    </xf>
    <xf numFmtId="200" fontId="67" fillId="3" borderId="30" xfId="0" applyNumberFormat="1" applyFont="1" applyFill="1" applyBorder="1" applyAlignment="1">
      <alignment horizontal="left" vertical="top"/>
    </xf>
    <xf numFmtId="3" fontId="67" fillId="3" borderId="30" xfId="1" applyNumberFormat="1" applyFont="1" applyFill="1" applyBorder="1" applyAlignment="1">
      <alignment horizontal="right" vertical="top"/>
    </xf>
    <xf numFmtId="3" fontId="67" fillId="3" borderId="30" xfId="0" applyNumberFormat="1" applyFont="1" applyFill="1" applyBorder="1" applyAlignment="1">
      <alignment horizontal="center" vertical="top"/>
    </xf>
    <xf numFmtId="3" fontId="67" fillId="3" borderId="30" xfId="0" applyNumberFormat="1" applyFont="1" applyFill="1" applyBorder="1" applyAlignment="1">
      <alignment horizontal="right" vertical="top"/>
    </xf>
    <xf numFmtId="43" fontId="67" fillId="3" borderId="30" xfId="0" applyNumberFormat="1" applyFont="1" applyFill="1" applyBorder="1" applyAlignment="1">
      <alignment horizontal="right" vertical="top"/>
    </xf>
    <xf numFmtId="43" fontId="67" fillId="3" borderId="30" xfId="1" applyFont="1" applyFill="1" applyBorder="1" applyAlignment="1">
      <alignment horizontal="right" vertical="top"/>
    </xf>
    <xf numFmtId="4" fontId="67" fillId="3" borderId="30" xfId="0" applyNumberFormat="1" applyFont="1" applyFill="1" applyBorder="1" applyAlignment="1">
      <alignment horizontal="right" vertical="top"/>
    </xf>
    <xf numFmtId="4" fontId="67" fillId="3" borderId="30" xfId="1" applyNumberFormat="1" applyFont="1" applyFill="1" applyBorder="1" applyAlignment="1">
      <alignment horizontal="right" vertical="top"/>
    </xf>
    <xf numFmtId="3" fontId="67" fillId="3" borderId="30" xfId="43" applyNumberFormat="1" applyFont="1" applyFill="1" applyBorder="1" applyAlignment="1">
      <alignment horizontal="left" vertical="top"/>
    </xf>
    <xf numFmtId="3" fontId="68" fillId="3" borderId="30" xfId="1" applyNumberFormat="1" applyFont="1" applyFill="1" applyBorder="1" applyAlignment="1">
      <alignment horizontal="right" vertical="center"/>
    </xf>
    <xf numFmtId="3" fontId="67" fillId="3" borderId="30" xfId="43" applyNumberFormat="1" applyFont="1" applyFill="1" applyBorder="1" applyAlignment="1">
      <alignment horizontal="right" vertical="top"/>
    </xf>
    <xf numFmtId="168" fontId="67" fillId="3" borderId="30" xfId="1" applyNumberFormat="1" applyFont="1" applyFill="1" applyBorder="1" applyAlignment="1">
      <alignment horizontal="right" vertical="top"/>
    </xf>
    <xf numFmtId="186" fontId="67" fillId="3" borderId="30" xfId="1" applyNumberFormat="1" applyFont="1" applyFill="1" applyBorder="1" applyAlignment="1">
      <alignment horizontal="right" vertical="top"/>
    </xf>
    <xf numFmtId="200" fontId="67" fillId="3" borderId="30" xfId="0" applyNumberFormat="1" applyFont="1" applyFill="1" applyBorder="1" applyAlignment="1">
      <alignment horizontal="right" vertical="top"/>
    </xf>
    <xf numFmtId="200" fontId="67" fillId="3" borderId="30" xfId="0" applyNumberFormat="1" applyFont="1" applyFill="1" applyBorder="1" applyAlignment="1">
      <alignment horizontal="left" vertical="top" wrapText="1"/>
    </xf>
    <xf numFmtId="192" fontId="67" fillId="3" borderId="30" xfId="61" applyFont="1" applyFill="1" applyBorder="1" applyAlignment="1">
      <alignment horizontal="center" vertical="center"/>
    </xf>
    <xf numFmtId="3" fontId="67" fillId="3" borderId="30" xfId="61" applyNumberFormat="1" applyFont="1" applyFill="1" applyBorder="1" applyAlignment="1">
      <alignment horizontal="right" vertical="center"/>
    </xf>
    <xf numFmtId="198" fontId="66" fillId="3" borderId="0" xfId="23" applyNumberFormat="1" applyFont="1" applyFill="1" applyAlignment="1">
      <alignment horizontal="right" vertical="top"/>
    </xf>
    <xf numFmtId="200" fontId="67" fillId="3" borderId="0" xfId="0" applyNumberFormat="1" applyFont="1" applyFill="1" applyAlignment="1">
      <alignment horizontal="right" vertical="top"/>
    </xf>
    <xf numFmtId="0" fontId="30" fillId="3" borderId="0" xfId="0" applyFont="1" applyFill="1" applyAlignment="1">
      <alignment horizontal="left"/>
    </xf>
    <xf numFmtId="0" fontId="22" fillId="3" borderId="0" xfId="0" applyFont="1" applyFill="1" applyAlignment="1">
      <alignment horizontal="left" vertical="top"/>
    </xf>
    <xf numFmtId="0" fontId="22" fillId="3" borderId="0" xfId="0" applyFont="1" applyFill="1" applyAlignment="1">
      <alignment horizontal="left" vertical="top" wrapText="1"/>
    </xf>
    <xf numFmtId="0" fontId="10" fillId="0" borderId="100" xfId="0" applyFont="1" applyFill="1" applyBorder="1"/>
    <xf numFmtId="1" fontId="10" fillId="0" borderId="100" xfId="0" applyNumberFormat="1" applyFont="1" applyFill="1" applyBorder="1"/>
    <xf numFmtId="3" fontId="10" fillId="0" borderId="100" xfId="0" applyNumberFormat="1" applyFont="1" applyFill="1" applyBorder="1"/>
    <xf numFmtId="3" fontId="10" fillId="0" borderId="100" xfId="0" applyNumberFormat="1" applyFont="1" applyFill="1" applyBorder="1" applyAlignment="1">
      <alignment horizontal="right"/>
    </xf>
    <xf numFmtId="0" fontId="10" fillId="0" borderId="0" xfId="5" applyFont="1" applyFill="1" applyBorder="1"/>
    <xf numFmtId="3" fontId="10" fillId="0" borderId="0" xfId="5" applyNumberFormat="1" applyFont="1" applyFill="1" applyBorder="1"/>
    <xf numFmtId="0" fontId="8" fillId="0" borderId="0" xfId="8" applyFont="1" applyFill="1" applyBorder="1" applyAlignment="1">
      <alignment horizontal="right"/>
    </xf>
    <xf numFmtId="1" fontId="8" fillId="0" borderId="0" xfId="8" applyNumberFormat="1" applyFont="1" applyFill="1" applyBorder="1" applyAlignment="1">
      <alignment horizontal="right"/>
    </xf>
    <xf numFmtId="170" fontId="8" fillId="0" borderId="0" xfId="8" applyNumberFormat="1" applyFont="1" applyFill="1" applyBorder="1" applyAlignment="1">
      <alignment horizontal="right"/>
    </xf>
    <xf numFmtId="49" fontId="7" fillId="0" borderId="0" xfId="0" applyNumberFormat="1" applyFont="1" applyFill="1" applyBorder="1" applyAlignment="1">
      <alignment horizontal="left" wrapText="1"/>
    </xf>
    <xf numFmtId="0" fontId="8" fillId="0" borderId="0" xfId="0" applyFont="1" applyFill="1" applyBorder="1" applyAlignment="1">
      <alignment vertical="center"/>
    </xf>
    <xf numFmtId="179" fontId="11" fillId="0" borderId="30" xfId="0" applyNumberFormat="1" applyFont="1" applyBorder="1" applyAlignment="1">
      <alignment horizontal="right"/>
    </xf>
    <xf numFmtId="49" fontId="8" fillId="0" borderId="0" xfId="0" applyNumberFormat="1" applyFont="1" applyFill="1" applyBorder="1" applyAlignment="1">
      <alignment horizontal="left"/>
    </xf>
    <xf numFmtId="3" fontId="11" fillId="0" borderId="30" xfId="0" applyNumberFormat="1" applyFont="1" applyBorder="1" applyAlignment="1">
      <alignment horizontal="center"/>
    </xf>
    <xf numFmtId="0" fontId="8" fillId="2" borderId="73" xfId="8" applyFont="1" applyFill="1" applyBorder="1" applyAlignment="1">
      <alignment horizontal="center"/>
    </xf>
    <xf numFmtId="3" fontId="7" fillId="0" borderId="30" xfId="0" applyNumberFormat="1" applyFont="1" applyFill="1" applyBorder="1" applyAlignment="1">
      <alignment horizontal="right" vertical="top"/>
    </xf>
    <xf numFmtId="49" fontId="8" fillId="2" borderId="0" xfId="8" applyNumberFormat="1" applyFont="1" applyFill="1" applyAlignment="1">
      <alignment horizontal="left" vertical="center"/>
    </xf>
    <xf numFmtId="3" fontId="11" fillId="0" borderId="0" xfId="0" applyNumberFormat="1" applyFont="1" applyBorder="1" applyAlignment="1">
      <alignment horizontal="center"/>
    </xf>
    <xf numFmtId="194" fontId="10" fillId="0" borderId="0" xfId="0" applyNumberFormat="1" applyFont="1" applyBorder="1" applyAlignment="1">
      <alignment horizontal="center"/>
    </xf>
    <xf numFmtId="179" fontId="10" fillId="0" borderId="0" xfId="0" applyNumberFormat="1" applyFont="1" applyBorder="1"/>
    <xf numFmtId="0" fontId="13" fillId="0" borderId="0" xfId="0" applyFont="1" applyFill="1" applyBorder="1" applyAlignment="1">
      <alignment horizontal="left" vertical="top"/>
    </xf>
    <xf numFmtId="0" fontId="12" fillId="0" borderId="0" xfId="0" applyFont="1" applyFill="1" applyBorder="1" applyAlignment="1">
      <alignment horizontal="left"/>
    </xf>
    <xf numFmtId="165" fontId="8" fillId="3" borderId="4" xfId="0" applyNumberFormat="1" applyFont="1" applyFill="1" applyBorder="1" applyAlignment="1">
      <alignment horizontal="right" vertical="top"/>
    </xf>
    <xf numFmtId="1" fontId="10" fillId="0" borderId="4" xfId="0" applyNumberFormat="1" applyFont="1" applyFill="1" applyBorder="1"/>
    <xf numFmtId="4" fontId="8" fillId="2" borderId="30" xfId="8" applyNumberFormat="1" applyFont="1" applyFill="1" applyBorder="1" applyAlignment="1">
      <alignment horizontal="right"/>
    </xf>
    <xf numFmtId="4" fontId="13" fillId="0" borderId="30" xfId="0" applyNumberFormat="1" applyFont="1" applyFill="1" applyBorder="1" applyAlignment="1">
      <alignment horizontal="right" vertical="center" wrapText="1"/>
    </xf>
    <xf numFmtId="4" fontId="7" fillId="7" borderId="78" xfId="0" applyNumberFormat="1" applyFont="1" applyFill="1" applyBorder="1" applyAlignment="1">
      <alignment horizontal="right"/>
    </xf>
    <xf numFmtId="4" fontId="8" fillId="2" borderId="30" xfId="0" applyNumberFormat="1" applyFont="1" applyFill="1" applyBorder="1" applyAlignment="1">
      <alignment horizontal="right"/>
    </xf>
    <xf numFmtId="4" fontId="8" fillId="0" borderId="30" xfId="0" applyNumberFormat="1" applyFont="1" applyFill="1" applyBorder="1" applyAlignment="1">
      <alignment horizontal="right"/>
    </xf>
    <xf numFmtId="4" fontId="8" fillId="0" borderId="64" xfId="0" applyNumberFormat="1" applyFont="1" applyFill="1" applyBorder="1" applyAlignment="1">
      <alignment horizontal="right"/>
    </xf>
    <xf numFmtId="201" fontId="8" fillId="0" borderId="30" xfId="0" applyNumberFormat="1" applyFont="1" applyFill="1" applyBorder="1" applyAlignment="1">
      <alignment horizontal="right"/>
    </xf>
    <xf numFmtId="3" fontId="10" fillId="3" borderId="30" xfId="0" applyNumberFormat="1" applyFont="1" applyFill="1" applyBorder="1" applyAlignment="1">
      <alignment horizontal="center"/>
    </xf>
    <xf numFmtId="49" fontId="8" fillId="3" borderId="60" xfId="0" applyNumberFormat="1" applyFont="1" applyFill="1" applyBorder="1" applyAlignment="1">
      <alignment horizontal="left"/>
    </xf>
    <xf numFmtId="3" fontId="11" fillId="3" borderId="4" xfId="5" applyNumberFormat="1" applyFont="1" applyFill="1" applyBorder="1"/>
    <xf numFmtId="0" fontId="11" fillId="3" borderId="4" xfId="5" applyFont="1" applyFill="1" applyBorder="1"/>
    <xf numFmtId="1" fontId="11" fillId="3" borderId="4" xfId="5" applyNumberFormat="1" applyFont="1" applyFill="1" applyBorder="1"/>
    <xf numFmtId="3" fontId="10" fillId="3" borderId="30" xfId="1" applyNumberFormat="1" applyFont="1" applyFill="1" applyBorder="1" applyAlignment="1"/>
    <xf numFmtId="49" fontId="7" fillId="3" borderId="0" xfId="0" applyNumberFormat="1" applyFont="1" applyFill="1" applyAlignment="1">
      <alignment horizontal="left" vertical="top"/>
    </xf>
    <xf numFmtId="192" fontId="22" fillId="3" borderId="0" xfId="61" applyFont="1" applyFill="1" applyAlignment="1">
      <alignment horizontal="left" vertical="top"/>
    </xf>
    <xf numFmtId="49" fontId="7" fillId="2" borderId="0" xfId="8" applyNumberFormat="1" applyFont="1" applyFill="1" applyAlignment="1">
      <alignment horizontal="left" vertical="center"/>
    </xf>
    <xf numFmtId="49" fontId="7" fillId="3" borderId="0" xfId="8" applyNumberFormat="1" applyFont="1" applyFill="1" applyAlignment="1"/>
    <xf numFmtId="0" fontId="11" fillId="3" borderId="0" xfId="8" applyNumberFormat="1" applyFont="1" applyFill="1" applyBorder="1" applyAlignment="1"/>
    <xf numFmtId="0" fontId="12" fillId="3" borderId="0" xfId="8" applyNumberFormat="1" applyFont="1" applyFill="1" applyBorder="1" applyAlignment="1"/>
    <xf numFmtId="0" fontId="7" fillId="3" borderId="0" xfId="8" applyFont="1" applyFill="1" applyAlignment="1">
      <alignment vertical="center"/>
    </xf>
    <xf numFmtId="0" fontId="12" fillId="8" borderId="30" xfId="64" applyFont="1" applyFill="1" applyBorder="1" applyAlignment="1">
      <alignment horizontal="center" vertical="center" wrapText="1"/>
    </xf>
    <xf numFmtId="188" fontId="12" fillId="3" borderId="96" xfId="64" applyNumberFormat="1" applyFont="1" applyFill="1" applyBorder="1" applyAlignment="1">
      <alignment horizontal="center" vertical="top" wrapText="1"/>
    </xf>
    <xf numFmtId="188" fontId="12" fillId="3" borderId="30" xfId="64" applyNumberFormat="1" applyFont="1" applyFill="1" applyBorder="1" applyAlignment="1">
      <alignment horizontal="center" vertical="top"/>
    </xf>
    <xf numFmtId="49" fontId="7" fillId="3" borderId="94" xfId="0" applyNumberFormat="1" applyFont="1" applyFill="1" applyBorder="1" applyAlignment="1">
      <alignment horizontal="left"/>
    </xf>
    <xf numFmtId="1" fontId="7" fillId="3" borderId="30" xfId="65" applyNumberFormat="1" applyFont="1" applyFill="1" applyBorder="1" applyAlignment="1">
      <alignment horizontal="right"/>
    </xf>
    <xf numFmtId="168" fontId="13" fillId="3" borderId="30" xfId="65" applyNumberFormat="1" applyFont="1" applyFill="1" applyBorder="1" applyAlignment="1" applyProtection="1">
      <alignment horizontal="right" vertical="center" wrapText="1"/>
    </xf>
    <xf numFmtId="165" fontId="7" fillId="3" borderId="30" xfId="8" applyNumberFormat="1" applyFont="1" applyFill="1" applyBorder="1" applyAlignment="1">
      <alignment horizontal="right"/>
    </xf>
    <xf numFmtId="168" fontId="7" fillId="3" borderId="30" xfId="65" applyNumberFormat="1" applyFont="1" applyFill="1" applyBorder="1" applyAlignment="1" applyProtection="1">
      <alignment horizontal="right" vertical="center" wrapText="1"/>
    </xf>
    <xf numFmtId="43" fontId="7" fillId="3" borderId="30" xfId="65" applyNumberFormat="1" applyFont="1" applyFill="1" applyBorder="1" applyAlignment="1" applyProtection="1">
      <alignment horizontal="right" vertical="center" wrapText="1"/>
    </xf>
    <xf numFmtId="1" fontId="8" fillId="3" borderId="30" xfId="15" applyNumberFormat="1" applyFont="1" applyFill="1" applyBorder="1" applyAlignment="1" applyProtection="1">
      <alignment horizontal="right" vertical="center" wrapText="1"/>
    </xf>
    <xf numFmtId="2" fontId="8" fillId="3" borderId="30" xfId="15" applyNumberFormat="1" applyFont="1" applyFill="1" applyBorder="1" applyAlignment="1" applyProtection="1">
      <alignment horizontal="right" vertical="center" wrapText="1"/>
    </xf>
    <xf numFmtId="202" fontId="7" fillId="3" borderId="30" xfId="65" applyNumberFormat="1" applyFont="1" applyFill="1" applyBorder="1" applyAlignment="1" applyProtection="1">
      <alignment horizontal="right" vertical="center" wrapText="1"/>
    </xf>
    <xf numFmtId="202" fontId="7" fillId="3" borderId="30" xfId="65" applyNumberFormat="1" applyFont="1" applyFill="1" applyBorder="1" applyAlignment="1">
      <alignment horizontal="right" vertical="center" wrapText="1"/>
    </xf>
    <xf numFmtId="189" fontId="7" fillId="3" borderId="0" xfId="8" applyNumberFormat="1" applyFont="1" applyFill="1" applyAlignment="1">
      <alignment vertical="center"/>
    </xf>
    <xf numFmtId="49" fontId="7" fillId="7" borderId="103" xfId="0" applyNumberFormat="1" applyFont="1" applyFill="1" applyBorder="1" applyAlignment="1">
      <alignment horizontal="left"/>
    </xf>
    <xf numFmtId="165" fontId="7" fillId="7" borderId="30" xfId="8" applyNumberFormat="1" applyFont="1" applyFill="1" applyBorder="1" applyAlignment="1">
      <alignment horizontal="right"/>
    </xf>
    <xf numFmtId="43" fontId="7" fillId="7" borderId="30" xfId="8" applyNumberFormat="1" applyFont="1" applyFill="1" applyBorder="1" applyAlignment="1">
      <alignment horizontal="right"/>
    </xf>
    <xf numFmtId="2" fontId="7" fillId="7" borderId="30" xfId="8" applyNumberFormat="1" applyFont="1" applyFill="1" applyBorder="1" applyAlignment="1">
      <alignment horizontal="right"/>
    </xf>
    <xf numFmtId="202" fontId="7" fillId="7" borderId="30" xfId="8" applyNumberFormat="1" applyFont="1" applyFill="1" applyBorder="1" applyAlignment="1">
      <alignment horizontal="right"/>
    </xf>
    <xf numFmtId="168" fontId="13" fillId="7" borderId="30" xfId="65" applyNumberFormat="1" applyFont="1" applyFill="1" applyBorder="1" applyAlignment="1" applyProtection="1">
      <alignment horizontal="right" vertical="center" wrapText="1"/>
    </xf>
    <xf numFmtId="43" fontId="13" fillId="7" borderId="30" xfId="65" applyNumberFormat="1" applyFont="1" applyFill="1" applyBorder="1" applyAlignment="1" applyProtection="1">
      <alignment horizontal="right" vertical="center" wrapText="1"/>
    </xf>
    <xf numFmtId="17" fontId="9" fillId="3" borderId="92" xfId="8" applyNumberFormat="1" applyFont="1" applyFill="1" applyBorder="1" applyAlignment="1">
      <alignment horizontal="left" vertical="center"/>
    </xf>
    <xf numFmtId="3" fontId="9" fillId="3" borderId="30" xfId="65" applyNumberFormat="1" applyFont="1" applyFill="1" applyBorder="1" applyAlignment="1" applyProtection="1">
      <alignment horizontal="right" vertical="center" wrapText="1"/>
      <protection locked="0"/>
    </xf>
    <xf numFmtId="168" fontId="8" fillId="3" borderId="30" xfId="65" applyNumberFormat="1" applyFont="1" applyFill="1" applyBorder="1" applyAlignment="1">
      <alignment horizontal="right" vertical="center" wrapText="1"/>
    </xf>
    <xf numFmtId="43" fontId="8" fillId="3" borderId="30" xfId="65" applyNumberFormat="1" applyFont="1" applyFill="1" applyBorder="1" applyAlignment="1">
      <alignment horizontal="right" vertical="center" wrapText="1"/>
    </xf>
    <xf numFmtId="2" fontId="8" fillId="3" borderId="30" xfId="65" applyNumberFormat="1" applyFont="1" applyFill="1" applyBorder="1" applyAlignment="1">
      <alignment horizontal="right" vertical="center" wrapText="1"/>
    </xf>
    <xf numFmtId="202" fontId="8" fillId="3" borderId="30" xfId="65" applyNumberFormat="1" applyFont="1" applyFill="1" applyBorder="1" applyAlignment="1">
      <alignment horizontal="right" vertical="center" wrapText="1"/>
    </xf>
    <xf numFmtId="43" fontId="8" fillId="3" borderId="0" xfId="8" applyNumberFormat="1" applyFont="1" applyFill="1" applyAlignment="1">
      <alignment vertical="center"/>
    </xf>
    <xf numFmtId="3" fontId="9" fillId="3" borderId="30" xfId="65" applyNumberFormat="1" applyFont="1" applyFill="1" applyBorder="1" applyAlignment="1">
      <alignment horizontal="right" vertical="center" wrapText="1"/>
    </xf>
    <xf numFmtId="165" fontId="8" fillId="3" borderId="30" xfId="8" applyNumberFormat="1" applyFont="1" applyFill="1" applyBorder="1" applyAlignment="1">
      <alignment horizontal="right"/>
    </xf>
    <xf numFmtId="189" fontId="8" fillId="3" borderId="30" xfId="65" applyNumberFormat="1" applyFont="1" applyFill="1" applyBorder="1" applyAlignment="1" applyProtection="1">
      <alignment horizontal="right" vertical="center" wrapText="1"/>
    </xf>
    <xf numFmtId="43" fontId="8" fillId="3" borderId="30" xfId="65" applyNumberFormat="1" applyFont="1" applyFill="1" applyBorder="1" applyAlignment="1" applyProtection="1">
      <alignment horizontal="right" vertical="center" wrapText="1"/>
    </xf>
    <xf numFmtId="168" fontId="8" fillId="3" borderId="30" xfId="1" applyNumberFormat="1" applyFont="1" applyFill="1" applyBorder="1" applyAlignment="1">
      <alignment horizontal="right" vertical="center" wrapText="1"/>
    </xf>
    <xf numFmtId="43" fontId="8" fillId="3" borderId="30" xfId="1" applyNumberFormat="1" applyFont="1" applyFill="1" applyBorder="1" applyAlignment="1">
      <alignment horizontal="right" vertical="center" wrapText="1"/>
    </xf>
    <xf numFmtId="43" fontId="8" fillId="3" borderId="30" xfId="1" applyNumberFormat="1" applyFont="1" applyFill="1" applyBorder="1" applyAlignment="1">
      <alignment horizontal="right" vertical="center"/>
    </xf>
    <xf numFmtId="43" fontId="8" fillId="3" borderId="30" xfId="1" applyNumberFormat="1" applyFont="1" applyFill="1" applyBorder="1" applyAlignment="1">
      <alignment vertical="center"/>
    </xf>
    <xf numFmtId="2" fontId="8" fillId="3" borderId="30" xfId="1" applyNumberFormat="1" applyFont="1" applyFill="1" applyBorder="1" applyAlignment="1">
      <alignment horizontal="right" vertical="center" wrapText="1"/>
    </xf>
    <xf numFmtId="2" fontId="8" fillId="3" borderId="30" xfId="1" applyNumberFormat="1" applyFont="1" applyFill="1" applyBorder="1" applyAlignment="1" applyProtection="1">
      <alignment horizontal="right" vertical="center" wrapText="1"/>
    </xf>
    <xf numFmtId="168" fontId="8" fillId="3" borderId="30" xfId="1" applyNumberFormat="1" applyFont="1" applyFill="1" applyBorder="1" applyAlignment="1" applyProtection="1">
      <alignment horizontal="right" vertical="center" wrapText="1"/>
    </xf>
    <xf numFmtId="2" fontId="8" fillId="3" borderId="30" xfId="1" applyNumberFormat="1" applyFont="1" applyFill="1" applyBorder="1" applyAlignment="1">
      <alignment vertical="center"/>
    </xf>
    <xf numFmtId="43" fontId="8" fillId="3" borderId="30" xfId="1" applyNumberFormat="1" applyFont="1" applyFill="1" applyBorder="1" applyAlignment="1" applyProtection="1">
      <alignment horizontal="right" vertical="center" wrapText="1"/>
    </xf>
    <xf numFmtId="17" fontId="9" fillId="3" borderId="0" xfId="8" applyNumberFormat="1" applyFont="1" applyFill="1" applyBorder="1" applyAlignment="1">
      <alignment horizontal="left" vertical="center"/>
    </xf>
    <xf numFmtId="3" fontId="9" fillId="3" borderId="0" xfId="65" applyNumberFormat="1" applyFont="1" applyFill="1" applyBorder="1" applyAlignment="1">
      <alignment horizontal="right" vertical="center" wrapText="1"/>
    </xf>
    <xf numFmtId="168" fontId="8" fillId="3" borderId="0" xfId="65" applyNumberFormat="1" applyFont="1" applyFill="1" applyBorder="1" applyAlignment="1">
      <alignment horizontal="right" vertical="center" wrapText="1"/>
    </xf>
    <xf numFmtId="165" fontId="8" fillId="3" borderId="0" xfId="8" applyNumberFormat="1" applyFont="1" applyFill="1" applyBorder="1" applyAlignment="1">
      <alignment horizontal="right"/>
    </xf>
    <xf numFmtId="43" fontId="8" fillId="3" borderId="0" xfId="65" applyNumberFormat="1" applyFont="1" applyFill="1" applyBorder="1" applyAlignment="1">
      <alignment horizontal="right" vertical="center" wrapText="1"/>
    </xf>
    <xf numFmtId="43" fontId="8" fillId="3" borderId="0" xfId="1" applyNumberFormat="1" applyFont="1" applyFill="1" applyBorder="1" applyAlignment="1">
      <alignment horizontal="right" vertical="center"/>
    </xf>
    <xf numFmtId="43" fontId="8" fillId="3" borderId="0" xfId="1" applyNumberFormat="1" applyFont="1" applyFill="1" applyBorder="1" applyAlignment="1">
      <alignment vertical="center"/>
    </xf>
    <xf numFmtId="168" fontId="8" fillId="3" borderId="0" xfId="1" applyNumberFormat="1" applyFont="1" applyFill="1" applyBorder="1" applyAlignment="1">
      <alignment horizontal="right" vertical="center" wrapText="1"/>
    </xf>
    <xf numFmtId="2" fontId="8" fillId="3" borderId="0" xfId="1" applyNumberFormat="1" applyFont="1" applyFill="1" applyBorder="1" applyAlignment="1" applyProtection="1">
      <alignment horizontal="right" vertical="center" wrapText="1"/>
    </xf>
    <xf numFmtId="2" fontId="8" fillId="3" borderId="0" xfId="1" applyNumberFormat="1" applyFont="1" applyFill="1" applyBorder="1" applyAlignment="1">
      <alignment horizontal="right" vertical="center" wrapText="1"/>
    </xf>
    <xf numFmtId="168" fontId="8" fillId="3" borderId="0" xfId="1" applyNumberFormat="1" applyFont="1" applyFill="1" applyBorder="1" applyAlignment="1" applyProtection="1">
      <alignment horizontal="right" vertical="center" wrapText="1"/>
    </xf>
    <xf numFmtId="2" fontId="8" fillId="3" borderId="0" xfId="1" applyNumberFormat="1" applyFont="1" applyFill="1" applyBorder="1" applyAlignment="1">
      <alignment vertical="center"/>
    </xf>
    <xf numFmtId="202" fontId="8" fillId="3" borderId="0" xfId="65" applyNumberFormat="1" applyFont="1" applyFill="1" applyBorder="1" applyAlignment="1">
      <alignment horizontal="right" vertical="center" wrapText="1"/>
    </xf>
    <xf numFmtId="43" fontId="8" fillId="3" borderId="0" xfId="1" applyNumberFormat="1" applyFont="1" applyFill="1" applyBorder="1" applyAlignment="1" applyProtection="1">
      <alignment horizontal="right" vertical="center" wrapText="1"/>
    </xf>
    <xf numFmtId="165" fontId="8" fillId="3" borderId="0" xfId="8" applyNumberFormat="1" applyFont="1" applyFill="1" applyBorder="1" applyAlignment="1">
      <alignment horizontal="left"/>
    </xf>
    <xf numFmtId="49" fontId="7" fillId="3" borderId="0" xfId="8" applyNumberFormat="1" applyFont="1" applyFill="1" applyAlignment="1">
      <alignment horizontal="left"/>
    </xf>
    <xf numFmtId="168" fontId="7" fillId="3" borderId="0" xfId="1" applyNumberFormat="1" applyFont="1" applyFill="1" applyAlignment="1">
      <alignment horizontal="left"/>
    </xf>
    <xf numFmtId="43" fontId="11" fillId="3" borderId="0" xfId="8" applyNumberFormat="1" applyFont="1" applyFill="1" applyBorder="1" applyAlignment="1"/>
    <xf numFmtId="168" fontId="8" fillId="3" borderId="0" xfId="8" applyNumberFormat="1" applyFont="1" applyFill="1" applyAlignment="1">
      <alignment vertical="center"/>
    </xf>
    <xf numFmtId="49" fontId="71" fillId="3" borderId="0" xfId="8" applyNumberFormat="1" applyFont="1" applyFill="1" applyAlignment="1">
      <alignment horizontal="left"/>
    </xf>
    <xf numFmtId="49" fontId="7" fillId="3" borderId="0" xfId="8" applyNumberFormat="1" applyFont="1" applyFill="1" applyAlignment="1">
      <alignment vertical="center"/>
    </xf>
    <xf numFmtId="0" fontId="12" fillId="8" borderId="30" xfId="12" applyFont="1" applyFill="1" applyBorder="1" applyAlignment="1">
      <alignment horizontal="center" vertical="center" wrapText="1"/>
    </xf>
    <xf numFmtId="188" fontId="12" fillId="3" borderId="30" xfId="12" applyNumberFormat="1" applyFont="1" applyFill="1" applyBorder="1" applyAlignment="1">
      <alignment horizontal="center" vertical="top" wrapText="1"/>
    </xf>
    <xf numFmtId="188" fontId="12" fillId="3" borderId="30" xfId="12" applyNumberFormat="1" applyFont="1" applyFill="1" applyBorder="1" applyAlignment="1">
      <alignment horizontal="center" vertical="top"/>
    </xf>
    <xf numFmtId="188" fontId="12" fillId="3" borderId="104" xfId="12" applyNumberFormat="1" applyFont="1" applyFill="1" applyBorder="1" applyAlignment="1">
      <alignment horizontal="center" vertical="top"/>
    </xf>
    <xf numFmtId="3" fontId="7" fillId="3" borderId="30" xfId="15" applyNumberFormat="1" applyFont="1" applyFill="1" applyBorder="1" applyAlignment="1">
      <alignment horizontal="right" vertical="center" wrapText="1"/>
    </xf>
    <xf numFmtId="4" fontId="7" fillId="3" borderId="30" xfId="15" applyNumberFormat="1" applyFont="1" applyFill="1" applyBorder="1" applyAlignment="1">
      <alignment horizontal="right" vertical="center" wrapText="1"/>
    </xf>
    <xf numFmtId="49" fontId="7" fillId="7" borderId="95" xfId="0" applyNumberFormat="1" applyFont="1" applyFill="1" applyBorder="1" applyAlignment="1">
      <alignment horizontal="left"/>
    </xf>
    <xf numFmtId="165" fontId="7" fillId="7" borderId="95" xfId="8" applyNumberFormat="1" applyFont="1" applyFill="1" applyBorder="1" applyAlignment="1">
      <alignment horizontal="right"/>
    </xf>
    <xf numFmtId="4" fontId="7" fillId="7" borderId="95" xfId="8" applyNumberFormat="1" applyFont="1" applyFill="1" applyBorder="1" applyAlignment="1">
      <alignment horizontal="right"/>
    </xf>
    <xf numFmtId="4" fontId="13" fillId="7" borderId="30" xfId="11" applyNumberFormat="1" applyFont="1" applyFill="1" applyBorder="1" applyAlignment="1" applyProtection="1">
      <alignment horizontal="right" vertical="center" wrapText="1"/>
    </xf>
    <xf numFmtId="17" fontId="9" fillId="3" borderId="30" xfId="8" applyNumberFormat="1" applyFont="1" applyFill="1" applyBorder="1" applyAlignment="1">
      <alignment horizontal="left" vertical="center"/>
    </xf>
    <xf numFmtId="3" fontId="8" fillId="3" borderId="30" xfId="15" applyNumberFormat="1" applyFont="1" applyFill="1" applyBorder="1" applyAlignment="1">
      <alignment horizontal="right" vertical="center" wrapText="1"/>
    </xf>
    <xf numFmtId="4" fontId="8" fillId="3" borderId="30" xfId="15" applyNumberFormat="1" applyFont="1" applyFill="1" applyBorder="1" applyAlignment="1">
      <alignment horizontal="right" vertical="center" wrapText="1"/>
    </xf>
    <xf numFmtId="3" fontId="8" fillId="3" borderId="0" xfId="8" applyNumberFormat="1" applyFont="1" applyFill="1" applyAlignment="1">
      <alignment vertical="center"/>
    </xf>
    <xf numFmtId="0" fontId="8" fillId="3" borderId="30" xfId="15" applyNumberFormat="1" applyFont="1" applyFill="1" applyBorder="1" applyAlignment="1">
      <alignment horizontal="right" vertical="center" wrapText="1"/>
    </xf>
    <xf numFmtId="0" fontId="8" fillId="3" borderId="0" xfId="15" applyNumberFormat="1" applyFont="1" applyFill="1" applyBorder="1" applyAlignment="1">
      <alignment horizontal="right" vertical="center" wrapText="1"/>
    </xf>
    <xf numFmtId="3" fontId="8" fillId="3" borderId="0" xfId="15" applyNumberFormat="1" applyFont="1" applyFill="1" applyBorder="1" applyAlignment="1">
      <alignment horizontal="right" vertical="center" wrapText="1"/>
    </xf>
    <xf numFmtId="4" fontId="8" fillId="3" borderId="0" xfId="15" applyNumberFormat="1" applyFont="1" applyFill="1" applyBorder="1" applyAlignment="1">
      <alignment horizontal="right" vertical="center" wrapText="1"/>
    </xf>
    <xf numFmtId="2" fontId="7" fillId="3" borderId="0" xfId="8" applyNumberFormat="1" applyFont="1" applyFill="1" applyAlignment="1">
      <alignment horizontal="left"/>
    </xf>
    <xf numFmtId="17" fontId="21" fillId="3" borderId="0" xfId="19" applyNumberFormat="1" applyFont="1" applyFill="1" applyBorder="1" applyAlignment="1">
      <alignment horizontal="left" vertical="top"/>
    </xf>
    <xf numFmtId="4" fontId="11" fillId="3" borderId="0" xfId="8" applyNumberFormat="1" applyFont="1" applyFill="1" applyBorder="1" applyAlignment="1"/>
    <xf numFmtId="3" fontId="11" fillId="3" borderId="0" xfId="8" applyNumberFormat="1" applyFont="1" applyFill="1" applyBorder="1" applyAlignment="1"/>
    <xf numFmtId="4" fontId="8" fillId="3" borderId="0" xfId="8" applyNumberFormat="1" applyFont="1" applyFill="1" applyAlignment="1">
      <alignment vertical="center"/>
    </xf>
    <xf numFmtId="168" fontId="11" fillId="3" borderId="0" xfId="11" applyNumberFormat="1" applyFont="1" applyFill="1" applyBorder="1" applyAlignment="1"/>
    <xf numFmtId="0" fontId="7" fillId="8" borderId="111" xfId="8" applyFont="1" applyFill="1" applyBorder="1" applyAlignment="1">
      <alignment horizontal="center" vertical="center" wrapText="1"/>
    </xf>
    <xf numFmtId="49" fontId="7" fillId="0" borderId="94" xfId="0" applyNumberFormat="1" applyFont="1" applyFill="1" applyBorder="1" applyAlignment="1">
      <alignment horizontal="left"/>
    </xf>
    <xf numFmtId="43" fontId="7" fillId="2" borderId="111" xfId="1" applyFont="1" applyFill="1" applyBorder="1" applyAlignment="1">
      <alignment horizontal="right"/>
    </xf>
    <xf numFmtId="43" fontId="7" fillId="7" borderId="95" xfId="1" applyFont="1" applyFill="1" applyBorder="1" applyAlignment="1">
      <alignment horizontal="right"/>
    </xf>
    <xf numFmtId="43" fontId="8" fillId="7" borderId="30" xfId="1" applyFont="1" applyFill="1" applyBorder="1" applyAlignment="1">
      <alignment horizontal="right"/>
    </xf>
    <xf numFmtId="43" fontId="8" fillId="2" borderId="30" xfId="1" applyFont="1" applyFill="1" applyBorder="1" applyAlignment="1">
      <alignment horizontal="right"/>
    </xf>
    <xf numFmtId="43" fontId="8" fillId="0" borderId="30" xfId="1" applyFont="1" applyFill="1" applyBorder="1" applyAlignment="1">
      <alignment horizontal="right"/>
    </xf>
    <xf numFmtId="17" fontId="9" fillId="4" borderId="0" xfId="8" applyNumberFormat="1" applyFont="1" applyFill="1" applyBorder="1" applyAlignment="1">
      <alignment horizontal="left" vertical="center"/>
    </xf>
    <xf numFmtId="43" fontId="8" fillId="2" borderId="0" xfId="1" applyFont="1" applyFill="1" applyBorder="1" applyAlignment="1">
      <alignment horizontal="right"/>
    </xf>
    <xf numFmtId="43" fontId="7" fillId="2" borderId="0" xfId="1" applyFont="1" applyFill="1" applyBorder="1" applyAlignment="1">
      <alignment horizontal="right"/>
    </xf>
    <xf numFmtId="165" fontId="11" fillId="3" borderId="0" xfId="8" applyNumberFormat="1" applyFont="1" applyFill="1" applyBorder="1" applyAlignment="1"/>
    <xf numFmtId="49" fontId="7" fillId="8" borderId="111" xfId="8" applyNumberFormat="1" applyFont="1" applyFill="1" applyBorder="1" applyAlignment="1">
      <alignment horizontal="center" vertical="center"/>
    </xf>
    <xf numFmtId="190" fontId="7" fillId="3" borderId="111" xfId="8" applyNumberFormat="1" applyFont="1" applyFill="1" applyBorder="1" applyAlignment="1">
      <alignment horizontal="right"/>
    </xf>
    <xf numFmtId="190" fontId="7" fillId="7" borderId="104" xfId="8" applyNumberFormat="1" applyFont="1" applyFill="1" applyBorder="1" applyAlignment="1">
      <alignment horizontal="right"/>
    </xf>
    <xf numFmtId="190" fontId="7" fillId="7" borderId="95" xfId="8" applyNumberFormat="1" applyFont="1" applyFill="1" applyBorder="1" applyAlignment="1">
      <alignment horizontal="right"/>
    </xf>
    <xf numFmtId="190" fontId="8" fillId="3" borderId="30" xfId="8" applyNumberFormat="1" applyFont="1" applyFill="1" applyBorder="1" applyAlignment="1">
      <alignment horizontal="right"/>
    </xf>
    <xf numFmtId="190" fontId="8" fillId="3" borderId="0" xfId="8" applyNumberFormat="1" applyFont="1" applyFill="1" applyBorder="1" applyAlignment="1">
      <alignment horizontal="right"/>
    </xf>
    <xf numFmtId="49" fontId="7" fillId="8" borderId="111" xfId="8" applyNumberFormat="1" applyFont="1" applyFill="1" applyBorder="1" applyAlignment="1">
      <alignment horizontal="center"/>
    </xf>
    <xf numFmtId="177" fontId="8" fillId="3" borderId="0" xfId="8" applyNumberFormat="1" applyFont="1" applyFill="1" applyBorder="1" applyAlignment="1">
      <alignment horizontal="right"/>
    </xf>
    <xf numFmtId="49" fontId="7" fillId="8" borderId="111" xfId="8" applyNumberFormat="1" applyFont="1" applyFill="1" applyBorder="1" applyAlignment="1">
      <alignment vertical="center"/>
    </xf>
    <xf numFmtId="49" fontId="7" fillId="8" borderId="111" xfId="8" applyNumberFormat="1" applyFont="1" applyFill="1" applyBorder="1" applyAlignment="1">
      <alignment horizontal="center" vertical="center" wrapText="1"/>
    </xf>
    <xf numFmtId="49" fontId="7" fillId="8" borderId="28" xfId="8" applyNumberFormat="1" applyFont="1" applyFill="1" applyBorder="1" applyAlignment="1">
      <alignment horizontal="center" vertical="center"/>
    </xf>
    <xf numFmtId="49" fontId="7" fillId="8" borderId="21" xfId="8" applyNumberFormat="1" applyFont="1" applyFill="1" applyBorder="1" applyAlignment="1">
      <alignment horizontal="center" vertical="center"/>
    </xf>
    <xf numFmtId="190" fontId="7" fillId="2" borderId="111" xfId="8" applyNumberFormat="1" applyFont="1" applyFill="1" applyBorder="1" applyAlignment="1">
      <alignment horizontal="right"/>
    </xf>
    <xf numFmtId="190" fontId="7" fillId="7" borderId="111" xfId="8" applyNumberFormat="1" applyFont="1" applyFill="1" applyBorder="1" applyAlignment="1">
      <alignment horizontal="right"/>
    </xf>
    <xf numFmtId="0" fontId="11" fillId="3" borderId="0" xfId="8" applyNumberFormat="1" applyFont="1" applyFill="1" applyBorder="1" applyAlignment="1">
      <alignment vertical="top"/>
    </xf>
    <xf numFmtId="0" fontId="8" fillId="3" borderId="0" xfId="8" applyFont="1" applyFill="1" applyAlignment="1">
      <alignment vertical="top"/>
    </xf>
    <xf numFmtId="0" fontId="7" fillId="3" borderId="111" xfId="8" applyFont="1" applyFill="1" applyBorder="1" applyAlignment="1">
      <alignment horizontal="right" vertical="top"/>
    </xf>
    <xf numFmtId="173" fontId="7" fillId="3" borderId="111" xfId="8" applyNumberFormat="1" applyFont="1" applyFill="1" applyBorder="1" applyAlignment="1">
      <alignment horizontal="right" vertical="top"/>
    </xf>
    <xf numFmtId="43" fontId="7" fillId="3" borderId="111" xfId="1" applyFont="1" applyFill="1" applyBorder="1" applyAlignment="1">
      <alignment horizontal="right" vertical="top"/>
    </xf>
    <xf numFmtId="43" fontId="7" fillId="3" borderId="111" xfId="1" applyNumberFormat="1" applyFont="1" applyFill="1" applyBorder="1" applyAlignment="1">
      <alignment horizontal="right" vertical="top"/>
    </xf>
    <xf numFmtId="171" fontId="7" fillId="3" borderId="111" xfId="8" applyNumberFormat="1" applyFont="1" applyFill="1" applyBorder="1" applyAlignment="1">
      <alignment horizontal="right" vertical="top"/>
    </xf>
    <xf numFmtId="0" fontId="7" fillId="3" borderId="0" xfId="8" applyFont="1" applyFill="1" applyAlignment="1">
      <alignment vertical="top"/>
    </xf>
    <xf numFmtId="43" fontId="7" fillId="7" borderId="95" xfId="1" applyNumberFormat="1" applyFont="1" applyFill="1" applyBorder="1" applyAlignment="1">
      <alignment horizontal="right"/>
    </xf>
    <xf numFmtId="0" fontId="8" fillId="3" borderId="30" xfId="8" applyFont="1" applyFill="1" applyBorder="1" applyAlignment="1">
      <alignment horizontal="right" vertical="top"/>
    </xf>
    <xf numFmtId="165" fontId="8" fillId="3" borderId="30" xfId="8" applyNumberFormat="1" applyFont="1" applyFill="1" applyBorder="1" applyAlignment="1">
      <alignment horizontal="right" vertical="top"/>
    </xf>
    <xf numFmtId="43" fontId="8" fillId="3" borderId="30" xfId="1" applyFont="1" applyFill="1" applyBorder="1" applyAlignment="1">
      <alignment horizontal="right" vertical="top"/>
    </xf>
    <xf numFmtId="43" fontId="8" fillId="3" borderId="30" xfId="1" applyNumberFormat="1" applyFont="1" applyFill="1" applyBorder="1" applyAlignment="1">
      <alignment horizontal="right" vertical="top"/>
    </xf>
    <xf numFmtId="171" fontId="8" fillId="3" borderId="30" xfId="8" applyNumberFormat="1" applyFont="1" applyFill="1" applyBorder="1" applyAlignment="1">
      <alignment horizontal="right" vertical="top"/>
    </xf>
    <xf numFmtId="168" fontId="8" fillId="3" borderId="30" xfId="1" applyNumberFormat="1" applyFont="1" applyFill="1" applyBorder="1" applyAlignment="1">
      <alignment horizontal="right" vertical="top"/>
    </xf>
    <xf numFmtId="0" fontId="8" fillId="3" borderId="0" xfId="8" applyFont="1" applyFill="1" applyBorder="1" applyAlignment="1">
      <alignment horizontal="right" vertical="top"/>
    </xf>
    <xf numFmtId="168" fontId="8" fillId="3" borderId="0" xfId="1" applyNumberFormat="1" applyFont="1" applyFill="1" applyBorder="1" applyAlignment="1">
      <alignment horizontal="right" vertical="top"/>
    </xf>
    <xf numFmtId="43" fontId="8" fillId="3" borderId="0" xfId="1" applyFont="1" applyFill="1" applyBorder="1" applyAlignment="1">
      <alignment horizontal="right" vertical="top"/>
    </xf>
    <xf numFmtId="171" fontId="8" fillId="3" borderId="0" xfId="8" applyNumberFormat="1" applyFont="1" applyFill="1" applyBorder="1" applyAlignment="1">
      <alignment horizontal="right" vertical="top"/>
    </xf>
    <xf numFmtId="43" fontId="8" fillId="3" borderId="0" xfId="1" applyNumberFormat="1" applyFont="1" applyFill="1" applyBorder="1" applyAlignment="1">
      <alignment horizontal="right" vertical="top"/>
    </xf>
    <xf numFmtId="173" fontId="8" fillId="3" borderId="0" xfId="8" applyNumberFormat="1" applyFont="1" applyFill="1" applyBorder="1" applyAlignment="1">
      <alignment horizontal="right" vertical="top"/>
    </xf>
    <xf numFmtId="181" fontId="8" fillId="3" borderId="0" xfId="2" applyNumberFormat="1" applyFont="1" applyFill="1" applyBorder="1" applyAlignment="1">
      <alignment horizontal="right" vertical="top"/>
    </xf>
    <xf numFmtId="165" fontId="8" fillId="3" borderId="0" xfId="8" applyNumberFormat="1" applyFont="1" applyFill="1" applyBorder="1" applyAlignment="1">
      <alignment horizontal="right" vertical="top"/>
    </xf>
    <xf numFmtId="9" fontId="8" fillId="3" borderId="0" xfId="2" applyFont="1" applyFill="1" applyBorder="1" applyAlignment="1">
      <alignment horizontal="right" vertical="top"/>
    </xf>
    <xf numFmtId="168" fontId="11" fillId="3" borderId="0" xfId="11" applyNumberFormat="1" applyFont="1" applyFill="1" applyBorder="1" applyAlignment="1">
      <alignment vertical="top"/>
    </xf>
    <xf numFmtId="173" fontId="11" fillId="3" borderId="0" xfId="8" applyNumberFormat="1" applyFont="1" applyFill="1" applyBorder="1" applyAlignment="1">
      <alignment vertical="top"/>
    </xf>
    <xf numFmtId="49" fontId="7" fillId="8" borderId="111" xfId="8" applyNumberFormat="1" applyFont="1" applyFill="1" applyBorder="1" applyAlignment="1">
      <alignment horizontal="center" wrapText="1"/>
    </xf>
    <xf numFmtId="49" fontId="7" fillId="3" borderId="111" xfId="8" applyNumberFormat="1" applyFont="1" applyFill="1" applyBorder="1" applyAlignment="1">
      <alignment horizontal="left"/>
    </xf>
    <xf numFmtId="0" fontId="7" fillId="3" borderId="111" xfId="8" applyFont="1" applyFill="1" applyBorder="1" applyAlignment="1">
      <alignment horizontal="right"/>
    </xf>
    <xf numFmtId="173" fontId="7" fillId="3" borderId="111" xfId="8" applyNumberFormat="1" applyFont="1" applyFill="1" applyBorder="1" applyAlignment="1">
      <alignment horizontal="right"/>
    </xf>
    <xf numFmtId="43" fontId="7" fillId="3" borderId="111" xfId="1" applyFont="1" applyFill="1" applyBorder="1" applyAlignment="1">
      <alignment horizontal="right"/>
    </xf>
    <xf numFmtId="191" fontId="7" fillId="3" borderId="111" xfId="8" applyNumberFormat="1" applyFont="1" applyFill="1" applyBorder="1" applyAlignment="1">
      <alignment horizontal="right"/>
    </xf>
    <xf numFmtId="43" fontId="7" fillId="3" borderId="111" xfId="1" applyFont="1" applyFill="1" applyBorder="1" applyAlignment="1">
      <alignment horizontal="right" vertical="center"/>
    </xf>
    <xf numFmtId="0" fontId="13" fillId="7" borderId="30" xfId="8" applyNumberFormat="1" applyFont="1" applyFill="1" applyBorder="1" applyAlignment="1">
      <alignment vertical="center"/>
    </xf>
    <xf numFmtId="0" fontId="8" fillId="3" borderId="30" xfId="8" applyFont="1" applyFill="1" applyBorder="1" applyAlignment="1">
      <alignment horizontal="right"/>
    </xf>
    <xf numFmtId="173" fontId="8" fillId="3" borderId="30" xfId="8" applyNumberFormat="1" applyFont="1" applyFill="1" applyBorder="1" applyAlignment="1">
      <alignment horizontal="right"/>
    </xf>
    <xf numFmtId="43" fontId="8" fillId="3" borderId="30" xfId="1" applyFont="1" applyFill="1" applyBorder="1" applyAlignment="1">
      <alignment horizontal="right"/>
    </xf>
    <xf numFmtId="171" fontId="8" fillId="3" borderId="30" xfId="8" applyNumberFormat="1" applyFont="1" applyFill="1" applyBorder="1" applyAlignment="1">
      <alignment horizontal="right"/>
    </xf>
    <xf numFmtId="168" fontId="8" fillId="3" borderId="30" xfId="1" applyNumberFormat="1" applyFont="1" applyFill="1" applyBorder="1" applyAlignment="1">
      <alignment horizontal="right"/>
    </xf>
    <xf numFmtId="0" fontId="8" fillId="3" borderId="0" xfId="8" applyFont="1" applyFill="1" applyBorder="1" applyAlignment="1">
      <alignment horizontal="right"/>
    </xf>
    <xf numFmtId="43" fontId="8" fillId="3" borderId="0" xfId="1" applyFont="1" applyFill="1" applyBorder="1" applyAlignment="1">
      <alignment horizontal="right"/>
    </xf>
    <xf numFmtId="173" fontId="8" fillId="3" borderId="0" xfId="8" applyNumberFormat="1" applyFont="1" applyFill="1" applyBorder="1" applyAlignment="1">
      <alignment horizontal="right"/>
    </xf>
    <xf numFmtId="171" fontId="8" fillId="3" borderId="0" xfId="8" applyNumberFormat="1" applyFont="1" applyFill="1" applyBorder="1" applyAlignment="1">
      <alignment horizontal="right"/>
    </xf>
    <xf numFmtId="0" fontId="71" fillId="3" borderId="0" xfId="8" applyFont="1" applyFill="1" applyAlignment="1">
      <alignment vertical="center"/>
    </xf>
    <xf numFmtId="49" fontId="71" fillId="3" borderId="0" xfId="8" applyNumberFormat="1" applyFont="1" applyFill="1" applyAlignment="1">
      <alignment horizontal="left" wrapText="1"/>
    </xf>
    <xf numFmtId="171" fontId="11" fillId="3" borderId="0" xfId="8" applyNumberFormat="1" applyFont="1" applyFill="1" applyBorder="1" applyAlignment="1"/>
    <xf numFmtId="43" fontId="7" fillId="3" borderId="111" xfId="1" applyNumberFormat="1" applyFont="1" applyFill="1" applyBorder="1" applyAlignment="1">
      <alignment horizontal="right"/>
    </xf>
    <xf numFmtId="165" fontId="7" fillId="3" borderId="111" xfId="8" applyNumberFormat="1" applyFont="1" applyFill="1" applyBorder="1" applyAlignment="1">
      <alignment horizontal="right"/>
    </xf>
    <xf numFmtId="43" fontId="8" fillId="3" borderId="30" xfId="1" applyNumberFormat="1" applyFont="1" applyFill="1" applyBorder="1" applyAlignment="1">
      <alignment horizontal="right"/>
    </xf>
    <xf numFmtId="43" fontId="8" fillId="3" borderId="0" xfId="1" applyNumberFormat="1" applyFont="1" applyFill="1" applyBorder="1" applyAlignment="1">
      <alignment horizontal="right"/>
    </xf>
    <xf numFmtId="175" fontId="8" fillId="3" borderId="0" xfId="8" applyNumberFormat="1" applyFont="1" applyFill="1" applyBorder="1" applyAlignment="1">
      <alignment horizontal="right"/>
    </xf>
    <xf numFmtId="43" fontId="7" fillId="7" borderId="104" xfId="1" applyFont="1" applyFill="1" applyBorder="1" applyAlignment="1">
      <alignment horizontal="right"/>
    </xf>
    <xf numFmtId="178" fontId="8" fillId="3" borderId="0" xfId="8" applyNumberFormat="1" applyFont="1" applyFill="1" applyBorder="1" applyAlignment="1">
      <alignment horizontal="right"/>
    </xf>
    <xf numFmtId="178" fontId="11" fillId="3" borderId="0" xfId="8" applyNumberFormat="1" applyFont="1" applyFill="1" applyBorder="1" applyAlignment="1"/>
    <xf numFmtId="168" fontId="7" fillId="3" borderId="111" xfId="1" applyNumberFormat="1" applyFont="1" applyFill="1" applyBorder="1" applyAlignment="1">
      <alignment horizontal="right"/>
    </xf>
    <xf numFmtId="43" fontId="7" fillId="7" borderId="111" xfId="1" applyFont="1" applyFill="1" applyBorder="1" applyAlignment="1">
      <alignment horizontal="right"/>
    </xf>
    <xf numFmtId="43" fontId="7" fillId="7" borderId="30" xfId="1" applyFont="1" applyFill="1" applyBorder="1" applyAlignment="1">
      <alignment horizontal="right"/>
    </xf>
    <xf numFmtId="168" fontId="7" fillId="7" borderId="30" xfId="1" applyNumberFormat="1" applyFont="1" applyFill="1" applyBorder="1" applyAlignment="1">
      <alignment horizontal="right"/>
    </xf>
    <xf numFmtId="168" fontId="8" fillId="3" borderId="0" xfId="1" applyNumberFormat="1" applyFont="1" applyFill="1" applyBorder="1" applyAlignment="1">
      <alignment horizontal="right"/>
    </xf>
    <xf numFmtId="49" fontId="7" fillId="3" borderId="0" xfId="8" applyNumberFormat="1" applyFont="1" applyFill="1" applyAlignment="1">
      <alignment horizontal="left" wrapText="1"/>
    </xf>
    <xf numFmtId="171" fontId="8" fillId="3" borderId="0" xfId="8" applyNumberFormat="1" applyFont="1" applyFill="1" applyAlignment="1">
      <alignment vertical="center"/>
    </xf>
    <xf numFmtId="171" fontId="7" fillId="3" borderId="111" xfId="8" applyNumberFormat="1" applyFont="1" applyFill="1" applyBorder="1" applyAlignment="1">
      <alignment horizontal="right"/>
    </xf>
    <xf numFmtId="173" fontId="11" fillId="3" borderId="0" xfId="8" applyNumberFormat="1" applyFont="1" applyFill="1" applyBorder="1" applyAlignment="1"/>
    <xf numFmtId="49" fontId="7" fillId="3" borderId="0" xfId="8" applyNumberFormat="1" applyFont="1" applyFill="1" applyAlignment="1">
      <alignment horizontal="left" vertical="center"/>
    </xf>
    <xf numFmtId="165" fontId="8" fillId="3" borderId="0" xfId="8" applyNumberFormat="1" applyFont="1" applyFill="1" applyAlignment="1">
      <alignment vertical="center"/>
    </xf>
    <xf numFmtId="49" fontId="7" fillId="8" borderId="30" xfId="8" applyNumberFormat="1" applyFont="1" applyFill="1" applyBorder="1" applyAlignment="1">
      <alignment horizontal="center" vertical="center"/>
    </xf>
    <xf numFmtId="49" fontId="7" fillId="8" borderId="110" xfId="8" applyNumberFormat="1" applyFont="1" applyFill="1" applyBorder="1" applyAlignment="1">
      <alignment horizontal="center"/>
    </xf>
    <xf numFmtId="43" fontId="7" fillId="3" borderId="21" xfId="1" applyFont="1" applyFill="1" applyBorder="1" applyAlignment="1">
      <alignment horizontal="right"/>
    </xf>
    <xf numFmtId="3" fontId="21" fillId="3" borderId="0" xfId="8" applyNumberFormat="1" applyFont="1" applyFill="1" applyBorder="1" applyAlignment="1">
      <alignment horizontal="justify" vertical="center"/>
    </xf>
    <xf numFmtId="49" fontId="7" fillId="3" borderId="0" xfId="8" applyNumberFormat="1" applyFont="1" applyFill="1" applyAlignment="1">
      <alignment vertical="top"/>
    </xf>
    <xf numFmtId="49" fontId="7" fillId="3" borderId="0" xfId="8" applyNumberFormat="1" applyFont="1" applyFill="1" applyAlignment="1">
      <alignment vertical="top" wrapText="1"/>
    </xf>
    <xf numFmtId="49" fontId="7" fillId="8" borderId="110" xfId="8" applyNumberFormat="1" applyFont="1" applyFill="1" applyBorder="1" applyAlignment="1">
      <alignment horizontal="center" vertical="center"/>
    </xf>
    <xf numFmtId="43" fontId="7" fillId="3" borderId="78" xfId="1" applyFont="1" applyFill="1" applyBorder="1" applyAlignment="1">
      <alignment horizontal="right"/>
    </xf>
    <xf numFmtId="43" fontId="7" fillId="3" borderId="95" xfId="1" applyFont="1" applyFill="1" applyBorder="1" applyAlignment="1">
      <alignment horizontal="right"/>
    </xf>
    <xf numFmtId="43" fontId="7" fillId="3" borderId="30" xfId="1" applyFont="1" applyFill="1" applyBorder="1" applyAlignment="1">
      <alignment horizontal="right"/>
    </xf>
    <xf numFmtId="165" fontId="7" fillId="3" borderId="0" xfId="8" applyNumberFormat="1" applyFont="1" applyFill="1" applyAlignment="1">
      <alignment vertical="center"/>
    </xf>
    <xf numFmtId="3" fontId="7" fillId="3" borderId="0" xfId="8" applyNumberFormat="1" applyFont="1" applyFill="1" applyAlignment="1">
      <alignment vertical="center"/>
    </xf>
    <xf numFmtId="3" fontId="11" fillId="3" borderId="0" xfId="17" applyNumberFormat="1" applyFont="1" applyFill="1" applyBorder="1" applyAlignment="1">
      <alignment horizontal="center"/>
    </xf>
    <xf numFmtId="3" fontId="11" fillId="3" borderId="0" xfId="18" applyNumberFormat="1" applyFont="1" applyFill="1" applyBorder="1" applyAlignment="1">
      <alignment horizontal="center"/>
    </xf>
    <xf numFmtId="165" fontId="8" fillId="3" borderId="0" xfId="8" applyNumberFormat="1" applyFont="1" applyFill="1" applyBorder="1" applyAlignment="1">
      <alignment horizontal="center"/>
    </xf>
    <xf numFmtId="3" fontId="7" fillId="3" borderId="78" xfId="17" applyNumberFormat="1" applyFont="1" applyFill="1" applyBorder="1" applyAlignment="1">
      <alignment horizontal="right"/>
    </xf>
    <xf numFmtId="3" fontId="7" fillId="3" borderId="95" xfId="8" applyNumberFormat="1" applyFont="1" applyFill="1" applyBorder="1" applyAlignment="1">
      <alignment horizontal="right"/>
    </xf>
    <xf numFmtId="3" fontId="7" fillId="3" borderId="30" xfId="17" applyNumberFormat="1" applyFont="1" applyFill="1" applyBorder="1" applyAlignment="1">
      <alignment horizontal="right"/>
    </xf>
    <xf numFmtId="3" fontId="7" fillId="3" borderId="30" xfId="8" applyNumberFormat="1" applyFont="1" applyFill="1" applyBorder="1" applyAlignment="1">
      <alignment horizontal="right"/>
    </xf>
    <xf numFmtId="165" fontId="8" fillId="7" borderId="30" xfId="8" applyNumberFormat="1" applyFont="1" applyFill="1" applyBorder="1" applyAlignment="1">
      <alignment horizontal="right"/>
    </xf>
    <xf numFmtId="3" fontId="7" fillId="7" borderId="30" xfId="8" applyNumberFormat="1" applyFont="1" applyFill="1" applyBorder="1" applyAlignment="1">
      <alignment horizontal="right"/>
    </xf>
    <xf numFmtId="3" fontId="8" fillId="3" borderId="30" xfId="8" applyNumberFormat="1" applyFont="1" applyFill="1" applyBorder="1" applyAlignment="1">
      <alignment horizontal="right"/>
    </xf>
    <xf numFmtId="3" fontId="8" fillId="3" borderId="0" xfId="8" applyNumberFormat="1" applyFont="1" applyFill="1" applyBorder="1" applyAlignment="1">
      <alignment horizontal="right"/>
    </xf>
    <xf numFmtId="3" fontId="8" fillId="3" borderId="0" xfId="8" applyNumberFormat="1" applyFont="1" applyFill="1" applyBorder="1" applyAlignment="1">
      <alignment horizontal="right" vertical="top"/>
    </xf>
    <xf numFmtId="49" fontId="7" fillId="3" borderId="57" xfId="8" applyNumberFormat="1" applyFont="1" applyFill="1" applyBorder="1" applyAlignment="1">
      <alignment vertical="top"/>
    </xf>
    <xf numFmtId="178" fontId="7" fillId="3" borderId="0" xfId="8" applyNumberFormat="1" applyFont="1" applyFill="1" applyAlignment="1">
      <alignment vertical="center"/>
    </xf>
    <xf numFmtId="196" fontId="8" fillId="3" borderId="0" xfId="8" applyNumberFormat="1" applyFont="1" applyFill="1" applyBorder="1" applyAlignment="1">
      <alignment horizontal="right"/>
    </xf>
    <xf numFmtId="49" fontId="7" fillId="8" borderId="95" xfId="0" applyNumberFormat="1" applyFont="1" applyFill="1" applyBorder="1" applyAlignment="1">
      <alignment horizontal="center" vertical="center" wrapText="1"/>
    </xf>
    <xf numFmtId="43" fontId="7" fillId="3" borderId="114" xfId="1" applyFont="1" applyFill="1" applyBorder="1" applyAlignment="1">
      <alignment horizontal="right"/>
    </xf>
    <xf numFmtId="3" fontId="10" fillId="3" borderId="0" xfId="0" applyNumberFormat="1" applyFont="1" applyFill="1"/>
    <xf numFmtId="171" fontId="10" fillId="3" borderId="0" xfId="0" applyNumberFormat="1" applyFont="1" applyFill="1"/>
    <xf numFmtId="43" fontId="7" fillId="7" borderId="114" xfId="1" applyFont="1" applyFill="1" applyBorder="1" applyAlignment="1">
      <alignment horizontal="right"/>
    </xf>
    <xf numFmtId="17" fontId="9" fillId="3" borderId="114" xfId="8" applyNumberFormat="1" applyFont="1" applyFill="1" applyBorder="1" applyAlignment="1">
      <alignment horizontal="left" vertical="center"/>
    </xf>
    <xf numFmtId="43" fontId="8" fillId="3" borderId="114" xfId="1" applyFont="1" applyFill="1" applyBorder="1" applyAlignment="1">
      <alignment horizontal="right"/>
    </xf>
    <xf numFmtId="171" fontId="10" fillId="3" borderId="0" xfId="0" applyNumberFormat="1" applyFont="1" applyFill="1" applyBorder="1"/>
    <xf numFmtId="1" fontId="10" fillId="3" borderId="0" xfId="0" applyNumberFormat="1" applyFont="1" applyFill="1"/>
    <xf numFmtId="0" fontId="46" fillId="3" borderId="0" xfId="0" applyFont="1" applyFill="1"/>
    <xf numFmtId="1" fontId="46" fillId="3" borderId="0" xfId="0" applyNumberFormat="1" applyFont="1" applyFill="1"/>
    <xf numFmtId="49" fontId="7" fillId="8" borderId="111" xfId="0" applyNumberFormat="1" applyFont="1" applyFill="1" applyBorder="1" applyAlignment="1">
      <alignment horizontal="center" vertical="center" wrapText="1"/>
    </xf>
    <xf numFmtId="0" fontId="49" fillId="3" borderId="0" xfId="0" applyFont="1" applyFill="1"/>
    <xf numFmtId="49" fontId="7" fillId="3" borderId="111" xfId="0" applyNumberFormat="1" applyFont="1" applyFill="1" applyBorder="1" applyAlignment="1">
      <alignment horizontal="left" vertical="top"/>
    </xf>
    <xf numFmtId="3" fontId="15" fillId="9" borderId="114" xfId="1" applyNumberFormat="1" applyFont="1" applyFill="1" applyBorder="1" applyAlignment="1">
      <alignment horizontal="right"/>
    </xf>
    <xf numFmtId="4" fontId="15" fillId="9" borderId="114" xfId="2" applyNumberFormat="1" applyFont="1" applyFill="1" applyBorder="1" applyAlignment="1">
      <alignment horizontal="right"/>
    </xf>
    <xf numFmtId="49" fontId="7" fillId="7" borderId="111" xfId="0" applyNumberFormat="1" applyFont="1" applyFill="1" applyBorder="1" applyAlignment="1">
      <alignment horizontal="left" vertical="top"/>
    </xf>
    <xf numFmtId="3" fontId="10" fillId="9" borderId="30" xfId="1" applyNumberFormat="1" applyFont="1" applyFill="1" applyBorder="1" applyAlignment="1">
      <alignment horizontal="right"/>
    </xf>
    <xf numFmtId="4" fontId="8" fillId="3" borderId="30" xfId="0" applyNumberFormat="1" applyFont="1" applyFill="1" applyBorder="1" applyAlignment="1">
      <alignment horizontal="right" vertical="top"/>
    </xf>
    <xf numFmtId="3" fontId="10" fillId="9" borderId="0" xfId="1" applyNumberFormat="1" applyFont="1" applyFill="1" applyBorder="1" applyAlignment="1">
      <alignment horizontal="right"/>
    </xf>
    <xf numFmtId="4" fontId="8" fillId="3" borderId="0" xfId="0" applyNumberFormat="1" applyFont="1" applyFill="1" applyBorder="1" applyAlignment="1">
      <alignment horizontal="right" vertical="top"/>
    </xf>
    <xf numFmtId="49" fontId="23" fillId="3" borderId="0" xfId="0" applyNumberFormat="1" applyFont="1" applyFill="1" applyAlignment="1">
      <alignment horizontal="left" wrapText="1"/>
    </xf>
    <xf numFmtId="0" fontId="8" fillId="3" borderId="0" xfId="0" applyFont="1" applyFill="1" applyAlignment="1">
      <alignment horizontal="center" vertical="center"/>
    </xf>
    <xf numFmtId="49" fontId="7" fillId="8" borderId="30" xfId="0" applyNumberFormat="1" applyFont="1" applyFill="1" applyBorder="1" applyAlignment="1">
      <alignment horizontal="center" vertical="center" wrapText="1"/>
    </xf>
    <xf numFmtId="1" fontId="7" fillId="8" borderId="30" xfId="0" applyNumberFormat="1" applyFont="1" applyFill="1" applyBorder="1" applyAlignment="1">
      <alignment horizontal="center" vertical="center" wrapText="1"/>
    </xf>
    <xf numFmtId="168" fontId="15" fillId="3" borderId="114" xfId="1" applyNumberFormat="1" applyFont="1" applyFill="1" applyBorder="1" applyAlignment="1">
      <alignment horizontal="center" wrapText="1"/>
    </xf>
    <xf numFmtId="43" fontId="15" fillId="3" borderId="114" xfId="1" applyFont="1" applyFill="1" applyBorder="1" applyAlignment="1">
      <alignment horizontal="center" wrapText="1"/>
    </xf>
    <xf numFmtId="43" fontId="15" fillId="3" borderId="114" xfId="1" applyFont="1" applyFill="1" applyBorder="1" applyAlignment="1">
      <alignment horizontal="right" wrapText="1"/>
    </xf>
    <xf numFmtId="168" fontId="10" fillId="3" borderId="30" xfId="1" applyNumberFormat="1" applyFont="1" applyFill="1" applyBorder="1" applyAlignment="1">
      <alignment horizontal="center" wrapText="1"/>
    </xf>
    <xf numFmtId="43" fontId="10" fillId="3" borderId="30" xfId="1" applyFont="1" applyFill="1" applyBorder="1" applyAlignment="1">
      <alignment horizontal="center" wrapText="1"/>
    </xf>
    <xf numFmtId="168" fontId="10" fillId="3" borderId="30" xfId="1" applyNumberFormat="1" applyFont="1" applyFill="1" applyBorder="1" applyAlignment="1">
      <alignment horizontal="right" wrapText="1"/>
    </xf>
    <xf numFmtId="43" fontId="10" fillId="3" borderId="30" xfId="1" applyFont="1" applyFill="1" applyBorder="1" applyAlignment="1">
      <alignment horizontal="right" wrapText="1"/>
    </xf>
    <xf numFmtId="43" fontId="8" fillId="3" borderId="30" xfId="1" applyFont="1" applyFill="1" applyBorder="1" applyAlignment="1">
      <alignment horizontal="center"/>
    </xf>
    <xf numFmtId="168" fontId="8" fillId="3" borderId="30" xfId="1" applyNumberFormat="1" applyFont="1" applyFill="1" applyBorder="1" applyAlignment="1">
      <alignment horizontal="center"/>
    </xf>
    <xf numFmtId="0" fontId="8" fillId="3" borderId="0" xfId="0" applyFont="1" applyFill="1" applyAlignment="1">
      <alignment horizontal="left" vertical="center"/>
    </xf>
    <xf numFmtId="168" fontId="10" fillId="3" borderId="0" xfId="1" applyNumberFormat="1" applyFont="1" applyFill="1" applyBorder="1" applyAlignment="1">
      <alignment horizontal="center" wrapText="1"/>
    </xf>
    <xf numFmtId="43" fontId="10" fillId="3" borderId="0" xfId="1" applyFont="1" applyFill="1" applyBorder="1" applyAlignment="1">
      <alignment horizontal="center" wrapText="1"/>
    </xf>
    <xf numFmtId="0" fontId="0" fillId="3" borderId="0" xfId="0" applyFill="1" applyBorder="1"/>
    <xf numFmtId="17" fontId="12" fillId="8" borderId="114" xfId="0" applyNumberFormat="1" applyFont="1" applyFill="1" applyBorder="1" applyAlignment="1">
      <alignment horizontal="center" vertical="center" wrapText="1"/>
    </xf>
    <xf numFmtId="17" fontId="7" fillId="8" borderId="114" xfId="8" applyNumberFormat="1" applyFont="1" applyFill="1" applyBorder="1" applyAlignment="1">
      <alignment horizontal="center" vertical="center" wrapText="1"/>
    </xf>
    <xf numFmtId="0" fontId="11" fillId="3" borderId="114" xfId="0" applyFont="1" applyFill="1" applyBorder="1" applyAlignment="1">
      <alignment wrapText="1"/>
    </xf>
    <xf numFmtId="43" fontId="11" fillId="3" borderId="114" xfId="1" applyFont="1" applyFill="1" applyBorder="1" applyAlignment="1">
      <alignment horizontal="right"/>
    </xf>
    <xf numFmtId="43" fontId="11" fillId="3" borderId="114" xfId="1" applyFont="1" applyFill="1" applyBorder="1" applyAlignment="1">
      <alignment wrapText="1"/>
    </xf>
    <xf numFmtId="43" fontId="10" fillId="3" borderId="114" xfId="1" applyFont="1" applyFill="1" applyBorder="1" applyAlignment="1">
      <alignment horizontal="right"/>
    </xf>
    <xf numFmtId="43" fontId="11" fillId="3" borderId="114" xfId="1" applyFont="1" applyFill="1" applyBorder="1"/>
    <xf numFmtId="43" fontId="10" fillId="3" borderId="114" xfId="1" applyFont="1" applyFill="1" applyBorder="1"/>
    <xf numFmtId="43" fontId="10" fillId="3" borderId="114" xfId="1" applyFont="1" applyFill="1" applyBorder="1" applyAlignment="1"/>
    <xf numFmtId="0" fontId="12" fillId="3" borderId="114" xfId="0" applyFont="1" applyFill="1" applyBorder="1" applyAlignment="1">
      <alignment wrapText="1"/>
    </xf>
    <xf numFmtId="43" fontId="15" fillId="3" borderId="114" xfId="1" applyFont="1" applyFill="1" applyBorder="1"/>
    <xf numFmtId="0" fontId="66" fillId="3" borderId="0" xfId="0" applyNumberFormat="1" applyFont="1" applyFill="1" applyBorder="1" applyAlignment="1">
      <alignment wrapText="1"/>
    </xf>
    <xf numFmtId="0" fontId="11" fillId="3" borderId="0" xfId="0" applyNumberFormat="1" applyFont="1" applyFill="1" applyBorder="1" applyAlignment="1">
      <alignment wrapText="1"/>
    </xf>
    <xf numFmtId="0" fontId="10" fillId="3" borderId="0" xfId="0" applyNumberFormat="1" applyFont="1" applyFill="1" applyBorder="1" applyAlignment="1"/>
    <xf numFmtId="43" fontId="10" fillId="3" borderId="0" xfId="0" applyNumberFormat="1" applyFont="1" applyFill="1" applyBorder="1"/>
    <xf numFmtId="49" fontId="7" fillId="8" borderId="114" xfId="0" applyNumberFormat="1" applyFont="1" applyFill="1" applyBorder="1" applyAlignment="1">
      <alignment horizontal="center" vertical="center" wrapText="1"/>
    </xf>
    <xf numFmtId="49" fontId="7" fillId="3" borderId="114" xfId="0" applyNumberFormat="1" applyFont="1" applyFill="1" applyBorder="1" applyAlignment="1">
      <alignment horizontal="left"/>
    </xf>
    <xf numFmtId="43" fontId="7" fillId="3" borderId="114" xfId="1" applyFont="1" applyFill="1" applyBorder="1" applyAlignment="1">
      <alignment horizontal="left"/>
    </xf>
    <xf numFmtId="49" fontId="7" fillId="7" borderId="114" xfId="0" applyNumberFormat="1" applyFont="1" applyFill="1" applyBorder="1" applyAlignment="1">
      <alignment horizontal="left"/>
    </xf>
    <xf numFmtId="43" fontId="12" fillId="7" borderId="114" xfId="1" applyFont="1" applyFill="1" applyBorder="1" applyAlignment="1">
      <alignment horizontal="left"/>
    </xf>
    <xf numFmtId="43" fontId="11" fillId="3" borderId="114" xfId="1" applyFont="1" applyFill="1" applyBorder="1" applyAlignment="1">
      <alignment horizontal="left"/>
    </xf>
    <xf numFmtId="43" fontId="8" fillId="3" borderId="114" xfId="1" applyFont="1" applyFill="1" applyBorder="1" applyAlignment="1">
      <alignment horizontal="left"/>
    </xf>
    <xf numFmtId="43" fontId="11" fillId="3" borderId="0" xfId="7" applyFont="1" applyFill="1" applyBorder="1" applyAlignment="1">
      <alignment horizontal="center" vertical="center"/>
    </xf>
    <xf numFmtId="43" fontId="12" fillId="3" borderId="0" xfId="7" applyFont="1" applyFill="1" applyBorder="1" applyAlignment="1">
      <alignment horizontal="center" vertical="center"/>
    </xf>
    <xf numFmtId="17" fontId="9" fillId="0" borderId="114" xfId="8" applyNumberFormat="1" applyFont="1" applyFill="1" applyBorder="1" applyAlignment="1">
      <alignment horizontal="left" vertical="center"/>
    </xf>
    <xf numFmtId="43" fontId="11" fillId="0" borderId="114" xfId="1" applyFont="1" applyFill="1" applyBorder="1" applyAlignment="1">
      <alignment horizontal="left"/>
    </xf>
    <xf numFmtId="43" fontId="11" fillId="3" borderId="0" xfId="1" applyFont="1" applyFill="1" applyBorder="1" applyAlignment="1">
      <alignment horizontal="left"/>
    </xf>
    <xf numFmtId="49" fontId="23" fillId="3" borderId="0" xfId="0" applyNumberFormat="1" applyFont="1" applyFill="1" applyBorder="1" applyAlignment="1">
      <alignment horizontal="left" wrapText="1"/>
    </xf>
    <xf numFmtId="168" fontId="0" fillId="3" borderId="0" xfId="0" applyNumberFormat="1" applyFill="1"/>
    <xf numFmtId="43" fontId="12" fillId="3" borderId="0" xfId="1" applyFont="1" applyFill="1" applyAlignment="1">
      <alignment vertical="center"/>
    </xf>
    <xf numFmtId="168" fontId="12" fillId="3" borderId="0" xfId="1" applyNumberFormat="1" applyFont="1" applyFill="1" applyAlignment="1">
      <alignment vertical="center"/>
    </xf>
    <xf numFmtId="0" fontId="12" fillId="3" borderId="0" xfId="8" applyFont="1" applyFill="1" applyAlignment="1">
      <alignment vertical="center"/>
    </xf>
    <xf numFmtId="168" fontId="12" fillId="8" borderId="124" xfId="1" applyNumberFormat="1" applyFont="1" applyFill="1" applyBorder="1" applyAlignment="1">
      <alignment horizontal="center" vertical="top" wrapText="1"/>
    </xf>
    <xf numFmtId="168" fontId="12" fillId="8" borderId="125" xfId="1" applyNumberFormat="1" applyFont="1" applyFill="1" applyBorder="1" applyAlignment="1">
      <alignment horizontal="center" vertical="top" wrapText="1"/>
    </xf>
    <xf numFmtId="43" fontId="12" fillId="8" borderId="125" xfId="1" applyFont="1" applyFill="1" applyBorder="1" applyAlignment="1">
      <alignment horizontal="center" vertical="top" wrapText="1"/>
    </xf>
    <xf numFmtId="43" fontId="12" fillId="8" borderId="126" xfId="1" applyFont="1" applyFill="1" applyBorder="1" applyAlignment="1">
      <alignment horizontal="center" vertical="top" wrapText="1"/>
    </xf>
    <xf numFmtId="0" fontId="12" fillId="3" borderId="0" xfId="8" applyFont="1" applyFill="1" applyAlignment="1">
      <alignment vertical="top"/>
    </xf>
    <xf numFmtId="0" fontId="12" fillId="3" borderId="115" xfId="31" applyFont="1" applyFill="1" applyBorder="1" applyAlignment="1">
      <alignment vertical="center"/>
    </xf>
    <xf numFmtId="0" fontId="12" fillId="3" borderId="116" xfId="31" applyFont="1" applyFill="1" applyBorder="1" applyAlignment="1">
      <alignment vertical="center" wrapText="1"/>
    </xf>
    <xf numFmtId="168" fontId="12" fillId="3" borderId="127" xfId="1" applyNumberFormat="1" applyFont="1" applyFill="1" applyBorder="1" applyAlignment="1">
      <alignment vertical="center"/>
    </xf>
    <xf numFmtId="168" fontId="12" fillId="3" borderId="22" xfId="1" applyNumberFormat="1" applyFont="1" applyFill="1" applyBorder="1" applyAlignment="1">
      <alignment vertical="center"/>
    </xf>
    <xf numFmtId="43" fontId="11" fillId="3" borderId="22" xfId="1" applyFont="1" applyFill="1" applyBorder="1" applyAlignment="1">
      <alignment vertical="center"/>
    </xf>
    <xf numFmtId="43" fontId="12" fillId="3" borderId="22" xfId="1" applyFont="1" applyFill="1" applyBorder="1" applyAlignment="1">
      <alignment vertical="center"/>
    </xf>
    <xf numFmtId="43" fontId="12" fillId="3" borderId="90" xfId="1" applyFont="1" applyFill="1" applyBorder="1" applyAlignment="1">
      <alignment vertical="center"/>
    </xf>
    <xf numFmtId="168" fontId="12" fillId="3" borderId="115" xfId="1" applyNumberFormat="1" applyFont="1" applyFill="1" applyBorder="1" applyAlignment="1">
      <alignment vertical="center"/>
    </xf>
    <xf numFmtId="168" fontId="12" fillId="3" borderId="128" xfId="1" applyNumberFormat="1" applyFont="1" applyFill="1" applyBorder="1" applyAlignment="1">
      <alignment vertical="center"/>
    </xf>
    <xf numFmtId="43" fontId="11" fillId="3" borderId="128" xfId="1" applyFont="1" applyFill="1" applyBorder="1" applyAlignment="1">
      <alignment vertical="center"/>
    </xf>
    <xf numFmtId="43" fontId="12" fillId="3" borderId="128" xfId="1" applyFont="1" applyFill="1" applyBorder="1" applyAlignment="1">
      <alignment vertical="center"/>
    </xf>
    <xf numFmtId="43" fontId="12" fillId="3" borderId="116" xfId="1" applyFont="1" applyFill="1" applyBorder="1" applyAlignment="1">
      <alignment vertical="center"/>
    </xf>
    <xf numFmtId="0" fontId="12" fillId="3" borderId="129" xfId="31" applyFont="1" applyFill="1" applyBorder="1" applyAlignment="1">
      <alignment vertical="center" wrapText="1"/>
    </xf>
    <xf numFmtId="0" fontId="12" fillId="3" borderId="130" xfId="31" applyFont="1" applyFill="1" applyBorder="1" applyAlignment="1">
      <alignment vertical="center" wrapText="1"/>
    </xf>
    <xf numFmtId="168" fontId="12" fillId="3" borderId="129" xfId="1" applyNumberFormat="1" applyFont="1" applyFill="1" applyBorder="1" applyAlignment="1">
      <alignment vertical="center"/>
    </xf>
    <xf numFmtId="168" fontId="12" fillId="3" borderId="30" xfId="1" applyNumberFormat="1" applyFont="1" applyFill="1" applyBorder="1" applyAlignment="1">
      <alignment vertical="center"/>
    </xf>
    <xf numFmtId="43" fontId="11" fillId="3" borderId="30" xfId="1" applyFont="1" applyFill="1" applyBorder="1" applyAlignment="1">
      <alignment vertical="center"/>
    </xf>
    <xf numFmtId="43" fontId="11" fillId="3" borderId="96" xfId="1" applyFont="1" applyFill="1" applyBorder="1" applyAlignment="1">
      <alignment vertical="center"/>
    </xf>
    <xf numFmtId="43" fontId="11" fillId="3" borderId="130" xfId="1" applyFont="1" applyFill="1" applyBorder="1" applyAlignment="1">
      <alignment vertical="center"/>
    </xf>
    <xf numFmtId="0" fontId="11" fillId="3" borderId="0" xfId="8" applyFont="1" applyFill="1" applyAlignment="1">
      <alignment vertical="center"/>
    </xf>
    <xf numFmtId="0" fontId="11" fillId="3" borderId="129" xfId="31" applyFont="1" applyFill="1" applyBorder="1" applyAlignment="1">
      <alignment vertical="center"/>
    </xf>
    <xf numFmtId="0" fontId="11" fillId="3" borderId="130" xfId="31" applyFont="1" applyFill="1" applyBorder="1" applyAlignment="1">
      <alignment vertical="center" wrapText="1"/>
    </xf>
    <xf numFmtId="168" fontId="10" fillId="3" borderId="129" xfId="1" applyNumberFormat="1" applyFont="1" applyFill="1" applyBorder="1" applyAlignment="1">
      <alignment vertical="center"/>
    </xf>
    <xf numFmtId="168" fontId="10" fillId="3" borderId="30" xfId="1" applyNumberFormat="1" applyFont="1" applyFill="1" applyBorder="1" applyAlignment="1">
      <alignment vertical="center"/>
    </xf>
    <xf numFmtId="43" fontId="10" fillId="3" borderId="30" xfId="1" applyFont="1" applyFill="1" applyBorder="1" applyAlignment="1">
      <alignment vertical="center"/>
    </xf>
    <xf numFmtId="43" fontId="10" fillId="3" borderId="96" xfId="1" applyFont="1" applyFill="1" applyBorder="1" applyAlignment="1">
      <alignment vertical="center"/>
    </xf>
    <xf numFmtId="43" fontId="10" fillId="3" borderId="130" xfId="1" applyFont="1" applyFill="1" applyBorder="1" applyAlignment="1">
      <alignment vertical="center"/>
    </xf>
    <xf numFmtId="43" fontId="12" fillId="3" borderId="30" xfId="1" applyFont="1" applyFill="1" applyBorder="1" applyAlignment="1">
      <alignment vertical="center"/>
    </xf>
    <xf numFmtId="43" fontId="12" fillId="3" borderId="96" xfId="1" applyFont="1" applyFill="1" applyBorder="1" applyAlignment="1">
      <alignment vertical="center"/>
    </xf>
    <xf numFmtId="43" fontId="12" fillId="3" borderId="130" xfId="1" applyFont="1" applyFill="1" applyBorder="1" applyAlignment="1">
      <alignment vertical="center"/>
    </xf>
    <xf numFmtId="0" fontId="11" fillId="3" borderId="130" xfId="31" applyFont="1" applyFill="1" applyBorder="1" applyAlignment="1">
      <alignment vertical="center"/>
    </xf>
    <xf numFmtId="0" fontId="10" fillId="3" borderId="129" xfId="1" applyNumberFormat="1" applyFont="1" applyFill="1" applyBorder="1" applyAlignment="1">
      <alignment vertical="center"/>
    </xf>
    <xf numFmtId="0" fontId="10" fillId="3" borderId="30" xfId="1" applyNumberFormat="1" applyFont="1" applyFill="1" applyBorder="1" applyAlignment="1">
      <alignment vertical="center"/>
    </xf>
    <xf numFmtId="1" fontId="11" fillId="3" borderId="130" xfId="31" applyNumberFormat="1" applyFont="1" applyFill="1" applyBorder="1" applyAlignment="1">
      <alignment vertical="center" wrapText="1"/>
    </xf>
    <xf numFmtId="0" fontId="12" fillId="3" borderId="129" xfId="31" applyFont="1" applyFill="1" applyBorder="1" applyAlignment="1">
      <alignment vertical="center"/>
    </xf>
    <xf numFmtId="1" fontId="12" fillId="3" borderId="129" xfId="1" applyNumberFormat="1" applyFont="1" applyFill="1" applyBorder="1" applyAlignment="1">
      <alignment vertical="center"/>
    </xf>
    <xf numFmtId="0" fontId="12" fillId="3" borderId="30" xfId="1" applyNumberFormat="1" applyFont="1" applyFill="1" applyBorder="1" applyAlignment="1">
      <alignment vertical="center"/>
    </xf>
    <xf numFmtId="0" fontId="12" fillId="3" borderId="131" xfId="31" applyFont="1" applyFill="1" applyBorder="1" applyAlignment="1">
      <alignment vertical="center" wrapText="1"/>
    </xf>
    <xf numFmtId="0" fontId="11" fillId="3" borderId="122" xfId="31" applyFont="1" applyFill="1" applyBorder="1" applyAlignment="1">
      <alignment vertical="center"/>
    </xf>
    <xf numFmtId="0" fontId="11" fillId="3" borderId="123" xfId="31" applyFont="1" applyFill="1" applyBorder="1" applyAlignment="1">
      <alignment vertical="center" wrapText="1"/>
    </xf>
    <xf numFmtId="168" fontId="11" fillId="3" borderId="122" xfId="1" applyNumberFormat="1" applyFont="1" applyFill="1" applyBorder="1" applyAlignment="1">
      <alignment vertical="center"/>
    </xf>
    <xf numFmtId="168" fontId="11" fillId="3" borderId="132" xfId="1" applyNumberFormat="1" applyFont="1" applyFill="1" applyBorder="1" applyAlignment="1">
      <alignment vertical="center"/>
    </xf>
    <xf numFmtId="43" fontId="11" fillId="3" borderId="132" xfId="1" applyFont="1" applyFill="1" applyBorder="1" applyAlignment="1">
      <alignment vertical="center"/>
    </xf>
    <xf numFmtId="43" fontId="11" fillId="3" borderId="133" xfId="1" applyFont="1" applyFill="1" applyBorder="1" applyAlignment="1">
      <alignment vertical="center"/>
    </xf>
    <xf numFmtId="43" fontId="11" fillId="3" borderId="123" xfId="1" applyFont="1" applyFill="1" applyBorder="1" applyAlignment="1">
      <alignment vertical="center"/>
    </xf>
    <xf numFmtId="0" fontId="11" fillId="3" borderId="0" xfId="31" applyFont="1" applyFill="1" applyBorder="1" applyAlignment="1">
      <alignment vertical="center"/>
    </xf>
    <xf numFmtId="0" fontId="11" fillId="3" borderId="0" xfId="31" applyFont="1" applyFill="1" applyBorder="1" applyAlignment="1">
      <alignment vertical="center" wrapText="1"/>
    </xf>
    <xf numFmtId="168" fontId="11" fillId="3" borderId="0" xfId="1" applyNumberFormat="1" applyFont="1" applyFill="1" applyBorder="1" applyAlignment="1">
      <alignment vertical="center"/>
    </xf>
    <xf numFmtId="43" fontId="11" fillId="3" borderId="0" xfId="1" applyFont="1" applyFill="1" applyBorder="1" applyAlignment="1">
      <alignment vertical="center"/>
    </xf>
    <xf numFmtId="0" fontId="21" fillId="3" borderId="0" xfId="31" applyFont="1" applyFill="1" applyBorder="1" applyAlignment="1">
      <alignment vertical="center"/>
    </xf>
    <xf numFmtId="3" fontId="21" fillId="3" borderId="0" xfId="8" applyNumberFormat="1" applyFont="1" applyFill="1" applyBorder="1" applyAlignment="1">
      <alignment vertical="center"/>
    </xf>
    <xf numFmtId="43" fontId="21" fillId="3" borderId="0" xfId="1" applyFont="1" applyFill="1" applyBorder="1" applyAlignment="1">
      <alignment vertical="center"/>
    </xf>
    <xf numFmtId="168" fontId="11" fillId="3" borderId="0" xfId="1" applyNumberFormat="1" applyFont="1" applyFill="1" applyAlignment="1">
      <alignment vertical="center"/>
    </xf>
    <xf numFmtId="43" fontId="11" fillId="3" borderId="0" xfId="1" applyFont="1" applyFill="1" applyAlignment="1">
      <alignment vertical="center"/>
    </xf>
    <xf numFmtId="0" fontId="21" fillId="3" borderId="0" xfId="8" applyFont="1" applyFill="1" applyAlignment="1">
      <alignment vertical="center"/>
    </xf>
    <xf numFmtId="43" fontId="21" fillId="3" borderId="0" xfId="1" applyFont="1" applyFill="1" applyAlignment="1">
      <alignment vertical="center"/>
    </xf>
    <xf numFmtId="3" fontId="11" fillId="3" borderId="0" xfId="8" applyNumberFormat="1" applyFont="1" applyFill="1" applyAlignment="1">
      <alignment vertical="center"/>
    </xf>
    <xf numFmtId="0" fontId="10" fillId="3" borderId="0" xfId="0" applyFont="1" applyFill="1" applyAlignment="1">
      <alignment vertical="center"/>
    </xf>
    <xf numFmtId="49" fontId="15" fillId="8" borderId="30" xfId="0" applyNumberFormat="1" applyFont="1" applyFill="1" applyBorder="1" applyAlignment="1">
      <alignment horizontal="center" vertical="center" wrapText="1"/>
    </xf>
    <xf numFmtId="49" fontId="7" fillId="3" borderId="134" xfId="0" applyNumberFormat="1" applyFont="1" applyFill="1" applyBorder="1" applyAlignment="1">
      <alignment horizontal="left"/>
    </xf>
    <xf numFmtId="43" fontId="15" fillId="3" borderId="135" xfId="1" applyFont="1" applyFill="1" applyBorder="1" applyAlignment="1">
      <alignment vertical="top"/>
    </xf>
    <xf numFmtId="0" fontId="15" fillId="3" borderId="0" xfId="0" applyFont="1" applyFill="1" applyAlignment="1">
      <alignment vertical="center"/>
    </xf>
    <xf numFmtId="49" fontId="7" fillId="7" borderId="136" xfId="0" applyNumberFormat="1" applyFont="1" applyFill="1" applyBorder="1" applyAlignment="1">
      <alignment horizontal="left"/>
    </xf>
    <xf numFmtId="0" fontId="15" fillId="3" borderId="0" xfId="0" applyNumberFormat="1" applyFont="1" applyFill="1" applyBorder="1" applyAlignment="1"/>
    <xf numFmtId="43" fontId="11" fillId="3" borderId="30" xfId="1" applyFont="1" applyFill="1" applyBorder="1" applyAlignment="1">
      <alignment horizontal="left" vertical="top" wrapText="1" indent="2"/>
    </xf>
    <xf numFmtId="43" fontId="10" fillId="3" borderId="30" xfId="1" applyFont="1" applyFill="1" applyBorder="1" applyAlignment="1">
      <alignment vertical="top"/>
    </xf>
    <xf numFmtId="43" fontId="10" fillId="3" borderId="30" xfId="1" applyFont="1" applyFill="1" applyBorder="1" applyAlignment="1">
      <alignment horizontal="left" vertical="top" indent="2"/>
    </xf>
    <xf numFmtId="43" fontId="11" fillId="3" borderId="30" xfId="1" applyFont="1" applyFill="1" applyBorder="1" applyAlignment="1">
      <alignment vertical="top" wrapText="1"/>
    </xf>
    <xf numFmtId="43" fontId="11" fillId="3" borderId="0" xfId="1" applyFont="1" applyFill="1" applyBorder="1" applyAlignment="1">
      <alignment vertical="top" wrapText="1"/>
    </xf>
    <xf numFmtId="0" fontId="22" fillId="3" borderId="0" xfId="0" applyNumberFormat="1" applyFont="1" applyFill="1" applyBorder="1" applyAlignment="1">
      <alignment horizontal="left" wrapText="1"/>
    </xf>
    <xf numFmtId="0" fontId="22" fillId="3" borderId="0" xfId="0" applyNumberFormat="1" applyFont="1" applyFill="1" applyBorder="1" applyAlignment="1">
      <alignment horizontal="left"/>
    </xf>
    <xf numFmtId="49" fontId="7" fillId="8" borderId="137" xfId="0" applyNumberFormat="1" applyFont="1" applyFill="1" applyBorder="1" applyAlignment="1">
      <alignment horizontal="left"/>
    </xf>
    <xf numFmtId="49" fontId="7" fillId="8" borderId="141" xfId="0" applyNumberFormat="1" applyFont="1" applyFill="1" applyBorder="1" applyAlignment="1">
      <alignment horizontal="left" vertical="center"/>
    </xf>
    <xf numFmtId="49" fontId="7" fillId="8" borderId="142" xfId="0" applyNumberFormat="1" applyFont="1" applyFill="1" applyBorder="1" applyAlignment="1">
      <alignment horizontal="center" vertical="center" wrapText="1"/>
    </xf>
    <xf numFmtId="49" fontId="7" fillId="8" borderId="143" xfId="0" applyNumberFormat="1" applyFont="1" applyFill="1" applyBorder="1" applyAlignment="1">
      <alignment horizontal="center" vertical="center" wrapText="1"/>
    </xf>
    <xf numFmtId="43" fontId="8" fillId="3" borderId="141" xfId="1" applyFont="1" applyFill="1" applyBorder="1" applyAlignment="1">
      <alignment horizontal="left"/>
    </xf>
    <xf numFmtId="43" fontId="11" fillId="3" borderId="30" xfId="1" applyFont="1" applyFill="1" applyBorder="1" applyAlignment="1">
      <alignment horizontal="right"/>
    </xf>
    <xf numFmtId="43" fontId="10" fillId="3" borderId="144" xfId="1" applyFont="1" applyFill="1" applyBorder="1"/>
    <xf numFmtId="43" fontId="7" fillId="3" borderId="142" xfId="1" applyFont="1" applyFill="1" applyBorder="1" applyAlignment="1">
      <alignment horizontal="right"/>
    </xf>
    <xf numFmtId="43" fontId="12" fillId="3" borderId="142" xfId="1" applyFont="1" applyFill="1" applyBorder="1" applyAlignment="1">
      <alignment horizontal="right"/>
    </xf>
    <xf numFmtId="43" fontId="9" fillId="3" borderId="30" xfId="1" applyFont="1" applyFill="1" applyBorder="1"/>
    <xf numFmtId="43" fontId="13" fillId="3" borderId="30" xfId="1" applyFont="1" applyFill="1" applyBorder="1"/>
    <xf numFmtId="43" fontId="8" fillId="3" borderId="145" xfId="1" applyFont="1" applyFill="1" applyBorder="1" applyAlignment="1">
      <alignment horizontal="left"/>
    </xf>
    <xf numFmtId="43" fontId="7" fillId="3" borderId="146" xfId="1" applyFont="1" applyFill="1" applyBorder="1" applyAlignment="1">
      <alignment horizontal="left"/>
    </xf>
    <xf numFmtId="43" fontId="12" fillId="3" borderId="30" xfId="1" applyFont="1" applyFill="1" applyBorder="1" applyAlignment="1">
      <alignment horizontal="right"/>
    </xf>
    <xf numFmtId="194" fontId="10" fillId="3" borderId="0" xfId="0" applyNumberFormat="1" applyFont="1" applyFill="1"/>
    <xf numFmtId="43" fontId="7" fillId="3" borderId="0" xfId="1" applyFont="1" applyFill="1" applyBorder="1" applyAlignment="1">
      <alignment horizontal="left"/>
    </xf>
    <xf numFmtId="43" fontId="13" fillId="3" borderId="0" xfId="1" applyFont="1" applyFill="1" applyBorder="1"/>
    <xf numFmtId="43" fontId="12" fillId="3" borderId="0" xfId="1" applyFont="1" applyFill="1" applyBorder="1" applyAlignment="1">
      <alignment horizontal="right"/>
    </xf>
    <xf numFmtId="0" fontId="9" fillId="3" borderId="0" xfId="0" applyFont="1" applyFill="1" applyAlignment="1">
      <alignment horizontal="left" wrapText="1"/>
    </xf>
    <xf numFmtId="2" fontId="9" fillId="3" borderId="0" xfId="0" applyNumberFormat="1" applyFont="1" applyFill="1" applyAlignment="1">
      <alignment horizontal="right" wrapText="1"/>
    </xf>
    <xf numFmtId="2" fontId="9" fillId="3" borderId="0" xfId="0" applyNumberFormat="1" applyFont="1" applyFill="1" applyAlignment="1">
      <alignment horizontal="right"/>
    </xf>
    <xf numFmtId="0" fontId="9" fillId="3" borderId="0" xfId="0" applyFont="1" applyFill="1" applyAlignment="1">
      <alignment horizontal="center" wrapText="1"/>
    </xf>
    <xf numFmtId="0" fontId="11" fillId="3" borderId="0" xfId="0" applyFont="1" applyFill="1"/>
    <xf numFmtId="0" fontId="14" fillId="3" borderId="0" xfId="0" applyFont="1" applyFill="1"/>
    <xf numFmtId="0" fontId="11" fillId="3" borderId="0" xfId="0" applyFont="1" applyFill="1" applyBorder="1" applyAlignment="1">
      <alignment wrapText="1"/>
    </xf>
    <xf numFmtId="0" fontId="8" fillId="3" borderId="0" xfId="0" applyFont="1" applyFill="1" applyAlignment="1">
      <alignment vertical="center"/>
    </xf>
    <xf numFmtId="0" fontId="73" fillId="3" borderId="0" xfId="0" applyFont="1" applyFill="1"/>
    <xf numFmtId="0" fontId="11" fillId="3" borderId="0" xfId="0" applyNumberFormat="1" applyFont="1" applyFill="1" applyBorder="1" applyAlignment="1"/>
    <xf numFmtId="4" fontId="11" fillId="3" borderId="0" xfId="0" applyNumberFormat="1" applyFont="1" applyFill="1" applyAlignment="1"/>
    <xf numFmtId="171" fontId="11" fillId="3" borderId="0" xfId="0" applyNumberFormat="1" applyFont="1" applyFill="1" applyBorder="1" applyAlignment="1"/>
    <xf numFmtId="17" fontId="15" fillId="8" borderId="30" xfId="0" applyNumberFormat="1" applyFont="1" applyFill="1" applyBorder="1" applyAlignment="1">
      <alignment horizontal="center" vertical="center" wrapText="1"/>
    </xf>
    <xf numFmtId="49" fontId="7" fillId="8" borderId="142" xfId="8" applyNumberFormat="1" applyFont="1" applyFill="1" applyBorder="1" applyAlignment="1">
      <alignment horizontal="center" vertical="center" wrapText="1"/>
    </xf>
    <xf numFmtId="49" fontId="7" fillId="8" borderId="134" xfId="8" applyNumberFormat="1" applyFont="1" applyFill="1" applyBorder="1" applyAlignment="1">
      <alignment horizontal="center" vertical="center" wrapText="1"/>
    </xf>
    <xf numFmtId="49" fontId="7" fillId="8" borderId="30" xfId="8" applyNumberFormat="1" applyFont="1" applyFill="1" applyBorder="1" applyAlignment="1">
      <alignment horizontal="center" vertical="center" wrapText="1"/>
    </xf>
    <xf numFmtId="49" fontId="8" fillId="3" borderId="142" xfId="8" applyNumberFormat="1" applyFont="1" applyFill="1" applyBorder="1" applyAlignment="1">
      <alignment horizontal="left" vertical="top" wrapText="1"/>
    </xf>
    <xf numFmtId="49" fontId="31" fillId="3" borderId="142" xfId="8" applyNumberFormat="1" applyFont="1" applyFill="1" applyBorder="1" applyAlignment="1">
      <alignment horizontal="center"/>
    </xf>
    <xf numFmtId="165" fontId="8" fillId="3" borderId="142" xfId="8" applyNumberFormat="1" applyFont="1" applyFill="1" applyBorder="1" applyAlignment="1">
      <alignment horizontal="right"/>
    </xf>
    <xf numFmtId="185" fontId="8" fillId="10" borderId="142" xfId="8" applyNumberFormat="1" applyFont="1" applyFill="1" applyBorder="1" applyAlignment="1">
      <alignment horizontal="right"/>
    </xf>
    <xf numFmtId="173" fontId="8" fillId="3" borderId="142" xfId="8" applyNumberFormat="1" applyFont="1" applyFill="1" applyBorder="1" applyAlignment="1">
      <alignment horizontal="right"/>
    </xf>
    <xf numFmtId="49" fontId="8" fillId="3" borderId="149" xfId="8" applyNumberFormat="1" applyFont="1" applyFill="1" applyBorder="1" applyAlignment="1">
      <alignment horizontal="left" vertical="top"/>
    </xf>
    <xf numFmtId="49" fontId="31" fillId="3" borderId="149" xfId="8" applyNumberFormat="1" applyFont="1" applyFill="1" applyBorder="1" applyAlignment="1">
      <alignment horizontal="center"/>
    </xf>
    <xf numFmtId="165" fontId="8" fillId="3" borderId="149" xfId="8" applyNumberFormat="1" applyFont="1" applyFill="1" applyBorder="1" applyAlignment="1">
      <alignment horizontal="right"/>
    </xf>
    <xf numFmtId="183" fontId="8" fillId="3" borderId="149" xfId="8" applyNumberFormat="1" applyFont="1" applyFill="1" applyBorder="1" applyAlignment="1">
      <alignment horizontal="right"/>
    </xf>
    <xf numFmtId="0" fontId="32" fillId="3" borderId="0" xfId="8" applyFont="1" applyFill="1" applyAlignment="1">
      <alignment vertical="center"/>
    </xf>
    <xf numFmtId="49" fontId="8" fillId="3" borderId="0" xfId="8" applyNumberFormat="1" applyFont="1" applyFill="1" applyAlignment="1"/>
    <xf numFmtId="0" fontId="7" fillId="8" borderId="142" xfId="8" applyFont="1" applyFill="1" applyBorder="1" applyAlignment="1">
      <alignment horizontal="center" vertical="center" wrapText="1"/>
    </xf>
    <xf numFmtId="165" fontId="7" fillId="3" borderId="142" xfId="8" applyNumberFormat="1" applyFont="1" applyFill="1" applyBorder="1" applyAlignment="1">
      <alignment horizontal="right"/>
    </xf>
    <xf numFmtId="165" fontId="7" fillId="7" borderId="136" xfId="8" applyNumberFormat="1" applyFont="1" applyFill="1" applyBorder="1" applyAlignment="1">
      <alignment horizontal="right"/>
    </xf>
    <xf numFmtId="43" fontId="7" fillId="7" borderId="136" xfId="1" applyFont="1" applyFill="1" applyBorder="1" applyAlignment="1">
      <alignment horizontal="right"/>
    </xf>
    <xf numFmtId="49" fontId="8" fillId="3" borderId="0" xfId="8" applyNumberFormat="1" applyFont="1" applyFill="1" applyAlignment="1">
      <alignment horizontal="left"/>
    </xf>
    <xf numFmtId="49" fontId="7" fillId="0" borderId="0" xfId="8" applyNumberFormat="1" applyFont="1" applyFill="1" applyAlignment="1">
      <alignment horizontal="left" vertical="center"/>
    </xf>
    <xf numFmtId="49" fontId="7" fillId="8" borderId="142" xfId="8" applyNumberFormat="1" applyFont="1" applyFill="1" applyBorder="1" applyAlignment="1">
      <alignment horizontal="center" vertical="center"/>
    </xf>
    <xf numFmtId="49" fontId="8" fillId="3" borderId="142" xfId="8" applyNumberFormat="1" applyFont="1" applyFill="1" applyBorder="1" applyAlignment="1">
      <alignment horizontal="left" wrapText="1"/>
    </xf>
    <xf numFmtId="49" fontId="8" fillId="3" borderId="142" xfId="8" applyNumberFormat="1" applyFont="1" applyFill="1" applyBorder="1" applyAlignment="1">
      <alignment horizontal="center" vertical="center"/>
    </xf>
    <xf numFmtId="43" fontId="8" fillId="3" borderId="142" xfId="1" applyFont="1" applyFill="1" applyBorder="1" applyAlignment="1">
      <alignment horizontal="right"/>
    </xf>
    <xf numFmtId="168" fontId="8" fillId="3" borderId="142" xfId="1" applyNumberFormat="1" applyFont="1" applyFill="1" applyBorder="1" applyAlignment="1">
      <alignment horizontal="right"/>
    </xf>
    <xf numFmtId="49" fontId="8" fillId="3" borderId="0" xfId="8" applyNumberFormat="1" applyFont="1" applyFill="1" applyBorder="1" applyAlignment="1">
      <alignment horizontal="left" wrapText="1"/>
    </xf>
    <xf numFmtId="49" fontId="8" fillId="3" borderId="0" xfId="8" applyNumberFormat="1" applyFont="1" applyFill="1" applyBorder="1" applyAlignment="1">
      <alignment horizontal="center" vertical="center"/>
    </xf>
    <xf numFmtId="0" fontId="15" fillId="8" borderId="30" xfId="61" applyNumberFormat="1" applyFont="1" applyFill="1" applyBorder="1" applyAlignment="1">
      <alignment horizontal="center" vertical="center" wrapText="1"/>
    </xf>
    <xf numFmtId="0" fontId="10" fillId="3" borderId="0" xfId="0" applyFont="1" applyFill="1" applyAlignment="1">
      <alignment vertical="top"/>
    </xf>
    <xf numFmtId="174" fontId="12" fillId="8" borderId="30" xfId="53" applyNumberFormat="1" applyFont="1" applyFill="1" applyBorder="1" applyAlignment="1">
      <alignment horizontal="center" vertical="top"/>
    </xf>
    <xf numFmtId="174" fontId="12" fillId="8" borderId="30" xfId="54" applyNumberFormat="1" applyFont="1" applyFill="1" applyBorder="1" applyAlignment="1">
      <alignment horizontal="center" vertical="top"/>
    </xf>
    <xf numFmtId="174" fontId="12" fillId="8" borderId="30" xfId="54" applyNumberFormat="1" applyFont="1" applyFill="1" applyBorder="1" applyAlignment="1">
      <alignment horizontal="center" vertical="top" wrapText="1"/>
    </xf>
    <xf numFmtId="169" fontId="12" fillId="3" borderId="30" xfId="52" applyNumberFormat="1" applyFont="1" applyFill="1" applyBorder="1" applyAlignment="1">
      <alignment horizontal="left" vertical="top" wrapText="1"/>
    </xf>
    <xf numFmtId="3" fontId="12" fillId="3" borderId="30" xfId="66" applyNumberFormat="1" applyFont="1" applyFill="1" applyBorder="1" applyAlignment="1">
      <alignment horizontal="right" vertical="top" wrapText="1"/>
    </xf>
    <xf numFmtId="0" fontId="15" fillId="3" borderId="0" xfId="0" applyFont="1" applyFill="1" applyAlignment="1">
      <alignment vertical="top"/>
    </xf>
    <xf numFmtId="169" fontId="12" fillId="7" borderId="30" xfId="52" applyNumberFormat="1" applyFont="1" applyFill="1" applyBorder="1" applyAlignment="1">
      <alignment horizontal="left" vertical="top" wrapText="1"/>
    </xf>
    <xf numFmtId="3" fontId="10" fillId="3" borderId="30" xfId="0" applyNumberFormat="1" applyFont="1" applyFill="1" applyBorder="1" applyAlignment="1">
      <alignment vertical="top"/>
    </xf>
    <xf numFmtId="3" fontId="10" fillId="3" borderId="0" xfId="0" applyNumberFormat="1" applyFont="1" applyFill="1" applyBorder="1" applyAlignment="1">
      <alignment vertical="top"/>
    </xf>
    <xf numFmtId="3" fontId="11" fillId="3" borderId="0" xfId="66" applyNumberFormat="1" applyFont="1" applyFill="1" applyBorder="1" applyAlignment="1">
      <alignment horizontal="right" vertical="top" wrapText="1"/>
    </xf>
    <xf numFmtId="174" fontId="12" fillId="8" borderId="22" xfId="54" applyNumberFormat="1" applyFont="1" applyFill="1" applyBorder="1" applyAlignment="1">
      <alignment horizontal="center" vertical="top"/>
    </xf>
    <xf numFmtId="49" fontId="7" fillId="8" borderId="21" xfId="20" applyNumberFormat="1" applyFont="1" applyFill="1" applyBorder="1" applyAlignment="1">
      <alignment horizontal="center" vertical="center" wrapText="1"/>
    </xf>
    <xf numFmtId="169" fontId="12" fillId="0" borderId="30" xfId="0" applyNumberFormat="1" applyFont="1" applyBorder="1" applyAlignment="1">
      <alignment horizontal="left" vertical="top" wrapText="1"/>
    </xf>
    <xf numFmtId="169" fontId="11" fillId="0" borderId="30" xfId="0" applyNumberFormat="1" applyFont="1" applyBorder="1" applyAlignment="1">
      <alignment horizontal="left" vertical="top"/>
    </xf>
    <xf numFmtId="0" fontId="10" fillId="3" borderId="0" xfId="0" applyFont="1" applyFill="1" applyAlignment="1">
      <alignment horizontal="center"/>
    </xf>
    <xf numFmtId="0" fontId="15" fillId="8" borderId="30" xfId="55" applyNumberFormat="1" applyFont="1" applyFill="1" applyBorder="1" applyAlignment="1">
      <alignment horizontal="center" vertical="center" wrapText="1"/>
    </xf>
    <xf numFmtId="0" fontId="15" fillId="8" borderId="156" xfId="55" applyNumberFormat="1" applyFont="1" applyFill="1" applyBorder="1" applyAlignment="1">
      <alignment horizontal="center" vertical="center" wrapText="1"/>
    </xf>
    <xf numFmtId="49" fontId="12" fillId="3" borderId="30" xfId="55" applyNumberFormat="1" applyFont="1" applyFill="1" applyBorder="1" applyAlignment="1">
      <alignment horizontal="left" vertical="top" wrapText="1"/>
    </xf>
    <xf numFmtId="3" fontId="12" fillId="3" borderId="30" xfId="23" applyNumberFormat="1" applyFont="1" applyFill="1" applyBorder="1" applyAlignment="1">
      <alignment horizontal="right" vertical="top"/>
    </xf>
    <xf numFmtId="43" fontId="12" fillId="3" borderId="30" xfId="1" applyFont="1" applyFill="1" applyBorder="1" applyAlignment="1">
      <alignment horizontal="right" vertical="top"/>
    </xf>
    <xf numFmtId="168" fontId="12" fillId="3" borderId="30" xfId="1" applyNumberFormat="1" applyFont="1" applyFill="1" applyBorder="1" applyAlignment="1">
      <alignment horizontal="right" vertical="top"/>
    </xf>
    <xf numFmtId="43" fontId="12" fillId="3" borderId="30" xfId="1" applyNumberFormat="1" applyFont="1" applyFill="1" applyBorder="1" applyAlignment="1">
      <alignment horizontal="right" vertical="top"/>
    </xf>
    <xf numFmtId="0" fontId="15" fillId="3" borderId="0" xfId="0" applyFont="1" applyFill="1"/>
    <xf numFmtId="43" fontId="12" fillId="7" borderId="30" xfId="1" applyFont="1" applyFill="1" applyBorder="1" applyAlignment="1">
      <alignment horizontal="right" vertical="top"/>
    </xf>
    <xf numFmtId="168" fontId="12" fillId="7" borderId="30" xfId="1" applyNumberFormat="1" applyFont="1" applyFill="1" applyBorder="1" applyAlignment="1">
      <alignment horizontal="right" vertical="top"/>
    </xf>
    <xf numFmtId="43" fontId="12" fillId="7" borderId="30" xfId="1" applyNumberFormat="1" applyFont="1" applyFill="1" applyBorder="1" applyAlignment="1">
      <alignment horizontal="right" vertical="top"/>
    </xf>
    <xf numFmtId="3" fontId="11" fillId="3" borderId="30" xfId="23" applyNumberFormat="1" applyFont="1" applyFill="1" applyBorder="1" applyAlignment="1">
      <alignment horizontal="right" vertical="top"/>
    </xf>
    <xf numFmtId="43" fontId="11" fillId="3" borderId="30" xfId="1" applyFont="1" applyFill="1" applyBorder="1" applyAlignment="1">
      <alignment horizontal="right" vertical="top"/>
    </xf>
    <xf numFmtId="168" fontId="11" fillId="3" borderId="30" xfId="1" applyNumberFormat="1" applyFont="1" applyFill="1" applyBorder="1" applyAlignment="1">
      <alignment horizontal="right" vertical="top"/>
    </xf>
    <xf numFmtId="43" fontId="11" fillId="3" borderId="30" xfId="1" applyNumberFormat="1" applyFont="1" applyFill="1" applyBorder="1" applyAlignment="1">
      <alignment horizontal="right" vertical="top"/>
    </xf>
    <xf numFmtId="169" fontId="11" fillId="3" borderId="0" xfId="0" applyNumberFormat="1" applyFont="1" applyFill="1" applyAlignment="1">
      <alignment horizontal="left"/>
    </xf>
    <xf numFmtId="198" fontId="12" fillId="3" borderId="0" xfId="23" applyNumberFormat="1" applyFont="1" applyFill="1" applyAlignment="1">
      <alignment horizontal="right" vertical="top"/>
    </xf>
    <xf numFmtId="0" fontId="15" fillId="3" borderId="0" xfId="0" applyFont="1" applyFill="1" applyAlignment="1">
      <alignment horizontal="center"/>
    </xf>
    <xf numFmtId="49" fontId="7" fillId="3" borderId="157" xfId="0" applyNumberFormat="1" applyFont="1" applyFill="1" applyBorder="1" applyAlignment="1">
      <alignment horizontal="left"/>
    </xf>
    <xf numFmtId="49" fontId="7" fillId="7" borderId="158" xfId="0" applyNumberFormat="1" applyFont="1" applyFill="1" applyBorder="1" applyAlignment="1">
      <alignment horizontal="left"/>
    </xf>
    <xf numFmtId="168" fontId="11" fillId="3" borderId="30" xfId="23" applyNumberFormat="1" applyFont="1" applyFill="1" applyBorder="1" applyAlignment="1">
      <alignment horizontal="right" vertical="top"/>
    </xf>
    <xf numFmtId="3" fontId="11" fillId="3" borderId="0" xfId="23" applyNumberFormat="1" applyFont="1" applyFill="1" applyBorder="1" applyAlignment="1">
      <alignment horizontal="right" vertical="top"/>
    </xf>
    <xf numFmtId="43" fontId="11" fillId="3" borderId="0" xfId="1" applyFont="1" applyFill="1" applyBorder="1" applyAlignment="1">
      <alignment horizontal="right" vertical="top"/>
    </xf>
    <xf numFmtId="0" fontId="51" fillId="3" borderId="0" xfId="0" applyFont="1" applyFill="1"/>
    <xf numFmtId="0" fontId="15" fillId="8" borderId="30" xfId="51" applyNumberFormat="1" applyFont="1" applyFill="1" applyBorder="1" applyAlignment="1">
      <alignment horizontal="center" vertical="center" wrapText="1"/>
    </xf>
    <xf numFmtId="0" fontId="15" fillId="8" borderId="156" xfId="51" applyNumberFormat="1" applyFont="1" applyFill="1" applyBorder="1" applyAlignment="1">
      <alignment horizontal="center" vertical="center" wrapText="1"/>
    </xf>
    <xf numFmtId="0" fontId="12" fillId="8" borderId="156" xfId="24" applyFont="1" applyFill="1" applyBorder="1" applyAlignment="1">
      <alignment horizontal="center" vertical="center" wrapText="1"/>
    </xf>
    <xf numFmtId="0" fontId="22" fillId="3" borderId="0" xfId="0" applyFont="1" applyFill="1" applyAlignment="1">
      <alignment horizontal="center"/>
    </xf>
    <xf numFmtId="3" fontId="12" fillId="3" borderId="30" xfId="1" applyNumberFormat="1" applyFont="1" applyFill="1" applyBorder="1" applyAlignment="1">
      <alignment horizontal="right" vertical="top"/>
    </xf>
    <xf numFmtId="3" fontId="11" fillId="3" borderId="30" xfId="1" applyNumberFormat="1" applyFont="1" applyFill="1" applyBorder="1" applyAlignment="1">
      <alignment horizontal="right" vertical="top"/>
    </xf>
    <xf numFmtId="3" fontId="11" fillId="3" borderId="0" xfId="1" applyNumberFormat="1" applyFont="1" applyFill="1" applyBorder="1" applyAlignment="1">
      <alignment horizontal="right" vertical="top"/>
    </xf>
    <xf numFmtId="3" fontId="11" fillId="3" borderId="0" xfId="29" applyNumberFormat="1" applyFont="1" applyFill="1" applyBorder="1" applyAlignment="1">
      <alignment horizontal="right" vertical="top"/>
    </xf>
    <xf numFmtId="3" fontId="22" fillId="3" borderId="0" xfId="0" applyNumberFormat="1" applyFont="1" applyFill="1"/>
    <xf numFmtId="0" fontId="15" fillId="8" borderId="30" xfId="56" applyNumberFormat="1" applyFont="1" applyFill="1" applyBorder="1" applyAlignment="1">
      <alignment horizontal="center" vertical="center" wrapText="1"/>
    </xf>
    <xf numFmtId="0" fontId="15" fillId="8" borderId="156" xfId="56" applyNumberFormat="1" applyFont="1" applyFill="1" applyBorder="1" applyAlignment="1">
      <alignment horizontal="center" vertical="center" wrapText="1"/>
    </xf>
    <xf numFmtId="49" fontId="12" fillId="3" borderId="30" xfId="56" applyNumberFormat="1" applyFont="1" applyFill="1" applyBorder="1" applyAlignment="1">
      <alignment horizontal="left" vertical="top"/>
    </xf>
    <xf numFmtId="4" fontId="12" fillId="3" borderId="30" xfId="23" applyNumberFormat="1" applyFont="1" applyFill="1" applyBorder="1" applyAlignment="1">
      <alignment horizontal="right" vertical="top"/>
    </xf>
    <xf numFmtId="17" fontId="11" fillId="3" borderId="30" xfId="55" applyNumberFormat="1" applyFont="1" applyFill="1" applyBorder="1" applyAlignment="1">
      <alignment horizontal="left" vertical="top" wrapText="1"/>
    </xf>
    <xf numFmtId="4" fontId="11" fillId="3" borderId="30" xfId="23" applyNumberFormat="1" applyFont="1" applyFill="1" applyBorder="1" applyAlignment="1">
      <alignment horizontal="right" vertical="top"/>
    </xf>
    <xf numFmtId="2" fontId="11" fillId="3" borderId="30" xfId="43" applyNumberFormat="1" applyFont="1" applyFill="1" applyBorder="1" applyAlignment="1">
      <alignment horizontal="right" vertical="top"/>
    </xf>
    <xf numFmtId="2" fontId="11" fillId="3" borderId="30" xfId="23" applyNumberFormat="1" applyFont="1" applyFill="1" applyBorder="1" applyAlignment="1">
      <alignment horizontal="right" vertical="top"/>
    </xf>
    <xf numFmtId="17" fontId="11" fillId="3" borderId="0" xfId="55" applyNumberFormat="1" applyFont="1" applyFill="1" applyBorder="1" applyAlignment="1">
      <alignment horizontal="left" vertical="top" wrapText="1"/>
    </xf>
    <xf numFmtId="2" fontId="11" fillId="3" borderId="0" xfId="23" applyNumberFormat="1" applyFont="1" applyFill="1" applyBorder="1" applyAlignment="1">
      <alignment horizontal="right" vertical="top"/>
    </xf>
    <xf numFmtId="3" fontId="11" fillId="3" borderId="0" xfId="23" applyNumberFormat="1" applyFont="1" applyFill="1" applyAlignment="1">
      <alignment horizontal="right" vertical="top"/>
    </xf>
    <xf numFmtId="199" fontId="10" fillId="3" borderId="0" xfId="0" applyNumberFormat="1" applyFont="1" applyFill="1"/>
    <xf numFmtId="198" fontId="10" fillId="3" borderId="0" xfId="0" applyNumberFormat="1" applyFont="1" applyFill="1"/>
    <xf numFmtId="49" fontId="12" fillId="3" borderId="30" xfId="56" applyNumberFormat="1" applyFont="1" applyFill="1" applyBorder="1" applyAlignment="1">
      <alignment horizontal="left" vertical="top" wrapText="1"/>
    </xf>
    <xf numFmtId="3" fontId="15" fillId="3" borderId="22" xfId="0" applyNumberFormat="1" applyFont="1" applyFill="1" applyBorder="1"/>
    <xf numFmtId="4" fontId="15" fillId="3" borderId="22" xfId="0" applyNumberFormat="1" applyFont="1" applyFill="1" applyBorder="1"/>
    <xf numFmtId="3" fontId="15" fillId="3" borderId="22" xfId="0" applyNumberFormat="1" applyFont="1" applyFill="1" applyBorder="1" applyAlignment="1">
      <alignment horizontal="right"/>
    </xf>
    <xf numFmtId="4" fontId="15" fillId="3" borderId="22" xfId="0" applyNumberFormat="1" applyFont="1" applyFill="1" applyBorder="1" applyAlignment="1">
      <alignment horizontal="right"/>
    </xf>
    <xf numFmtId="3" fontId="11" fillId="3" borderId="30" xfId="23" applyNumberFormat="1" applyFont="1" applyFill="1" applyBorder="1" applyAlignment="1">
      <alignment vertical="top"/>
    </xf>
    <xf numFmtId="4" fontId="11" fillId="3" borderId="30" xfId="23" applyNumberFormat="1" applyFont="1" applyFill="1" applyBorder="1" applyAlignment="1">
      <alignment vertical="top"/>
    </xf>
    <xf numFmtId="4" fontId="10" fillId="3" borderId="30" xfId="1" applyNumberFormat="1" applyFont="1" applyFill="1" applyBorder="1" applyAlignment="1"/>
    <xf numFmtId="3" fontId="10" fillId="3" borderId="30" xfId="43" applyNumberFormat="1" applyFont="1" applyFill="1" applyBorder="1" applyAlignment="1"/>
    <xf numFmtId="4" fontId="10" fillId="3" borderId="30" xfId="7" applyNumberFormat="1" applyFont="1" applyFill="1" applyBorder="1" applyAlignment="1"/>
    <xf numFmtId="4" fontId="0" fillId="3" borderId="0" xfId="0" applyNumberFormat="1" applyFill="1"/>
    <xf numFmtId="3" fontId="10" fillId="3" borderId="30" xfId="29" applyNumberFormat="1" applyFont="1" applyFill="1" applyBorder="1" applyAlignment="1"/>
    <xf numFmtId="43" fontId="10" fillId="3" borderId="30" xfId="7" applyFont="1" applyFill="1" applyBorder="1" applyAlignment="1"/>
    <xf numFmtId="43" fontId="11" fillId="3" borderId="30" xfId="23" applyNumberFormat="1" applyFont="1" applyFill="1" applyBorder="1" applyAlignment="1">
      <alignment horizontal="right" vertical="top"/>
    </xf>
    <xf numFmtId="2" fontId="0" fillId="3" borderId="0" xfId="0" applyNumberFormat="1" applyFill="1"/>
    <xf numFmtId="3" fontId="11" fillId="3" borderId="0" xfId="23" applyNumberFormat="1" applyFont="1" applyFill="1" applyBorder="1" applyAlignment="1">
      <alignment vertical="top"/>
    </xf>
    <xf numFmtId="3" fontId="10" fillId="3" borderId="0" xfId="29" applyNumberFormat="1" applyFont="1" applyFill="1" applyBorder="1" applyAlignment="1"/>
    <xf numFmtId="43" fontId="10" fillId="3" borderId="0" xfId="7" applyFont="1" applyFill="1" applyBorder="1" applyAlignment="1"/>
    <xf numFmtId="3" fontId="11" fillId="3" borderId="0" xfId="23" applyNumberFormat="1" applyFont="1" applyFill="1" applyAlignment="1">
      <alignment vertical="top"/>
    </xf>
    <xf numFmtId="17" fontId="11" fillId="3" borderId="0" xfId="56" applyNumberFormat="1" applyFont="1" applyFill="1" applyAlignment="1">
      <alignment horizontal="left" vertical="top"/>
    </xf>
    <xf numFmtId="0" fontId="13" fillId="3" borderId="0" xfId="57" applyNumberFormat="1" applyFont="1" applyFill="1" applyBorder="1" applyAlignment="1">
      <alignment vertical="top"/>
    </xf>
    <xf numFmtId="0" fontId="15" fillId="8" borderId="30" xfId="57" applyNumberFormat="1" applyFont="1" applyFill="1" applyBorder="1" applyAlignment="1">
      <alignment horizontal="center" vertical="center" wrapText="1"/>
    </xf>
    <xf numFmtId="0" fontId="44" fillId="3" borderId="0" xfId="0" applyFont="1" applyFill="1"/>
    <xf numFmtId="0" fontId="12" fillId="3" borderId="0" xfId="0" applyFont="1" applyFill="1"/>
    <xf numFmtId="198" fontId="11" fillId="3" borderId="30" xfId="23" applyNumberFormat="1" applyFont="1" applyFill="1" applyBorder="1" applyAlignment="1">
      <alignment horizontal="right" vertical="top"/>
    </xf>
    <xf numFmtId="3" fontId="12" fillId="3" borderId="30" xfId="23" applyNumberFormat="1" applyFont="1" applyFill="1" applyBorder="1" applyAlignment="1">
      <alignment vertical="top"/>
    </xf>
    <xf numFmtId="43" fontId="12" fillId="3" borderId="30" xfId="1" applyFont="1" applyFill="1" applyBorder="1" applyAlignment="1">
      <alignment vertical="top"/>
    </xf>
    <xf numFmtId="43" fontId="11" fillId="3" borderId="30" xfId="1" applyFont="1" applyFill="1" applyBorder="1" applyAlignment="1">
      <alignment vertical="top"/>
    </xf>
    <xf numFmtId="198" fontId="11" fillId="3" borderId="30" xfId="23" applyNumberFormat="1" applyFont="1" applyFill="1" applyBorder="1" applyAlignment="1">
      <alignment vertical="top"/>
    </xf>
    <xf numFmtId="194" fontId="11" fillId="3" borderId="30" xfId="23" applyNumberFormat="1" applyFont="1" applyFill="1" applyBorder="1" applyAlignment="1">
      <alignment vertical="top"/>
    </xf>
    <xf numFmtId="198" fontId="52" fillId="3" borderId="30" xfId="23" applyNumberFormat="1" applyFont="1" applyFill="1" applyBorder="1" applyAlignment="1">
      <alignment horizontal="right" vertical="top"/>
    </xf>
    <xf numFmtId="194" fontId="11" fillId="3" borderId="30" xfId="29" applyNumberFormat="1" applyFont="1" applyFill="1" applyBorder="1" applyAlignment="1">
      <alignment horizontal="right" vertical="top"/>
    </xf>
    <xf numFmtId="43" fontId="52" fillId="3" borderId="30" xfId="1" applyFont="1" applyFill="1" applyBorder="1"/>
    <xf numFmtId="194" fontId="11" fillId="3" borderId="30" xfId="23" applyNumberFormat="1" applyFont="1" applyFill="1" applyBorder="1" applyAlignment="1">
      <alignment horizontal="right" vertical="top"/>
    </xf>
    <xf numFmtId="43" fontId="11" fillId="3" borderId="0" xfId="1" applyFont="1" applyFill="1" applyBorder="1" applyAlignment="1">
      <alignment vertical="top"/>
    </xf>
    <xf numFmtId="43" fontId="10" fillId="3" borderId="0" xfId="0" applyNumberFormat="1" applyFont="1" applyFill="1"/>
    <xf numFmtId="192" fontId="15" fillId="3" borderId="91" xfId="58" applyFont="1" applyFill="1" applyBorder="1" applyAlignment="1">
      <alignment horizontal="left" vertical="top"/>
    </xf>
    <xf numFmtId="192" fontId="15" fillId="3" borderId="0" xfId="58" applyFont="1" applyFill="1" applyBorder="1" applyAlignment="1">
      <alignment horizontal="left" vertical="top"/>
    </xf>
    <xf numFmtId="192" fontId="53" fillId="3" borderId="0" xfId="58" applyFont="1" applyFill="1" applyAlignment="1">
      <alignment horizontal="centerContinuous" vertical="top"/>
    </xf>
    <xf numFmtId="192" fontId="13" fillId="8" borderId="30" xfId="58" applyFont="1" applyFill="1" applyBorder="1" applyAlignment="1">
      <alignment horizontal="center" vertical="center"/>
    </xf>
    <xf numFmtId="192" fontId="15" fillId="8" borderId="30" xfId="58" applyFont="1" applyFill="1" applyBorder="1" applyAlignment="1">
      <alignment horizontal="center" vertical="center" wrapText="1"/>
    </xf>
    <xf numFmtId="192" fontId="10" fillId="3" borderId="0" xfId="58" applyFont="1" applyFill="1"/>
    <xf numFmtId="49" fontId="7" fillId="3" borderId="30" xfId="0" applyNumberFormat="1" applyFont="1" applyFill="1" applyBorder="1" applyAlignment="1">
      <alignment horizontal="left"/>
    </xf>
    <xf numFmtId="43" fontId="13" fillId="3" borderId="30" xfId="26" applyNumberFormat="1" applyFont="1" applyFill="1" applyBorder="1"/>
    <xf numFmtId="43" fontId="9" fillId="3" borderId="30" xfId="26" applyNumberFormat="1" applyFont="1" applyFill="1" applyBorder="1"/>
    <xf numFmtId="168" fontId="9" fillId="3" borderId="0" xfId="26" applyNumberFormat="1" applyFont="1" applyFill="1" applyBorder="1"/>
    <xf numFmtId="0" fontId="45" fillId="3" borderId="0" xfId="0" applyFont="1" applyFill="1"/>
    <xf numFmtId="49" fontId="7" fillId="3" borderId="79" xfId="0" applyNumberFormat="1" applyFont="1" applyFill="1" applyBorder="1" applyAlignment="1">
      <alignment horizontal="left"/>
    </xf>
    <xf numFmtId="2" fontId="13" fillId="3" borderId="9" xfId="26" applyNumberFormat="1" applyFont="1" applyFill="1" applyBorder="1" applyAlignment="1">
      <alignment horizontal="right"/>
    </xf>
    <xf numFmtId="192" fontId="15" fillId="3" borderId="0" xfId="58" applyFont="1" applyFill="1"/>
    <xf numFmtId="2" fontId="13" fillId="3" borderId="30" xfId="26" applyNumberFormat="1" applyFont="1" applyFill="1" applyBorder="1" applyAlignment="1">
      <alignment horizontal="right"/>
    </xf>
    <xf numFmtId="2" fontId="9" fillId="3" borderId="30" xfId="26" applyNumberFormat="1" applyFont="1" applyFill="1" applyBorder="1"/>
    <xf numFmtId="2" fontId="9" fillId="3" borderId="30" xfId="26" applyNumberFormat="1" applyFont="1" applyFill="1" applyBorder="1" applyAlignment="1">
      <alignment horizontal="right"/>
    </xf>
    <xf numFmtId="2" fontId="9" fillId="3" borderId="30" xfId="26" quotePrefix="1" applyNumberFormat="1" applyFont="1" applyFill="1" applyBorder="1" applyAlignment="1">
      <alignment horizontal="right"/>
    </xf>
    <xf numFmtId="1" fontId="9" fillId="3" borderId="0" xfId="26" applyNumberFormat="1" applyFont="1" applyFill="1" applyBorder="1"/>
    <xf numFmtId="1" fontId="9" fillId="3" borderId="0" xfId="26" applyNumberFormat="1" applyFont="1" applyFill="1" applyBorder="1" applyAlignment="1">
      <alignment horizontal="right"/>
    </xf>
    <xf numFmtId="1" fontId="9" fillId="3" borderId="0" xfId="26" quotePrefix="1" applyNumberFormat="1" applyFont="1" applyFill="1" applyBorder="1" applyAlignment="1">
      <alignment horizontal="right"/>
    </xf>
    <xf numFmtId="49" fontId="7" fillId="3" borderId="27" xfId="0" applyNumberFormat="1" applyFont="1" applyFill="1" applyBorder="1" applyAlignment="1">
      <alignment horizontal="left"/>
    </xf>
    <xf numFmtId="2" fontId="13" fillId="3" borderId="22" xfId="26" quotePrefix="1" applyNumberFormat="1" applyFont="1" applyFill="1" applyBorder="1" applyAlignment="1">
      <alignment horizontal="right"/>
    </xf>
    <xf numFmtId="49" fontId="7" fillId="3" borderId="95" xfId="0" applyNumberFormat="1" applyFont="1" applyFill="1" applyBorder="1" applyAlignment="1">
      <alignment horizontal="left"/>
    </xf>
    <xf numFmtId="2" fontId="13" fillId="3" borderId="30" xfId="26" quotePrefix="1" applyNumberFormat="1" applyFont="1" applyFill="1" applyBorder="1" applyAlignment="1">
      <alignment horizontal="right"/>
    </xf>
    <xf numFmtId="168" fontId="9" fillId="3" borderId="0" xfId="26" applyNumberFormat="1" applyFont="1" applyFill="1" applyBorder="1" applyAlignment="1">
      <alignment horizontal="right"/>
    </xf>
    <xf numFmtId="169" fontId="8" fillId="3" borderId="0" xfId="58" applyNumberFormat="1" applyFont="1" applyFill="1" applyBorder="1" applyAlignment="1">
      <alignment horizontal="left" vertical="center"/>
    </xf>
    <xf numFmtId="169" fontId="8" fillId="3" borderId="0" xfId="58" applyNumberFormat="1" applyFont="1" applyFill="1" applyBorder="1" applyAlignment="1">
      <alignment horizontal="left" vertical="center" wrapText="1"/>
    </xf>
    <xf numFmtId="192" fontId="10" fillId="3" borderId="0" xfId="58" applyFont="1" applyFill="1" applyBorder="1"/>
    <xf numFmtId="0" fontId="13" fillId="3" borderId="26" xfId="0" applyNumberFormat="1" applyFont="1" applyFill="1" applyBorder="1" applyAlignment="1">
      <alignment vertical="center"/>
    </xf>
    <xf numFmtId="0" fontId="54" fillId="3" borderId="26" xfId="0" applyNumberFormat="1" applyFont="1" applyFill="1" applyBorder="1" applyAlignment="1">
      <alignment horizontal="center" vertical="center"/>
    </xf>
    <xf numFmtId="0" fontId="0" fillId="3" borderId="0" xfId="0" applyFont="1" applyFill="1"/>
    <xf numFmtId="0" fontId="55" fillId="3" borderId="0" xfId="0" applyFont="1" applyFill="1"/>
    <xf numFmtId="0" fontId="15" fillId="8" borderId="30" xfId="0" applyNumberFormat="1" applyFont="1" applyFill="1" applyBorder="1" applyAlignment="1">
      <alignment horizontal="center" vertical="center" wrapText="1"/>
    </xf>
    <xf numFmtId="17" fontId="12" fillId="8" borderId="30" xfId="27" applyNumberFormat="1" applyFont="1" applyFill="1" applyBorder="1" applyAlignment="1">
      <alignment horizontal="center" vertical="center" wrapText="1"/>
    </xf>
    <xf numFmtId="3" fontId="57" fillId="7" borderId="30" xfId="1" applyNumberFormat="1" applyFont="1" applyFill="1" applyBorder="1" applyAlignment="1">
      <alignment horizontal="left" vertical="top"/>
    </xf>
    <xf numFmtId="3" fontId="57" fillId="7" borderId="30" xfId="1" applyNumberFormat="1" applyFont="1" applyFill="1" applyBorder="1" applyAlignment="1">
      <alignment horizontal="right" vertical="top"/>
    </xf>
    <xf numFmtId="168" fontId="51" fillId="7" borderId="30" xfId="1" applyNumberFormat="1" applyFont="1" applyFill="1" applyBorder="1" applyAlignment="1">
      <alignment horizontal="right" vertical="top"/>
    </xf>
    <xf numFmtId="3" fontId="51" fillId="3" borderId="30" xfId="1" applyNumberFormat="1" applyFont="1" applyFill="1" applyBorder="1" applyAlignment="1">
      <alignment horizontal="left" vertical="top"/>
    </xf>
    <xf numFmtId="3" fontId="58" fillId="3" borderId="30" xfId="1" applyNumberFormat="1" applyFont="1" applyFill="1" applyBorder="1" applyAlignment="1">
      <alignment horizontal="left" vertical="top"/>
    </xf>
    <xf numFmtId="179" fontId="10" fillId="3" borderId="0" xfId="0" applyNumberFormat="1" applyFont="1" applyFill="1"/>
    <xf numFmtId="9" fontId="10" fillId="3" borderId="0" xfId="0" applyNumberFormat="1" applyFont="1" applyFill="1"/>
    <xf numFmtId="3" fontId="57" fillId="7" borderId="30" xfId="1" applyNumberFormat="1" applyFont="1" applyFill="1" applyBorder="1" applyAlignment="1">
      <alignment horizontal="center" vertical="top"/>
    </xf>
    <xf numFmtId="3" fontId="51" fillId="3" borderId="30" xfId="1" applyNumberFormat="1" applyFont="1" applyFill="1" applyBorder="1" applyAlignment="1">
      <alignment horizontal="right" vertical="top"/>
    </xf>
    <xf numFmtId="2" fontId="10" fillId="3" borderId="0" xfId="0" applyNumberFormat="1" applyFont="1" applyFill="1"/>
    <xf numFmtId="194" fontId="11" fillId="7" borderId="30" xfId="0" applyNumberFormat="1" applyFont="1" applyFill="1" applyBorder="1" applyAlignment="1">
      <alignment horizontal="center" vertical="center" wrapText="1"/>
    </xf>
    <xf numFmtId="194" fontId="58" fillId="7" borderId="30" xfId="0" applyNumberFormat="1" applyFont="1" applyFill="1" applyBorder="1" applyAlignment="1">
      <alignment horizontal="center" vertical="center" wrapText="1"/>
    </xf>
    <xf numFmtId="168" fontId="56" fillId="7" borderId="30" xfId="1" applyNumberFormat="1" applyFont="1" applyFill="1" applyBorder="1" applyAlignment="1">
      <alignment horizontal="right" vertical="center"/>
    </xf>
    <xf numFmtId="3" fontId="56" fillId="3" borderId="30" xfId="1" applyNumberFormat="1" applyFont="1" applyFill="1" applyBorder="1" applyAlignment="1">
      <alignment horizontal="right" vertical="top"/>
    </xf>
    <xf numFmtId="200" fontId="11" fillId="3" borderId="30" xfId="0" applyNumberFormat="1" applyFont="1" applyFill="1" applyBorder="1" applyAlignment="1">
      <alignment horizontal="left" vertical="top" wrapText="1"/>
    </xf>
    <xf numFmtId="200" fontId="10" fillId="3" borderId="30" xfId="0" applyNumberFormat="1" applyFont="1" applyFill="1" applyBorder="1" applyAlignment="1">
      <alignment horizontal="left" vertical="top" wrapText="1"/>
    </xf>
    <xf numFmtId="168" fontId="56" fillId="7" borderId="30" xfId="1" applyNumberFormat="1" applyFont="1" applyFill="1" applyBorder="1" applyAlignment="1">
      <alignment horizontal="right" vertical="top"/>
    </xf>
    <xf numFmtId="194" fontId="15" fillId="3" borderId="30" xfId="0" applyNumberFormat="1" applyFont="1" applyFill="1" applyBorder="1" applyAlignment="1">
      <alignment horizontal="center" vertical="center" wrapText="1"/>
    </xf>
    <xf numFmtId="194" fontId="11" fillId="3" borderId="0" xfId="0" applyNumberFormat="1" applyFont="1" applyFill="1" applyBorder="1" applyAlignment="1">
      <alignment horizontal="center" vertical="center" wrapText="1"/>
    </xf>
    <xf numFmtId="194" fontId="11" fillId="7" borderId="0" xfId="0" applyNumberFormat="1" applyFont="1" applyFill="1" applyBorder="1" applyAlignment="1">
      <alignment horizontal="center" vertical="center" wrapText="1"/>
    </xf>
    <xf numFmtId="194" fontId="58" fillId="7" borderId="0" xfId="0" applyNumberFormat="1" applyFont="1" applyFill="1" applyBorder="1" applyAlignment="1">
      <alignment horizontal="center" vertical="center" wrapText="1"/>
    </xf>
    <xf numFmtId="168" fontId="56" fillId="7" borderId="0" xfId="1" applyNumberFormat="1" applyFont="1" applyFill="1" applyBorder="1" applyAlignment="1">
      <alignment horizontal="right" vertical="top"/>
    </xf>
    <xf numFmtId="3" fontId="56" fillId="3" borderId="0" xfId="1" applyNumberFormat="1" applyFont="1" applyFill="1" applyBorder="1" applyAlignment="1">
      <alignment horizontal="right" vertical="top"/>
    </xf>
    <xf numFmtId="194" fontId="15" fillId="3" borderId="0" xfId="0" applyNumberFormat="1" applyFont="1" applyFill="1" applyBorder="1" applyAlignment="1">
      <alignment horizontal="center" vertical="center" wrapText="1"/>
    </xf>
    <xf numFmtId="0" fontId="12" fillId="3" borderId="0" xfId="0" applyFont="1" applyFill="1" applyAlignment="1">
      <alignment horizontal="center" vertical="top" wrapText="1"/>
    </xf>
    <xf numFmtId="0" fontId="59" fillId="3" borderId="0" xfId="0" applyFont="1" applyFill="1" applyAlignment="1">
      <alignment horizontal="center" vertical="top" wrapText="1"/>
    </xf>
    <xf numFmtId="0" fontId="15" fillId="3" borderId="0" xfId="0" applyFont="1" applyFill="1" applyAlignment="1">
      <alignment horizontal="left"/>
    </xf>
    <xf numFmtId="0" fontId="51" fillId="3" borderId="0" xfId="0" applyFont="1" applyFill="1" applyAlignment="1">
      <alignment horizontal="center"/>
    </xf>
    <xf numFmtId="0" fontId="60" fillId="3" borderId="0" xfId="0" applyFont="1" applyFill="1" applyAlignment="1">
      <alignment horizontal="center"/>
    </xf>
    <xf numFmtId="2" fontId="0" fillId="3" borderId="0" xfId="0" applyNumberFormat="1" applyFont="1" applyFill="1"/>
    <xf numFmtId="0" fontId="61" fillId="3" borderId="0" xfId="0" applyFont="1" applyFill="1" applyAlignment="1">
      <alignment horizontal="center"/>
    </xf>
    <xf numFmtId="0" fontId="62" fillId="3" borderId="0" xfId="0" applyFont="1" applyFill="1" applyAlignment="1">
      <alignment vertical="center"/>
    </xf>
    <xf numFmtId="17" fontId="63" fillId="8" borderId="30" xfId="27" applyNumberFormat="1" applyFont="1" applyFill="1" applyBorder="1" applyAlignment="1">
      <alignment horizontal="center" vertical="center" wrapText="1"/>
    </xf>
    <xf numFmtId="2" fontId="12" fillId="8" borderId="30" xfId="1" applyNumberFormat="1" applyFont="1" applyFill="1" applyBorder="1" applyAlignment="1">
      <alignment horizontal="center" vertical="center" wrapText="1"/>
    </xf>
    <xf numFmtId="17" fontId="64" fillId="8" borderId="30" xfId="27" applyNumberFormat="1" applyFont="1" applyFill="1" applyBorder="1" applyAlignment="1">
      <alignment horizontal="center" vertical="center" wrapText="1"/>
    </xf>
    <xf numFmtId="17" fontId="62" fillId="3" borderId="0" xfId="0" applyNumberFormat="1" applyFont="1" applyFill="1" applyAlignment="1">
      <alignment vertical="center"/>
    </xf>
    <xf numFmtId="43" fontId="9" fillId="3" borderId="30" xfId="1" applyFont="1" applyFill="1" applyBorder="1" applyAlignment="1">
      <alignment horizontal="right" vertical="center"/>
    </xf>
    <xf numFmtId="3" fontId="62" fillId="3" borderId="0" xfId="0" applyNumberFormat="1" applyFont="1" applyFill="1" applyAlignment="1">
      <alignment vertical="center"/>
    </xf>
    <xf numFmtId="0" fontId="65" fillId="3" borderId="0" xfId="0" applyFont="1" applyFill="1"/>
    <xf numFmtId="3" fontId="13" fillId="7" borderId="30" xfId="7" applyNumberFormat="1" applyFont="1" applyFill="1" applyBorder="1" applyAlignment="1">
      <alignment vertical="center"/>
    </xf>
    <xf numFmtId="3" fontId="13" fillId="7" borderId="30" xfId="7" applyNumberFormat="1" applyFont="1" applyFill="1" applyBorder="1" applyAlignment="1">
      <alignment horizontal="right" vertical="center"/>
    </xf>
    <xf numFmtId="43" fontId="13" fillId="7" borderId="30" xfId="1" applyFont="1" applyFill="1" applyBorder="1" applyAlignment="1">
      <alignment horizontal="right" vertical="center"/>
    </xf>
    <xf numFmtId="0" fontId="64" fillId="3" borderId="0" xfId="0" applyFont="1" applyFill="1" applyAlignment="1">
      <alignment vertical="center"/>
    </xf>
    <xf numFmtId="4" fontId="13" fillId="7" borderId="30" xfId="7" applyNumberFormat="1" applyFont="1" applyFill="1" applyBorder="1" applyAlignment="1">
      <alignment horizontal="right" vertical="center"/>
    </xf>
    <xf numFmtId="186" fontId="13" fillId="3" borderId="30" xfId="7" applyNumberFormat="1" applyFont="1" applyFill="1" applyBorder="1" applyAlignment="1">
      <alignment horizontal="right" vertical="center"/>
    </xf>
    <xf numFmtId="43" fontId="13" fillId="3" borderId="30" xfId="1" applyFont="1" applyFill="1" applyBorder="1" applyAlignment="1">
      <alignment horizontal="right" vertical="center"/>
    </xf>
    <xf numFmtId="3" fontId="13" fillId="7" borderId="30" xfId="7" applyNumberFormat="1" applyFont="1" applyFill="1" applyBorder="1" applyAlignment="1">
      <alignment horizontal="center" vertical="center" wrapText="1"/>
    </xf>
    <xf numFmtId="3" fontId="13" fillId="7" borderId="30" xfId="7" applyNumberFormat="1" applyFont="1" applyFill="1" applyBorder="1" applyAlignment="1">
      <alignment horizontal="center" vertical="center"/>
    </xf>
    <xf numFmtId="43" fontId="13" fillId="7" borderId="30" xfId="1" applyFont="1" applyFill="1" applyBorder="1" applyAlignment="1">
      <alignment horizontal="center" vertical="center"/>
    </xf>
    <xf numFmtId="14" fontId="10" fillId="3" borderId="0" xfId="0" applyNumberFormat="1" applyFont="1" applyFill="1" applyAlignment="1">
      <alignment vertical="top"/>
    </xf>
    <xf numFmtId="2" fontId="15" fillId="3" borderId="0" xfId="1" applyNumberFormat="1" applyFont="1" applyFill="1" applyAlignment="1">
      <alignment vertical="center"/>
    </xf>
    <xf numFmtId="2" fontId="10" fillId="3" borderId="0" xfId="1" applyNumberFormat="1" applyFont="1" applyFill="1" applyAlignment="1">
      <alignment vertical="center"/>
    </xf>
    <xf numFmtId="179" fontId="62" fillId="3" borderId="0" xfId="0" applyNumberFormat="1" applyFont="1" applyFill="1" applyAlignment="1">
      <alignment vertical="center"/>
    </xf>
    <xf numFmtId="2" fontId="62" fillId="3" borderId="0" xfId="1" applyNumberFormat="1" applyFont="1" applyFill="1" applyAlignment="1">
      <alignment vertical="center"/>
    </xf>
    <xf numFmtId="17" fontId="66" fillId="8" borderId="132" xfId="27" applyNumberFormat="1" applyFont="1" applyFill="1" applyBorder="1" applyAlignment="1">
      <alignment horizontal="center" vertical="center" wrapText="1"/>
    </xf>
    <xf numFmtId="17" fontId="66" fillId="8" borderId="123" xfId="27" applyNumberFormat="1" applyFont="1" applyFill="1" applyBorder="1" applyAlignment="1">
      <alignment horizontal="center" vertical="center" wrapText="1"/>
    </xf>
    <xf numFmtId="200" fontId="67" fillId="3" borderId="22" xfId="0" applyNumberFormat="1" applyFont="1" applyFill="1" applyBorder="1" applyAlignment="1">
      <alignment horizontal="left" vertical="top"/>
    </xf>
    <xf numFmtId="3" fontId="67" fillId="3" borderId="22" xfId="1" applyNumberFormat="1" applyFont="1" applyFill="1" applyBorder="1" applyAlignment="1">
      <alignment horizontal="right" vertical="top"/>
    </xf>
    <xf numFmtId="3" fontId="67" fillId="3" borderId="22" xfId="0" applyNumberFormat="1" applyFont="1" applyFill="1" applyBorder="1" applyAlignment="1">
      <alignment horizontal="center" vertical="top"/>
    </xf>
    <xf numFmtId="43" fontId="68" fillId="3" borderId="22" xfId="1" applyFont="1" applyFill="1" applyBorder="1" applyAlignment="1">
      <alignment horizontal="center" vertical="center"/>
    </xf>
    <xf numFmtId="3" fontId="67" fillId="3" borderId="22" xfId="0" applyNumberFormat="1" applyFont="1" applyFill="1" applyBorder="1" applyAlignment="1">
      <alignment horizontal="right" vertical="top"/>
    </xf>
    <xf numFmtId="43" fontId="67" fillId="3" borderId="22" xfId="0" applyNumberFormat="1" applyFont="1" applyFill="1" applyBorder="1" applyAlignment="1">
      <alignment horizontal="right" vertical="top"/>
    </xf>
    <xf numFmtId="43" fontId="68" fillId="3" borderId="30" xfId="1" applyFont="1" applyFill="1" applyBorder="1" applyAlignment="1">
      <alignment horizontal="center" vertical="center"/>
    </xf>
    <xf numFmtId="43" fontId="67" fillId="3" borderId="30" xfId="1" applyFont="1" applyFill="1" applyBorder="1" applyAlignment="1">
      <alignment horizontal="center" vertical="top"/>
    </xf>
    <xf numFmtId="200" fontId="69" fillId="7" borderId="30" xfId="0" applyNumberFormat="1" applyFont="1" applyFill="1" applyBorder="1" applyAlignment="1">
      <alignment horizontal="left" vertical="top"/>
    </xf>
    <xf numFmtId="3" fontId="69" fillId="7" borderId="30" xfId="1" applyNumberFormat="1" applyFont="1" applyFill="1" applyBorder="1" applyAlignment="1">
      <alignment horizontal="right" vertical="top"/>
    </xf>
    <xf numFmtId="3" fontId="69" fillId="7" borderId="30" xfId="0" applyNumberFormat="1" applyFont="1" applyFill="1" applyBorder="1" applyAlignment="1">
      <alignment horizontal="center" vertical="top"/>
    </xf>
    <xf numFmtId="43" fontId="69" fillId="7" borderId="30" xfId="1" applyFont="1" applyFill="1" applyBorder="1" applyAlignment="1">
      <alignment horizontal="center" vertical="top"/>
    </xf>
    <xf numFmtId="3" fontId="69" fillId="7" borderId="30" xfId="0" applyNumberFormat="1" applyFont="1" applyFill="1" applyBorder="1" applyAlignment="1">
      <alignment horizontal="right" vertical="top"/>
    </xf>
    <xf numFmtId="4" fontId="69" fillId="7" borderId="30" xfId="1" applyNumberFormat="1" applyFont="1" applyFill="1" applyBorder="1" applyAlignment="1">
      <alignment horizontal="right" vertical="top"/>
    </xf>
    <xf numFmtId="43" fontId="67" fillId="3" borderId="30" xfId="0" applyNumberFormat="1" applyFont="1" applyFill="1" applyBorder="1" applyAlignment="1">
      <alignment horizontal="center" vertical="top"/>
    </xf>
    <xf numFmtId="3" fontId="67" fillId="3" borderId="30" xfId="1" applyNumberFormat="1" applyFont="1" applyFill="1" applyBorder="1" applyAlignment="1">
      <alignment horizontal="center" vertical="top"/>
    </xf>
    <xf numFmtId="200" fontId="67" fillId="3" borderId="30" xfId="61" applyNumberFormat="1" applyFont="1" applyFill="1" applyBorder="1" applyAlignment="1">
      <alignment horizontal="left" vertical="top" wrapText="1"/>
    </xf>
    <xf numFmtId="3" fontId="69" fillId="7" borderId="30" xfId="1" applyNumberFormat="1" applyFont="1" applyFill="1" applyBorder="1" applyAlignment="1">
      <alignment horizontal="center" vertical="top"/>
    </xf>
    <xf numFmtId="4" fontId="67" fillId="7" borderId="30" xfId="0" applyNumberFormat="1" applyFont="1" applyFill="1" applyBorder="1" applyAlignment="1">
      <alignment horizontal="right" vertical="top"/>
    </xf>
    <xf numFmtId="3" fontId="68" fillId="3" borderId="30" xfId="1" applyNumberFormat="1" applyFont="1" applyFill="1" applyBorder="1" applyAlignment="1">
      <alignment horizontal="center" vertical="center"/>
    </xf>
    <xf numFmtId="200" fontId="67" fillId="7" borderId="30" xfId="0" applyNumberFormat="1" applyFont="1" applyFill="1" applyBorder="1" applyAlignment="1">
      <alignment horizontal="left" vertical="top"/>
    </xf>
    <xf numFmtId="200" fontId="69" fillId="7" borderId="30" xfId="0" applyNumberFormat="1" applyFont="1" applyFill="1" applyBorder="1" applyAlignment="1">
      <alignment horizontal="center" vertical="top"/>
    </xf>
    <xf numFmtId="179" fontId="55" fillId="3" borderId="0" xfId="0" applyNumberFormat="1" applyFont="1" applyFill="1"/>
    <xf numFmtId="200" fontId="69" fillId="11" borderId="30" xfId="0" applyNumberFormat="1" applyFont="1" applyFill="1" applyBorder="1" applyAlignment="1">
      <alignment horizontal="left" vertical="top"/>
    </xf>
    <xf numFmtId="3" fontId="67" fillId="11" borderId="30" xfId="1" applyNumberFormat="1" applyFont="1" applyFill="1" applyBorder="1" applyAlignment="1">
      <alignment horizontal="right" vertical="top"/>
    </xf>
    <xf numFmtId="3" fontId="67" fillId="11" borderId="30" xfId="0" applyNumberFormat="1" applyFont="1" applyFill="1" applyBorder="1" applyAlignment="1">
      <alignment horizontal="center" vertical="top"/>
    </xf>
    <xf numFmtId="43" fontId="67" fillId="11" borderId="30" xfId="1" applyFont="1" applyFill="1" applyBorder="1" applyAlignment="1">
      <alignment horizontal="center" vertical="top"/>
    </xf>
    <xf numFmtId="3" fontId="67" fillId="11" borderId="30" xfId="0" applyNumberFormat="1" applyFont="1" applyFill="1" applyBorder="1" applyAlignment="1">
      <alignment horizontal="right" vertical="top"/>
    </xf>
    <xf numFmtId="4" fontId="67" fillId="11" borderId="30" xfId="1" applyNumberFormat="1" applyFont="1" applyFill="1" applyBorder="1" applyAlignment="1">
      <alignment horizontal="right" vertical="top"/>
    </xf>
    <xf numFmtId="200" fontId="69" fillId="3" borderId="30" xfId="0" applyNumberFormat="1" applyFont="1" applyFill="1" applyBorder="1" applyAlignment="1">
      <alignment horizontal="left" vertical="top"/>
    </xf>
    <xf numFmtId="3" fontId="69" fillId="3" borderId="30" xfId="0" applyNumberFormat="1" applyFont="1" applyFill="1" applyBorder="1" applyAlignment="1">
      <alignment horizontal="center" vertical="top"/>
    </xf>
    <xf numFmtId="4" fontId="67" fillId="3" borderId="30" xfId="1" applyNumberFormat="1" applyFont="1" applyFill="1" applyBorder="1" applyAlignment="1">
      <alignment horizontal="center" vertical="top"/>
    </xf>
    <xf numFmtId="3" fontId="67" fillId="7" borderId="30" xfId="1" applyNumberFormat="1" applyFont="1" applyFill="1" applyBorder="1" applyAlignment="1">
      <alignment horizontal="right" vertical="top"/>
    </xf>
    <xf numFmtId="3" fontId="67" fillId="7" borderId="30" xfId="0" applyNumberFormat="1" applyFont="1" applyFill="1" applyBorder="1" applyAlignment="1">
      <alignment horizontal="center" vertical="top"/>
    </xf>
    <xf numFmtId="43" fontId="67" fillId="7" borderId="30" xfId="1" applyFont="1" applyFill="1" applyBorder="1" applyAlignment="1">
      <alignment horizontal="center" vertical="top"/>
    </xf>
    <xf numFmtId="3" fontId="67" fillId="7" borderId="30" xfId="0" applyNumberFormat="1" applyFont="1" applyFill="1" applyBorder="1" applyAlignment="1">
      <alignment horizontal="right" vertical="top"/>
    </xf>
    <xf numFmtId="168" fontId="67" fillId="7" borderId="30" xfId="1" applyNumberFormat="1" applyFont="1" applyFill="1" applyBorder="1" applyAlignment="1">
      <alignment horizontal="right" vertical="top"/>
    </xf>
    <xf numFmtId="4" fontId="67" fillId="7" borderId="30" xfId="1" applyNumberFormat="1" applyFont="1" applyFill="1" applyBorder="1" applyAlignment="1">
      <alignment horizontal="right" vertical="top"/>
    </xf>
    <xf numFmtId="192" fontId="67" fillId="7" borderId="30" xfId="61" applyFont="1" applyFill="1" applyBorder="1" applyAlignment="1">
      <alignment horizontal="left" vertical="top"/>
    </xf>
    <xf numFmtId="4" fontId="67" fillId="7" borderId="30" xfId="1" applyNumberFormat="1" applyFont="1" applyFill="1" applyBorder="1" applyAlignment="1">
      <alignment horizontal="center" vertical="top"/>
    </xf>
    <xf numFmtId="43" fontId="67" fillId="7" borderId="30" xfId="1" applyFont="1" applyFill="1" applyBorder="1" applyAlignment="1">
      <alignment horizontal="right" vertical="top"/>
    </xf>
    <xf numFmtId="186" fontId="67" fillId="3" borderId="30" xfId="1" applyNumberFormat="1" applyFont="1" applyFill="1" applyBorder="1" applyAlignment="1">
      <alignment horizontal="center" vertical="top"/>
    </xf>
    <xf numFmtId="3" fontId="67" fillId="7" borderId="30" xfId="1" applyNumberFormat="1" applyFont="1" applyFill="1" applyBorder="1" applyAlignment="1">
      <alignment horizontal="center" vertical="top"/>
    </xf>
    <xf numFmtId="4" fontId="69" fillId="7" borderId="30" xfId="1" applyNumberFormat="1" applyFont="1" applyFill="1" applyBorder="1" applyAlignment="1">
      <alignment horizontal="center" vertical="top"/>
    </xf>
    <xf numFmtId="4" fontId="67" fillId="3" borderId="30" xfId="0" applyNumberFormat="1" applyFont="1" applyFill="1" applyBorder="1" applyAlignment="1">
      <alignment horizontal="center" vertical="top"/>
    </xf>
    <xf numFmtId="192" fontId="67" fillId="7" borderId="30" xfId="61" applyFont="1" applyFill="1" applyBorder="1" applyAlignment="1">
      <alignment horizontal="left" vertical="center" wrapText="1"/>
    </xf>
    <xf numFmtId="0" fontId="67" fillId="7" borderId="30" xfId="0" applyFont="1" applyFill="1" applyBorder="1" applyAlignment="1">
      <alignment horizontal="left" vertical="center"/>
    </xf>
    <xf numFmtId="200" fontId="67" fillId="7" borderId="30" xfId="0" applyNumberFormat="1" applyFont="1" applyFill="1" applyBorder="1" applyAlignment="1">
      <alignment horizontal="left" vertical="center"/>
    </xf>
    <xf numFmtId="3" fontId="67" fillId="7" borderId="30" xfId="1" applyNumberFormat="1" applyFont="1" applyFill="1" applyBorder="1" applyAlignment="1">
      <alignment horizontal="right" vertical="center"/>
    </xf>
    <xf numFmtId="3" fontId="67" fillId="7" borderId="30" xfId="1" applyNumberFormat="1" applyFont="1" applyFill="1" applyBorder="1" applyAlignment="1">
      <alignment horizontal="center" vertical="center"/>
    </xf>
    <xf numFmtId="4" fontId="67" fillId="7" borderId="30" xfId="1" applyNumberFormat="1" applyFont="1" applyFill="1" applyBorder="1" applyAlignment="1">
      <alignment horizontal="center" vertical="center"/>
    </xf>
    <xf numFmtId="3" fontId="67" fillId="7" borderId="30" xfId="0" applyNumberFormat="1" applyFont="1" applyFill="1" applyBorder="1" applyAlignment="1">
      <alignment horizontal="right" vertical="center"/>
    </xf>
    <xf numFmtId="4" fontId="67" fillId="7" borderId="30" xfId="1" applyNumberFormat="1" applyFont="1" applyFill="1" applyBorder="1" applyAlignment="1">
      <alignment horizontal="right" vertical="center"/>
    </xf>
    <xf numFmtId="192" fontId="67" fillId="7" borderId="30" xfId="61" applyFont="1" applyFill="1" applyBorder="1" applyAlignment="1">
      <alignment horizontal="left" vertical="top" wrapText="1"/>
    </xf>
    <xf numFmtId="0" fontId="67" fillId="7" borderId="30" xfId="0" applyFont="1" applyFill="1" applyBorder="1" applyAlignment="1">
      <alignment horizontal="left" vertical="top"/>
    </xf>
    <xf numFmtId="0" fontId="55" fillId="3" borderId="0" xfId="0" applyFont="1" applyFill="1" applyAlignment="1">
      <alignment horizontal="left"/>
    </xf>
    <xf numFmtId="198" fontId="66" fillId="3" borderId="0" xfId="23" applyNumberFormat="1" applyFont="1" applyFill="1" applyAlignment="1">
      <alignment horizontal="center" vertical="top"/>
    </xf>
    <xf numFmtId="200" fontId="67" fillId="3" borderId="0" xfId="0" applyNumberFormat="1" applyFont="1" applyFill="1" applyAlignment="1">
      <alignment horizontal="center" vertical="top"/>
    </xf>
    <xf numFmtId="0" fontId="22" fillId="3" borderId="0" xfId="0" applyFont="1" applyFill="1" applyAlignment="1">
      <alignment horizontal="center" vertical="top"/>
    </xf>
    <xf numFmtId="0" fontId="55" fillId="3" borderId="0" xfId="0" applyFont="1" applyFill="1" applyAlignment="1">
      <alignment horizontal="center"/>
    </xf>
    <xf numFmtId="0" fontId="55" fillId="3" borderId="0" xfId="0" applyFont="1" applyFill="1" applyAlignment="1">
      <alignment horizontal="right"/>
    </xf>
    <xf numFmtId="0" fontId="55" fillId="3" borderId="0" xfId="0" applyFont="1" applyFill="1" applyAlignment="1">
      <alignment wrapText="1"/>
    </xf>
    <xf numFmtId="43" fontId="15" fillId="3" borderId="30" xfId="1" applyFont="1" applyFill="1" applyBorder="1" applyAlignment="1">
      <alignment vertical="top" wrapText="1"/>
    </xf>
    <xf numFmtId="168" fontId="15" fillId="3" borderId="30" xfId="1" applyNumberFormat="1" applyFont="1" applyFill="1" applyBorder="1" applyAlignment="1">
      <alignment horizontal="right" vertical="top" wrapText="1"/>
    </xf>
    <xf numFmtId="195" fontId="15" fillId="3" borderId="30" xfId="1" applyNumberFormat="1" applyFont="1" applyFill="1" applyBorder="1" applyAlignment="1">
      <alignment vertical="top" wrapText="1"/>
    </xf>
    <xf numFmtId="43" fontId="15" fillId="8" borderId="30" xfId="1" applyFont="1" applyFill="1" applyBorder="1" applyAlignment="1">
      <alignment vertical="top" wrapText="1"/>
    </xf>
    <xf numFmtId="17" fontId="15" fillId="8" borderId="30" xfId="1" applyNumberFormat="1" applyFont="1" applyFill="1" applyBorder="1" applyAlignment="1">
      <alignment horizontal="center"/>
    </xf>
    <xf numFmtId="43" fontId="10" fillId="3" borderId="30" xfId="1" applyFont="1" applyFill="1" applyBorder="1" applyAlignment="1">
      <alignment vertical="top" wrapText="1"/>
    </xf>
    <xf numFmtId="168" fontId="10" fillId="3" borderId="30" xfId="1" applyNumberFormat="1" applyFont="1" applyFill="1" applyBorder="1" applyAlignment="1">
      <alignment horizontal="right" vertical="top" wrapText="1"/>
    </xf>
    <xf numFmtId="168" fontId="10" fillId="0" borderId="30" xfId="1" applyNumberFormat="1" applyFont="1" applyFill="1" applyBorder="1" applyAlignment="1">
      <alignment horizontal="right" vertical="top"/>
    </xf>
    <xf numFmtId="43" fontId="15" fillId="3" borderId="30" xfId="1" applyFont="1" applyFill="1" applyBorder="1" applyAlignment="1">
      <alignment horizontal="left" vertical="top" wrapText="1"/>
    </xf>
    <xf numFmtId="0" fontId="0" fillId="3" borderId="30" xfId="0" applyFill="1" applyBorder="1"/>
    <xf numFmtId="43" fontId="10" fillId="3" borderId="30" xfId="1" applyFont="1" applyFill="1" applyBorder="1" applyAlignment="1">
      <alignment horizontal="right" vertical="center" wrapText="1"/>
    </xf>
    <xf numFmtId="43" fontId="10" fillId="3" borderId="30" xfId="1" applyFont="1" applyFill="1" applyBorder="1" applyAlignment="1">
      <alignment horizontal="right" vertical="center"/>
    </xf>
    <xf numFmtId="43" fontId="10" fillId="3" borderId="30" xfId="1" applyFont="1" applyFill="1" applyBorder="1" applyAlignment="1">
      <alignment horizontal="right" vertical="top" wrapText="1"/>
    </xf>
    <xf numFmtId="165" fontId="10" fillId="3" borderId="30" xfId="1" applyNumberFormat="1" applyFont="1" applyFill="1" applyBorder="1" applyAlignment="1">
      <alignment horizontal="right" vertical="center" wrapText="1"/>
    </xf>
    <xf numFmtId="168" fontId="10" fillId="3" borderId="30" xfId="1" applyNumberFormat="1" applyFont="1" applyFill="1" applyBorder="1" applyAlignment="1">
      <alignment horizontal="right" vertical="center" wrapText="1"/>
    </xf>
    <xf numFmtId="43" fontId="10" fillId="3" borderId="30" xfId="1" applyNumberFormat="1" applyFont="1" applyFill="1" applyBorder="1" applyAlignment="1">
      <alignment horizontal="right" vertical="center" wrapText="1"/>
    </xf>
    <xf numFmtId="2" fontId="10" fillId="3" borderId="30" xfId="1" applyNumberFormat="1" applyFont="1" applyFill="1" applyBorder="1" applyAlignment="1">
      <alignment horizontal="right" vertical="center" wrapText="1"/>
    </xf>
    <xf numFmtId="2" fontId="10" fillId="3" borderId="30" xfId="1" applyNumberFormat="1" applyFont="1" applyFill="1" applyBorder="1" applyAlignment="1">
      <alignment horizontal="right" vertical="top" wrapText="1"/>
    </xf>
    <xf numFmtId="2" fontId="10" fillId="3" borderId="30" xfId="1" applyNumberFormat="1" applyFont="1" applyFill="1" applyBorder="1" applyAlignment="1">
      <alignment vertical="top" wrapText="1"/>
    </xf>
    <xf numFmtId="43" fontId="15" fillId="3" borderId="0" xfId="1" applyFont="1" applyFill="1" applyBorder="1" applyAlignment="1">
      <alignment vertical="top" wrapText="1"/>
    </xf>
    <xf numFmtId="43" fontId="10" fillId="3" borderId="0" xfId="1" applyFont="1" applyFill="1" applyBorder="1" applyAlignment="1">
      <alignment vertical="top"/>
    </xf>
    <xf numFmtId="200" fontId="9" fillId="3" borderId="30" xfId="0" applyNumberFormat="1" applyFont="1" applyFill="1" applyBorder="1" applyAlignment="1">
      <alignment horizontal="left" vertical="center"/>
    </xf>
    <xf numFmtId="49" fontId="3" fillId="3" borderId="46" xfId="3" applyNumberFormat="1" applyFont="1" applyFill="1" applyBorder="1" applyAlignment="1">
      <alignment horizontal="center"/>
    </xf>
    <xf numFmtId="0" fontId="4" fillId="3" borderId="0" xfId="3" applyFont="1" applyFill="1" applyAlignment="1">
      <alignment vertical="center"/>
    </xf>
    <xf numFmtId="49" fontId="36" fillId="3" borderId="1" xfId="35" applyNumberFormat="1" applyFill="1" applyBorder="1" applyAlignment="1">
      <alignment horizontal="left"/>
    </xf>
    <xf numFmtId="0" fontId="36" fillId="3" borderId="30" xfId="35" applyFill="1" applyBorder="1"/>
    <xf numFmtId="49" fontId="36" fillId="3" borderId="111" xfId="35" applyNumberFormat="1" applyFill="1" applyBorder="1" applyAlignment="1">
      <alignment horizontal="left"/>
    </xf>
    <xf numFmtId="0" fontId="6" fillId="3" borderId="0" xfId="3" applyNumberFormat="1" applyFont="1" applyFill="1" applyBorder="1" applyAlignment="1"/>
    <xf numFmtId="0" fontId="2" fillId="3" borderId="0" xfId="3" applyNumberFormat="1" applyFont="1" applyFill="1" applyBorder="1" applyAlignment="1"/>
    <xf numFmtId="0" fontId="12" fillId="8" borderId="7" xfId="0" applyFont="1" applyFill="1" applyBorder="1" applyAlignment="1">
      <alignment horizontal="center" vertical="center"/>
    </xf>
    <xf numFmtId="0" fontId="12" fillId="8" borderId="10" xfId="0" applyFont="1" applyFill="1" applyBorder="1" applyAlignment="1">
      <alignment horizontal="center" vertical="center" wrapText="1"/>
    </xf>
    <xf numFmtId="0" fontId="7" fillId="8" borderId="72" xfId="0" applyFont="1" applyFill="1" applyBorder="1" applyAlignment="1">
      <alignment horizontal="center" vertical="center" wrapText="1"/>
    </xf>
    <xf numFmtId="49" fontId="7" fillId="8" borderId="72" xfId="0" applyNumberFormat="1" applyFont="1" applyFill="1" applyBorder="1" applyAlignment="1">
      <alignment horizontal="center" vertical="center" wrapText="1"/>
    </xf>
    <xf numFmtId="0" fontId="15" fillId="8" borderId="30" xfId="0" applyFont="1" applyFill="1" applyBorder="1" applyAlignment="1">
      <alignment horizontal="center" vertical="top"/>
    </xf>
    <xf numFmtId="49" fontId="7" fillId="8" borderId="4" xfId="0" applyNumberFormat="1" applyFont="1" applyFill="1" applyBorder="1" applyAlignment="1">
      <alignment horizontal="center" vertical="top" wrapText="1"/>
    </xf>
    <xf numFmtId="49" fontId="42" fillId="8" borderId="30" xfId="0" applyNumberFormat="1" applyFont="1" applyFill="1" applyBorder="1" applyAlignment="1">
      <alignment horizontal="center" vertical="top" wrapText="1"/>
    </xf>
    <xf numFmtId="49" fontId="7" fillId="8" borderId="7" xfId="0" applyNumberFormat="1" applyFont="1" applyFill="1" applyBorder="1" applyAlignment="1">
      <alignment horizontal="center" vertical="center" wrapText="1"/>
    </xf>
    <xf numFmtId="49" fontId="17" fillId="8" borderId="4" xfId="0" applyNumberFormat="1" applyFont="1" applyFill="1" applyBorder="1" applyAlignment="1">
      <alignment horizontal="center" vertical="top" wrapText="1"/>
    </xf>
    <xf numFmtId="49" fontId="7" fillId="8" borderId="1" xfId="0" applyNumberFormat="1" applyFont="1" applyFill="1" applyBorder="1" applyAlignment="1">
      <alignment horizontal="center" vertical="center" wrapText="1"/>
    </xf>
    <xf numFmtId="49" fontId="17" fillId="8" borderId="7" xfId="0" applyNumberFormat="1" applyFont="1" applyFill="1" applyBorder="1" applyAlignment="1">
      <alignment horizontal="center" vertical="center" wrapText="1"/>
    </xf>
    <xf numFmtId="49" fontId="7" fillId="8" borderId="7" xfId="8" applyNumberFormat="1" applyFont="1" applyFill="1" applyBorder="1" applyAlignment="1">
      <alignment horizontal="center" vertical="center" wrapText="1"/>
    </xf>
    <xf numFmtId="49" fontId="7" fillId="8" borderId="1" xfId="8" applyNumberFormat="1" applyFont="1" applyFill="1" applyBorder="1" applyAlignment="1">
      <alignment horizontal="left"/>
    </xf>
    <xf numFmtId="49" fontId="7" fillId="8" borderId="1" xfId="8" applyNumberFormat="1" applyFont="1" applyFill="1" applyBorder="1" applyAlignment="1">
      <alignment horizontal="right"/>
    </xf>
    <xf numFmtId="49" fontId="7" fillId="8" borderId="73" xfId="8" applyNumberFormat="1" applyFont="1" applyFill="1" applyBorder="1" applyAlignment="1">
      <alignment horizontal="left"/>
    </xf>
    <xf numFmtId="49" fontId="7" fillId="8" borderId="71" xfId="0" applyNumberFormat="1" applyFont="1" applyFill="1" applyBorder="1" applyAlignment="1">
      <alignment horizontal="left"/>
    </xf>
    <xf numFmtId="49" fontId="7" fillId="8" borderId="72" xfId="0" applyNumberFormat="1" applyFont="1" applyFill="1" applyBorder="1" applyAlignment="1">
      <alignment horizontal="left"/>
    </xf>
    <xf numFmtId="17" fontId="13" fillId="8" borderId="30" xfId="8" applyNumberFormat="1" applyFont="1" applyFill="1" applyBorder="1" applyAlignment="1">
      <alignment horizontal="left" vertical="center"/>
    </xf>
    <xf numFmtId="49" fontId="7" fillId="8" borderId="73" xfId="8" applyNumberFormat="1" applyFont="1" applyFill="1" applyBorder="1" applyAlignment="1">
      <alignment horizontal="center" vertical="center" wrapText="1"/>
    </xf>
    <xf numFmtId="49" fontId="7" fillId="8" borderId="73" xfId="8" applyNumberFormat="1" applyFont="1" applyFill="1" applyBorder="1" applyAlignment="1">
      <alignment horizontal="center"/>
    </xf>
    <xf numFmtId="17" fontId="13" fillId="8" borderId="30" xfId="8" applyNumberFormat="1" applyFont="1" applyFill="1" applyBorder="1" applyAlignment="1">
      <alignment horizontal="center" vertical="center"/>
    </xf>
    <xf numFmtId="49" fontId="7" fillId="8" borderId="73" xfId="8" applyNumberFormat="1" applyFont="1" applyFill="1" applyBorder="1" applyAlignment="1">
      <alignment horizontal="center" vertical="top" wrapText="1"/>
    </xf>
    <xf numFmtId="0" fontId="7" fillId="8" borderId="72" xfId="8" applyFont="1" applyFill="1" applyBorder="1" applyAlignment="1">
      <alignment horizontal="center" vertical="top" wrapText="1"/>
    </xf>
    <xf numFmtId="49" fontId="7" fillId="8" borderId="72" xfId="8" applyNumberFormat="1" applyFont="1" applyFill="1" applyBorder="1" applyAlignment="1">
      <alignment horizontal="center" vertical="top" wrapText="1"/>
    </xf>
    <xf numFmtId="0" fontId="7" fillId="8" borderId="73" xfId="8" applyFont="1" applyFill="1" applyBorder="1" applyAlignment="1">
      <alignment horizontal="center" vertical="top" wrapText="1"/>
    </xf>
    <xf numFmtId="49" fontId="7" fillId="8" borderId="72" xfId="8" applyNumberFormat="1" applyFont="1" applyFill="1" applyBorder="1" applyAlignment="1">
      <alignment horizontal="center" vertical="center" wrapText="1"/>
    </xf>
    <xf numFmtId="49" fontId="7" fillId="8" borderId="73" xfId="8" applyNumberFormat="1" applyFont="1" applyFill="1" applyBorder="1" applyAlignment="1">
      <alignment horizontal="center" vertical="center"/>
    </xf>
    <xf numFmtId="49" fontId="7" fillId="8" borderId="71" xfId="8" applyNumberFormat="1" applyFont="1" applyFill="1" applyBorder="1" applyAlignment="1">
      <alignment horizontal="center"/>
    </xf>
    <xf numFmtId="49" fontId="7" fillId="8" borderId="33" xfId="8" applyNumberFormat="1" applyFont="1" applyFill="1" applyBorder="1" applyAlignment="1">
      <alignment horizontal="center"/>
    </xf>
    <xf numFmtId="49" fontId="7" fillId="8" borderId="28" xfId="8" applyNumberFormat="1" applyFont="1" applyFill="1" applyBorder="1" applyAlignment="1">
      <alignment horizontal="center"/>
    </xf>
    <xf numFmtId="49" fontId="7" fillId="8" borderId="21" xfId="8" applyNumberFormat="1" applyFont="1" applyFill="1" applyBorder="1" applyAlignment="1">
      <alignment horizontal="center"/>
    </xf>
    <xf numFmtId="49" fontId="7" fillId="8" borderId="81" xfId="8" applyNumberFormat="1" applyFont="1" applyFill="1" applyBorder="1" applyAlignment="1">
      <alignment horizontal="center"/>
    </xf>
    <xf numFmtId="49" fontId="7" fillId="8" borderId="76" xfId="8" applyNumberFormat="1" applyFont="1" applyFill="1" applyBorder="1" applyAlignment="1">
      <alignment horizontal="center"/>
    </xf>
    <xf numFmtId="49" fontId="7" fillId="8" borderId="38" xfId="8" applyNumberFormat="1" applyFont="1" applyFill="1" applyBorder="1" applyAlignment="1">
      <alignment horizontal="center" vertical="center" wrapText="1"/>
    </xf>
    <xf numFmtId="0" fontId="15" fillId="3" borderId="30" xfId="0" applyFont="1" applyFill="1" applyBorder="1" applyAlignment="1">
      <alignment horizontal="center" vertical="top" wrapText="1"/>
    </xf>
    <xf numFmtId="165" fontId="0" fillId="3" borderId="0" xfId="0" applyNumberFormat="1" applyFill="1"/>
    <xf numFmtId="0" fontId="8" fillId="3" borderId="0" xfId="6" applyFont="1" applyFill="1" applyBorder="1" applyAlignment="1">
      <alignment vertical="center"/>
    </xf>
    <xf numFmtId="1" fontId="8" fillId="3" borderId="0" xfId="6" applyNumberFormat="1" applyFont="1" applyFill="1" applyBorder="1" applyAlignment="1">
      <alignment vertical="center"/>
    </xf>
    <xf numFmtId="2" fontId="2" fillId="3" borderId="0" xfId="0" applyNumberFormat="1" applyFont="1" applyFill="1" applyBorder="1" applyAlignment="1">
      <alignment horizontal="center" wrapText="1"/>
    </xf>
    <xf numFmtId="168" fontId="15" fillId="0" borderId="114" xfId="29" applyNumberFormat="1" applyFont="1" applyBorder="1" applyAlignment="1">
      <alignment horizontal="left" vertical="top"/>
    </xf>
    <xf numFmtId="3" fontId="11" fillId="0" borderId="114" xfId="6" applyNumberFormat="1" applyFont="1" applyBorder="1" applyAlignment="1">
      <alignment vertical="center"/>
    </xf>
    <xf numFmtId="3" fontId="11" fillId="0" borderId="114" xfId="1" applyNumberFormat="1" applyFont="1" applyBorder="1" applyAlignment="1">
      <alignment horizontal="right" vertical="center"/>
    </xf>
    <xf numFmtId="3" fontId="11" fillId="0" borderId="114" xfId="0" applyNumberFormat="1" applyFont="1" applyFill="1" applyBorder="1"/>
    <xf numFmtId="3" fontId="11" fillId="0" borderId="114" xfId="0" applyNumberFormat="1" applyFont="1" applyFill="1" applyBorder="1" applyAlignment="1">
      <alignment vertical="center"/>
    </xf>
    <xf numFmtId="168" fontId="11" fillId="3" borderId="114" xfId="29" applyNumberFormat="1" applyFont="1" applyFill="1" applyBorder="1" applyAlignment="1">
      <alignment horizontal="left" vertical="top" indent="4"/>
    </xf>
    <xf numFmtId="3" fontId="11" fillId="3" borderId="114" xfId="6" applyNumberFormat="1" applyFont="1" applyFill="1" applyBorder="1" applyAlignment="1">
      <alignment vertical="center"/>
    </xf>
    <xf numFmtId="3" fontId="11" fillId="3" borderId="114" xfId="6" applyNumberFormat="1" applyFont="1" applyFill="1" applyBorder="1" applyAlignment="1">
      <alignment horizontal="right" vertical="center"/>
    </xf>
    <xf numFmtId="3" fontId="11" fillId="3" borderId="114" xfId="1" applyNumberFormat="1" applyFont="1" applyFill="1" applyBorder="1" applyAlignment="1">
      <alignment horizontal="right" vertical="center"/>
    </xf>
    <xf numFmtId="3" fontId="11" fillId="3" borderId="114" xfId="6" applyNumberFormat="1" applyFont="1" applyFill="1" applyBorder="1" applyAlignment="1">
      <alignment horizontal="right"/>
    </xf>
    <xf numFmtId="3" fontId="11" fillId="3" borderId="114" xfId="0" applyNumberFormat="1" applyFont="1" applyFill="1" applyBorder="1"/>
    <xf numFmtId="3" fontId="11" fillId="3" borderId="114" xfId="1" applyNumberFormat="1" applyFont="1" applyFill="1" applyBorder="1" applyAlignment="1">
      <alignment horizontal="right"/>
    </xf>
    <xf numFmtId="3" fontId="10" fillId="3" borderId="114" xfId="0" applyNumberFormat="1" applyFont="1" applyFill="1" applyBorder="1"/>
    <xf numFmtId="168" fontId="15" fillId="3" borderId="114" xfId="29" applyNumberFormat="1" applyFont="1" applyFill="1" applyBorder="1" applyAlignment="1">
      <alignment horizontal="left" vertical="top"/>
    </xf>
    <xf numFmtId="3" fontId="10" fillId="3" borderId="114" xfId="0" applyNumberFormat="1" applyFont="1" applyFill="1" applyBorder="1" applyAlignment="1">
      <alignment horizontal="right"/>
    </xf>
    <xf numFmtId="3" fontId="10" fillId="3" borderId="114" xfId="1" applyNumberFormat="1" applyFont="1" applyFill="1" applyBorder="1" applyAlignment="1">
      <alignment horizontal="right"/>
    </xf>
    <xf numFmtId="3" fontId="10" fillId="0" borderId="114" xfId="0" applyNumberFormat="1" applyFont="1" applyBorder="1" applyAlignment="1">
      <alignment horizontal="right"/>
    </xf>
    <xf numFmtId="3" fontId="10" fillId="0" borderId="114" xfId="1" applyNumberFormat="1" applyFont="1" applyBorder="1" applyAlignment="1">
      <alignment horizontal="right"/>
    </xf>
    <xf numFmtId="3" fontId="11" fillId="0" borderId="114" xfId="0" applyNumberFormat="1" applyFont="1" applyBorder="1"/>
    <xf numFmtId="168" fontId="11" fillId="0" borderId="114" xfId="29" applyNumberFormat="1" applyFont="1" applyBorder="1" applyAlignment="1">
      <alignment horizontal="left" vertical="top" indent="4"/>
    </xf>
    <xf numFmtId="3" fontId="11" fillId="0" borderId="114" xfId="6" applyNumberFormat="1" applyFont="1" applyBorder="1" applyAlignment="1">
      <alignment horizontal="right"/>
    </xf>
    <xf numFmtId="3" fontId="11" fillId="0" borderId="114" xfId="1" applyNumberFormat="1" applyFont="1" applyBorder="1" applyAlignment="1">
      <alignment horizontal="right"/>
    </xf>
    <xf numFmtId="0" fontId="11" fillId="0" borderId="114" xfId="1" applyNumberFormat="1" applyFont="1" applyBorder="1" applyAlignment="1">
      <alignment horizontal="right"/>
    </xf>
    <xf numFmtId="3" fontId="11" fillId="0" borderId="114" xfId="6" applyNumberFormat="1" applyFont="1" applyBorder="1"/>
    <xf numFmtId="165" fontId="11" fillId="0" borderId="114" xfId="6" applyNumberFormat="1" applyFont="1" applyBorder="1" applyAlignment="1">
      <alignment horizontal="right"/>
    </xf>
    <xf numFmtId="168" fontId="15" fillId="7" borderId="114" xfId="29" applyNumberFormat="1" applyFont="1" applyFill="1" applyBorder="1" applyAlignment="1">
      <alignment horizontal="left" vertical="top"/>
    </xf>
    <xf numFmtId="3" fontId="11" fillId="7" borderId="114" xfId="6" applyNumberFormat="1" applyFont="1" applyFill="1" applyBorder="1" applyAlignment="1">
      <alignment horizontal="right"/>
    </xf>
    <xf numFmtId="3" fontId="11" fillId="7" borderId="114" xfId="1" applyNumberFormat="1" applyFont="1" applyFill="1" applyBorder="1" applyAlignment="1">
      <alignment horizontal="right"/>
    </xf>
    <xf numFmtId="3" fontId="11" fillId="7" borderId="114" xfId="1" applyNumberFormat="1" applyFont="1" applyFill="1" applyBorder="1" applyAlignment="1"/>
    <xf numFmtId="3" fontId="10" fillId="7" borderId="114" xfId="1" applyNumberFormat="1" applyFont="1" applyFill="1" applyBorder="1" applyAlignment="1">
      <alignment horizontal="right"/>
    </xf>
    <xf numFmtId="3" fontId="10" fillId="7" borderId="114" xfId="1" applyNumberFormat="1" applyFont="1" applyFill="1" applyBorder="1" applyAlignment="1"/>
    <xf numFmtId="168" fontId="15" fillId="0" borderId="114" xfId="29" applyNumberFormat="1" applyFont="1" applyFill="1" applyBorder="1" applyAlignment="1">
      <alignment horizontal="left" vertical="top"/>
    </xf>
    <xf numFmtId="3" fontId="40" fillId="0" borderId="114" xfId="0" applyNumberFormat="1" applyFont="1" applyBorder="1" applyAlignment="1">
      <alignment horizontal="right"/>
    </xf>
    <xf numFmtId="3" fontId="39" fillId="3" borderId="114" xfId="6" applyNumberFormat="1" applyFont="1" applyFill="1" applyBorder="1" applyAlignment="1">
      <alignment horizontal="right"/>
    </xf>
    <xf numFmtId="3" fontId="40" fillId="3" borderId="114" xfId="0" applyNumberFormat="1" applyFont="1" applyFill="1" applyBorder="1" applyAlignment="1">
      <alignment horizontal="right"/>
    </xf>
    <xf numFmtId="3" fontId="39" fillId="3" borderId="114" xfId="0" applyNumberFormat="1" applyFont="1" applyFill="1" applyBorder="1" applyAlignment="1">
      <alignment horizontal="right"/>
    </xf>
    <xf numFmtId="0" fontId="10" fillId="3" borderId="114" xfId="1" applyNumberFormat="1" applyFont="1" applyFill="1" applyBorder="1" applyAlignment="1">
      <alignment horizontal="right"/>
    </xf>
    <xf numFmtId="3" fontId="10" fillId="3" borderId="114" xfId="1" applyNumberFormat="1" applyFont="1" applyFill="1" applyBorder="1" applyAlignment="1"/>
    <xf numFmtId="168" fontId="11" fillId="3" borderId="114" xfId="6" applyNumberFormat="1" applyFont="1" applyFill="1" applyBorder="1" applyAlignment="1">
      <alignment horizontal="right"/>
    </xf>
    <xf numFmtId="168" fontId="10" fillId="3" borderId="114" xfId="0" applyNumberFormat="1" applyFont="1" applyFill="1" applyBorder="1" applyAlignment="1">
      <alignment horizontal="right"/>
    </xf>
    <xf numFmtId="168" fontId="11" fillId="3" borderId="114" xfId="0" applyNumberFormat="1" applyFont="1" applyFill="1" applyBorder="1"/>
    <xf numFmtId="0" fontId="11" fillId="3" borderId="114" xfId="6" applyFont="1" applyFill="1" applyBorder="1" applyAlignment="1">
      <alignment horizontal="right"/>
    </xf>
    <xf numFmtId="0" fontId="10" fillId="3" borderId="114" xfId="0" applyFont="1" applyFill="1" applyBorder="1" applyAlignment="1">
      <alignment horizontal="right"/>
    </xf>
    <xf numFmtId="3" fontId="11" fillId="3" borderId="114" xfId="0" applyNumberFormat="1" applyFont="1" applyFill="1" applyBorder="1" applyAlignment="1">
      <alignment horizontal="right"/>
    </xf>
    <xf numFmtId="3" fontId="10" fillId="7" borderId="114" xfId="0" applyNumberFormat="1" applyFont="1" applyFill="1" applyBorder="1" applyAlignment="1">
      <alignment horizontal="right"/>
    </xf>
    <xf numFmtId="3" fontId="10" fillId="7" borderId="114" xfId="1" applyNumberFormat="1" applyFont="1" applyFill="1" applyBorder="1" applyAlignment="1">
      <alignment horizontal="right" vertical="top"/>
    </xf>
    <xf numFmtId="168" fontId="15" fillId="3" borderId="114" xfId="29" applyNumberFormat="1" applyFont="1" applyFill="1" applyBorder="1" applyAlignment="1">
      <alignment horizontal="left" vertical="top" wrapText="1"/>
    </xf>
    <xf numFmtId="3" fontId="11" fillId="3" borderId="114" xfId="6" applyNumberFormat="1" applyFont="1" applyFill="1" applyBorder="1" applyAlignment="1"/>
    <xf numFmtId="165" fontId="10" fillId="3" borderId="114" xfId="1" applyNumberFormat="1" applyFont="1" applyFill="1" applyBorder="1" applyAlignment="1">
      <alignment horizontal="right"/>
    </xf>
    <xf numFmtId="3" fontId="37" fillId="3" borderId="114" xfId="34" applyNumberFormat="1" applyFont="1" applyFill="1" applyBorder="1" applyAlignment="1">
      <alignment horizontal="right"/>
    </xf>
    <xf numFmtId="165" fontId="8" fillId="3" borderId="114" xfId="0" applyNumberFormat="1" applyFont="1" applyFill="1" applyBorder="1" applyAlignment="1">
      <alignment horizontal="right" vertical="top"/>
    </xf>
    <xf numFmtId="168" fontId="10" fillId="3" borderId="114" xfId="1" applyNumberFormat="1" applyFont="1" applyFill="1" applyBorder="1" applyAlignment="1">
      <alignment horizontal="right"/>
    </xf>
    <xf numFmtId="3" fontId="11" fillId="7" borderId="114" xfId="6" applyNumberFormat="1" applyFont="1" applyFill="1" applyBorder="1" applyAlignment="1">
      <alignment vertical="center"/>
    </xf>
    <xf numFmtId="168" fontId="15" fillId="8" borderId="161" xfId="29" applyNumberFormat="1" applyFont="1" applyFill="1" applyBorder="1" applyAlignment="1">
      <alignment horizontal="center" vertical="top"/>
    </xf>
    <xf numFmtId="3" fontId="11" fillId="8" borderId="114" xfId="6" applyNumberFormat="1" applyFont="1" applyFill="1" applyBorder="1" applyAlignment="1">
      <alignment vertical="center"/>
    </xf>
    <xf numFmtId="168" fontId="15" fillId="8" borderId="162" xfId="29" applyNumberFormat="1" applyFont="1" applyFill="1" applyBorder="1" applyAlignment="1">
      <alignment horizontal="center" vertical="top"/>
    </xf>
    <xf numFmtId="168" fontId="15" fillId="8" borderId="163" xfId="29" applyNumberFormat="1" applyFont="1" applyFill="1" applyBorder="1" applyAlignment="1">
      <alignment horizontal="center" vertical="top"/>
    </xf>
    <xf numFmtId="43" fontId="0" fillId="3" borderId="0" xfId="0" applyNumberFormat="1" applyFill="1"/>
    <xf numFmtId="43" fontId="10" fillId="3" borderId="0" xfId="0" applyNumberFormat="1" applyFont="1" applyFill="1" applyBorder="1" applyAlignment="1"/>
    <xf numFmtId="201" fontId="7" fillId="7" borderId="136" xfId="8" applyNumberFormat="1" applyFont="1" applyFill="1" applyBorder="1" applyAlignment="1">
      <alignment horizontal="right"/>
    </xf>
    <xf numFmtId="0" fontId="8" fillId="3" borderId="0" xfId="8" applyFont="1" applyFill="1" applyBorder="1" applyAlignment="1">
      <alignment horizontal="left" vertical="top"/>
    </xf>
    <xf numFmtId="4" fontId="67" fillId="7" borderId="0" xfId="1" applyNumberFormat="1" applyFont="1" applyFill="1" applyBorder="1" applyAlignment="1">
      <alignment horizontal="right" vertical="top"/>
    </xf>
    <xf numFmtId="3" fontId="67" fillId="7" borderId="0" xfId="0" applyNumberFormat="1" applyFont="1" applyFill="1" applyBorder="1" applyAlignment="1">
      <alignment horizontal="right" vertical="top"/>
    </xf>
    <xf numFmtId="4" fontId="67" fillId="7" borderId="0" xfId="1" applyNumberFormat="1" applyFont="1" applyFill="1" applyBorder="1" applyAlignment="1">
      <alignment horizontal="center" vertical="top"/>
    </xf>
    <xf numFmtId="3" fontId="67" fillId="7" borderId="0" xfId="1" applyNumberFormat="1" applyFont="1" applyFill="1" applyBorder="1" applyAlignment="1">
      <alignment horizontal="center" vertical="top"/>
    </xf>
    <xf numFmtId="3" fontId="67" fillId="7" borderId="0" xfId="1" applyNumberFormat="1" applyFont="1" applyFill="1" applyBorder="1" applyAlignment="1">
      <alignment horizontal="right" vertical="top"/>
    </xf>
    <xf numFmtId="200" fontId="67" fillId="7" borderId="0" xfId="0" applyNumberFormat="1" applyFont="1" applyFill="1" applyBorder="1" applyAlignment="1">
      <alignment horizontal="left" vertical="top"/>
    </xf>
    <xf numFmtId="0" fontId="67" fillId="7" borderId="0" xfId="0" applyFont="1" applyFill="1" applyBorder="1" applyAlignment="1">
      <alignment horizontal="left" vertical="top"/>
    </xf>
    <xf numFmtId="192" fontId="67" fillId="7" borderId="0" xfId="61" applyFont="1" applyFill="1" applyBorder="1" applyAlignment="1">
      <alignment horizontal="left" vertical="top" wrapText="1"/>
    </xf>
    <xf numFmtId="192" fontId="67" fillId="3" borderId="0" xfId="61" applyFont="1" applyFill="1" applyBorder="1" applyAlignment="1">
      <alignment horizontal="center" vertical="center" wrapText="1"/>
    </xf>
    <xf numFmtId="43" fontId="8" fillId="3" borderId="30" xfId="1" applyFont="1" applyFill="1" applyBorder="1" applyAlignment="1">
      <alignment horizontal="right" vertical="center" wrapText="1"/>
    </xf>
    <xf numFmtId="194" fontId="11" fillId="0" borderId="30" xfId="23" applyNumberFormat="1" applyFont="1" applyFill="1" applyBorder="1" applyAlignment="1">
      <alignment horizontal="right" vertical="top"/>
    </xf>
    <xf numFmtId="43" fontId="11" fillId="0" borderId="30" xfId="1" applyFont="1" applyFill="1" applyBorder="1" applyAlignment="1">
      <alignment vertical="top"/>
    </xf>
    <xf numFmtId="2" fontId="9" fillId="0" borderId="30" xfId="26" quotePrefix="1" applyNumberFormat="1" applyFont="1" applyFill="1" applyBorder="1" applyAlignment="1">
      <alignment horizontal="right"/>
    </xf>
    <xf numFmtId="186" fontId="67" fillId="0" borderId="30" xfId="1" applyNumberFormat="1" applyFont="1" applyFill="1" applyBorder="1" applyAlignment="1">
      <alignment horizontal="right" vertical="top"/>
    </xf>
    <xf numFmtId="4" fontId="67" fillId="0" borderId="30" xfId="1" applyNumberFormat="1" applyFont="1" applyFill="1" applyBorder="1" applyAlignment="1">
      <alignment horizontal="right" vertical="top"/>
    </xf>
    <xf numFmtId="186" fontId="67" fillId="0" borderId="30" xfId="0" applyNumberFormat="1" applyFont="1" applyFill="1" applyBorder="1" applyAlignment="1">
      <alignment horizontal="right" vertical="top"/>
    </xf>
    <xf numFmtId="169" fontId="11" fillId="0" borderId="0" xfId="0" applyNumberFormat="1" applyFont="1" applyBorder="1" applyAlignment="1">
      <alignment horizontal="left" vertical="top"/>
    </xf>
    <xf numFmtId="3" fontId="11" fillId="0" borderId="0" xfId="66" applyNumberFormat="1" applyFont="1" applyBorder="1" applyAlignment="1">
      <alignment horizontal="right" vertical="top" wrapText="1"/>
    </xf>
    <xf numFmtId="192" fontId="11" fillId="3" borderId="0" xfId="60" applyFont="1" applyFill="1" applyBorder="1" applyAlignment="1">
      <alignment horizontal="center" vertical="center" wrapText="1"/>
    </xf>
    <xf numFmtId="3" fontId="13" fillId="7" borderId="0" xfId="7" applyNumberFormat="1" applyFont="1" applyFill="1" applyBorder="1" applyAlignment="1">
      <alignment horizontal="center" vertical="center" wrapText="1"/>
    </xf>
    <xf numFmtId="3" fontId="13" fillId="7" borderId="0" xfId="7" applyNumberFormat="1" applyFont="1" applyFill="1" applyBorder="1" applyAlignment="1">
      <alignment vertical="center"/>
    </xf>
    <xf numFmtId="3" fontId="13" fillId="7" borderId="0" xfId="7" applyNumberFormat="1" applyFont="1" applyFill="1" applyBorder="1" applyAlignment="1">
      <alignment horizontal="right" vertical="center"/>
    </xf>
    <xf numFmtId="3" fontId="13" fillId="7" borderId="0" xfId="7" applyNumberFormat="1" applyFont="1" applyFill="1" applyBorder="1" applyAlignment="1">
      <alignment horizontal="center" vertical="center"/>
    </xf>
    <xf numFmtId="43" fontId="13" fillId="7" borderId="0" xfId="1" applyFont="1" applyFill="1" applyBorder="1" applyAlignment="1">
      <alignment horizontal="center" vertical="center"/>
    </xf>
    <xf numFmtId="43" fontId="13" fillId="7" borderId="0" xfId="1" applyFont="1" applyFill="1" applyBorder="1" applyAlignment="1">
      <alignment horizontal="right" vertical="center"/>
    </xf>
    <xf numFmtId="49" fontId="8" fillId="0" borderId="0" xfId="0" applyNumberFormat="1" applyFont="1" applyFill="1" applyBorder="1" applyAlignment="1">
      <alignment horizontal="left"/>
    </xf>
    <xf numFmtId="0" fontId="11" fillId="0" borderId="0" xfId="0" applyFont="1" applyAlignment="1">
      <alignment horizontal="left" vertical="top"/>
    </xf>
    <xf numFmtId="0" fontId="12" fillId="0" borderId="36" xfId="0" applyFont="1" applyBorder="1" applyAlignment="1">
      <alignment horizontal="left" vertical="top" wrapText="1"/>
    </xf>
    <xf numFmtId="0" fontId="8" fillId="0" borderId="0" xfId="0" applyFont="1" applyFill="1" applyBorder="1" applyAlignment="1">
      <alignment horizontal="left" vertical="top"/>
    </xf>
    <xf numFmtId="49" fontId="7" fillId="0" borderId="0" xfId="0" applyNumberFormat="1" applyFont="1" applyFill="1" applyAlignment="1">
      <alignment horizontal="left"/>
    </xf>
    <xf numFmtId="49" fontId="7" fillId="2" borderId="0" xfId="8" applyNumberFormat="1" applyFont="1" applyFill="1" applyAlignment="1">
      <alignment horizontal="left"/>
    </xf>
    <xf numFmtId="49" fontId="7" fillId="2" borderId="0" xfId="8" applyNumberFormat="1" applyFont="1" applyFill="1" applyAlignment="1">
      <alignment horizontal="left" vertical="top" wrapText="1"/>
    </xf>
    <xf numFmtId="49" fontId="7" fillId="2" borderId="0" xfId="8" applyNumberFormat="1" applyFont="1" applyFill="1" applyAlignment="1">
      <alignment horizontal="left" wrapText="1"/>
    </xf>
    <xf numFmtId="49" fontId="7" fillId="8" borderId="21" xfId="8" applyNumberFormat="1" applyFont="1" applyFill="1" applyBorder="1" applyAlignment="1">
      <alignment horizontal="center" vertical="center"/>
    </xf>
    <xf numFmtId="49" fontId="27" fillId="2" borderId="0" xfId="8" applyNumberFormat="1" applyFont="1" applyFill="1" applyAlignment="1">
      <alignment horizontal="left" vertical="top" wrapText="1"/>
    </xf>
    <xf numFmtId="49" fontId="8" fillId="2" borderId="0" xfId="8" applyNumberFormat="1" applyFont="1" applyFill="1" applyAlignment="1">
      <alignment horizontal="left" vertical="center"/>
    </xf>
    <xf numFmtId="0" fontId="10" fillId="3" borderId="182" xfId="0" applyFont="1" applyFill="1" applyBorder="1" applyAlignment="1">
      <alignment horizontal="center"/>
    </xf>
    <xf numFmtId="49" fontId="8" fillId="3" borderId="182" xfId="0" applyNumberFormat="1" applyFont="1" applyFill="1" applyBorder="1" applyAlignment="1">
      <alignment horizontal="left"/>
    </xf>
    <xf numFmtId="0" fontId="10" fillId="0" borderId="182" xfId="0" applyFont="1" applyFill="1" applyBorder="1" applyAlignment="1">
      <alignment horizontal="center"/>
    </xf>
    <xf numFmtId="49" fontId="8" fillId="0" borderId="182" xfId="0" applyNumberFormat="1" applyFont="1" applyFill="1" applyBorder="1" applyAlignment="1">
      <alignment horizontal="left"/>
    </xf>
    <xf numFmtId="165" fontId="8" fillId="3" borderId="182" xfId="0" applyNumberFormat="1" applyFont="1" applyFill="1" applyBorder="1" applyAlignment="1">
      <alignment horizontal="center"/>
    </xf>
    <xf numFmtId="3" fontId="10" fillId="3" borderId="182" xfId="0" applyNumberFormat="1" applyFont="1" applyFill="1" applyBorder="1" applyAlignment="1">
      <alignment horizontal="center"/>
    </xf>
    <xf numFmtId="49" fontId="8" fillId="0" borderId="161" xfId="0" applyNumberFormat="1" applyFont="1" applyFill="1" applyBorder="1" applyAlignment="1">
      <alignment horizontal="left"/>
    </xf>
    <xf numFmtId="0" fontId="9" fillId="3" borderId="182" xfId="0" applyFont="1" applyFill="1" applyBorder="1" applyAlignment="1">
      <alignment horizontal="left" vertical="center"/>
    </xf>
    <xf numFmtId="0" fontId="9" fillId="0" borderId="182" xfId="0" applyFont="1" applyFill="1" applyBorder="1" applyAlignment="1">
      <alignment horizontal="left" vertical="center"/>
    </xf>
    <xf numFmtId="169" fontId="7" fillId="8" borderId="182" xfId="5" applyNumberFormat="1" applyFont="1" applyFill="1" applyBorder="1" applyAlignment="1">
      <alignment horizontal="center" vertical="top" wrapText="1"/>
    </xf>
    <xf numFmtId="49" fontId="7" fillId="8" borderId="182" xfId="0" applyNumberFormat="1" applyFont="1" applyFill="1" applyBorder="1" applyAlignment="1">
      <alignment horizontal="center"/>
    </xf>
    <xf numFmtId="49" fontId="7" fillId="8" borderId="182" xfId="0" applyNumberFormat="1" applyFont="1" applyFill="1" applyBorder="1" applyAlignment="1">
      <alignment horizontal="left" vertical="center"/>
    </xf>
    <xf numFmtId="194" fontId="11" fillId="0" borderId="182" xfId="0" applyNumberFormat="1" applyFont="1" applyBorder="1" applyAlignment="1">
      <alignment horizontal="right"/>
    </xf>
    <xf numFmtId="0" fontId="11" fillId="0" borderId="182" xfId="0" applyFont="1" applyBorder="1" applyAlignment="1">
      <alignment horizontal="right"/>
    </xf>
    <xf numFmtId="2" fontId="11" fillId="0" borderId="182" xfId="0" applyNumberFormat="1" applyFont="1" applyBorder="1" applyAlignment="1">
      <alignment horizontal="right"/>
    </xf>
    <xf numFmtId="0" fontId="11" fillId="0" borderId="182" xfId="0" applyFont="1" applyBorder="1" applyAlignment="1">
      <alignment horizontal="left"/>
    </xf>
    <xf numFmtId="14" fontId="11" fillId="0" borderId="182" xfId="0" applyNumberFormat="1" applyFont="1" applyBorder="1" applyAlignment="1">
      <alignment horizontal="left"/>
    </xf>
    <xf numFmtId="3" fontId="11" fillId="0" borderId="182" xfId="0" applyNumberFormat="1" applyFont="1" applyBorder="1" applyAlignment="1">
      <alignment horizontal="center"/>
    </xf>
    <xf numFmtId="0" fontId="12" fillId="8" borderId="184" xfId="0" applyFont="1" applyFill="1" applyBorder="1" applyAlignment="1">
      <alignment horizontal="center" vertical="center" wrapText="1"/>
    </xf>
    <xf numFmtId="0" fontId="12" fillId="8" borderId="183" xfId="0" applyFont="1" applyFill="1" applyBorder="1" applyAlignment="1">
      <alignment horizontal="center" vertical="center"/>
    </xf>
    <xf numFmtId="43" fontId="10" fillId="0" borderId="182" xfId="1" applyFont="1" applyBorder="1" applyAlignment="1">
      <alignment horizontal="right" vertical="center"/>
    </xf>
    <xf numFmtId="3" fontId="10" fillId="0" borderId="182" xfId="0" applyNumberFormat="1" applyFont="1" applyBorder="1" applyAlignment="1">
      <alignment horizontal="right" vertical="center"/>
    </xf>
    <xf numFmtId="15" fontId="10" fillId="0" borderId="182" xfId="0" applyNumberFormat="1" applyFont="1" applyBorder="1" applyAlignment="1">
      <alignment horizontal="center" vertical="center"/>
    </xf>
    <xf numFmtId="0" fontId="11" fillId="0" borderId="182" xfId="0" applyFont="1" applyFill="1" applyBorder="1" applyAlignment="1">
      <alignment horizontal="center" vertical="center"/>
    </xf>
    <xf numFmtId="0" fontId="10" fillId="0" borderId="182" xfId="0" applyFont="1" applyBorder="1" applyAlignment="1">
      <alignment horizontal="right" vertical="center"/>
    </xf>
    <xf numFmtId="0" fontId="7" fillId="8" borderId="158" xfId="0" applyFont="1" applyFill="1" applyBorder="1" applyAlignment="1">
      <alignment horizontal="center" vertical="center" wrapText="1"/>
    </xf>
    <xf numFmtId="0" fontId="8" fillId="2" borderId="182" xfId="0" applyFont="1" applyFill="1" applyBorder="1" applyAlignment="1">
      <alignment horizontal="right"/>
    </xf>
    <xf numFmtId="0" fontId="8" fillId="0" borderId="182" xfId="0" applyFont="1" applyFill="1" applyBorder="1" applyAlignment="1">
      <alignment horizontal="right"/>
    </xf>
    <xf numFmtId="0" fontId="8" fillId="0" borderId="187" xfId="0" applyFont="1" applyFill="1" applyBorder="1" applyAlignment="1">
      <alignment horizontal="right"/>
    </xf>
    <xf numFmtId="17" fontId="9" fillId="4" borderId="182" xfId="8" applyNumberFormat="1" applyFont="1" applyFill="1" applyBorder="1" applyAlignment="1">
      <alignment horizontal="left" vertical="center"/>
    </xf>
    <xf numFmtId="4" fontId="8" fillId="0" borderId="182" xfId="0" applyNumberFormat="1" applyFont="1" applyFill="1" applyBorder="1" applyAlignment="1">
      <alignment horizontal="right"/>
    </xf>
    <xf numFmtId="1" fontId="8" fillId="2" borderId="182" xfId="0" applyNumberFormat="1" applyFont="1" applyFill="1" applyBorder="1" applyAlignment="1">
      <alignment horizontal="right"/>
    </xf>
    <xf numFmtId="1" fontId="8" fillId="0" borderId="182" xfId="0" applyNumberFormat="1" applyFont="1" applyFill="1" applyBorder="1" applyAlignment="1">
      <alignment horizontal="right"/>
    </xf>
    <xf numFmtId="4" fontId="8" fillId="0" borderId="187" xfId="0" applyNumberFormat="1" applyFont="1" applyFill="1" applyBorder="1" applyAlignment="1">
      <alignment horizontal="right"/>
    </xf>
    <xf numFmtId="4" fontId="8" fillId="2" borderId="182" xfId="0" applyNumberFormat="1" applyFont="1" applyFill="1" applyBorder="1" applyAlignment="1">
      <alignment horizontal="right"/>
    </xf>
    <xf numFmtId="0" fontId="8" fillId="2" borderId="187" xfId="0" applyFont="1" applyFill="1" applyBorder="1" applyAlignment="1">
      <alignment horizontal="right"/>
    </xf>
    <xf numFmtId="49" fontId="7" fillId="7" borderId="182" xfId="0" applyNumberFormat="1" applyFont="1" applyFill="1" applyBorder="1" applyAlignment="1">
      <alignment horizontal="left"/>
    </xf>
    <xf numFmtId="4" fontId="13" fillId="0" borderId="182" xfId="0" applyNumberFormat="1" applyFont="1" applyFill="1" applyBorder="1" applyAlignment="1">
      <alignment horizontal="right" vertical="center" wrapText="1"/>
    </xf>
    <xf numFmtId="3" fontId="13" fillId="0" borderId="182" xfId="0" applyNumberFormat="1" applyFont="1" applyFill="1" applyBorder="1" applyAlignment="1">
      <alignment horizontal="right" vertical="center" wrapText="1"/>
    </xf>
    <xf numFmtId="49" fontId="7" fillId="0" borderId="103" xfId="0" applyNumberFormat="1" applyFont="1" applyFill="1" applyBorder="1" applyAlignment="1">
      <alignment horizontal="left"/>
    </xf>
    <xf numFmtId="49" fontId="7" fillId="8" borderId="158" xfId="0" applyNumberFormat="1" applyFont="1" applyFill="1" applyBorder="1" applyAlignment="1">
      <alignment horizontal="center" vertical="center" wrapText="1"/>
    </xf>
    <xf numFmtId="2" fontId="2" fillId="0" borderId="0" xfId="0" applyNumberFormat="1" applyFont="1" applyFill="1" applyBorder="1" applyAlignment="1">
      <alignment horizontal="center" wrapText="1"/>
    </xf>
    <xf numFmtId="1" fontId="8" fillId="0" borderId="0" xfId="6" applyNumberFormat="1" applyFont="1" applyFill="1" applyBorder="1" applyAlignment="1">
      <alignment vertical="center"/>
    </xf>
    <xf numFmtId="0" fontId="8" fillId="0" borderId="0" xfId="6" applyFont="1" applyFill="1" applyBorder="1" applyAlignment="1">
      <alignment vertical="center"/>
    </xf>
    <xf numFmtId="0" fontId="45" fillId="0" borderId="0" xfId="0" applyFont="1" applyFill="1"/>
    <xf numFmtId="3" fontId="15" fillId="7" borderId="182" xfId="1" applyNumberFormat="1" applyFont="1" applyFill="1" applyBorder="1" applyAlignment="1">
      <alignment horizontal="right"/>
    </xf>
    <xf numFmtId="3" fontId="12" fillId="7" borderId="182" xfId="6" applyNumberFormat="1" applyFont="1" applyFill="1" applyBorder="1" applyAlignment="1">
      <alignment vertical="center"/>
    </xf>
    <xf numFmtId="168" fontId="15" fillId="7" borderId="182" xfId="29" applyNumberFormat="1" applyFont="1" applyFill="1" applyBorder="1" applyAlignment="1">
      <alignment horizontal="left" vertical="top"/>
    </xf>
    <xf numFmtId="3" fontId="10" fillId="3" borderId="182" xfId="1" applyNumberFormat="1" applyFont="1" applyFill="1" applyBorder="1" applyAlignment="1">
      <alignment horizontal="right"/>
    </xf>
    <xf numFmtId="168" fontId="10" fillId="3" borderId="182" xfId="1" applyNumberFormat="1" applyFont="1" applyFill="1" applyBorder="1" applyAlignment="1">
      <alignment horizontal="right"/>
    </xf>
    <xf numFmtId="3" fontId="11" fillId="3" borderId="182" xfId="6" applyNumberFormat="1" applyFont="1" applyFill="1" applyBorder="1" applyAlignment="1">
      <alignment vertical="center"/>
    </xf>
    <xf numFmtId="168" fontId="15" fillId="3" borderId="182" xfId="29" applyNumberFormat="1" applyFont="1" applyFill="1" applyBorder="1" applyAlignment="1">
      <alignment horizontal="left" vertical="top"/>
    </xf>
    <xf numFmtId="168" fontId="15" fillId="8" borderId="187" xfId="29" applyNumberFormat="1" applyFont="1" applyFill="1" applyBorder="1" applyAlignment="1">
      <alignment horizontal="center" vertical="top"/>
    </xf>
    <xf numFmtId="3" fontId="11" fillId="8" borderId="182" xfId="6" applyNumberFormat="1" applyFont="1" applyFill="1" applyBorder="1" applyAlignment="1">
      <alignment vertical="center"/>
    </xf>
    <xf numFmtId="168" fontId="15" fillId="8" borderId="188" xfId="29" applyNumberFormat="1" applyFont="1" applyFill="1" applyBorder="1" applyAlignment="1">
      <alignment horizontal="center" vertical="top"/>
    </xf>
    <xf numFmtId="165" fontId="10" fillId="3" borderId="182" xfId="1" applyNumberFormat="1" applyFont="1" applyFill="1" applyBorder="1" applyAlignment="1">
      <alignment horizontal="right"/>
    </xf>
    <xf numFmtId="165" fontId="8" fillId="3" borderId="182" xfId="0" applyNumberFormat="1" applyFont="1" applyFill="1" applyBorder="1" applyAlignment="1">
      <alignment horizontal="right" vertical="top"/>
    </xf>
    <xf numFmtId="3" fontId="37" fillId="3" borderId="182" xfId="34" applyNumberFormat="1" applyFont="1" applyFill="1" applyBorder="1" applyAlignment="1">
      <alignment horizontal="right"/>
    </xf>
    <xf numFmtId="3" fontId="11" fillId="3" borderId="182" xfId="6" applyNumberFormat="1" applyFont="1" applyFill="1" applyBorder="1" applyAlignment="1"/>
    <xf numFmtId="168" fontId="15" fillId="3" borderId="182" xfId="29" applyNumberFormat="1" applyFont="1" applyFill="1" applyBorder="1" applyAlignment="1">
      <alignment horizontal="left" vertical="top" wrapText="1"/>
    </xf>
    <xf numFmtId="3" fontId="10" fillId="7" borderId="182" xfId="1" applyNumberFormat="1" applyFont="1" applyFill="1" applyBorder="1" applyAlignment="1">
      <alignment horizontal="right"/>
    </xf>
    <xf numFmtId="3" fontId="11" fillId="7" borderId="182" xfId="6" applyNumberFormat="1" applyFont="1" applyFill="1" applyBorder="1" applyAlignment="1">
      <alignment horizontal="right"/>
    </xf>
    <xf numFmtId="168" fontId="11" fillId="0" borderId="182" xfId="29" applyNumberFormat="1" applyFont="1" applyBorder="1" applyAlignment="1">
      <alignment horizontal="left" vertical="top" indent="4"/>
    </xf>
    <xf numFmtId="3" fontId="10" fillId="7" borderId="182" xfId="1" applyNumberFormat="1" applyFont="1" applyFill="1" applyBorder="1" applyAlignment="1">
      <alignment horizontal="right" vertical="top"/>
    </xf>
    <xf numFmtId="3" fontId="15" fillId="7" borderId="182" xfId="0" applyNumberFormat="1" applyFont="1" applyFill="1" applyBorder="1" applyAlignment="1">
      <alignment horizontal="right"/>
    </xf>
    <xf numFmtId="3" fontId="11" fillId="3" borderId="182" xfId="6" applyNumberFormat="1" applyFont="1" applyFill="1" applyBorder="1" applyAlignment="1">
      <alignment horizontal="right"/>
    </xf>
    <xf numFmtId="168" fontId="11" fillId="3" borderId="182" xfId="29" applyNumberFormat="1" applyFont="1" applyFill="1" applyBorder="1" applyAlignment="1">
      <alignment horizontal="left" vertical="top" indent="4"/>
    </xf>
    <xf numFmtId="3" fontId="11" fillId="3" borderId="182" xfId="0" applyNumberFormat="1" applyFont="1" applyFill="1" applyBorder="1" applyAlignment="1">
      <alignment horizontal="right"/>
    </xf>
    <xf numFmtId="0" fontId="10" fillId="3" borderId="182" xfId="0" applyFont="1" applyFill="1" applyBorder="1" applyAlignment="1">
      <alignment horizontal="right"/>
    </xf>
    <xf numFmtId="0" fontId="11" fillId="3" borderId="182" xfId="6" applyFont="1" applyFill="1" applyBorder="1" applyAlignment="1">
      <alignment horizontal="right"/>
    </xf>
    <xf numFmtId="3" fontId="11" fillId="3" borderId="182" xfId="0" applyNumberFormat="1" applyFont="1" applyFill="1" applyBorder="1"/>
    <xf numFmtId="168" fontId="11" fillId="3" borderId="182" xfId="0" applyNumberFormat="1" applyFont="1" applyFill="1" applyBorder="1"/>
    <xf numFmtId="168" fontId="10" fillId="3" borderId="182" xfId="0" applyNumberFormat="1" applyFont="1" applyFill="1" applyBorder="1" applyAlignment="1">
      <alignment horizontal="right"/>
    </xf>
    <xf numFmtId="168" fontId="11" fillId="3" borderId="182" xfId="6" applyNumberFormat="1" applyFont="1" applyFill="1" applyBorder="1" applyAlignment="1">
      <alignment horizontal="right"/>
    </xf>
    <xf numFmtId="3" fontId="10" fillId="3" borderId="182" xfId="0" applyNumberFormat="1" applyFont="1" applyFill="1" applyBorder="1" applyAlignment="1">
      <alignment horizontal="right"/>
    </xf>
    <xf numFmtId="3" fontId="10" fillId="3" borderId="182" xfId="1" applyNumberFormat="1" applyFont="1" applyFill="1" applyBorder="1" applyAlignment="1"/>
    <xf numFmtId="0" fontId="10" fillId="3" borderId="182" xfId="1" applyNumberFormat="1" applyFont="1" applyFill="1" applyBorder="1" applyAlignment="1">
      <alignment horizontal="right"/>
    </xf>
    <xf numFmtId="3" fontId="39" fillId="3" borderId="182" xfId="0" applyNumberFormat="1" applyFont="1" applyFill="1" applyBorder="1" applyAlignment="1">
      <alignment horizontal="right"/>
    </xf>
    <xf numFmtId="3" fontId="40" fillId="3" borderId="182" xfId="0" applyNumberFormat="1" applyFont="1" applyFill="1" applyBorder="1" applyAlignment="1">
      <alignment horizontal="right"/>
    </xf>
    <xf numFmtId="3" fontId="39" fillId="3" borderId="182" xfId="6" applyNumberFormat="1" applyFont="1" applyFill="1" applyBorder="1" applyAlignment="1">
      <alignment horizontal="right"/>
    </xf>
    <xf numFmtId="3" fontId="40" fillId="0" borderId="182" xfId="0" applyNumberFormat="1" applyFont="1" applyBorder="1" applyAlignment="1">
      <alignment horizontal="right"/>
    </xf>
    <xf numFmtId="3" fontId="11" fillId="0" borderId="182" xfId="6" applyNumberFormat="1" applyFont="1" applyBorder="1" applyAlignment="1">
      <alignment vertical="center"/>
    </xf>
    <xf numFmtId="168" fontId="15" fillId="0" borderId="182" xfId="29" applyNumberFormat="1" applyFont="1" applyFill="1" applyBorder="1" applyAlignment="1">
      <alignment horizontal="left" vertical="top"/>
    </xf>
    <xf numFmtId="3" fontId="10" fillId="7" borderId="182" xfId="1" applyNumberFormat="1" applyFont="1" applyFill="1" applyBorder="1" applyAlignment="1"/>
    <xf numFmtId="3" fontId="12" fillId="7" borderId="182" xfId="1" applyNumberFormat="1" applyFont="1" applyFill="1" applyBorder="1" applyAlignment="1"/>
    <xf numFmtId="3" fontId="12" fillId="7" borderId="182" xfId="6" applyNumberFormat="1" applyFont="1" applyFill="1" applyBorder="1" applyAlignment="1">
      <alignment horizontal="right"/>
    </xf>
    <xf numFmtId="3" fontId="12" fillId="7" borderId="182" xfId="1" applyNumberFormat="1" applyFont="1" applyFill="1" applyBorder="1" applyAlignment="1">
      <alignment horizontal="right"/>
    </xf>
    <xf numFmtId="3" fontId="11" fillId="0" borderId="182" xfId="6" applyNumberFormat="1" applyFont="1" applyBorder="1" applyAlignment="1">
      <alignment horizontal="right"/>
    </xf>
    <xf numFmtId="3" fontId="12" fillId="0" borderId="182" xfId="6" applyNumberFormat="1" applyFont="1" applyBorder="1" applyAlignment="1">
      <alignment horizontal="right"/>
    </xf>
    <xf numFmtId="3" fontId="12" fillId="0" borderId="182" xfId="6" applyNumberFormat="1" applyFont="1" applyBorder="1" applyAlignment="1">
      <alignment vertical="center"/>
    </xf>
    <xf numFmtId="168" fontId="15" fillId="0" borderId="182" xfId="29" applyNumberFormat="1" applyFont="1" applyBorder="1" applyAlignment="1">
      <alignment horizontal="left" vertical="top"/>
    </xf>
    <xf numFmtId="165" fontId="11" fillId="0" borderId="182" xfId="6" applyNumberFormat="1" applyFont="1" applyBorder="1" applyAlignment="1">
      <alignment horizontal="right"/>
    </xf>
    <xf numFmtId="3" fontId="11" fillId="0" borderId="182" xfId="1" applyNumberFormat="1" applyFont="1" applyBorder="1" applyAlignment="1">
      <alignment horizontal="right"/>
    </xf>
    <xf numFmtId="3" fontId="11" fillId="0" borderId="182" xfId="6" applyNumberFormat="1" applyFont="1" applyBorder="1"/>
    <xf numFmtId="0" fontId="11" fillId="0" borderId="182" xfId="1" applyNumberFormat="1" applyFont="1" applyBorder="1" applyAlignment="1">
      <alignment horizontal="right"/>
    </xf>
    <xf numFmtId="3" fontId="10" fillId="0" borderId="182" xfId="1" applyNumberFormat="1" applyFont="1" applyBorder="1" applyAlignment="1">
      <alignment horizontal="right"/>
    </xf>
    <xf numFmtId="3" fontId="11" fillId="0" borderId="182" xfId="0" applyNumberFormat="1" applyFont="1" applyBorder="1"/>
    <xf numFmtId="3" fontId="12" fillId="0" borderId="182" xfId="0" applyNumberFormat="1" applyFont="1" applyBorder="1"/>
    <xf numFmtId="3" fontId="15" fillId="0" borderId="182" xfId="0" applyNumberFormat="1" applyFont="1" applyBorder="1" applyAlignment="1">
      <alignment horizontal="right"/>
    </xf>
    <xf numFmtId="3" fontId="15" fillId="0" borderId="182" xfId="1" applyNumberFormat="1" applyFont="1" applyBorder="1" applyAlignment="1">
      <alignment horizontal="right"/>
    </xf>
    <xf numFmtId="3" fontId="10" fillId="3" borderId="182" xfId="0" applyNumberFormat="1" applyFont="1" applyFill="1" applyBorder="1"/>
    <xf numFmtId="3" fontId="11" fillId="3" borderId="182" xfId="1" applyNumberFormat="1" applyFont="1" applyFill="1" applyBorder="1" applyAlignment="1">
      <alignment horizontal="right"/>
    </xf>
    <xf numFmtId="3" fontId="11" fillId="3" borderId="182" xfId="6" applyNumberFormat="1" applyFont="1" applyFill="1" applyBorder="1" applyAlignment="1">
      <alignment horizontal="right" vertical="center"/>
    </xf>
    <xf numFmtId="3" fontId="11" fillId="3" borderId="182" xfId="1" applyNumberFormat="1" applyFont="1" applyFill="1" applyBorder="1" applyAlignment="1">
      <alignment horizontal="right" vertical="center"/>
    </xf>
    <xf numFmtId="3" fontId="11" fillId="0" borderId="182" xfId="0" applyNumberFormat="1" applyFont="1" applyFill="1" applyBorder="1" applyAlignment="1">
      <alignment vertical="center"/>
    </xf>
    <xf numFmtId="3" fontId="11" fillId="0" borderId="182" xfId="0" applyNumberFormat="1" applyFont="1" applyFill="1" applyBorder="1"/>
    <xf numFmtId="3" fontId="11" fillId="0" borderId="182" xfId="1" applyNumberFormat="1" applyFont="1" applyBorder="1" applyAlignment="1">
      <alignment horizontal="right" vertical="center"/>
    </xf>
    <xf numFmtId="0" fontId="15" fillId="8" borderId="182" xfId="0" applyFont="1" applyFill="1" applyBorder="1" applyAlignment="1">
      <alignment horizontal="center" vertical="top"/>
    </xf>
    <xf numFmtId="0" fontId="15" fillId="65" borderId="182" xfId="0" applyFont="1" applyFill="1" applyBorder="1" applyAlignment="1">
      <alignment horizontal="center" vertical="top" wrapText="1"/>
    </xf>
    <xf numFmtId="168" fontId="8" fillId="0" borderId="182" xfId="0" applyNumberFormat="1" applyFont="1" applyFill="1" applyBorder="1" applyAlignment="1">
      <alignment horizontal="right" vertical="top"/>
    </xf>
    <xf numFmtId="165" fontId="8" fillId="0" borderId="182" xfId="0" applyNumberFormat="1" applyFont="1" applyFill="1" applyBorder="1" applyAlignment="1">
      <alignment horizontal="right" vertical="top"/>
    </xf>
    <xf numFmtId="3" fontId="8" fillId="0" borderId="182" xfId="0" applyNumberFormat="1" applyFont="1" applyFill="1" applyBorder="1" applyAlignment="1">
      <alignment horizontal="right" vertical="top"/>
    </xf>
    <xf numFmtId="3" fontId="11" fillId="0" borderId="182" xfId="0" applyNumberFormat="1" applyFont="1" applyFill="1" applyBorder="1" applyAlignment="1">
      <alignment horizontal="right" vertical="center"/>
    </xf>
    <xf numFmtId="0" fontId="8" fillId="0" borderId="182" xfId="0" applyFont="1" applyFill="1" applyBorder="1" applyAlignment="1">
      <alignment horizontal="right" vertical="top"/>
    </xf>
    <xf numFmtId="0" fontId="8" fillId="0" borderId="182" xfId="0" applyFont="1" applyFill="1" applyBorder="1" applyAlignment="1">
      <alignment vertical="top"/>
    </xf>
    <xf numFmtId="165" fontId="7" fillId="7" borderId="182" xfId="0" applyNumberFormat="1" applyFont="1" applyFill="1" applyBorder="1" applyAlignment="1">
      <alignment horizontal="right" vertical="top"/>
    </xf>
    <xf numFmtId="168" fontId="17" fillId="7" borderId="182" xfId="1" applyNumberFormat="1" applyFont="1" applyFill="1" applyBorder="1" applyAlignment="1">
      <alignment vertical="top" wrapText="1"/>
    </xf>
    <xf numFmtId="49" fontId="7" fillId="7" borderId="189" xfId="0" applyNumberFormat="1" applyFont="1" applyFill="1" applyBorder="1" applyAlignment="1">
      <alignment horizontal="left"/>
    </xf>
    <xf numFmtId="165" fontId="7" fillId="0" borderId="182" xfId="0" applyNumberFormat="1" applyFont="1" applyFill="1" applyBorder="1" applyAlignment="1">
      <alignment horizontal="right" vertical="top"/>
    </xf>
    <xf numFmtId="168" fontId="7" fillId="0" borderId="182" xfId="0" applyNumberFormat="1" applyFont="1" applyFill="1" applyBorder="1" applyAlignment="1">
      <alignment horizontal="right" vertical="top"/>
    </xf>
    <xf numFmtId="49" fontId="7" fillId="0" borderId="190" xfId="0" applyNumberFormat="1" applyFont="1" applyFill="1" applyBorder="1" applyAlignment="1">
      <alignment horizontal="left"/>
    </xf>
    <xf numFmtId="49" fontId="7" fillId="8" borderId="182" xfId="0" applyNumberFormat="1" applyFont="1" applyFill="1" applyBorder="1" applyAlignment="1">
      <alignment horizontal="center" vertical="top" wrapText="1"/>
    </xf>
    <xf numFmtId="0" fontId="8" fillId="3" borderId="0" xfId="0" applyFont="1" applyFill="1" applyBorder="1" applyAlignment="1">
      <alignment horizontal="left" vertical="top"/>
    </xf>
    <xf numFmtId="3" fontId="10" fillId="7" borderId="182" xfId="0" applyNumberFormat="1" applyFont="1" applyFill="1" applyBorder="1"/>
    <xf numFmtId="1" fontId="10" fillId="7" borderId="182" xfId="0" applyNumberFormat="1" applyFont="1" applyFill="1" applyBorder="1"/>
    <xf numFmtId="0" fontId="18" fillId="7" borderId="182" xfId="0" applyFont="1" applyFill="1" applyBorder="1" applyAlignment="1">
      <alignment horizontal="left" vertical="top"/>
    </xf>
    <xf numFmtId="0" fontId="0" fillId="0" borderId="182" xfId="0" applyBorder="1"/>
    <xf numFmtId="3" fontId="10" fillId="0" borderId="182" xfId="0" applyNumberFormat="1" applyFont="1" applyBorder="1"/>
    <xf numFmtId="3" fontId="10" fillId="0" borderId="182" xfId="0" applyNumberFormat="1" applyFont="1" applyFill="1" applyBorder="1"/>
    <xf numFmtId="1" fontId="10" fillId="0" borderId="182" xfId="0" applyNumberFormat="1" applyFont="1" applyBorder="1"/>
    <xf numFmtId="0" fontId="10" fillId="0" borderId="182" xfId="0" applyFont="1" applyBorder="1"/>
    <xf numFmtId="0" fontId="10" fillId="0" borderId="182" xfId="0" applyFont="1" applyBorder="1" applyAlignment="1">
      <alignment vertical="center" wrapText="1"/>
    </xf>
    <xf numFmtId="0" fontId="10" fillId="0" borderId="182" xfId="0" applyFont="1" applyBorder="1" applyAlignment="1">
      <alignment wrapText="1"/>
    </xf>
    <xf numFmtId="1" fontId="10" fillId="3" borderId="182" xfId="0" applyNumberFormat="1" applyFont="1" applyFill="1" applyBorder="1"/>
    <xf numFmtId="0" fontId="10" fillId="3" borderId="182" xfId="0" applyFont="1" applyFill="1" applyBorder="1"/>
    <xf numFmtId="49" fontId="42" fillId="8" borderId="182" xfId="0" applyNumberFormat="1" applyFont="1" applyFill="1" applyBorder="1" applyAlignment="1">
      <alignment horizontal="center" vertical="top" wrapText="1"/>
    </xf>
    <xf numFmtId="3" fontId="7" fillId="7" borderId="182" xfId="0" applyNumberFormat="1" applyFont="1" applyFill="1" applyBorder="1" applyAlignment="1">
      <alignment horizontal="right" vertical="top"/>
    </xf>
    <xf numFmtId="49" fontId="7" fillId="7" borderId="198" xfId="0" applyNumberFormat="1" applyFont="1" applyFill="1" applyBorder="1" applyAlignment="1">
      <alignment horizontal="left"/>
    </xf>
    <xf numFmtId="3" fontId="7" fillId="0" borderId="182" xfId="0" applyNumberFormat="1" applyFont="1" applyFill="1" applyBorder="1" applyAlignment="1">
      <alignment horizontal="right" vertical="top"/>
    </xf>
    <xf numFmtId="49" fontId="7" fillId="0" borderId="199" xfId="0" applyNumberFormat="1" applyFont="1" applyFill="1" applyBorder="1" applyAlignment="1">
      <alignment horizontal="left"/>
    </xf>
    <xf numFmtId="3" fontId="8" fillId="0" borderId="182" xfId="0" applyNumberFormat="1" applyFont="1" applyFill="1" applyBorder="1" applyAlignment="1">
      <alignment horizontal="right" vertical="center"/>
    </xf>
    <xf numFmtId="3" fontId="7" fillId="7" borderId="182" xfId="0" applyNumberFormat="1" applyFont="1" applyFill="1" applyBorder="1" applyAlignment="1">
      <alignment horizontal="right" vertical="center"/>
    </xf>
    <xf numFmtId="3" fontId="7" fillId="0" borderId="182" xfId="0" applyNumberFormat="1" applyFont="1" applyFill="1" applyBorder="1" applyAlignment="1">
      <alignment horizontal="right" vertical="center"/>
    </xf>
    <xf numFmtId="49" fontId="7" fillId="8" borderId="203" xfId="0" applyNumberFormat="1" applyFont="1" applyFill="1" applyBorder="1" applyAlignment="1">
      <alignment horizontal="center" vertical="center" wrapText="1"/>
    </xf>
    <xf numFmtId="3" fontId="10" fillId="0" borderId="205" xfId="0" applyNumberFormat="1" applyFont="1" applyFill="1" applyBorder="1" applyAlignment="1">
      <alignment horizontal="right"/>
    </xf>
    <xf numFmtId="3" fontId="10" fillId="0" borderId="205" xfId="0" applyNumberFormat="1" applyFont="1" applyFill="1" applyBorder="1"/>
    <xf numFmtId="0" fontId="10" fillId="0" borderId="205" xfId="0" applyFont="1" applyFill="1" applyBorder="1"/>
    <xf numFmtId="1" fontId="10" fillId="0" borderId="205" xfId="0" applyNumberFormat="1" applyFont="1" applyFill="1" applyBorder="1"/>
    <xf numFmtId="3" fontId="10" fillId="0" borderId="182" xfId="0" applyNumberFormat="1" applyFont="1" applyFill="1" applyBorder="1" applyAlignment="1">
      <alignment horizontal="right"/>
    </xf>
    <xf numFmtId="0" fontId="10" fillId="0" borderId="182" xfId="0" applyFont="1" applyFill="1" applyBorder="1"/>
    <xf numFmtId="1" fontId="10" fillId="0" borderId="182" xfId="0" applyNumberFormat="1" applyFont="1" applyFill="1" applyBorder="1"/>
    <xf numFmtId="3" fontId="10" fillId="0" borderId="182" xfId="0" applyNumberFormat="1" applyFont="1" applyFill="1" applyBorder="1" applyAlignment="1">
      <alignment horizontal="right" wrapText="1"/>
    </xf>
    <xf numFmtId="3" fontId="7" fillId="7" borderId="182" xfId="0" applyNumberFormat="1" applyFont="1" applyFill="1" applyBorder="1" applyAlignment="1">
      <alignment horizontal="right"/>
    </xf>
    <xf numFmtId="3" fontId="7" fillId="2" borderId="198" xfId="0" applyNumberFormat="1" applyFont="1" applyFill="1" applyBorder="1" applyAlignment="1">
      <alignment horizontal="right"/>
    </xf>
    <xf numFmtId="49" fontId="17" fillId="8" borderId="182" xfId="0" applyNumberFormat="1" applyFont="1" applyFill="1" applyBorder="1" applyAlignment="1">
      <alignment horizontal="center" vertical="top" wrapText="1"/>
    </xf>
    <xf numFmtId="49" fontId="7" fillId="8" borderId="206" xfId="0" applyNumberFormat="1" applyFont="1" applyFill="1" applyBorder="1" applyAlignment="1">
      <alignment horizontal="center" vertical="center" wrapText="1"/>
    </xf>
    <xf numFmtId="3" fontId="10" fillId="0" borderId="182" xfId="5" applyNumberFormat="1" applyFont="1" applyFill="1" applyBorder="1"/>
    <xf numFmtId="3" fontId="11" fillId="3" borderId="182" xfId="5" applyNumberFormat="1" applyFont="1" applyFill="1" applyBorder="1"/>
    <xf numFmtId="1" fontId="11" fillId="3" borderId="182" xfId="5" applyNumberFormat="1" applyFont="1" applyFill="1" applyBorder="1"/>
    <xf numFmtId="0" fontId="11" fillId="3" borderId="182" xfId="5" applyFont="1" applyFill="1" applyBorder="1"/>
    <xf numFmtId="3" fontId="15" fillId="7" borderId="182" xfId="5" applyNumberFormat="1" applyFont="1" applyFill="1" applyBorder="1"/>
    <xf numFmtId="3" fontId="15" fillId="0" borderId="182" xfId="5" applyNumberFormat="1" applyFont="1" applyFill="1" applyBorder="1"/>
    <xf numFmtId="49" fontId="17" fillId="8" borderId="203" xfId="0" applyNumberFormat="1" applyFont="1" applyFill="1" applyBorder="1" applyAlignment="1">
      <alignment horizontal="center" vertical="center" wrapText="1"/>
    </xf>
    <xf numFmtId="165" fontId="8" fillId="0" borderId="182" xfId="8" applyNumberFormat="1" applyFont="1" applyFill="1" applyBorder="1" applyAlignment="1">
      <alignment horizontal="right"/>
    </xf>
    <xf numFmtId="170" fontId="8" fillId="0" borderId="182" xfId="8" applyNumberFormat="1" applyFont="1" applyFill="1" applyBorder="1" applyAlignment="1">
      <alignment horizontal="right"/>
    </xf>
    <xf numFmtId="3" fontId="8" fillId="0" borderId="182" xfId="8" applyNumberFormat="1" applyFont="1" applyFill="1" applyBorder="1" applyAlignment="1">
      <alignment horizontal="right"/>
    </xf>
    <xf numFmtId="165" fontId="8" fillId="2" borderId="182" xfId="8" applyNumberFormat="1" applyFont="1" applyFill="1" applyBorder="1" applyAlignment="1">
      <alignment horizontal="right"/>
    </xf>
    <xf numFmtId="1" fontId="8" fillId="2" borderId="182" xfId="8" applyNumberFormat="1" applyFont="1" applyFill="1" applyBorder="1" applyAlignment="1">
      <alignment horizontal="right"/>
    </xf>
    <xf numFmtId="170" fontId="8" fillId="2" borderId="182" xfId="8" applyNumberFormat="1" applyFont="1" applyFill="1" applyBorder="1" applyAlignment="1">
      <alignment horizontal="right"/>
    </xf>
    <xf numFmtId="3" fontId="7" fillId="7" borderId="198" xfId="8" applyNumberFormat="1" applyFont="1" applyFill="1" applyBorder="1" applyAlignment="1">
      <alignment horizontal="right"/>
    </xf>
    <xf numFmtId="49" fontId="12" fillId="7" borderId="198" xfId="0" applyNumberFormat="1" applyFont="1" applyFill="1" applyBorder="1" applyAlignment="1">
      <alignment horizontal="left"/>
    </xf>
    <xf numFmtId="3" fontId="7" fillId="0" borderId="206" xfId="8" applyNumberFormat="1" applyFont="1" applyFill="1" applyBorder="1" applyAlignment="1">
      <alignment horizontal="right"/>
    </xf>
    <xf numFmtId="3" fontId="7" fillId="2" borderId="206" xfId="8" applyNumberFormat="1" applyFont="1" applyFill="1" applyBorder="1" applyAlignment="1">
      <alignment horizontal="right"/>
    </xf>
    <xf numFmtId="49" fontId="7" fillId="8" borderId="203" xfId="8" applyNumberFormat="1" applyFont="1" applyFill="1" applyBorder="1" applyAlignment="1">
      <alignment horizontal="center" vertical="center" wrapText="1"/>
    </xf>
    <xf numFmtId="3" fontId="9" fillId="4" borderId="182" xfId="8" applyNumberFormat="1" applyFont="1" applyFill="1" applyBorder="1" applyAlignment="1">
      <alignment horizontal="right" vertical="center"/>
    </xf>
    <xf numFmtId="3" fontId="9" fillId="7" borderId="182" xfId="8" applyNumberFormat="1" applyFont="1" applyFill="1" applyBorder="1" applyAlignment="1">
      <alignment horizontal="right" vertical="center"/>
    </xf>
    <xf numFmtId="49" fontId="7" fillId="0" borderId="182" xfId="0" applyNumberFormat="1" applyFont="1" applyFill="1" applyBorder="1" applyAlignment="1">
      <alignment horizontal="left"/>
    </xf>
    <xf numFmtId="49" fontId="7" fillId="8" borderId="182" xfId="8" applyNumberFormat="1" applyFont="1" applyFill="1" applyBorder="1" applyAlignment="1">
      <alignment horizontal="center" vertical="center" wrapText="1"/>
    </xf>
    <xf numFmtId="49" fontId="8" fillId="2" borderId="182" xfId="8" applyNumberFormat="1" applyFont="1" applyFill="1" applyBorder="1" applyAlignment="1">
      <alignment horizontal="left"/>
    </xf>
    <xf numFmtId="165" fontId="7" fillId="7" borderId="198" xfId="8" applyNumberFormat="1" applyFont="1" applyFill="1" applyBorder="1" applyAlignment="1">
      <alignment horizontal="right"/>
    </xf>
    <xf numFmtId="49" fontId="7" fillId="7" borderId="198" xfId="8" applyNumberFormat="1" applyFont="1" applyFill="1" applyBorder="1" applyAlignment="1">
      <alignment horizontal="left"/>
    </xf>
    <xf numFmtId="171" fontId="7" fillId="2" borderId="206" xfId="8" applyNumberFormat="1" applyFont="1" applyFill="1" applyBorder="1" applyAlignment="1">
      <alignment horizontal="right"/>
    </xf>
    <xf numFmtId="165" fontId="7" fillId="0" borderId="206" xfId="8" applyNumberFormat="1" applyFont="1" applyFill="1" applyBorder="1" applyAlignment="1">
      <alignment horizontal="right"/>
    </xf>
    <xf numFmtId="165" fontId="7" fillId="2" borderId="206" xfId="8" applyNumberFormat="1" applyFont="1" applyFill="1" applyBorder="1" applyAlignment="1">
      <alignment horizontal="right"/>
    </xf>
    <xf numFmtId="49" fontId="7" fillId="2" borderId="206" xfId="8" applyNumberFormat="1" applyFont="1" applyFill="1" applyBorder="1" applyAlignment="1">
      <alignment horizontal="left"/>
    </xf>
    <xf numFmtId="49" fontId="7" fillId="8" borderId="206" xfId="8" applyNumberFormat="1" applyFont="1" applyFill="1" applyBorder="1" applyAlignment="1">
      <alignment horizontal="left"/>
    </xf>
    <xf numFmtId="165" fontId="8" fillId="0" borderId="182" xfId="9" applyNumberFormat="1" applyFont="1" applyFill="1" applyBorder="1" applyAlignment="1">
      <alignment horizontal="right"/>
    </xf>
    <xf numFmtId="171" fontId="8" fillId="0" borderId="182" xfId="9" applyNumberFormat="1" applyFont="1" applyFill="1" applyBorder="1" applyAlignment="1">
      <alignment horizontal="right"/>
    </xf>
    <xf numFmtId="1" fontId="8" fillId="0" borderId="182" xfId="9" applyNumberFormat="1" applyFont="1" applyFill="1" applyBorder="1" applyAlignment="1">
      <alignment horizontal="right"/>
    </xf>
    <xf numFmtId="165" fontId="8" fillId="5" borderId="182" xfId="9" applyNumberFormat="1" applyFont="1" applyFill="1" applyBorder="1" applyAlignment="1">
      <alignment horizontal="right"/>
    </xf>
    <xf numFmtId="171" fontId="8" fillId="5" borderId="182" xfId="9" applyNumberFormat="1" applyFont="1" applyFill="1" applyBorder="1" applyAlignment="1">
      <alignment horizontal="right"/>
    </xf>
    <xf numFmtId="1" fontId="8" fillId="5" borderId="182" xfId="9" applyNumberFormat="1" applyFont="1" applyFill="1" applyBorder="1" applyAlignment="1">
      <alignment horizontal="right"/>
    </xf>
    <xf numFmtId="173" fontId="7" fillId="2" borderId="206" xfId="8" applyNumberFormat="1" applyFont="1" applyFill="1" applyBorder="1" applyAlignment="1">
      <alignment horizontal="right"/>
    </xf>
    <xf numFmtId="0" fontId="7" fillId="2" borderId="206" xfId="8" applyFont="1" applyFill="1" applyBorder="1" applyAlignment="1">
      <alignment horizontal="right"/>
    </xf>
    <xf numFmtId="49" fontId="7" fillId="8" borderId="206" xfId="8" applyNumberFormat="1" applyFont="1" applyFill="1" applyBorder="1" applyAlignment="1">
      <alignment horizontal="right"/>
    </xf>
    <xf numFmtId="165" fontId="8" fillId="2" borderId="206" xfId="8" applyNumberFormat="1" applyFont="1" applyFill="1" applyBorder="1" applyAlignment="1">
      <alignment horizontal="right"/>
    </xf>
    <xf numFmtId="49" fontId="7" fillId="3" borderId="206" xfId="8" applyNumberFormat="1" applyFont="1" applyFill="1" applyBorder="1" applyAlignment="1">
      <alignment horizontal="left"/>
    </xf>
    <xf numFmtId="17" fontId="13" fillId="8" borderId="182" xfId="8" applyNumberFormat="1" applyFont="1" applyFill="1" applyBorder="1" applyAlignment="1">
      <alignment horizontal="left" vertical="center"/>
    </xf>
    <xf numFmtId="49" fontId="7" fillId="8" borderId="198" xfId="0" applyNumberFormat="1" applyFont="1" applyFill="1" applyBorder="1" applyAlignment="1">
      <alignment horizontal="left"/>
    </xf>
    <xf numFmtId="49" fontId="7" fillId="8" borderId="199" xfId="0" applyNumberFormat="1" applyFont="1" applyFill="1" applyBorder="1" applyAlignment="1">
      <alignment horizontal="left"/>
    </xf>
    <xf numFmtId="173" fontId="8" fillId="2" borderId="182" xfId="8" applyNumberFormat="1" applyFont="1" applyFill="1" applyBorder="1" applyAlignment="1">
      <alignment horizontal="right"/>
    </xf>
    <xf numFmtId="0" fontId="8" fillId="2" borderId="182" xfId="8" applyFont="1" applyFill="1" applyBorder="1" applyAlignment="1">
      <alignment horizontal="right"/>
    </xf>
    <xf numFmtId="165" fontId="7" fillId="7" borderId="182" xfId="8" applyNumberFormat="1" applyFont="1" applyFill="1" applyBorder="1" applyAlignment="1">
      <alignment horizontal="right"/>
    </xf>
    <xf numFmtId="49" fontId="7" fillId="8" borderId="206" xfId="8" applyNumberFormat="1" applyFont="1" applyFill="1" applyBorder="1" applyAlignment="1">
      <alignment horizontal="center" vertical="center" wrapText="1"/>
    </xf>
    <xf numFmtId="168" fontId="7" fillId="2" borderId="206" xfId="1" applyNumberFormat="1" applyFont="1" applyFill="1" applyBorder="1" applyAlignment="1">
      <alignment horizontal="right"/>
    </xf>
    <xf numFmtId="165" fontId="7" fillId="2" borderId="198" xfId="8" applyNumberFormat="1" applyFont="1" applyFill="1" applyBorder="1" applyAlignment="1">
      <alignment horizontal="right"/>
    </xf>
    <xf numFmtId="173" fontId="7" fillId="2" borderId="198" xfId="8" applyNumberFormat="1" applyFont="1" applyFill="1" applyBorder="1" applyAlignment="1">
      <alignment horizontal="right"/>
    </xf>
    <xf numFmtId="2" fontId="30" fillId="0" borderId="182" xfId="63" applyNumberFormat="1" applyFont="1" applyFill="1" applyBorder="1" applyAlignment="1"/>
    <xf numFmtId="49" fontId="8" fillId="2" borderId="206" xfId="8" applyNumberFormat="1" applyFont="1" applyFill="1" applyBorder="1" applyAlignment="1">
      <alignment horizontal="left"/>
    </xf>
    <xf numFmtId="2" fontId="21" fillId="0" borderId="182" xfId="62" applyNumberFormat="1" applyFont="1" applyFill="1" applyBorder="1" applyAlignment="1">
      <alignment vertical="top"/>
    </xf>
    <xf numFmtId="0" fontId="8" fillId="2" borderId="206" xfId="8" applyFont="1" applyFill="1" applyBorder="1" applyAlignment="1">
      <alignment horizontal="center"/>
    </xf>
    <xf numFmtId="17" fontId="13" fillId="8" borderId="182" xfId="8" applyNumberFormat="1" applyFont="1" applyFill="1" applyBorder="1" applyAlignment="1">
      <alignment horizontal="center" vertical="center"/>
    </xf>
    <xf numFmtId="49" fontId="7" fillId="8" borderId="206" xfId="8" applyNumberFormat="1" applyFont="1" applyFill="1" applyBorder="1" applyAlignment="1">
      <alignment horizontal="center"/>
    </xf>
    <xf numFmtId="177" fontId="8" fillId="2" borderId="182" xfId="8" applyNumberFormat="1" applyFont="1" applyFill="1" applyBorder="1" applyAlignment="1">
      <alignment horizontal="right"/>
    </xf>
    <xf numFmtId="177" fontId="7" fillId="7" borderId="198" xfId="8" applyNumberFormat="1" applyFont="1" applyFill="1" applyBorder="1" applyAlignment="1">
      <alignment horizontal="right"/>
    </xf>
    <xf numFmtId="177" fontId="7" fillId="2" borderId="206" xfId="8" applyNumberFormat="1" applyFont="1" applyFill="1" applyBorder="1" applyAlignment="1">
      <alignment horizontal="right"/>
    </xf>
    <xf numFmtId="177" fontId="7" fillId="7" borderId="206" xfId="8" applyNumberFormat="1" applyFont="1" applyFill="1" applyBorder="1" applyAlignment="1">
      <alignment horizontal="right"/>
    </xf>
    <xf numFmtId="49" fontId="7" fillId="8" borderId="198" xfId="8" applyNumberFormat="1" applyFont="1" applyFill="1" applyBorder="1" applyAlignment="1">
      <alignment horizontal="center" vertical="center"/>
    </xf>
    <xf numFmtId="179" fontId="8" fillId="2" borderId="182" xfId="8" applyNumberFormat="1" applyFont="1" applyFill="1" applyBorder="1" applyAlignment="1">
      <alignment horizontal="right"/>
    </xf>
    <xf numFmtId="179" fontId="7" fillId="7" borderId="198" xfId="8" applyNumberFormat="1" applyFont="1" applyFill="1" applyBorder="1" applyAlignment="1">
      <alignment horizontal="right"/>
    </xf>
    <xf numFmtId="179" fontId="7" fillId="2" borderId="206" xfId="8" applyNumberFormat="1" applyFont="1" applyFill="1" applyBorder="1" applyAlignment="1">
      <alignment horizontal="right"/>
    </xf>
    <xf numFmtId="2" fontId="22" fillId="0" borderId="205" xfId="8" applyNumberFormat="1" applyFont="1" applyFill="1" applyBorder="1" applyAlignment="1">
      <alignment horizontal="right" vertical="top"/>
    </xf>
    <xf numFmtId="180" fontId="22" fillId="0" borderId="205" xfId="8" applyNumberFormat="1" applyFont="1" applyFill="1" applyBorder="1" applyAlignment="1">
      <alignment horizontal="right" vertical="top"/>
    </xf>
    <xf numFmtId="4" fontId="22" fillId="0" borderId="205" xfId="8" applyNumberFormat="1" applyFont="1" applyFill="1" applyBorder="1" applyAlignment="1">
      <alignment horizontal="right" vertical="top"/>
    </xf>
    <xf numFmtId="4" fontId="22" fillId="0" borderId="205" xfId="8" applyNumberFormat="1" applyFont="1" applyFill="1" applyBorder="1" applyAlignment="1">
      <alignment horizontal="center" vertical="top"/>
    </xf>
    <xf numFmtId="3" fontId="22" fillId="0" borderId="205" xfId="8" applyNumberFormat="1" applyFont="1" applyFill="1" applyBorder="1" applyAlignment="1">
      <alignment horizontal="right" vertical="top"/>
    </xf>
    <xf numFmtId="2" fontId="24" fillId="0" borderId="205" xfId="8" applyNumberFormat="1" applyFont="1" applyBorder="1" applyAlignment="1">
      <alignment vertical="top"/>
    </xf>
    <xf numFmtId="0" fontId="22" fillId="0" borderId="205" xfId="8" applyNumberFormat="1" applyFont="1" applyFill="1" applyBorder="1" applyAlignment="1">
      <alignment horizontal="center" vertical="top"/>
    </xf>
    <xf numFmtId="190" fontId="8" fillId="2" borderId="182" xfId="8" applyNumberFormat="1" applyFont="1" applyFill="1" applyBorder="1" applyAlignment="1">
      <alignment horizontal="right"/>
    </xf>
    <xf numFmtId="49" fontId="23" fillId="2" borderId="206" xfId="8" applyNumberFormat="1" applyFont="1" applyFill="1" applyBorder="1" applyAlignment="1">
      <alignment horizontal="left" vertical="center" wrapText="1"/>
    </xf>
    <xf numFmtId="0" fontId="22" fillId="0" borderId="182" xfId="8" applyNumberFormat="1" applyFont="1" applyFill="1" applyBorder="1" applyAlignment="1">
      <alignment horizontal="center" vertical="top"/>
    </xf>
    <xf numFmtId="0" fontId="7" fillId="8" borderId="198" xfId="8" applyFont="1" applyFill="1" applyBorder="1" applyAlignment="1">
      <alignment horizontal="center" vertical="top" wrapText="1"/>
    </xf>
    <xf numFmtId="49" fontId="7" fillId="8" borderId="198" xfId="8" applyNumberFormat="1" applyFont="1" applyFill="1" applyBorder="1" applyAlignment="1">
      <alignment horizontal="center" vertical="top" wrapText="1"/>
    </xf>
    <xf numFmtId="49" fontId="7" fillId="8" borderId="206" xfId="8" applyNumberFormat="1" applyFont="1" applyFill="1" applyBorder="1" applyAlignment="1">
      <alignment horizontal="center" vertical="top" wrapText="1"/>
    </xf>
    <xf numFmtId="49" fontId="23" fillId="0" borderId="206" xfId="8" applyNumberFormat="1" applyFont="1" applyFill="1" applyBorder="1" applyAlignment="1">
      <alignment horizontal="left" vertical="center" wrapText="1"/>
    </xf>
    <xf numFmtId="0" fontId="25" fillId="8" borderId="206" xfId="8" applyFont="1" applyFill="1" applyBorder="1" applyAlignment="1">
      <alignment horizontal="center" vertical="top" wrapText="1"/>
    </xf>
    <xf numFmtId="49" fontId="25" fillId="8" borderId="206" xfId="8" applyNumberFormat="1" applyFont="1" applyFill="1" applyBorder="1" applyAlignment="1">
      <alignment horizontal="center" vertical="top" wrapText="1"/>
    </xf>
    <xf numFmtId="49" fontId="27" fillId="2" borderId="182" xfId="8" applyNumberFormat="1" applyFont="1" applyFill="1" applyBorder="1" applyAlignment="1">
      <alignment horizontal="left" vertical="center"/>
    </xf>
    <xf numFmtId="0" fontId="27" fillId="2" borderId="182" xfId="8" applyFont="1" applyFill="1" applyBorder="1" applyAlignment="1">
      <alignment horizontal="center" vertical="center"/>
    </xf>
    <xf numFmtId="49" fontId="27" fillId="2" borderId="198" xfId="8" applyNumberFormat="1" applyFont="1" applyFill="1" applyBorder="1" applyAlignment="1">
      <alignment horizontal="left" vertical="center"/>
    </xf>
    <xf numFmtId="0" fontId="27" fillId="2" borderId="198" xfId="8" applyFont="1" applyFill="1" applyBorder="1" applyAlignment="1">
      <alignment horizontal="center" vertical="center"/>
    </xf>
    <xf numFmtId="49" fontId="27" fillId="2" borderId="206" xfId="8" applyNumberFormat="1" applyFont="1" applyFill="1" applyBorder="1" applyAlignment="1">
      <alignment horizontal="left" vertical="center"/>
    </xf>
    <xf numFmtId="0" fontId="27" fillId="2" borderId="206" xfId="8" applyFont="1" applyFill="1" applyBorder="1" applyAlignment="1">
      <alignment horizontal="center" vertical="center"/>
    </xf>
    <xf numFmtId="49" fontId="7" fillId="8" borderId="198" xfId="8" applyNumberFormat="1" applyFont="1" applyFill="1" applyBorder="1" applyAlignment="1">
      <alignment horizontal="center" vertical="center" wrapText="1"/>
    </xf>
    <xf numFmtId="183" fontId="8" fillId="2" borderId="182" xfId="8" applyNumberFormat="1" applyFont="1" applyFill="1" applyBorder="1" applyAlignment="1">
      <alignment horizontal="right"/>
    </xf>
    <xf numFmtId="182" fontId="8" fillId="0" borderId="182" xfId="8" applyNumberFormat="1" applyFont="1" applyFill="1" applyBorder="1" applyAlignment="1">
      <alignment horizontal="right"/>
    </xf>
    <xf numFmtId="182" fontId="8" fillId="2" borderId="182" xfId="8" applyNumberFormat="1" applyFont="1" applyFill="1" applyBorder="1" applyAlignment="1">
      <alignment horizontal="right"/>
    </xf>
    <xf numFmtId="175" fontId="8" fillId="2" borderId="182" xfId="8" applyNumberFormat="1" applyFont="1" applyFill="1" applyBorder="1" applyAlignment="1">
      <alignment horizontal="right"/>
    </xf>
    <xf numFmtId="175" fontId="7" fillId="7" borderId="198" xfId="8" applyNumberFormat="1" applyFont="1" applyFill="1" applyBorder="1" applyAlignment="1">
      <alignment horizontal="right"/>
    </xf>
    <xf numFmtId="165" fontId="7" fillId="7" borderId="206" xfId="8" applyNumberFormat="1" applyFont="1" applyFill="1" applyBorder="1" applyAlignment="1">
      <alignment horizontal="right"/>
    </xf>
    <xf numFmtId="183" fontId="7" fillId="0" borderId="206" xfId="8" applyNumberFormat="1" applyFont="1" applyFill="1" applyBorder="1" applyAlignment="1">
      <alignment horizontal="right"/>
    </xf>
    <xf numFmtId="0" fontId="7" fillId="0" borderId="206" xfId="8" applyFont="1" applyFill="1" applyBorder="1" applyAlignment="1">
      <alignment horizontal="right"/>
    </xf>
    <xf numFmtId="182" fontId="7" fillId="0" borderId="206" xfId="8" applyNumberFormat="1" applyFont="1" applyFill="1" applyBorder="1" applyAlignment="1">
      <alignment horizontal="right"/>
    </xf>
    <xf numFmtId="182" fontId="7" fillId="2" borderId="206" xfId="8" applyNumberFormat="1" applyFont="1" applyFill="1" applyBorder="1" applyAlignment="1">
      <alignment horizontal="right"/>
    </xf>
    <xf numFmtId="179" fontId="8" fillId="0" borderId="182" xfId="8" applyNumberFormat="1" applyFont="1" applyFill="1" applyBorder="1" applyAlignment="1">
      <alignment horizontal="right"/>
    </xf>
    <xf numFmtId="179" fontId="8" fillId="7" borderId="182" xfId="8" applyNumberFormat="1" applyFont="1" applyFill="1" applyBorder="1" applyAlignment="1">
      <alignment horizontal="right"/>
    </xf>
    <xf numFmtId="0" fontId="7" fillId="7" borderId="206" xfId="8" applyFont="1" applyFill="1" applyBorder="1" applyAlignment="1">
      <alignment horizontal="right"/>
    </xf>
    <xf numFmtId="179" fontId="7" fillId="7" borderId="182" xfId="8" applyNumberFormat="1" applyFont="1" applyFill="1" applyBorder="1" applyAlignment="1">
      <alignment horizontal="right"/>
    </xf>
    <xf numFmtId="175" fontId="12" fillId="0" borderId="198" xfId="8" applyNumberFormat="1" applyFont="1" applyFill="1" applyBorder="1" applyAlignment="1">
      <alignment horizontal="right"/>
    </xf>
    <xf numFmtId="184" fontId="7" fillId="2" borderId="206" xfId="8" applyNumberFormat="1" applyFont="1" applyFill="1" applyBorder="1" applyAlignment="1">
      <alignment horizontal="right"/>
    </xf>
    <xf numFmtId="185" fontId="8" fillId="2" borderId="182" xfId="8" applyNumberFormat="1" applyFont="1" applyFill="1" applyBorder="1" applyAlignment="1">
      <alignment horizontal="right"/>
    </xf>
    <xf numFmtId="185" fontId="7" fillId="7" borderId="182" xfId="8" applyNumberFormat="1" applyFont="1" applyFill="1" applyBorder="1" applyAlignment="1">
      <alignment horizontal="right"/>
    </xf>
    <xf numFmtId="185" fontId="7" fillId="2" borderId="198" xfId="8" applyNumberFormat="1" applyFont="1" applyFill="1" applyBorder="1" applyAlignment="1">
      <alignment horizontal="right"/>
    </xf>
    <xf numFmtId="185" fontId="7" fillId="2" borderId="182" xfId="8" applyNumberFormat="1" applyFont="1" applyFill="1" applyBorder="1" applyAlignment="1">
      <alignment horizontal="right"/>
    </xf>
    <xf numFmtId="49" fontId="7" fillId="8" borderId="206" xfId="8" applyNumberFormat="1" applyFont="1" applyFill="1" applyBorder="1" applyAlignment="1">
      <alignment horizontal="center" vertical="center"/>
    </xf>
    <xf numFmtId="177" fontId="8" fillId="0" borderId="210" xfId="8" applyNumberFormat="1" applyFont="1" applyFill="1" applyBorder="1" applyAlignment="1">
      <alignment horizontal="right"/>
    </xf>
    <xf numFmtId="177" fontId="8" fillId="0" borderId="202" xfId="8" applyNumberFormat="1" applyFont="1" applyFill="1" applyBorder="1" applyAlignment="1">
      <alignment horizontal="right"/>
    </xf>
    <xf numFmtId="177" fontId="8" fillId="0" borderId="182" xfId="8" applyNumberFormat="1" applyFont="1" applyFill="1" applyBorder="1" applyAlignment="1">
      <alignment horizontal="right"/>
    </xf>
    <xf numFmtId="177" fontId="8" fillId="0" borderId="200" xfId="8" applyNumberFormat="1" applyFont="1" applyFill="1" applyBorder="1" applyAlignment="1">
      <alignment horizontal="right"/>
    </xf>
    <xf numFmtId="177" fontId="8" fillId="0" borderId="211" xfId="8" applyNumberFormat="1" applyFont="1" applyFill="1" applyBorder="1" applyAlignment="1">
      <alignment horizontal="right"/>
    </xf>
    <xf numFmtId="179" fontId="8" fillId="0" borderId="200" xfId="8" applyNumberFormat="1" applyFont="1" applyFill="1" applyBorder="1" applyAlignment="1">
      <alignment horizontal="right"/>
    </xf>
    <xf numFmtId="177" fontId="10" fillId="0" borderId="182" xfId="8" applyNumberFormat="1" applyFont="1" applyFill="1" applyBorder="1" applyAlignment="1">
      <alignment horizontal="right"/>
    </xf>
    <xf numFmtId="177" fontId="15" fillId="7" borderId="198" xfId="8" applyNumberFormat="1" applyFont="1" applyFill="1" applyBorder="1" applyAlignment="1">
      <alignment horizontal="right"/>
    </xf>
    <xf numFmtId="179" fontId="15" fillId="7" borderId="198" xfId="8" applyNumberFormat="1" applyFont="1" applyFill="1" applyBorder="1" applyAlignment="1">
      <alignment horizontal="right"/>
    </xf>
    <xf numFmtId="179" fontId="15" fillId="7" borderId="207" xfId="8" applyNumberFormat="1" applyFont="1" applyFill="1" applyBorder="1" applyAlignment="1">
      <alignment horizontal="right"/>
    </xf>
    <xf numFmtId="177" fontId="15" fillId="7" borderId="210" xfId="8" applyNumberFormat="1" applyFont="1" applyFill="1" applyBorder="1" applyAlignment="1">
      <alignment horizontal="right"/>
    </xf>
    <xf numFmtId="177" fontId="15" fillId="7" borderId="207" xfId="8" applyNumberFormat="1" applyFont="1" applyFill="1" applyBorder="1" applyAlignment="1">
      <alignment horizontal="right"/>
    </xf>
    <xf numFmtId="177" fontId="15" fillId="7" borderId="211" xfId="8" applyNumberFormat="1" applyFont="1" applyFill="1" applyBorder="1" applyAlignment="1">
      <alignment horizontal="right"/>
    </xf>
    <xf numFmtId="177" fontId="15" fillId="7" borderId="208" xfId="8" applyNumberFormat="1" applyFont="1" applyFill="1" applyBorder="1" applyAlignment="1">
      <alignment horizontal="right"/>
    </xf>
    <xf numFmtId="179" fontId="7" fillId="0" borderId="28" xfId="8" applyNumberFormat="1" applyFont="1" applyFill="1" applyBorder="1" applyAlignment="1">
      <alignment horizontal="right"/>
    </xf>
    <xf numFmtId="177" fontId="7" fillId="0" borderId="210" xfId="8" applyNumberFormat="1" applyFont="1" applyFill="1" applyBorder="1" applyAlignment="1">
      <alignment horizontal="right"/>
    </xf>
    <xf numFmtId="177" fontId="7" fillId="0" borderId="212" xfId="8" applyNumberFormat="1" applyFont="1" applyFill="1" applyBorder="1" applyAlignment="1">
      <alignment horizontal="right"/>
    </xf>
    <xf numFmtId="177" fontId="8" fillId="0" borderId="212" xfId="8" applyNumberFormat="1" applyFont="1" applyFill="1" applyBorder="1" applyAlignment="1">
      <alignment horizontal="right"/>
    </xf>
    <xf numFmtId="179" fontId="8" fillId="2" borderId="182" xfId="8" applyNumberFormat="1" applyFont="1" applyFill="1" applyBorder="1" applyAlignment="1">
      <alignment vertical="center"/>
    </xf>
    <xf numFmtId="179" fontId="8" fillId="2" borderId="200" xfId="8" applyNumberFormat="1" applyFont="1" applyFill="1" applyBorder="1" applyAlignment="1">
      <alignment vertical="center"/>
    </xf>
    <xf numFmtId="179" fontId="10" fillId="0" borderId="182" xfId="8" applyNumberFormat="1" applyFont="1" applyFill="1" applyBorder="1" applyAlignment="1">
      <alignment horizontal="right"/>
    </xf>
    <xf numFmtId="179" fontId="10" fillId="0" borderId="200" xfId="8" applyNumberFormat="1" applyFont="1" applyFill="1" applyBorder="1" applyAlignment="1">
      <alignment horizontal="right"/>
    </xf>
    <xf numFmtId="177" fontId="10" fillId="0" borderId="213" xfId="8" applyNumberFormat="1" applyFont="1" applyFill="1" applyBorder="1" applyAlignment="1">
      <alignment horizontal="right"/>
    </xf>
    <xf numFmtId="177" fontId="10" fillId="0" borderId="202" xfId="8" applyNumberFormat="1" applyFont="1" applyFill="1" applyBorder="1" applyAlignment="1">
      <alignment horizontal="right"/>
    </xf>
    <xf numFmtId="177" fontId="8" fillId="0" borderId="204" xfId="8" applyNumberFormat="1" applyFont="1" applyFill="1" applyBorder="1" applyAlignment="1">
      <alignment horizontal="right"/>
    </xf>
    <xf numFmtId="177" fontId="8" fillId="0" borderId="213" xfId="8" applyNumberFormat="1" applyFont="1" applyFill="1" applyBorder="1" applyAlignment="1">
      <alignment horizontal="right"/>
    </xf>
    <xf numFmtId="177" fontId="8" fillId="0" borderId="188" xfId="8" applyNumberFormat="1" applyFont="1" applyFill="1" applyBorder="1" applyAlignment="1">
      <alignment horizontal="right"/>
    </xf>
    <xf numFmtId="177" fontId="8" fillId="0" borderId="187" xfId="8" applyNumberFormat="1" applyFont="1" applyFill="1" applyBorder="1" applyAlignment="1">
      <alignment horizontal="right"/>
    </xf>
    <xf numFmtId="177" fontId="8" fillId="0" borderId="214" xfId="8" applyNumberFormat="1" applyFont="1" applyFill="1" applyBorder="1" applyAlignment="1">
      <alignment horizontal="right"/>
    </xf>
    <xf numFmtId="177" fontId="8" fillId="0" borderId="215" xfId="8" applyNumberFormat="1" applyFont="1" applyFill="1" applyBorder="1" applyAlignment="1">
      <alignment horizontal="right"/>
    </xf>
    <xf numFmtId="179" fontId="7" fillId="7" borderId="189" xfId="8" applyNumberFormat="1" applyFont="1" applyFill="1" applyBorder="1" applyAlignment="1">
      <alignment horizontal="right"/>
    </xf>
    <xf numFmtId="177" fontId="7" fillId="7" borderId="189" xfId="8" applyNumberFormat="1" applyFont="1" applyFill="1" applyBorder="1" applyAlignment="1">
      <alignment horizontal="right"/>
    </xf>
    <xf numFmtId="179" fontId="7" fillId="3" borderId="189" xfId="8" applyNumberFormat="1" applyFont="1" applyFill="1" applyBorder="1" applyAlignment="1">
      <alignment horizontal="right"/>
    </xf>
    <xf numFmtId="179" fontId="7" fillId="3" borderId="191" xfId="8" applyNumberFormat="1" applyFont="1" applyFill="1" applyBorder="1" applyAlignment="1">
      <alignment horizontal="right"/>
    </xf>
    <xf numFmtId="177" fontId="7" fillId="3" borderId="216" xfId="8" applyNumberFormat="1" applyFont="1" applyFill="1" applyBorder="1" applyAlignment="1">
      <alignment horizontal="right"/>
    </xf>
    <xf numFmtId="177" fontId="7" fillId="3" borderId="189" xfId="8" applyNumberFormat="1" applyFont="1" applyFill="1" applyBorder="1" applyAlignment="1">
      <alignment horizontal="right"/>
    </xf>
    <xf numFmtId="177" fontId="7" fillId="3" borderId="191" xfId="8" applyNumberFormat="1" applyFont="1" applyFill="1" applyBorder="1" applyAlignment="1">
      <alignment horizontal="right"/>
    </xf>
    <xf numFmtId="177" fontId="7" fillId="3" borderId="214" xfId="8" applyNumberFormat="1" applyFont="1" applyFill="1" applyBorder="1" applyAlignment="1">
      <alignment horizontal="right"/>
    </xf>
    <xf numFmtId="177" fontId="7" fillId="3" borderId="192" xfId="8" applyNumberFormat="1" applyFont="1" applyFill="1" applyBorder="1" applyAlignment="1">
      <alignment horizontal="right"/>
    </xf>
    <xf numFmtId="49" fontId="7" fillId="65" borderId="217" xfId="8" applyNumberFormat="1" applyFont="1" applyFill="1" applyBorder="1" applyAlignment="1">
      <alignment horizontal="center"/>
    </xf>
    <xf numFmtId="49" fontId="7" fillId="65" borderId="196" xfId="8" applyNumberFormat="1" applyFont="1" applyFill="1" applyBorder="1" applyAlignment="1">
      <alignment horizontal="center"/>
    </xf>
    <xf numFmtId="49" fontId="7" fillId="65" borderId="81" xfId="8" applyNumberFormat="1" applyFont="1" applyFill="1" applyBorder="1" applyAlignment="1">
      <alignment horizontal="center"/>
    </xf>
    <xf numFmtId="49" fontId="7" fillId="65" borderId="21" xfId="8" applyNumberFormat="1" applyFont="1" applyFill="1" applyBorder="1" applyAlignment="1">
      <alignment horizontal="center"/>
    </xf>
    <xf numFmtId="49" fontId="7" fillId="65" borderId="28" xfId="8" applyNumberFormat="1" applyFont="1" applyFill="1" applyBorder="1" applyAlignment="1">
      <alignment horizontal="center"/>
    </xf>
    <xf numFmtId="49" fontId="7" fillId="65" borderId="33" xfId="8" applyNumberFormat="1" applyFont="1" applyFill="1" applyBorder="1" applyAlignment="1">
      <alignment horizontal="center"/>
    </xf>
    <xf numFmtId="49" fontId="7" fillId="65" borderId="190" xfId="8" applyNumberFormat="1" applyFont="1" applyFill="1" applyBorder="1" applyAlignment="1">
      <alignment horizontal="center"/>
    </xf>
    <xf numFmtId="49" fontId="7" fillId="65" borderId="217" xfId="8" applyNumberFormat="1" applyFont="1" applyFill="1" applyBorder="1" applyAlignment="1">
      <alignment horizontal="center" vertical="center"/>
    </xf>
    <xf numFmtId="186" fontId="8" fillId="2" borderId="182" xfId="8" applyNumberFormat="1" applyFont="1" applyFill="1" applyBorder="1" applyAlignment="1">
      <alignment horizontal="right"/>
    </xf>
    <xf numFmtId="171" fontId="8" fillId="2" borderId="217" xfId="8" applyNumberFormat="1" applyFont="1" applyFill="1" applyBorder="1" applyAlignment="1">
      <alignment horizontal="right"/>
    </xf>
    <xf numFmtId="3" fontId="8" fillId="2" borderId="182" xfId="8" applyNumberFormat="1" applyFont="1" applyFill="1" applyBorder="1" applyAlignment="1">
      <alignment horizontal="right"/>
    </xf>
    <xf numFmtId="1" fontId="8" fillId="0" borderId="182" xfId="8" applyNumberFormat="1" applyFont="1" applyFill="1" applyBorder="1" applyAlignment="1">
      <alignment vertical="center"/>
    </xf>
    <xf numFmtId="3" fontId="8" fillId="0" borderId="0" xfId="8" applyNumberFormat="1" applyFont="1" applyFill="1" applyAlignment="1">
      <alignment vertical="center"/>
    </xf>
    <xf numFmtId="185" fontId="8" fillId="0" borderId="182" xfId="8" applyNumberFormat="1" applyFont="1" applyFill="1" applyBorder="1" applyAlignment="1">
      <alignment horizontal="right"/>
    </xf>
    <xf numFmtId="186" fontId="8" fillId="0" borderId="182" xfId="8" applyNumberFormat="1" applyFont="1" applyFill="1" applyBorder="1" applyAlignment="1">
      <alignment horizontal="right"/>
    </xf>
    <xf numFmtId="171" fontId="8" fillId="0" borderId="217" xfId="8" applyNumberFormat="1" applyFont="1" applyFill="1" applyBorder="1" applyAlignment="1">
      <alignment horizontal="right"/>
    </xf>
    <xf numFmtId="4" fontId="8" fillId="2" borderId="182" xfId="8" applyNumberFormat="1" applyFont="1" applyFill="1" applyBorder="1" applyAlignment="1">
      <alignment horizontal="right"/>
    </xf>
    <xf numFmtId="165" fontId="7" fillId="7" borderId="189" xfId="8" applyNumberFormat="1" applyFont="1" applyFill="1" applyBorder="1" applyAlignment="1">
      <alignment horizontal="right"/>
    </xf>
    <xf numFmtId="190" fontId="7" fillId="7" borderId="217" xfId="8" applyNumberFormat="1" applyFont="1" applyFill="1" applyBorder="1" applyAlignment="1">
      <alignment horizontal="right"/>
    </xf>
    <xf numFmtId="177" fontId="7" fillId="7" borderId="217" xfId="8" applyNumberFormat="1" applyFont="1" applyFill="1" applyBorder="1" applyAlignment="1">
      <alignment horizontal="right"/>
    </xf>
    <xf numFmtId="175" fontId="7" fillId="7" borderId="217" xfId="8" applyNumberFormat="1" applyFont="1" applyFill="1" applyBorder="1" applyAlignment="1">
      <alignment horizontal="right"/>
    </xf>
    <xf numFmtId="175" fontId="7" fillId="7" borderId="189" xfId="8" applyNumberFormat="1" applyFont="1" applyFill="1" applyBorder="1" applyAlignment="1">
      <alignment horizontal="right"/>
    </xf>
    <xf numFmtId="165" fontId="7" fillId="2" borderId="182" xfId="8" applyNumberFormat="1" applyFont="1" applyFill="1" applyBorder="1" applyAlignment="1">
      <alignment horizontal="right"/>
    </xf>
    <xf numFmtId="171" fontId="7" fillId="2" borderId="217" xfId="8" applyNumberFormat="1" applyFont="1" applyFill="1" applyBorder="1" applyAlignment="1">
      <alignment horizontal="right"/>
    </xf>
    <xf numFmtId="165" fontId="7" fillId="2" borderId="217" xfId="8" applyNumberFormat="1" applyFont="1" applyFill="1" applyBorder="1" applyAlignment="1">
      <alignment horizontal="right"/>
    </xf>
    <xf numFmtId="185" fontId="7" fillId="2" borderId="217" xfId="8" applyNumberFormat="1" applyFont="1" applyFill="1" applyBorder="1" applyAlignment="1">
      <alignment horizontal="right"/>
    </xf>
    <xf numFmtId="177" fontId="7" fillId="2" borderId="217" xfId="8" applyNumberFormat="1" applyFont="1" applyFill="1" applyBorder="1" applyAlignment="1">
      <alignment horizontal="right"/>
    </xf>
    <xf numFmtId="175" fontId="7" fillId="2" borderId="217" xfId="8" applyNumberFormat="1" applyFont="1" applyFill="1" applyBorder="1" applyAlignment="1">
      <alignment horizontal="right"/>
    </xf>
    <xf numFmtId="186" fontId="7" fillId="2" borderId="217" xfId="8" applyNumberFormat="1" applyFont="1" applyFill="1" applyBorder="1" applyAlignment="1">
      <alignment horizontal="right"/>
    </xf>
    <xf numFmtId="3" fontId="7" fillId="2" borderId="217" xfId="8" applyNumberFormat="1" applyFont="1" applyFill="1" applyBorder="1" applyAlignment="1">
      <alignment horizontal="right"/>
    </xf>
    <xf numFmtId="49" fontId="7" fillId="8" borderId="217" xfId="8" applyNumberFormat="1" applyFont="1" applyFill="1" applyBorder="1" applyAlignment="1">
      <alignment horizontal="center" vertical="center" wrapText="1"/>
    </xf>
    <xf numFmtId="3" fontId="9" fillId="4" borderId="0" xfId="8" applyNumberFormat="1" applyFont="1" applyFill="1" applyBorder="1" applyAlignment="1">
      <alignment horizontal="right" vertical="center"/>
    </xf>
    <xf numFmtId="0" fontId="9" fillId="4" borderId="0" xfId="8" applyNumberFormat="1" applyFont="1" applyFill="1" applyBorder="1" applyAlignment="1">
      <alignment horizontal="right" vertical="center"/>
    </xf>
    <xf numFmtId="3" fontId="9" fillId="0" borderId="0" xfId="8" applyNumberFormat="1" applyFont="1" applyFill="1" applyBorder="1" applyAlignment="1">
      <alignment horizontal="right" vertical="center"/>
    </xf>
    <xf numFmtId="178" fontId="8" fillId="2" borderId="182" xfId="8" applyNumberFormat="1" applyFont="1" applyFill="1" applyBorder="1" applyAlignment="1">
      <alignment horizontal="right" vertical="center" wrapText="1"/>
    </xf>
    <xf numFmtId="179" fontId="8" fillId="2" borderId="182" xfId="8" applyNumberFormat="1" applyFont="1" applyFill="1" applyBorder="1" applyAlignment="1">
      <alignment horizontal="right" vertical="center" wrapText="1"/>
    </xf>
    <xf numFmtId="183" fontId="8" fillId="2" borderId="182" xfId="8" applyNumberFormat="1" applyFont="1" applyFill="1" applyBorder="1" applyAlignment="1">
      <alignment horizontal="right" vertical="center" wrapText="1"/>
    </xf>
    <xf numFmtId="178" fontId="7" fillId="7" borderId="189" xfId="8" applyNumberFormat="1" applyFont="1" applyFill="1" applyBorder="1" applyAlignment="1">
      <alignment horizontal="right" vertical="center" wrapText="1"/>
    </xf>
    <xf numFmtId="179" fontId="7" fillId="7" borderId="189" xfId="8" applyNumberFormat="1" applyFont="1" applyFill="1" applyBorder="1" applyAlignment="1">
      <alignment horizontal="right" vertical="center" wrapText="1"/>
    </xf>
    <xf numFmtId="183" fontId="7" fillId="7" borderId="189" xfId="8" applyNumberFormat="1" applyFont="1" applyFill="1" applyBorder="1" applyAlignment="1">
      <alignment horizontal="right" vertical="center" wrapText="1"/>
    </xf>
    <xf numFmtId="178" fontId="7" fillId="2" borderId="189" xfId="8" applyNumberFormat="1" applyFont="1" applyFill="1" applyBorder="1" applyAlignment="1">
      <alignment horizontal="right" vertical="center" wrapText="1"/>
    </xf>
    <xf numFmtId="179" fontId="7" fillId="2" borderId="189" xfId="8" applyNumberFormat="1" applyFont="1" applyFill="1" applyBorder="1" applyAlignment="1">
      <alignment horizontal="right" vertical="center" wrapText="1"/>
    </xf>
    <xf numFmtId="183" fontId="7" fillId="2" borderId="189" xfId="8" applyNumberFormat="1" applyFont="1" applyFill="1" applyBorder="1" applyAlignment="1">
      <alignment horizontal="right" vertical="center" wrapText="1"/>
    </xf>
    <xf numFmtId="3" fontId="7" fillId="2" borderId="0" xfId="8" applyNumberFormat="1" applyFont="1" applyFill="1" applyAlignment="1">
      <alignment vertical="center"/>
    </xf>
    <xf numFmtId="49" fontId="7" fillId="66" borderId="95" xfId="0" applyNumberFormat="1" applyFont="1" applyFill="1" applyBorder="1" applyAlignment="1">
      <alignment horizontal="left"/>
    </xf>
    <xf numFmtId="2" fontId="7" fillId="7" borderId="95" xfId="0" applyNumberFormat="1" applyFont="1" applyFill="1" applyBorder="1" applyAlignment="1">
      <alignment horizontal="right"/>
    </xf>
    <xf numFmtId="168" fontId="7" fillId="7" borderId="111" xfId="1" applyNumberFormat="1" applyFont="1" applyFill="1" applyBorder="1" applyAlignment="1">
      <alignment horizontal="right"/>
    </xf>
    <xf numFmtId="4" fontId="7" fillId="7" borderId="95" xfId="0" applyNumberFormat="1" applyFont="1" applyFill="1" applyBorder="1" applyAlignment="1">
      <alignment horizontal="right"/>
    </xf>
    <xf numFmtId="201" fontId="8" fillId="3" borderId="30" xfId="8" applyNumberFormat="1" applyFont="1" applyFill="1" applyBorder="1" applyAlignment="1">
      <alignment horizontal="right"/>
    </xf>
    <xf numFmtId="0" fontId="12" fillId="6" borderId="30" xfId="56" applyNumberFormat="1" applyFont="1" applyFill="1" applyBorder="1" applyAlignment="1">
      <alignment horizontal="left" vertical="top" wrapText="1"/>
    </xf>
    <xf numFmtId="3" fontId="12" fillId="6" borderId="30" xfId="23" applyNumberFormat="1" applyFont="1" applyFill="1" applyBorder="1" applyAlignment="1">
      <alignment horizontal="right" vertical="top"/>
    </xf>
    <xf numFmtId="4" fontId="12" fillId="6" borderId="30" xfId="23" applyNumberFormat="1" applyFont="1" applyFill="1" applyBorder="1" applyAlignment="1">
      <alignment horizontal="right" vertical="top"/>
    </xf>
    <xf numFmtId="0" fontId="12" fillId="6" borderId="30" xfId="56" applyNumberFormat="1" applyFont="1" applyFill="1" applyBorder="1" applyAlignment="1">
      <alignment horizontal="left" vertical="top"/>
    </xf>
    <xf numFmtId="3" fontId="11" fillId="6" borderId="30" xfId="23" applyNumberFormat="1" applyFont="1" applyFill="1" applyBorder="1" applyAlignment="1">
      <alignment horizontal="right" vertical="top"/>
    </xf>
    <xf numFmtId="4" fontId="11" fillId="6" borderId="30" xfId="23" applyNumberFormat="1" applyFont="1" applyFill="1" applyBorder="1" applyAlignment="1">
      <alignment horizontal="right" vertical="top"/>
    </xf>
    <xf numFmtId="49" fontId="7" fillId="6" borderId="136" xfId="0" applyNumberFormat="1" applyFont="1" applyFill="1" applyBorder="1" applyAlignment="1">
      <alignment horizontal="left"/>
    </xf>
    <xf numFmtId="43" fontId="12" fillId="6" borderId="30" xfId="1" applyFont="1" applyFill="1" applyBorder="1" applyAlignment="1">
      <alignment horizontal="right" vertical="top"/>
    </xf>
    <xf numFmtId="49" fontId="7" fillId="6" borderId="95" xfId="0" applyNumberFormat="1" applyFont="1" applyFill="1" applyBorder="1" applyAlignment="1">
      <alignment horizontal="left"/>
    </xf>
    <xf numFmtId="49" fontId="7" fillId="8" borderId="30" xfId="0" applyNumberFormat="1" applyFont="1" applyFill="1" applyBorder="1" applyAlignment="1">
      <alignment horizontal="left"/>
    </xf>
    <xf numFmtId="49" fontId="7" fillId="0" borderId="60" xfId="0" applyNumberFormat="1" applyFont="1" applyFill="1" applyBorder="1" applyAlignment="1">
      <alignment horizontal="center"/>
    </xf>
    <xf numFmtId="49" fontId="7" fillId="0" borderId="63" xfId="0" applyNumberFormat="1" applyFont="1" applyFill="1" applyBorder="1" applyAlignment="1">
      <alignment horizontal="center"/>
    </xf>
    <xf numFmtId="49" fontId="7" fillId="0" borderId="64" xfId="0" applyNumberFormat="1" applyFont="1" applyFill="1" applyBorder="1" applyAlignment="1">
      <alignment horizontal="center"/>
    </xf>
    <xf numFmtId="0" fontId="12" fillId="0" borderId="31" xfId="0" applyFont="1" applyFill="1" applyBorder="1" applyAlignment="1"/>
    <xf numFmtId="0" fontId="12" fillId="0" borderId="32" xfId="0" applyFont="1" applyFill="1" applyBorder="1" applyAlignment="1"/>
    <xf numFmtId="0" fontId="12" fillId="8" borderId="4" xfId="0" applyFont="1" applyFill="1" applyBorder="1" applyAlignment="1">
      <alignment horizontal="center" vertical="center" wrapText="1"/>
    </xf>
    <xf numFmtId="0" fontId="12" fillId="8" borderId="7" xfId="0" applyFont="1" applyFill="1" applyBorder="1" applyAlignment="1">
      <alignment horizontal="center" vertical="center" wrapText="1"/>
    </xf>
    <xf numFmtId="49" fontId="7" fillId="8" borderId="6" xfId="0" applyNumberFormat="1" applyFont="1" applyFill="1" applyBorder="1" applyAlignment="1">
      <alignment horizontal="center" vertical="center" wrapText="1"/>
    </xf>
    <xf numFmtId="49" fontId="7" fillId="8" borderId="8" xfId="0" applyNumberFormat="1"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9" xfId="0" applyFont="1" applyFill="1" applyBorder="1" applyAlignment="1">
      <alignment horizontal="center" vertical="center" wrapText="1"/>
    </xf>
    <xf numFmtId="179" fontId="12" fillId="8" borderId="7" xfId="0" applyNumberFormat="1" applyFont="1" applyFill="1" applyBorder="1" applyAlignment="1">
      <alignment horizontal="center" vertical="center" wrapText="1"/>
    </xf>
    <xf numFmtId="179" fontId="12" fillId="8" borderId="9" xfId="0" applyNumberFormat="1" applyFont="1" applyFill="1" applyBorder="1" applyAlignment="1">
      <alignment horizontal="center" vertical="center" wrapText="1"/>
    </xf>
    <xf numFmtId="0" fontId="12" fillId="8" borderId="2"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wrapText="1"/>
    </xf>
    <xf numFmtId="49" fontId="7" fillId="0" borderId="0" xfId="0" applyNumberFormat="1" applyFont="1" applyFill="1" applyBorder="1" applyAlignment="1">
      <alignment horizontal="left" vertical="top" wrapText="1"/>
    </xf>
    <xf numFmtId="49" fontId="7" fillId="8" borderId="72" xfId="0" applyNumberFormat="1" applyFont="1" applyFill="1" applyBorder="1" applyAlignment="1">
      <alignment horizontal="center" vertical="center" wrapText="1"/>
    </xf>
    <xf numFmtId="49" fontId="7" fillId="8" borderId="78" xfId="0" applyNumberFormat="1" applyFont="1" applyFill="1" applyBorder="1" applyAlignment="1">
      <alignment horizontal="center" vertical="center" wrapText="1"/>
    </xf>
    <xf numFmtId="49" fontId="7" fillId="8" borderId="74" xfId="0" applyNumberFormat="1" applyFont="1" applyFill="1" applyBorder="1" applyAlignment="1">
      <alignment horizontal="center" vertical="center" wrapText="1"/>
    </xf>
    <xf numFmtId="49" fontId="7" fillId="8" borderId="79" xfId="0" applyNumberFormat="1" applyFont="1" applyFill="1" applyBorder="1" applyAlignment="1">
      <alignment horizontal="center" vertical="center" wrapText="1"/>
    </xf>
    <xf numFmtId="166" fontId="7" fillId="8" borderId="30" xfId="0" applyNumberFormat="1" applyFont="1" applyFill="1" applyBorder="1" applyAlignment="1">
      <alignment horizontal="center" vertical="center" wrapText="1"/>
    </xf>
    <xf numFmtId="166" fontId="7" fillId="8" borderId="69" xfId="0" applyNumberFormat="1" applyFont="1" applyFill="1" applyBorder="1" applyAlignment="1">
      <alignment horizontal="center" vertical="center" wrapText="1"/>
    </xf>
    <xf numFmtId="166" fontId="7" fillId="8" borderId="80" xfId="0" applyNumberFormat="1" applyFont="1" applyFill="1" applyBorder="1" applyAlignment="1">
      <alignment horizontal="center" vertical="center" wrapText="1"/>
    </xf>
    <xf numFmtId="166" fontId="7" fillId="8" borderId="18" xfId="0" applyNumberFormat="1" applyFont="1" applyFill="1" applyBorder="1" applyAlignment="1">
      <alignment horizontal="center" vertical="center" wrapText="1"/>
    </xf>
    <xf numFmtId="166" fontId="7" fillId="8" borderId="72" xfId="0" applyNumberFormat="1" applyFont="1" applyFill="1" applyBorder="1" applyAlignment="1">
      <alignment horizontal="center" vertical="center" wrapText="1"/>
    </xf>
    <xf numFmtId="166" fontId="7" fillId="8" borderId="78" xfId="0" applyNumberFormat="1" applyFont="1" applyFill="1" applyBorder="1" applyAlignment="1">
      <alignment horizontal="center" vertical="center" wrapText="1"/>
    </xf>
    <xf numFmtId="49" fontId="7" fillId="8" borderId="71" xfId="0" applyNumberFormat="1" applyFont="1" applyFill="1" applyBorder="1" applyAlignment="1">
      <alignment horizontal="center" vertical="center" wrapText="1"/>
    </xf>
    <xf numFmtId="49" fontId="7" fillId="8" borderId="76" xfId="0" applyNumberFormat="1" applyFont="1" applyFill="1" applyBorder="1" applyAlignment="1">
      <alignment horizontal="center" vertical="center" wrapText="1"/>
    </xf>
    <xf numFmtId="0" fontId="7" fillId="8" borderId="72" xfId="0" applyFont="1" applyFill="1" applyBorder="1" applyAlignment="1">
      <alignment horizontal="center" vertical="center" wrapText="1"/>
    </xf>
    <xf numFmtId="0" fontId="7" fillId="8" borderId="78" xfId="0" applyFont="1" applyFill="1" applyBorder="1" applyAlignment="1">
      <alignment horizontal="center" vertical="center" wrapText="1"/>
    </xf>
    <xf numFmtId="49" fontId="8" fillId="0" borderId="0" xfId="0" applyNumberFormat="1" applyFont="1" applyFill="1" applyBorder="1" applyAlignment="1">
      <alignment horizontal="left"/>
    </xf>
    <xf numFmtId="49" fontId="7" fillId="0" borderId="57" xfId="0" applyNumberFormat="1" applyFont="1" applyFill="1" applyBorder="1" applyAlignment="1">
      <alignment horizontal="left" vertical="center"/>
    </xf>
    <xf numFmtId="49" fontId="7" fillId="8" borderId="72" xfId="0" applyNumberFormat="1" applyFont="1" applyFill="1" applyBorder="1" applyAlignment="1">
      <alignment horizontal="center" vertical="center"/>
    </xf>
    <xf numFmtId="49" fontId="7" fillId="8" borderId="78" xfId="0" applyNumberFormat="1" applyFont="1" applyFill="1" applyBorder="1" applyAlignment="1">
      <alignment horizontal="center" vertical="center"/>
    </xf>
    <xf numFmtId="49" fontId="7" fillId="8" borderId="21" xfId="0" applyNumberFormat="1" applyFont="1" applyFill="1" applyBorder="1" applyAlignment="1">
      <alignment horizontal="center" vertical="center"/>
    </xf>
    <xf numFmtId="49" fontId="7" fillId="8" borderId="71" xfId="0" applyNumberFormat="1" applyFont="1" applyFill="1" applyBorder="1" applyAlignment="1">
      <alignment horizontal="center" wrapText="1"/>
    </xf>
    <xf numFmtId="49" fontId="7" fillId="8" borderId="75" xfId="0" applyNumberFormat="1" applyFont="1" applyFill="1" applyBorder="1" applyAlignment="1">
      <alignment horizontal="center" wrapText="1"/>
    </xf>
    <xf numFmtId="49" fontId="7" fillId="8" borderId="76" xfId="0" applyNumberFormat="1" applyFont="1" applyFill="1" applyBorder="1" applyAlignment="1">
      <alignment horizontal="center" wrapText="1"/>
    </xf>
    <xf numFmtId="49" fontId="7" fillId="8" borderId="71" xfId="0" applyNumberFormat="1" applyFont="1" applyFill="1" applyBorder="1" applyAlignment="1">
      <alignment horizontal="center"/>
    </xf>
    <xf numFmtId="49" fontId="7" fillId="8" borderId="76" xfId="0" applyNumberFormat="1" applyFont="1" applyFill="1" applyBorder="1" applyAlignment="1">
      <alignment horizontal="center"/>
    </xf>
    <xf numFmtId="0" fontId="7" fillId="8" borderId="71" xfId="0" applyFont="1" applyFill="1" applyBorder="1" applyAlignment="1">
      <alignment horizontal="center" vertical="center" wrapText="1"/>
    </xf>
    <xf numFmtId="0" fontId="7" fillId="8" borderId="76" xfId="0" applyFont="1" applyFill="1" applyBorder="1" applyAlignment="1">
      <alignment horizontal="center" vertical="center" wrapText="1"/>
    </xf>
    <xf numFmtId="169" fontId="7" fillId="0" borderId="54" xfId="5" applyNumberFormat="1" applyFont="1" applyFill="1" applyBorder="1" applyAlignment="1">
      <alignment horizontal="center" vertical="top" wrapText="1"/>
    </xf>
    <xf numFmtId="169" fontId="7" fillId="0" borderId="58" xfId="5" applyNumberFormat="1" applyFont="1" applyFill="1" applyBorder="1" applyAlignment="1">
      <alignment horizontal="center" vertical="top" wrapText="1"/>
    </xf>
    <xf numFmtId="169" fontId="7" fillId="0" borderId="59" xfId="5" applyNumberFormat="1" applyFont="1" applyFill="1" applyBorder="1" applyAlignment="1">
      <alignment horizontal="center" vertical="top" wrapText="1"/>
    </xf>
    <xf numFmtId="169" fontId="7" fillId="3" borderId="54" xfId="5" applyNumberFormat="1" applyFont="1" applyFill="1" applyBorder="1" applyAlignment="1">
      <alignment horizontal="center" vertical="top" wrapText="1"/>
    </xf>
    <xf numFmtId="169" fontId="7" fillId="3" borderId="58" xfId="5" applyNumberFormat="1" applyFont="1" applyFill="1" applyBorder="1" applyAlignment="1">
      <alignment horizontal="center" vertical="top" wrapText="1"/>
    </xf>
    <xf numFmtId="169" fontId="7" fillId="3" borderId="59" xfId="5" applyNumberFormat="1" applyFont="1" applyFill="1" applyBorder="1" applyAlignment="1">
      <alignment horizontal="center" vertical="top" wrapText="1"/>
    </xf>
    <xf numFmtId="0" fontId="15" fillId="3" borderId="54" xfId="0" applyFont="1" applyFill="1" applyBorder="1" applyAlignment="1">
      <alignment horizontal="center" vertical="top"/>
    </xf>
    <xf numFmtId="0" fontId="15" fillId="3" borderId="59" xfId="0" applyFont="1" applyFill="1" applyBorder="1" applyAlignment="1">
      <alignment horizontal="center" vertical="top"/>
    </xf>
    <xf numFmtId="0" fontId="12" fillId="0" borderId="36" xfId="0" applyFont="1" applyBorder="1" applyAlignment="1">
      <alignment horizontal="left" vertical="top" wrapText="1"/>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15" fillId="0" borderId="48" xfId="0" applyFont="1" applyBorder="1" applyAlignment="1">
      <alignment horizontal="center" vertical="center"/>
    </xf>
    <xf numFmtId="0" fontId="15" fillId="0" borderId="30" xfId="0" applyFont="1" applyFill="1" applyBorder="1" applyAlignment="1">
      <alignment horizontal="center" vertical="top"/>
    </xf>
    <xf numFmtId="0" fontId="15" fillId="0" borderId="54" xfId="0" applyFont="1" applyBorder="1" applyAlignment="1">
      <alignment horizontal="center" vertical="top"/>
    </xf>
    <xf numFmtId="0" fontId="15" fillId="0" borderId="59" xfId="0" applyFont="1" applyBorder="1" applyAlignment="1">
      <alignment horizontal="center" vertical="top"/>
    </xf>
    <xf numFmtId="0" fontId="11" fillId="0" borderId="0" xfId="0" applyFont="1" applyAlignment="1">
      <alignment horizontal="left" vertical="top"/>
    </xf>
    <xf numFmtId="49" fontId="7" fillId="8" borderId="44" xfId="0" applyNumberFormat="1" applyFont="1" applyFill="1" applyBorder="1" applyAlignment="1">
      <alignment horizontal="center" vertical="top"/>
    </xf>
    <xf numFmtId="49" fontId="7" fillId="8" borderId="45" xfId="0" applyNumberFormat="1" applyFont="1" applyFill="1" applyBorder="1" applyAlignment="1">
      <alignment horizontal="center" vertical="top"/>
    </xf>
    <xf numFmtId="49" fontId="7" fillId="0" borderId="19"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49" fontId="7" fillId="8" borderId="39" xfId="0" applyNumberFormat="1" applyFont="1" applyFill="1" applyBorder="1" applyAlignment="1">
      <alignment horizontal="center" vertical="top"/>
    </xf>
    <xf numFmtId="49" fontId="7" fillId="8" borderId="40" xfId="0" applyNumberFormat="1" applyFont="1" applyFill="1" applyBorder="1" applyAlignment="1">
      <alignment horizontal="center" vertical="top"/>
    </xf>
    <xf numFmtId="49" fontId="7" fillId="8" borderId="39" xfId="0" applyNumberFormat="1" applyFont="1" applyFill="1" applyBorder="1" applyAlignment="1">
      <alignment horizontal="center" vertical="top" wrapText="1"/>
    </xf>
    <xf numFmtId="49" fontId="7" fillId="8" borderId="40" xfId="0" applyNumberFormat="1" applyFont="1" applyFill="1" applyBorder="1" applyAlignment="1">
      <alignment horizontal="center" vertical="top" wrapText="1"/>
    </xf>
    <xf numFmtId="49" fontId="7" fillId="8" borderId="24" xfId="0" applyNumberFormat="1" applyFont="1" applyFill="1" applyBorder="1" applyAlignment="1">
      <alignment horizontal="center" vertical="top" wrapText="1"/>
    </xf>
    <xf numFmtId="49" fontId="7" fillId="8" borderId="25" xfId="0" applyNumberFormat="1" applyFont="1" applyFill="1" applyBorder="1" applyAlignment="1">
      <alignment horizontal="center" vertical="top" wrapText="1"/>
    </xf>
    <xf numFmtId="49" fontId="7" fillId="8" borderId="12" xfId="0" applyNumberFormat="1" applyFont="1" applyFill="1" applyBorder="1" applyAlignment="1">
      <alignment horizontal="center" vertical="top" wrapText="1"/>
    </xf>
    <xf numFmtId="49" fontId="7" fillId="8" borderId="17" xfId="0" applyNumberFormat="1" applyFont="1" applyFill="1" applyBorder="1" applyAlignment="1">
      <alignment horizontal="center" vertical="top" wrapText="1"/>
    </xf>
    <xf numFmtId="49" fontId="7" fillId="8" borderId="41" xfId="0" applyNumberFormat="1" applyFont="1" applyFill="1" applyBorder="1" applyAlignment="1">
      <alignment horizontal="center" vertical="top"/>
    </xf>
    <xf numFmtId="49" fontId="7" fillId="8" borderId="42" xfId="0" applyNumberFormat="1" applyFont="1" applyFill="1" applyBorder="1" applyAlignment="1">
      <alignment horizontal="center" vertical="top"/>
    </xf>
    <xf numFmtId="49" fontId="7" fillId="8" borderId="43" xfId="0" applyNumberFormat="1" applyFont="1" applyFill="1" applyBorder="1" applyAlignment="1">
      <alignment horizontal="center" vertical="top"/>
    </xf>
    <xf numFmtId="49" fontId="7" fillId="8" borderId="23" xfId="0" applyNumberFormat="1" applyFont="1" applyFill="1" applyBorder="1" applyAlignment="1">
      <alignment horizontal="center" vertical="top"/>
    </xf>
    <xf numFmtId="49" fontId="7" fillId="8" borderId="13" xfId="0" applyNumberFormat="1" applyFont="1" applyFill="1" applyBorder="1" applyAlignment="1">
      <alignment horizontal="center" vertical="top"/>
    </xf>
    <xf numFmtId="169" fontId="42" fillId="8" borderId="47" xfId="0" applyNumberFormat="1" applyFont="1" applyFill="1" applyBorder="1" applyAlignment="1">
      <alignment horizontal="center" vertical="top" wrapText="1"/>
    </xf>
    <xf numFmtId="169" fontId="42" fillId="8" borderId="56" xfId="0" applyNumberFormat="1" applyFont="1" applyFill="1" applyBorder="1" applyAlignment="1">
      <alignment horizontal="center" vertical="top" wrapText="1"/>
    </xf>
    <xf numFmtId="0" fontId="10" fillId="0" borderId="55" xfId="0" applyFont="1" applyBorder="1" applyAlignment="1">
      <alignment vertical="center" wrapText="1"/>
    </xf>
    <xf numFmtId="0" fontId="10" fillId="0" borderId="9" xfId="0" applyFont="1" applyBorder="1" applyAlignment="1">
      <alignment vertical="center" wrapText="1"/>
    </xf>
    <xf numFmtId="0" fontId="10" fillId="0" borderId="48" xfId="0" applyFont="1" applyBorder="1" applyAlignment="1">
      <alignment vertical="center" wrapText="1"/>
    </xf>
    <xf numFmtId="169" fontId="42" fillId="8" borderId="30" xfId="0" applyNumberFormat="1" applyFont="1" applyFill="1" applyBorder="1" applyAlignment="1">
      <alignment horizontal="center" vertical="top" wrapText="1"/>
    </xf>
    <xf numFmtId="0" fontId="15" fillId="8" borderId="30" xfId="0" applyFont="1" applyFill="1" applyBorder="1" applyAlignment="1">
      <alignment horizontal="center" vertical="center" wrapText="1"/>
    </xf>
    <xf numFmtId="49" fontId="42" fillId="8" borderId="30" xfId="0" applyNumberFormat="1" applyFont="1" applyFill="1" applyBorder="1" applyAlignment="1">
      <alignment horizontal="center" vertical="top" wrapText="1"/>
    </xf>
    <xf numFmtId="0" fontId="15" fillId="8" borderId="30" xfId="0" applyFont="1" applyFill="1" applyBorder="1" applyAlignment="1">
      <alignment horizontal="center" vertical="center"/>
    </xf>
    <xf numFmtId="0" fontId="10" fillId="0" borderId="55" xfId="0" applyFont="1" applyBorder="1" applyAlignment="1">
      <alignment vertical="top" wrapText="1"/>
    </xf>
    <xf numFmtId="0" fontId="10" fillId="0" borderId="9" xfId="0" applyFont="1" applyBorder="1" applyAlignment="1">
      <alignment vertical="top" wrapText="1"/>
    </xf>
    <xf numFmtId="0" fontId="10" fillId="0" borderId="48" xfId="0" applyFont="1" applyBorder="1" applyAlignment="1">
      <alignment vertical="top" wrapText="1"/>
    </xf>
    <xf numFmtId="49" fontId="7" fillId="0" borderId="0" xfId="0" applyNumberFormat="1" applyFont="1" applyFill="1" applyAlignment="1">
      <alignment horizontal="left"/>
    </xf>
    <xf numFmtId="49" fontId="8" fillId="0" borderId="0" xfId="0" applyNumberFormat="1" applyFont="1" applyFill="1" applyBorder="1" applyAlignment="1">
      <alignment horizontal="left" vertical="center" wrapText="1"/>
    </xf>
    <xf numFmtId="49" fontId="7" fillId="2" borderId="2" xfId="0" applyNumberFormat="1" applyFont="1" applyFill="1" applyBorder="1" applyAlignment="1">
      <alignment horizontal="left" vertical="top"/>
    </xf>
    <xf numFmtId="49" fontId="7" fillId="2" borderId="5" xfId="0" applyNumberFormat="1" applyFont="1" applyFill="1" applyBorder="1" applyAlignment="1">
      <alignment horizontal="left" vertical="top"/>
    </xf>
    <xf numFmtId="49" fontId="7" fillId="2" borderId="3" xfId="0" applyNumberFormat="1" applyFont="1" applyFill="1" applyBorder="1" applyAlignment="1">
      <alignment horizontal="left" vertical="top"/>
    </xf>
    <xf numFmtId="49" fontId="7" fillId="8" borderId="22" xfId="0" applyNumberFormat="1"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49" fontId="7" fillId="8" borderId="22" xfId="0" applyNumberFormat="1" applyFont="1" applyFill="1" applyBorder="1" applyAlignment="1">
      <alignment horizontal="center" vertical="center"/>
    </xf>
    <xf numFmtId="49" fontId="7" fillId="8" borderId="4" xfId="0" applyNumberFormat="1" applyFont="1" applyFill="1" applyBorder="1" applyAlignment="1">
      <alignment horizontal="center" vertical="center"/>
    </xf>
    <xf numFmtId="0" fontId="8" fillId="0" borderId="0" xfId="0" applyFont="1" applyFill="1" applyBorder="1" applyAlignment="1">
      <alignment horizontal="left" vertical="center"/>
    </xf>
    <xf numFmtId="49" fontId="7" fillId="2" borderId="0" xfId="0" applyNumberFormat="1" applyFont="1" applyFill="1" applyAlignment="1">
      <alignment horizontal="left" vertical="top"/>
    </xf>
    <xf numFmtId="49" fontId="7" fillId="8" borderId="11" xfId="0" applyNumberFormat="1" applyFont="1" applyFill="1" applyBorder="1" applyAlignment="1">
      <alignment horizontal="center" vertical="center" wrapText="1"/>
    </xf>
    <xf numFmtId="49" fontId="7" fillId="8" borderId="21" xfId="0" applyNumberFormat="1" applyFont="1" applyFill="1" applyBorder="1" applyAlignment="1">
      <alignment horizontal="center" vertical="center" wrapText="1"/>
    </xf>
    <xf numFmtId="49" fontId="7" fillId="8" borderId="14" xfId="0" applyNumberFormat="1" applyFont="1" applyFill="1" applyBorder="1" applyAlignment="1">
      <alignment horizontal="center" vertical="center" wrapText="1"/>
    </xf>
    <xf numFmtId="49" fontId="7" fillId="8" borderId="15" xfId="0" applyNumberFormat="1" applyFont="1" applyFill="1" applyBorder="1" applyAlignment="1">
      <alignment horizontal="center" vertical="center" wrapText="1"/>
    </xf>
    <xf numFmtId="49" fontId="7" fillId="8" borderId="14" xfId="0" applyNumberFormat="1" applyFont="1" applyFill="1" applyBorder="1" applyAlignment="1">
      <alignment horizontal="center" vertical="center"/>
    </xf>
    <xf numFmtId="49" fontId="7" fillId="8" borderId="15" xfId="0" applyNumberFormat="1" applyFont="1" applyFill="1" applyBorder="1" applyAlignment="1">
      <alignment horizontal="center" vertical="center"/>
    </xf>
    <xf numFmtId="0" fontId="7" fillId="0" borderId="0" xfId="0" applyFont="1" applyFill="1" applyBorder="1" applyAlignment="1">
      <alignment horizontal="left" vertical="top" wrapText="1"/>
    </xf>
    <xf numFmtId="49" fontId="7" fillId="8" borderId="11" xfId="0" applyNumberFormat="1" applyFont="1" applyFill="1" applyBorder="1" applyAlignment="1">
      <alignment horizontal="center" vertical="center"/>
    </xf>
    <xf numFmtId="49" fontId="7" fillId="8" borderId="16" xfId="0" applyNumberFormat="1" applyFont="1" applyFill="1" applyBorder="1" applyAlignment="1">
      <alignment horizontal="center" vertical="center"/>
    </xf>
    <xf numFmtId="49" fontId="7" fillId="2" borderId="0" xfId="8" applyNumberFormat="1" applyFont="1" applyFill="1" applyAlignment="1">
      <alignment horizontal="left"/>
    </xf>
    <xf numFmtId="49" fontId="7" fillId="2" borderId="0" xfId="8" applyNumberFormat="1" applyFont="1" applyFill="1" applyAlignment="1">
      <alignment horizontal="left" vertical="top" wrapText="1"/>
    </xf>
    <xf numFmtId="49" fontId="7" fillId="8" borderId="11" xfId="8" applyNumberFormat="1" applyFont="1" applyFill="1" applyBorder="1" applyAlignment="1">
      <alignment horizontal="center"/>
    </xf>
    <xf numFmtId="49" fontId="7" fillId="8" borderId="21" xfId="8" applyNumberFormat="1" applyFont="1" applyFill="1" applyBorder="1" applyAlignment="1">
      <alignment horizontal="center"/>
    </xf>
    <xf numFmtId="49" fontId="7" fillId="8" borderId="14" xfId="8" applyNumberFormat="1" applyFont="1" applyFill="1" applyBorder="1" applyAlignment="1">
      <alignment horizontal="center"/>
    </xf>
    <xf numFmtId="49" fontId="7" fillId="8" borderId="15" xfId="8" applyNumberFormat="1" applyFont="1" applyFill="1" applyBorder="1" applyAlignment="1">
      <alignment horizontal="center"/>
    </xf>
    <xf numFmtId="49" fontId="7" fillId="8" borderId="30" xfId="8" applyNumberFormat="1" applyFont="1" applyFill="1" applyBorder="1" applyAlignment="1">
      <alignment horizontal="center" vertical="center"/>
    </xf>
    <xf numFmtId="49" fontId="7" fillId="8" borderId="30" xfId="8" applyNumberFormat="1" applyFont="1" applyFill="1" applyBorder="1" applyAlignment="1">
      <alignment horizontal="center" vertical="center" wrapText="1"/>
    </xf>
    <xf numFmtId="0" fontId="15" fillId="8" borderId="30" xfId="0" applyFont="1" applyFill="1" applyBorder="1" applyAlignment="1">
      <alignment horizontal="center" wrapText="1"/>
    </xf>
    <xf numFmtId="49" fontId="7" fillId="2" borderId="0" xfId="8" applyNumberFormat="1" applyFont="1" applyFill="1" applyAlignment="1">
      <alignment horizontal="left" vertical="top"/>
    </xf>
    <xf numFmtId="49" fontId="7" fillId="8" borderId="20" xfId="8" applyNumberFormat="1" applyFont="1" applyFill="1" applyBorder="1" applyAlignment="1">
      <alignment horizontal="center"/>
    </xf>
    <xf numFmtId="49" fontId="7" fillId="8" borderId="12" xfId="8" applyNumberFormat="1" applyFont="1" applyFill="1" applyBorder="1" applyAlignment="1">
      <alignment horizontal="center" vertical="center"/>
    </xf>
    <xf numFmtId="49" fontId="7" fillId="8" borderId="13" xfId="8" applyNumberFormat="1" applyFont="1" applyFill="1" applyBorder="1" applyAlignment="1">
      <alignment horizontal="center" vertical="center"/>
    </xf>
    <xf numFmtId="49" fontId="7" fillId="8" borderId="27" xfId="8" applyNumberFormat="1" applyFont="1" applyFill="1" applyBorder="1" applyAlignment="1">
      <alignment horizontal="center" vertical="center"/>
    </xf>
    <xf numFmtId="49" fontId="7" fillId="8" borderId="28" xfId="8" applyNumberFormat="1" applyFont="1" applyFill="1" applyBorder="1" applyAlignment="1">
      <alignment horizontal="center" vertical="center"/>
    </xf>
    <xf numFmtId="49" fontId="7" fillId="2" borderId="0" xfId="8" applyNumberFormat="1" applyFont="1" applyFill="1" applyAlignment="1">
      <alignment horizontal="left" vertical="center"/>
    </xf>
    <xf numFmtId="49" fontId="7" fillId="8" borderId="14" xfId="8" applyNumberFormat="1" applyFont="1" applyFill="1" applyBorder="1" applyAlignment="1">
      <alignment horizontal="center" vertical="center"/>
    </xf>
    <xf numFmtId="49" fontId="7" fillId="8" borderId="15" xfId="8" applyNumberFormat="1" applyFont="1" applyFill="1" applyBorder="1" applyAlignment="1">
      <alignment horizontal="center" vertical="center"/>
    </xf>
    <xf numFmtId="0" fontId="12" fillId="0" borderId="0" xfId="8" applyNumberFormat="1" applyFont="1" applyFill="1" applyBorder="1" applyAlignment="1">
      <alignment horizontal="left" vertical="center" wrapText="1"/>
    </xf>
    <xf numFmtId="49" fontId="7" fillId="2" borderId="57" xfId="8" applyNumberFormat="1" applyFont="1" applyFill="1" applyBorder="1" applyAlignment="1">
      <alignment horizontal="center" vertical="top" wrapText="1"/>
    </xf>
    <xf numFmtId="49" fontId="7" fillId="8" borderId="72" xfId="8" applyNumberFormat="1" applyFont="1" applyFill="1" applyBorder="1" applyAlignment="1">
      <alignment horizontal="center" vertical="center" wrapText="1"/>
    </xf>
    <xf numFmtId="49" fontId="7" fillId="8" borderId="21" xfId="8" applyNumberFormat="1" applyFont="1" applyFill="1" applyBorder="1" applyAlignment="1">
      <alignment horizontal="center" vertical="center" wrapText="1"/>
    </xf>
    <xf numFmtId="49" fontId="7" fillId="8" borderId="71" xfId="8" applyNumberFormat="1" applyFont="1" applyFill="1" applyBorder="1" applyAlignment="1">
      <alignment horizontal="center" vertical="center" wrapText="1"/>
    </xf>
    <xf numFmtId="49" fontId="7" fillId="8" borderId="75" xfId="8" applyNumberFormat="1" applyFont="1" applyFill="1" applyBorder="1" applyAlignment="1">
      <alignment horizontal="center" vertical="center" wrapText="1"/>
    </xf>
    <xf numFmtId="49" fontId="7" fillId="8" borderId="76" xfId="8" applyNumberFormat="1" applyFont="1" applyFill="1" applyBorder="1" applyAlignment="1">
      <alignment horizontal="center" vertical="center" wrapText="1"/>
    </xf>
    <xf numFmtId="49" fontId="8" fillId="2" borderId="0" xfId="8" applyNumberFormat="1" applyFont="1" applyFill="1" applyAlignment="1">
      <alignment horizontal="left" vertical="top" wrapText="1"/>
    </xf>
    <xf numFmtId="0" fontId="2" fillId="0" borderId="0" xfId="8" applyNumberFormat="1" applyFont="1" applyFill="1" applyBorder="1" applyAlignment="1">
      <alignment vertical="top" wrapText="1"/>
    </xf>
    <xf numFmtId="49" fontId="7" fillId="2" borderId="0" xfId="8" applyNumberFormat="1" applyFont="1" applyFill="1" applyAlignment="1">
      <alignment horizontal="left" wrapText="1"/>
    </xf>
    <xf numFmtId="49" fontId="7" fillId="2" borderId="0" xfId="8" applyNumberFormat="1" applyFont="1" applyFill="1" applyBorder="1" applyAlignment="1">
      <alignment horizontal="left" wrapText="1"/>
    </xf>
    <xf numFmtId="49" fontId="8" fillId="2" borderId="0" xfId="8" applyNumberFormat="1" applyFont="1" applyFill="1" applyBorder="1" applyAlignment="1">
      <alignment horizontal="left" vertical="top" wrapText="1"/>
    </xf>
    <xf numFmtId="49" fontId="7" fillId="8" borderId="71" xfId="8" applyNumberFormat="1" applyFont="1" applyFill="1" applyBorder="1" applyAlignment="1">
      <alignment horizontal="center" vertical="center"/>
    </xf>
    <xf numFmtId="49" fontId="7" fillId="8" borderId="75" xfId="8" applyNumberFormat="1" applyFont="1" applyFill="1" applyBorder="1" applyAlignment="1">
      <alignment horizontal="center" vertical="center"/>
    </xf>
    <xf numFmtId="49" fontId="7" fillId="8" borderId="76" xfId="8" applyNumberFormat="1" applyFont="1" applyFill="1" applyBorder="1" applyAlignment="1">
      <alignment horizontal="center" vertical="center"/>
    </xf>
    <xf numFmtId="49" fontId="7" fillId="8" borderId="72" xfId="8" applyNumberFormat="1" applyFont="1" applyFill="1" applyBorder="1" applyAlignment="1">
      <alignment horizontal="center" vertical="center"/>
    </xf>
    <xf numFmtId="49" fontId="7" fillId="8" borderId="21" xfId="8" applyNumberFormat="1" applyFont="1" applyFill="1" applyBorder="1" applyAlignment="1">
      <alignment horizontal="center" vertical="center"/>
    </xf>
    <xf numFmtId="49" fontId="7" fillId="8" borderId="71" xfId="8" applyNumberFormat="1" applyFont="1" applyFill="1" applyBorder="1" applyAlignment="1">
      <alignment horizontal="center"/>
    </xf>
    <xf numFmtId="49" fontId="7" fillId="8" borderId="76" xfId="8" applyNumberFormat="1" applyFont="1" applyFill="1" applyBorder="1" applyAlignment="1">
      <alignment horizontal="center"/>
    </xf>
    <xf numFmtId="0" fontId="2" fillId="8" borderId="75" xfId="8" applyNumberFormat="1" applyFont="1" applyFill="1" applyBorder="1" applyAlignment="1">
      <alignment horizontal="center"/>
    </xf>
    <xf numFmtId="0" fontId="2" fillId="8" borderId="76" xfId="8" applyNumberFormat="1" applyFont="1" applyFill="1" applyBorder="1" applyAlignment="1">
      <alignment horizontal="center"/>
    </xf>
    <xf numFmtId="49" fontId="7" fillId="8" borderId="158" xfId="8" applyNumberFormat="1" applyFont="1" applyFill="1" applyBorder="1" applyAlignment="1">
      <alignment horizontal="center" vertical="center"/>
    </xf>
    <xf numFmtId="49" fontId="7" fillId="8" borderId="75" xfId="8" applyNumberFormat="1" applyFont="1" applyFill="1" applyBorder="1" applyAlignment="1">
      <alignment horizontal="center"/>
    </xf>
    <xf numFmtId="49" fontId="7" fillId="2" borderId="0" xfId="8" applyNumberFormat="1" applyFont="1" applyFill="1" applyBorder="1" applyAlignment="1">
      <alignment horizontal="left"/>
    </xf>
    <xf numFmtId="49" fontId="25" fillId="2" borderId="0" xfId="8" applyNumberFormat="1" applyFont="1" applyFill="1" applyAlignment="1">
      <alignment horizontal="left" vertical="top" wrapText="1"/>
    </xf>
    <xf numFmtId="49" fontId="27" fillId="2" borderId="0" xfId="8" applyNumberFormat="1" applyFont="1" applyFill="1" applyAlignment="1">
      <alignment horizontal="left" vertical="top" wrapText="1"/>
    </xf>
    <xf numFmtId="49" fontId="8" fillId="2" borderId="0" xfId="8" applyNumberFormat="1" applyFont="1" applyFill="1" applyAlignment="1">
      <alignment horizontal="left" vertical="center"/>
    </xf>
    <xf numFmtId="49" fontId="8" fillId="2" borderId="0" xfId="8" applyNumberFormat="1" applyFont="1" applyFill="1" applyAlignment="1">
      <alignment horizontal="left"/>
    </xf>
    <xf numFmtId="49" fontId="7" fillId="8" borderId="68" xfId="8" applyNumberFormat="1" applyFont="1" applyFill="1" applyBorder="1" applyAlignment="1">
      <alignment horizontal="center" vertical="center"/>
    </xf>
    <xf numFmtId="49" fontId="7" fillId="8" borderId="65" xfId="8" applyNumberFormat="1" applyFont="1" applyFill="1" applyBorder="1" applyAlignment="1">
      <alignment horizontal="center" vertical="center"/>
    </xf>
    <xf numFmtId="49" fontId="7" fillId="10" borderId="71" xfId="8" applyNumberFormat="1" applyFont="1" applyFill="1" applyBorder="1" applyAlignment="1">
      <alignment horizontal="center"/>
    </xf>
    <xf numFmtId="49" fontId="7" fillId="10" borderId="75" xfId="8" applyNumberFormat="1" applyFont="1" applyFill="1" applyBorder="1" applyAlignment="1">
      <alignment horizontal="center"/>
    </xf>
    <xf numFmtId="49" fontId="7" fillId="10" borderId="0" xfId="8" applyNumberFormat="1" applyFont="1" applyFill="1" applyBorder="1" applyAlignment="1">
      <alignment horizontal="center"/>
    </xf>
    <xf numFmtId="49" fontId="7" fillId="10" borderId="57" xfId="8" applyNumberFormat="1" applyFont="1" applyFill="1" applyBorder="1" applyAlignment="1">
      <alignment horizontal="center"/>
    </xf>
    <xf numFmtId="49" fontId="7" fillId="10" borderId="76" xfId="8" applyNumberFormat="1" applyFont="1" applyFill="1" applyBorder="1" applyAlignment="1">
      <alignment horizontal="center"/>
    </xf>
    <xf numFmtId="49" fontId="7" fillId="10" borderId="30" xfId="8" applyNumberFormat="1" applyFont="1" applyFill="1" applyBorder="1" applyAlignment="1">
      <alignment horizontal="center"/>
    </xf>
    <xf numFmtId="49" fontId="7" fillId="10" borderId="9" xfId="8" applyNumberFormat="1" applyFont="1" applyFill="1" applyBorder="1" applyAlignment="1">
      <alignment horizontal="center"/>
    </xf>
    <xf numFmtId="49" fontId="7" fillId="10" borderId="88" xfId="8" applyNumberFormat="1" applyFont="1" applyFill="1" applyBorder="1" applyAlignment="1">
      <alignment horizontal="center"/>
    </xf>
    <xf numFmtId="49" fontId="8" fillId="2" borderId="0" xfId="8" applyNumberFormat="1" applyFont="1" applyFill="1" applyAlignment="1">
      <alignment horizontal="left" wrapText="1"/>
    </xf>
    <xf numFmtId="49" fontId="7" fillId="2" borderId="0" xfId="8" applyNumberFormat="1" applyFont="1" applyFill="1" applyAlignment="1">
      <alignment horizontal="left" vertical="center" wrapText="1"/>
    </xf>
    <xf numFmtId="49" fontId="7" fillId="8" borderId="182" xfId="0" applyNumberFormat="1" applyFont="1" applyFill="1" applyBorder="1" applyAlignment="1">
      <alignment horizontal="left"/>
    </xf>
    <xf numFmtId="49" fontId="7" fillId="0" borderId="161" xfId="0" applyNumberFormat="1" applyFont="1" applyFill="1" applyBorder="1" applyAlignment="1">
      <alignment horizontal="center"/>
    </xf>
    <xf numFmtId="49" fontId="7" fillId="0" borderId="162" xfId="0" applyNumberFormat="1" applyFont="1" applyFill="1" applyBorder="1" applyAlignment="1">
      <alignment horizontal="center"/>
    </xf>
    <xf numFmtId="49" fontId="7" fillId="0" borderId="163" xfId="0" applyNumberFormat="1" applyFont="1" applyFill="1" applyBorder="1" applyAlignment="1">
      <alignment horizontal="center"/>
    </xf>
    <xf numFmtId="0" fontId="12" fillId="8" borderId="161" xfId="0" applyFont="1" applyFill="1" applyBorder="1" applyAlignment="1">
      <alignment horizontal="center" vertical="center"/>
    </xf>
    <xf numFmtId="0" fontId="12" fillId="8" borderId="162" xfId="0" applyFont="1" applyFill="1" applyBorder="1" applyAlignment="1">
      <alignment horizontal="center" vertical="center"/>
    </xf>
    <xf numFmtId="0" fontId="12" fillId="8" borderId="163" xfId="0" applyFont="1" applyFill="1" applyBorder="1" applyAlignment="1">
      <alignment horizontal="center" vertical="center"/>
    </xf>
    <xf numFmtId="0" fontId="12" fillId="8" borderId="183" xfId="0" applyFont="1" applyFill="1" applyBorder="1" applyAlignment="1">
      <alignment horizontal="center" vertical="center" wrapText="1"/>
    </xf>
    <xf numFmtId="0" fontId="12" fillId="8" borderId="161" xfId="0" applyFont="1" applyFill="1" applyBorder="1" applyAlignment="1">
      <alignment horizontal="center" vertical="center" wrapText="1"/>
    </xf>
    <xf numFmtId="0" fontId="12" fillId="8" borderId="162" xfId="0" applyFont="1" applyFill="1" applyBorder="1" applyAlignment="1">
      <alignment horizontal="center" vertical="center" wrapText="1"/>
    </xf>
    <xf numFmtId="0" fontId="12" fillId="0" borderId="161" xfId="0" applyFont="1" applyFill="1" applyBorder="1" applyAlignment="1"/>
    <xf numFmtId="0" fontId="12" fillId="0" borderId="162" xfId="0" applyFont="1" applyFill="1" applyBorder="1" applyAlignment="1"/>
    <xf numFmtId="0" fontId="12" fillId="8" borderId="182" xfId="0" applyFont="1" applyFill="1" applyBorder="1" applyAlignment="1">
      <alignment horizontal="center" vertical="center" wrapText="1"/>
    </xf>
    <xf numFmtId="49" fontId="7" fillId="8" borderId="185" xfId="0" applyNumberFormat="1" applyFont="1" applyFill="1" applyBorder="1" applyAlignment="1">
      <alignment horizontal="center" vertical="center" wrapText="1"/>
    </xf>
    <xf numFmtId="0" fontId="12" fillId="8" borderId="183" xfId="0" applyFont="1" applyFill="1" applyBorder="1" applyAlignment="1">
      <alignment horizontal="center" vertical="center"/>
    </xf>
    <xf numFmtId="179" fontId="12" fillId="8" borderId="183" xfId="0" applyNumberFormat="1" applyFont="1" applyFill="1" applyBorder="1" applyAlignment="1">
      <alignment horizontal="center" vertical="center" wrapText="1"/>
    </xf>
    <xf numFmtId="49" fontId="7" fillId="8" borderId="158" xfId="0" applyNumberFormat="1" applyFont="1" applyFill="1" applyBorder="1" applyAlignment="1">
      <alignment horizontal="center" vertical="center" wrapText="1"/>
    </xf>
    <xf numFmtId="49" fontId="7" fillId="8" borderId="103" xfId="0" applyNumberFormat="1" applyFont="1" applyFill="1" applyBorder="1" applyAlignment="1">
      <alignment horizontal="center" vertical="center" wrapText="1"/>
    </xf>
    <xf numFmtId="166" fontId="7" fillId="8" borderId="182" xfId="0" applyNumberFormat="1" applyFont="1" applyFill="1" applyBorder="1" applyAlignment="1">
      <alignment horizontal="center" vertical="center" wrapText="1"/>
    </xf>
    <xf numFmtId="166" fontId="7" fillId="8" borderId="186" xfId="0" applyNumberFormat="1" applyFont="1" applyFill="1" applyBorder="1" applyAlignment="1">
      <alignment horizontal="center" vertical="center" wrapText="1"/>
    </xf>
    <xf numFmtId="166" fontId="7" fillId="8" borderId="112" xfId="0" applyNumberFormat="1" applyFont="1" applyFill="1" applyBorder="1" applyAlignment="1">
      <alignment horizontal="center" vertical="center" wrapText="1"/>
    </xf>
    <xf numFmtId="166" fontId="7" fillId="8" borderId="158" xfId="0" applyNumberFormat="1" applyFont="1" applyFill="1" applyBorder="1" applyAlignment="1">
      <alignment horizontal="center" vertical="center" wrapText="1"/>
    </xf>
    <xf numFmtId="49" fontId="7" fillId="8" borderId="157" xfId="0" applyNumberFormat="1" applyFont="1" applyFill="1" applyBorder="1" applyAlignment="1">
      <alignment horizontal="center" vertical="center" wrapText="1"/>
    </xf>
    <xf numFmtId="49" fontId="7" fillId="8" borderId="110" xfId="0" applyNumberFormat="1" applyFont="1" applyFill="1" applyBorder="1" applyAlignment="1">
      <alignment horizontal="center" vertical="center" wrapText="1"/>
    </xf>
    <xf numFmtId="0" fontId="7" fillId="8" borderId="158" xfId="0" applyFont="1" applyFill="1" applyBorder="1" applyAlignment="1">
      <alignment horizontal="center" vertical="center" wrapText="1"/>
    </xf>
    <xf numFmtId="49" fontId="7" fillId="8" borderId="158" xfId="0" applyNumberFormat="1" applyFont="1" applyFill="1" applyBorder="1" applyAlignment="1">
      <alignment horizontal="center" vertical="center"/>
    </xf>
    <xf numFmtId="49" fontId="7" fillId="8" borderId="157" xfId="0" applyNumberFormat="1" applyFont="1" applyFill="1" applyBorder="1" applyAlignment="1">
      <alignment horizontal="center" wrapText="1"/>
    </xf>
    <xf numFmtId="49" fontId="7" fillId="8" borderId="109" xfId="0" applyNumberFormat="1" applyFont="1" applyFill="1" applyBorder="1" applyAlignment="1">
      <alignment horizontal="center" wrapText="1"/>
    </xf>
    <xf numFmtId="49" fontId="7" fillId="8" borderId="110" xfId="0" applyNumberFormat="1" applyFont="1" applyFill="1" applyBorder="1" applyAlignment="1">
      <alignment horizontal="center" wrapText="1"/>
    </xf>
    <xf numFmtId="49" fontId="7" fillId="8" borderId="157" xfId="0" applyNumberFormat="1" applyFont="1" applyFill="1" applyBorder="1" applyAlignment="1">
      <alignment horizontal="center"/>
    </xf>
    <xf numFmtId="49" fontId="7" fillId="8" borderId="110" xfId="0" applyNumberFormat="1" applyFont="1" applyFill="1" applyBorder="1" applyAlignment="1">
      <alignment horizontal="center"/>
    </xf>
    <xf numFmtId="0" fontId="7" fillId="8" borderId="157" xfId="0" applyFont="1" applyFill="1" applyBorder="1" applyAlignment="1">
      <alignment horizontal="center" vertical="center" wrapText="1"/>
    </xf>
    <xf numFmtId="0" fontId="7" fillId="8" borderId="110" xfId="0" applyFont="1" applyFill="1" applyBorder="1" applyAlignment="1">
      <alignment horizontal="center" vertical="center" wrapText="1"/>
    </xf>
    <xf numFmtId="169" fontId="7" fillId="65" borderId="188" xfId="5" applyNumberFormat="1" applyFont="1" applyFill="1" applyBorder="1" applyAlignment="1">
      <alignment horizontal="center" vertical="top" wrapText="1"/>
    </xf>
    <xf numFmtId="169" fontId="7" fillId="65" borderId="162" xfId="5" applyNumberFormat="1" applyFont="1" applyFill="1" applyBorder="1" applyAlignment="1">
      <alignment horizontal="center" vertical="top" wrapText="1"/>
    </xf>
    <xf numFmtId="169" fontId="7" fillId="65" borderId="187" xfId="5" applyNumberFormat="1" applyFont="1" applyFill="1" applyBorder="1" applyAlignment="1">
      <alignment horizontal="center" vertical="top" wrapText="1"/>
    </xf>
    <xf numFmtId="0" fontId="15" fillId="65" borderId="188" xfId="0" applyFont="1" applyFill="1" applyBorder="1" applyAlignment="1">
      <alignment horizontal="center" vertical="top"/>
    </xf>
    <xf numFmtId="0" fontId="15" fillId="65" borderId="187" xfId="0" applyFont="1" applyFill="1" applyBorder="1" applyAlignment="1">
      <alignment horizontal="center" vertical="top"/>
    </xf>
    <xf numFmtId="0" fontId="15" fillId="65" borderId="183" xfId="0" applyFont="1" applyFill="1" applyBorder="1" applyAlignment="1">
      <alignment horizontal="center" vertical="center"/>
    </xf>
    <xf numFmtId="0" fontId="15" fillId="65" borderId="9" xfId="0" applyFont="1" applyFill="1" applyBorder="1" applyAlignment="1">
      <alignment horizontal="center" vertical="center"/>
    </xf>
    <xf numFmtId="0" fontId="15" fillId="65" borderId="48" xfId="0" applyFont="1" applyFill="1" applyBorder="1" applyAlignment="1">
      <alignment horizontal="center" vertical="center"/>
    </xf>
    <xf numFmtId="0" fontId="15" fillId="65" borderId="182" xfId="0" applyFont="1" applyFill="1" applyBorder="1" applyAlignment="1">
      <alignment horizontal="center" vertical="top"/>
    </xf>
    <xf numFmtId="49" fontId="7" fillId="8" borderId="190" xfId="0" applyNumberFormat="1" applyFont="1" applyFill="1" applyBorder="1" applyAlignment="1">
      <alignment horizontal="center" vertical="top"/>
    </xf>
    <xf numFmtId="49" fontId="7" fillId="8" borderId="197" xfId="0" applyNumberFormat="1" applyFont="1" applyFill="1" applyBorder="1" applyAlignment="1">
      <alignment horizontal="center" vertical="top"/>
    </xf>
    <xf numFmtId="49" fontId="7" fillId="8" borderId="196" xfId="0" applyNumberFormat="1" applyFont="1" applyFill="1" applyBorder="1" applyAlignment="1">
      <alignment horizontal="center" vertical="top"/>
    </xf>
    <xf numFmtId="49" fontId="7" fillId="8" borderId="195" xfId="0" applyNumberFormat="1" applyFont="1" applyFill="1" applyBorder="1" applyAlignment="1">
      <alignment horizontal="center" vertical="top"/>
    </xf>
    <xf numFmtId="49" fontId="7" fillId="8" borderId="191" xfId="0" applyNumberFormat="1" applyFont="1" applyFill="1" applyBorder="1" applyAlignment="1">
      <alignment horizontal="center" vertical="top"/>
    </xf>
    <xf numFmtId="49" fontId="7" fillId="8" borderId="194" xfId="0" applyNumberFormat="1" applyFont="1" applyFill="1" applyBorder="1" applyAlignment="1">
      <alignment horizontal="center" vertical="top"/>
    </xf>
    <xf numFmtId="49" fontId="7" fillId="8" borderId="193" xfId="0" applyNumberFormat="1" applyFont="1" applyFill="1" applyBorder="1" applyAlignment="1">
      <alignment horizontal="center" vertical="top"/>
    </xf>
    <xf numFmtId="49" fontId="7" fillId="0" borderId="57" xfId="0" applyNumberFormat="1" applyFont="1" applyFill="1" applyBorder="1" applyAlignment="1">
      <alignment horizontal="left" vertical="top"/>
    </xf>
    <xf numFmtId="49" fontId="7" fillId="8" borderId="192" xfId="0" applyNumberFormat="1" applyFont="1" applyFill="1" applyBorder="1" applyAlignment="1">
      <alignment horizontal="center" vertical="top"/>
    </xf>
    <xf numFmtId="49" fontId="7" fillId="8" borderId="192" xfId="0" applyNumberFormat="1" applyFont="1" applyFill="1" applyBorder="1" applyAlignment="1">
      <alignment horizontal="center" vertical="top" wrapText="1"/>
    </xf>
    <xf numFmtId="49" fontId="7" fillId="8" borderId="191" xfId="0" applyNumberFormat="1" applyFont="1" applyFill="1" applyBorder="1" applyAlignment="1">
      <alignment horizontal="center" vertical="top" wrapText="1"/>
    </xf>
    <xf numFmtId="49" fontId="7" fillId="8" borderId="79" xfId="0" applyNumberFormat="1" applyFont="1" applyFill="1" applyBorder="1" applyAlignment="1">
      <alignment horizontal="center" vertical="top" wrapText="1"/>
    </xf>
    <xf numFmtId="169" fontId="42" fillId="8" borderId="188" xfId="0" applyNumberFormat="1" applyFont="1" applyFill="1" applyBorder="1" applyAlignment="1">
      <alignment horizontal="center" vertical="top" wrapText="1"/>
    </xf>
    <xf numFmtId="169" fontId="42" fillId="8" borderId="187" xfId="0" applyNumberFormat="1" applyFont="1" applyFill="1" applyBorder="1" applyAlignment="1">
      <alignment horizontal="center" vertical="top" wrapText="1"/>
    </xf>
    <xf numFmtId="0" fontId="10" fillId="0" borderId="183" xfId="0" applyFont="1" applyBorder="1" applyAlignment="1">
      <alignment vertical="center" wrapText="1"/>
    </xf>
    <xf numFmtId="169" fontId="42" fillId="8" borderId="182" xfId="0" applyNumberFormat="1" applyFont="1" applyFill="1" applyBorder="1" applyAlignment="1">
      <alignment horizontal="center" vertical="top" wrapText="1"/>
    </xf>
    <xf numFmtId="0" fontId="15" fillId="8" borderId="182" xfId="0" applyFont="1" applyFill="1" applyBorder="1" applyAlignment="1">
      <alignment horizontal="center" vertical="center"/>
    </xf>
    <xf numFmtId="0" fontId="15" fillId="8" borderId="182" xfId="0" applyFont="1" applyFill="1" applyBorder="1" applyAlignment="1">
      <alignment horizontal="center" vertical="center" wrapText="1"/>
    </xf>
    <xf numFmtId="49" fontId="42" fillId="8" borderId="182" xfId="0" applyNumberFormat="1" applyFont="1" applyFill="1" applyBorder="1" applyAlignment="1">
      <alignment horizontal="center" vertical="top" wrapText="1"/>
    </xf>
    <xf numFmtId="0" fontId="10" fillId="0" borderId="183" xfId="0" applyFont="1" applyBorder="1" applyAlignment="1">
      <alignment vertical="top" wrapText="1"/>
    </xf>
    <xf numFmtId="49" fontId="7" fillId="2" borderId="202" xfId="0" applyNumberFormat="1" applyFont="1" applyFill="1" applyBorder="1" applyAlignment="1">
      <alignment horizontal="left" vertical="top"/>
    </xf>
    <xf numFmtId="49" fontId="7" fillId="2" borderId="201" xfId="0" applyNumberFormat="1" applyFont="1" applyFill="1" applyBorder="1" applyAlignment="1">
      <alignment horizontal="left" vertical="top"/>
    </xf>
    <xf numFmtId="49" fontId="7" fillId="2" borderId="200" xfId="0" applyNumberFormat="1" applyFont="1" applyFill="1" applyBorder="1" applyAlignment="1">
      <alignment horizontal="left" vertical="top"/>
    </xf>
    <xf numFmtId="49" fontId="7" fillId="8" borderId="48" xfId="0" applyNumberFormat="1" applyFont="1" applyFill="1" applyBorder="1" applyAlignment="1">
      <alignment horizontal="center" vertical="center" wrapText="1"/>
    </xf>
    <xf numFmtId="49" fontId="7" fillId="8" borderId="182" xfId="0" applyNumberFormat="1" applyFont="1" applyFill="1" applyBorder="1" applyAlignment="1">
      <alignment horizontal="center" vertical="center" wrapText="1"/>
    </xf>
    <xf numFmtId="49" fontId="7" fillId="8" borderId="48" xfId="0" applyNumberFormat="1" applyFont="1" applyFill="1" applyBorder="1" applyAlignment="1">
      <alignment horizontal="center" vertical="center"/>
    </xf>
    <xf numFmtId="49" fontId="7" fillId="8" borderId="182" xfId="0" applyNumberFormat="1" applyFont="1" applyFill="1" applyBorder="1" applyAlignment="1">
      <alignment horizontal="center" vertical="center"/>
    </xf>
    <xf numFmtId="49" fontId="7" fillId="8" borderId="199" xfId="0" applyNumberFormat="1" applyFont="1" applyFill="1" applyBorder="1" applyAlignment="1">
      <alignment horizontal="center" vertical="center" wrapText="1"/>
    </xf>
    <xf numFmtId="49" fontId="7" fillId="8" borderId="204" xfId="0" applyNumberFormat="1" applyFont="1" applyFill="1" applyBorder="1" applyAlignment="1">
      <alignment horizontal="center" vertical="center" wrapText="1"/>
    </xf>
    <xf numFmtId="49" fontId="7" fillId="8" borderId="198" xfId="0" applyNumberFormat="1" applyFont="1" applyFill="1" applyBorder="1" applyAlignment="1">
      <alignment horizontal="center" vertical="center" wrapText="1"/>
    </xf>
    <xf numFmtId="49" fontId="7" fillId="8" borderId="199" xfId="0" applyNumberFormat="1" applyFont="1" applyFill="1" applyBorder="1" applyAlignment="1">
      <alignment horizontal="center" vertical="center"/>
    </xf>
    <xf numFmtId="49" fontId="7" fillId="8" borderId="204" xfId="0" applyNumberFormat="1" applyFont="1" applyFill="1" applyBorder="1" applyAlignment="1">
      <alignment horizontal="center" vertical="center"/>
    </xf>
    <xf numFmtId="49" fontId="7" fillId="8" borderId="198" xfId="0" applyNumberFormat="1" applyFont="1" applyFill="1" applyBorder="1" applyAlignment="1">
      <alignment horizontal="center" vertical="center"/>
    </xf>
    <xf numFmtId="49" fontId="7" fillId="8" borderId="198" xfId="8" applyNumberFormat="1" applyFont="1" applyFill="1" applyBorder="1" applyAlignment="1">
      <alignment horizontal="center"/>
    </xf>
    <xf numFmtId="49" fontId="7" fillId="8" borderId="199" xfId="8" applyNumberFormat="1" applyFont="1" applyFill="1" applyBorder="1" applyAlignment="1">
      <alignment horizontal="center"/>
    </xf>
    <xf numFmtId="49" fontId="7" fillId="8" borderId="204" xfId="8" applyNumberFormat="1" applyFont="1" applyFill="1" applyBorder="1" applyAlignment="1">
      <alignment horizontal="center"/>
    </xf>
    <xf numFmtId="49" fontId="7" fillId="8" borderId="182" xfId="8" applyNumberFormat="1" applyFont="1" applyFill="1" applyBorder="1" applyAlignment="1">
      <alignment horizontal="center" vertical="center" wrapText="1"/>
    </xf>
    <xf numFmtId="49" fontId="7" fillId="8" borderId="182" xfId="8" applyNumberFormat="1" applyFont="1" applyFill="1" applyBorder="1" applyAlignment="1">
      <alignment horizontal="center" vertical="center"/>
    </xf>
    <xf numFmtId="0" fontId="15" fillId="8" borderId="182" xfId="0" applyFont="1" applyFill="1" applyBorder="1" applyAlignment="1">
      <alignment horizontal="center" wrapText="1"/>
    </xf>
    <xf numFmtId="49" fontId="7" fillId="8" borderId="209" xfId="8" applyNumberFormat="1" applyFont="1" applyFill="1" applyBorder="1" applyAlignment="1">
      <alignment horizontal="center"/>
    </xf>
    <xf numFmtId="49" fontId="7" fillId="8" borderId="208" xfId="8" applyNumberFormat="1" applyFont="1" applyFill="1" applyBorder="1" applyAlignment="1">
      <alignment horizontal="center" vertical="center"/>
    </xf>
    <xf numFmtId="49" fontId="7" fillId="8" borderId="207" xfId="8" applyNumberFormat="1" applyFont="1" applyFill="1" applyBorder="1" applyAlignment="1">
      <alignment horizontal="center" vertical="center"/>
    </xf>
    <xf numFmtId="49" fontId="7" fillId="8" borderId="199" xfId="8" applyNumberFormat="1" applyFont="1" applyFill="1" applyBorder="1" applyAlignment="1">
      <alignment horizontal="center" vertical="center"/>
    </xf>
    <xf numFmtId="49" fontId="7" fillId="8" borderId="204" xfId="8" applyNumberFormat="1" applyFont="1" applyFill="1" applyBorder="1" applyAlignment="1">
      <alignment horizontal="center" vertical="center"/>
    </xf>
    <xf numFmtId="49" fontId="7" fillId="8" borderId="198" xfId="8" applyNumberFormat="1" applyFont="1" applyFill="1" applyBorder="1" applyAlignment="1">
      <alignment horizontal="center" vertical="center" wrapText="1"/>
    </xf>
    <xf numFmtId="49" fontId="7" fillId="8" borderId="199" xfId="8" applyNumberFormat="1" applyFont="1" applyFill="1" applyBorder="1" applyAlignment="1">
      <alignment horizontal="center" vertical="center" wrapText="1"/>
    </xf>
    <xf numFmtId="49" fontId="7" fillId="8" borderId="209" xfId="8" applyNumberFormat="1" applyFont="1" applyFill="1" applyBorder="1" applyAlignment="1">
      <alignment horizontal="center" vertical="center" wrapText="1"/>
    </xf>
    <xf numFmtId="49" fontId="7" fillId="8" borderId="204" xfId="8" applyNumberFormat="1" applyFont="1" applyFill="1" applyBorder="1" applyAlignment="1">
      <alignment horizontal="center" vertical="center" wrapText="1"/>
    </xf>
    <xf numFmtId="49" fontId="7" fillId="8" borderId="209" xfId="8" applyNumberFormat="1" applyFont="1" applyFill="1" applyBorder="1" applyAlignment="1">
      <alignment horizontal="center" vertical="center"/>
    </xf>
    <xf numFmtId="49" fontId="7" fillId="8" borderId="198" xfId="8" applyNumberFormat="1" applyFont="1" applyFill="1" applyBorder="1" applyAlignment="1">
      <alignment horizontal="center" vertical="center"/>
    </xf>
    <xf numFmtId="0" fontId="2" fillId="8" borderId="209" xfId="8" applyNumberFormat="1" applyFont="1" applyFill="1" applyBorder="1" applyAlignment="1">
      <alignment horizontal="center"/>
    </xf>
    <xf numFmtId="0" fontId="2" fillId="8" borderId="204" xfId="8" applyNumberFormat="1" applyFont="1" applyFill="1" applyBorder="1" applyAlignment="1">
      <alignment horizontal="center"/>
    </xf>
    <xf numFmtId="49" fontId="7" fillId="8" borderId="198" xfId="8" applyNumberFormat="1" applyFont="1" applyFill="1" applyBorder="1" applyAlignment="1">
      <alignment horizontal="center" vertical="top"/>
    </xf>
    <xf numFmtId="49" fontId="7" fillId="8" borderId="21" xfId="8" applyNumberFormat="1" applyFont="1" applyFill="1" applyBorder="1" applyAlignment="1">
      <alignment horizontal="center" vertical="top"/>
    </xf>
    <xf numFmtId="49" fontId="7" fillId="65" borderId="190" xfId="8" applyNumberFormat="1" applyFont="1" applyFill="1" applyBorder="1" applyAlignment="1">
      <alignment horizontal="center"/>
    </xf>
    <xf numFmtId="49" fontId="7" fillId="65" borderId="197" xfId="8" applyNumberFormat="1" applyFont="1" applyFill="1" applyBorder="1" applyAlignment="1">
      <alignment horizontal="center"/>
    </xf>
    <xf numFmtId="49" fontId="7" fillId="65" borderId="219" xfId="8" applyNumberFormat="1" applyFont="1" applyFill="1" applyBorder="1" applyAlignment="1">
      <alignment horizontal="center" vertical="center"/>
    </xf>
    <xf numFmtId="49" fontId="7" fillId="65" borderId="197" xfId="8" applyNumberFormat="1" applyFont="1" applyFill="1" applyBorder="1" applyAlignment="1">
      <alignment horizontal="center" vertical="center"/>
    </xf>
    <xf numFmtId="49" fontId="7" fillId="65" borderId="218" xfId="8" applyNumberFormat="1" applyFont="1" applyFill="1" applyBorder="1" applyAlignment="1">
      <alignment horizontal="center" vertical="center"/>
    </xf>
    <xf numFmtId="49" fontId="7" fillId="65" borderId="196" xfId="8" applyNumberFormat="1" applyFont="1" applyFill="1" applyBorder="1" applyAlignment="1">
      <alignment horizontal="center" vertical="center"/>
    </xf>
    <xf numFmtId="49" fontId="7" fillId="8" borderId="190" xfId="8" applyNumberFormat="1" applyFont="1" applyFill="1" applyBorder="1" applyAlignment="1">
      <alignment horizontal="center"/>
    </xf>
    <xf numFmtId="49" fontId="7" fillId="8" borderId="197" xfId="8" applyNumberFormat="1" applyFont="1" applyFill="1" applyBorder="1" applyAlignment="1">
      <alignment horizontal="center"/>
    </xf>
    <xf numFmtId="49" fontId="7" fillId="8" borderId="0" xfId="8" applyNumberFormat="1" applyFont="1" applyFill="1" applyBorder="1" applyAlignment="1">
      <alignment horizontal="center"/>
    </xf>
    <xf numFmtId="49" fontId="7" fillId="8" borderId="57" xfId="8" applyNumberFormat="1" applyFont="1" applyFill="1" applyBorder="1" applyAlignment="1">
      <alignment horizontal="center"/>
    </xf>
    <xf numFmtId="49" fontId="7" fillId="8" borderId="196" xfId="8" applyNumberFormat="1" applyFont="1" applyFill="1" applyBorder="1" applyAlignment="1">
      <alignment horizontal="center"/>
    </xf>
    <xf numFmtId="49" fontId="7" fillId="8" borderId="182" xfId="8" applyNumberFormat="1" applyFont="1" applyFill="1" applyBorder="1" applyAlignment="1">
      <alignment horizontal="center"/>
    </xf>
    <xf numFmtId="49" fontId="7" fillId="8" borderId="9" xfId="8" applyNumberFormat="1" applyFont="1" applyFill="1" applyBorder="1" applyAlignment="1">
      <alignment horizontal="center"/>
    </xf>
    <xf numFmtId="49" fontId="7" fillId="8" borderId="203" xfId="8" applyNumberFormat="1" applyFont="1" applyFill="1" applyBorder="1" applyAlignment="1">
      <alignment horizontal="center"/>
    </xf>
    <xf numFmtId="0" fontId="12" fillId="8" borderId="30" xfId="64" applyFont="1" applyFill="1" applyBorder="1" applyAlignment="1">
      <alignment horizontal="center" vertical="center" wrapText="1"/>
    </xf>
    <xf numFmtId="0" fontId="12" fillId="8" borderId="99" xfId="64" applyFont="1" applyFill="1" applyBorder="1" applyAlignment="1">
      <alignment horizontal="center" vertical="center" wrapText="1"/>
    </xf>
    <xf numFmtId="0" fontId="12" fillId="8" borderId="9" xfId="64" applyFont="1" applyFill="1" applyBorder="1" applyAlignment="1">
      <alignment horizontal="center" vertical="center" wrapText="1"/>
    </xf>
    <xf numFmtId="0" fontId="12" fillId="8" borderId="22" xfId="64" applyFont="1" applyFill="1" applyBorder="1" applyAlignment="1">
      <alignment horizontal="center" vertical="center" wrapText="1"/>
    </xf>
    <xf numFmtId="0" fontId="12" fillId="8" borderId="101" xfId="64" applyFont="1" applyFill="1" applyBorder="1" applyAlignment="1">
      <alignment horizontal="center" vertical="center" wrapText="1"/>
    </xf>
    <xf numFmtId="0" fontId="12" fillId="8" borderId="100" xfId="64" applyFont="1" applyFill="1" applyBorder="1" applyAlignment="1">
      <alignment horizontal="center" vertical="center" wrapText="1"/>
    </xf>
    <xf numFmtId="0" fontId="12" fillId="8" borderId="90" xfId="64" applyFont="1" applyFill="1" applyBorder="1" applyAlignment="1">
      <alignment horizontal="center" vertical="center" wrapText="1"/>
    </xf>
    <xf numFmtId="0" fontId="12" fillId="8" borderId="26" xfId="64" applyFont="1" applyFill="1" applyBorder="1" applyAlignment="1">
      <alignment horizontal="center" vertical="center" wrapText="1"/>
    </xf>
    <xf numFmtId="0" fontId="12" fillId="8" borderId="102" xfId="64" applyFont="1" applyFill="1" applyBorder="1" applyAlignment="1">
      <alignment horizontal="center" vertical="center" wrapText="1"/>
    </xf>
    <xf numFmtId="0" fontId="12" fillId="8" borderId="29" xfId="64" applyFont="1" applyFill="1" applyBorder="1" applyAlignment="1">
      <alignment horizontal="center" vertical="center" wrapText="1"/>
    </xf>
    <xf numFmtId="0" fontId="12" fillId="8" borderId="96" xfId="64" applyFont="1" applyFill="1" applyBorder="1" applyAlignment="1">
      <alignment horizontal="center" vertical="center" wrapText="1"/>
    </xf>
    <xf numFmtId="0" fontId="12" fillId="8" borderId="98" xfId="64" applyFont="1" applyFill="1" applyBorder="1" applyAlignment="1">
      <alignment horizontal="center" vertical="center" wrapText="1"/>
    </xf>
    <xf numFmtId="49" fontId="7" fillId="3" borderId="0" xfId="8" applyNumberFormat="1" applyFont="1" applyFill="1" applyAlignment="1">
      <alignment horizontal="left"/>
    </xf>
    <xf numFmtId="0" fontId="12" fillId="8" borderId="96" xfId="64" applyFont="1" applyFill="1" applyBorder="1" applyAlignment="1">
      <alignment horizontal="center" vertical="center"/>
    </xf>
    <xf numFmtId="0" fontId="12" fillId="8" borderId="97" xfId="64" applyFont="1" applyFill="1" applyBorder="1" applyAlignment="1">
      <alignment horizontal="center" vertical="center"/>
    </xf>
    <xf numFmtId="0" fontId="12" fillId="8" borderId="102" xfId="64" applyFont="1" applyFill="1" applyBorder="1" applyAlignment="1">
      <alignment horizontal="center" vertical="center"/>
    </xf>
    <xf numFmtId="0" fontId="12" fillId="8" borderId="90" xfId="64" applyFont="1" applyFill="1" applyBorder="1" applyAlignment="1">
      <alignment horizontal="center" vertical="center"/>
    </xf>
    <xf numFmtId="0" fontId="12" fillId="8" borderId="29" xfId="64" applyFont="1" applyFill="1" applyBorder="1" applyAlignment="1">
      <alignment horizontal="center" vertical="center"/>
    </xf>
    <xf numFmtId="0" fontId="12" fillId="8" borderId="30" xfId="64" applyFont="1" applyFill="1" applyBorder="1" applyAlignment="1">
      <alignment horizontal="center" vertical="center"/>
    </xf>
    <xf numFmtId="187" fontId="12" fillId="8" borderId="99" xfId="13" applyNumberFormat="1" applyFont="1" applyFill="1" applyBorder="1" applyAlignment="1">
      <alignment horizontal="center" vertical="center" wrapText="1"/>
    </xf>
    <xf numFmtId="187" fontId="12" fillId="8" borderId="9" xfId="13" applyNumberFormat="1" applyFont="1" applyFill="1" applyBorder="1" applyAlignment="1">
      <alignment horizontal="center" vertical="center" wrapText="1"/>
    </xf>
    <xf numFmtId="187" fontId="12" fillId="8" borderId="22" xfId="13" applyNumberFormat="1" applyFont="1" applyFill="1" applyBorder="1" applyAlignment="1">
      <alignment horizontal="center" vertical="center" wrapText="1"/>
    </xf>
    <xf numFmtId="0" fontId="12" fillId="8" borderId="91" xfId="64" applyFont="1" applyFill="1" applyBorder="1" applyAlignment="1">
      <alignment horizontal="center" vertical="center" wrapText="1"/>
    </xf>
    <xf numFmtId="0" fontId="12" fillId="8" borderId="8" xfId="64" applyFont="1" applyFill="1" applyBorder="1" applyAlignment="1">
      <alignment horizontal="center" vertical="center" wrapText="1"/>
    </xf>
    <xf numFmtId="0" fontId="12" fillId="8" borderId="98" xfId="64" applyFont="1" applyFill="1" applyBorder="1" applyAlignment="1">
      <alignment horizontal="center" vertical="center"/>
    </xf>
    <xf numFmtId="0" fontId="12" fillId="8" borderId="30" xfId="12" applyFont="1" applyFill="1" applyBorder="1" applyAlignment="1">
      <alignment horizontal="center" vertical="center" wrapText="1"/>
    </xf>
    <xf numFmtId="0" fontId="12" fillId="8" borderId="92" xfId="12" applyFont="1" applyFill="1" applyBorder="1" applyAlignment="1">
      <alignment horizontal="center" vertical="center" wrapText="1"/>
    </xf>
    <xf numFmtId="0" fontId="12" fillId="8" borderId="108" xfId="12" applyFont="1" applyFill="1" applyBorder="1" applyAlignment="1">
      <alignment horizontal="center" vertical="center" wrapText="1"/>
    </xf>
    <xf numFmtId="0" fontId="12" fillId="8" borderId="104"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22" xfId="12" applyFont="1" applyFill="1" applyBorder="1" applyAlignment="1">
      <alignment horizontal="center" vertical="center" wrapText="1"/>
    </xf>
    <xf numFmtId="0" fontId="12" fillId="8" borderId="105" xfId="12" applyFont="1" applyFill="1" applyBorder="1" applyAlignment="1">
      <alignment horizontal="center" vertical="center" wrapText="1"/>
    </xf>
    <xf numFmtId="0" fontId="12" fillId="8" borderId="106" xfId="12" applyFont="1" applyFill="1" applyBorder="1" applyAlignment="1">
      <alignment horizontal="center" vertical="center" wrapText="1"/>
    </xf>
    <xf numFmtId="0" fontId="12" fillId="8" borderId="90" xfId="12" applyFont="1" applyFill="1" applyBorder="1" applyAlignment="1">
      <alignment horizontal="center" vertical="center" wrapText="1"/>
    </xf>
    <xf numFmtId="0" fontId="12" fillId="8" borderId="26" xfId="12" applyFont="1" applyFill="1" applyBorder="1" applyAlignment="1">
      <alignment horizontal="center" vertical="center" wrapText="1"/>
    </xf>
    <xf numFmtId="0" fontId="12" fillId="8" borderId="107" xfId="12" applyFont="1" applyFill="1" applyBorder="1" applyAlignment="1">
      <alignment horizontal="center" vertical="center" wrapText="1"/>
    </xf>
    <xf numFmtId="0" fontId="12" fillId="8" borderId="29" xfId="12" applyFont="1" applyFill="1" applyBorder="1" applyAlignment="1">
      <alignment horizontal="center" vertical="center" wrapText="1"/>
    </xf>
    <xf numFmtId="0" fontId="12" fillId="8" borderId="92" xfId="12" applyFont="1" applyFill="1" applyBorder="1" applyAlignment="1">
      <alignment horizontal="center" vertical="center"/>
    </xf>
    <xf numFmtId="0" fontId="12" fillId="8" borderId="93" xfId="12" applyFont="1" applyFill="1" applyBorder="1" applyAlignment="1">
      <alignment horizontal="center" vertical="center"/>
    </xf>
    <xf numFmtId="0" fontId="12" fillId="8" borderId="107" xfId="12" applyFont="1" applyFill="1" applyBorder="1" applyAlignment="1">
      <alignment horizontal="center" vertical="center"/>
    </xf>
    <xf numFmtId="0" fontId="12" fillId="8" borderId="90" xfId="12" applyFont="1" applyFill="1" applyBorder="1" applyAlignment="1">
      <alignment horizontal="center" vertical="center"/>
    </xf>
    <xf numFmtId="0" fontId="12" fillId="8" borderId="29" xfId="12" applyFont="1" applyFill="1" applyBorder="1" applyAlignment="1">
      <alignment horizontal="center" vertical="center"/>
    </xf>
    <xf numFmtId="0" fontId="12" fillId="8" borderId="30" xfId="12" applyFont="1" applyFill="1" applyBorder="1" applyAlignment="1">
      <alignment horizontal="center" vertical="center"/>
    </xf>
    <xf numFmtId="187" fontId="12" fillId="8" borderId="104" xfId="13" applyNumberFormat="1" applyFont="1" applyFill="1" applyBorder="1" applyAlignment="1">
      <alignment horizontal="center" vertical="center" wrapText="1"/>
    </xf>
    <xf numFmtId="0" fontId="12" fillId="8" borderId="91" xfId="12" applyFont="1" applyFill="1" applyBorder="1" applyAlignment="1">
      <alignment horizontal="center" vertical="center" wrapText="1"/>
    </xf>
    <xf numFmtId="0" fontId="12" fillId="8" borderId="8" xfId="12" applyFont="1" applyFill="1" applyBorder="1" applyAlignment="1">
      <alignment horizontal="center" vertical="center" wrapText="1"/>
    </xf>
    <xf numFmtId="0" fontId="12" fillId="8" borderId="108" xfId="12" applyFont="1" applyFill="1" applyBorder="1" applyAlignment="1">
      <alignment horizontal="center" vertical="center"/>
    </xf>
    <xf numFmtId="0" fontId="7" fillId="8" borderId="95" xfId="8" applyFont="1" applyFill="1" applyBorder="1" applyAlignment="1">
      <alignment horizontal="center" vertical="center" wrapText="1"/>
    </xf>
    <xf numFmtId="0" fontId="7" fillId="8" borderId="21" xfId="8" applyFont="1" applyFill="1" applyBorder="1" applyAlignment="1">
      <alignment horizontal="center" vertical="center" wrapText="1"/>
    </xf>
    <xf numFmtId="49" fontId="7" fillId="8" borderId="95" xfId="8" applyNumberFormat="1" applyFont="1" applyFill="1" applyBorder="1" applyAlignment="1">
      <alignment horizontal="center" vertical="center" wrapText="1"/>
    </xf>
    <xf numFmtId="49" fontId="7" fillId="8" borderId="78" xfId="8" applyNumberFormat="1" applyFont="1" applyFill="1" applyBorder="1" applyAlignment="1">
      <alignment horizontal="center" vertical="center" wrapText="1"/>
    </xf>
    <xf numFmtId="49" fontId="7" fillId="8" borderId="94" xfId="8" applyNumberFormat="1" applyFont="1" applyFill="1" applyBorder="1" applyAlignment="1">
      <alignment horizontal="center" vertical="center"/>
    </xf>
    <xf numFmtId="49" fontId="7" fillId="8" borderId="109" xfId="8" applyNumberFormat="1" applyFont="1" applyFill="1" applyBorder="1" applyAlignment="1">
      <alignment horizontal="center" vertical="center"/>
    </xf>
    <xf numFmtId="49" fontId="7" fillId="8" borderId="110" xfId="8" applyNumberFormat="1" applyFont="1" applyFill="1" applyBorder="1" applyAlignment="1">
      <alignment horizontal="center" vertical="center"/>
    </xf>
    <xf numFmtId="0" fontId="7" fillId="8" borderId="94" xfId="8" applyFont="1" applyFill="1" applyBorder="1" applyAlignment="1">
      <alignment horizontal="center" vertical="center" wrapText="1"/>
    </xf>
    <xf numFmtId="0" fontId="7" fillId="8" borderId="109" xfId="8" applyFont="1" applyFill="1" applyBorder="1" applyAlignment="1">
      <alignment horizontal="center" vertical="center" wrapText="1"/>
    </xf>
    <xf numFmtId="0" fontId="2" fillId="8" borderId="110" xfId="8" applyNumberFormat="1" applyFont="1" applyFill="1" applyBorder="1" applyAlignment="1">
      <alignment horizontal="center" vertical="center" wrapText="1"/>
    </xf>
    <xf numFmtId="0" fontId="7" fillId="8" borderId="110" xfId="8" applyFont="1" applyFill="1" applyBorder="1" applyAlignment="1">
      <alignment horizontal="center" vertical="center" wrapText="1"/>
    </xf>
    <xf numFmtId="49" fontId="7" fillId="8" borderId="95" xfId="8" applyNumberFormat="1" applyFont="1" applyFill="1" applyBorder="1" applyAlignment="1">
      <alignment horizontal="center" vertical="center"/>
    </xf>
    <xf numFmtId="49" fontId="7" fillId="8" borderId="94" xfId="8" applyNumberFormat="1" applyFont="1" applyFill="1" applyBorder="1" applyAlignment="1">
      <alignment horizontal="center"/>
    </xf>
    <xf numFmtId="49" fontId="7" fillId="8" borderId="109" xfId="8" applyNumberFormat="1" applyFont="1" applyFill="1" applyBorder="1" applyAlignment="1">
      <alignment horizontal="center"/>
    </xf>
    <xf numFmtId="49" fontId="7" fillId="8" borderId="110" xfId="8" applyNumberFormat="1" applyFont="1" applyFill="1" applyBorder="1" applyAlignment="1">
      <alignment horizontal="center"/>
    </xf>
    <xf numFmtId="49" fontId="7" fillId="3" borderId="0" xfId="8" applyNumberFormat="1" applyFont="1" applyFill="1" applyAlignment="1">
      <alignment horizontal="left" wrapText="1"/>
    </xf>
    <xf numFmtId="49" fontId="7" fillId="8" borderId="93" xfId="8" applyNumberFormat="1" applyFont="1" applyFill="1" applyBorder="1" applyAlignment="1">
      <alignment horizontal="center" vertical="center"/>
    </xf>
    <xf numFmtId="49" fontId="7" fillId="8" borderId="108" xfId="8" applyNumberFormat="1" applyFont="1" applyFill="1" applyBorder="1" applyAlignment="1">
      <alignment horizontal="center" vertical="center"/>
    </xf>
    <xf numFmtId="49" fontId="7" fillId="8" borderId="103" xfId="8" applyNumberFormat="1" applyFont="1" applyFill="1" applyBorder="1" applyAlignment="1">
      <alignment horizontal="center" vertical="center" wrapText="1"/>
    </xf>
    <xf numFmtId="49" fontId="7" fillId="8" borderId="112" xfId="8" applyNumberFormat="1" applyFont="1" applyFill="1" applyBorder="1" applyAlignment="1">
      <alignment horizontal="center" vertical="center" wrapText="1"/>
    </xf>
    <xf numFmtId="49" fontId="7" fillId="8" borderId="27" xfId="8" applyNumberFormat="1" applyFont="1" applyFill="1" applyBorder="1" applyAlignment="1">
      <alignment horizontal="center" vertical="center" wrapText="1"/>
    </xf>
    <xf numFmtId="49" fontId="7" fillId="8" borderId="28" xfId="8" applyNumberFormat="1" applyFont="1" applyFill="1" applyBorder="1" applyAlignment="1">
      <alignment horizontal="center" vertical="center" wrapText="1"/>
    </xf>
    <xf numFmtId="49" fontId="7" fillId="3" borderId="0" xfId="8" applyNumberFormat="1" applyFont="1" applyFill="1" applyAlignment="1">
      <alignment horizontal="left" vertical="top"/>
    </xf>
    <xf numFmtId="49" fontId="7" fillId="8" borderId="78" xfId="8" applyNumberFormat="1" applyFont="1" applyFill="1" applyBorder="1" applyAlignment="1">
      <alignment horizontal="center" vertical="center"/>
    </xf>
    <xf numFmtId="49" fontId="7" fillId="8" borderId="103" xfId="8" applyNumberFormat="1" applyFont="1" applyFill="1" applyBorder="1" applyAlignment="1">
      <alignment horizontal="center" vertical="center"/>
    </xf>
    <xf numFmtId="49" fontId="7" fillId="8" borderId="112" xfId="8" applyNumberFormat="1" applyFont="1" applyFill="1" applyBorder="1" applyAlignment="1">
      <alignment horizontal="center" vertical="center"/>
    </xf>
    <xf numFmtId="49" fontId="71" fillId="3" borderId="0" xfId="8" applyNumberFormat="1" applyFont="1" applyFill="1" applyAlignment="1">
      <alignment horizontal="left" wrapText="1"/>
    </xf>
    <xf numFmtId="0" fontId="2" fillId="8" borderId="21" xfId="8" applyNumberFormat="1" applyFont="1" applyFill="1" applyBorder="1" applyAlignment="1">
      <alignment horizontal="center" vertical="center" wrapText="1"/>
    </xf>
    <xf numFmtId="49" fontId="7" fillId="8" borderId="0" xfId="8" applyNumberFormat="1" applyFont="1" applyFill="1" applyAlignment="1">
      <alignment horizontal="center" vertical="center" wrapText="1"/>
    </xf>
    <xf numFmtId="49" fontId="7" fillId="8" borderId="113" xfId="8" applyNumberFormat="1" applyFont="1" applyFill="1" applyBorder="1" applyAlignment="1">
      <alignment horizontal="center" vertical="center"/>
    </xf>
    <xf numFmtId="0" fontId="7" fillId="8" borderId="113" xfId="8" applyFont="1" applyFill="1" applyBorder="1" applyAlignment="1">
      <alignment horizontal="center" vertical="center" wrapText="1"/>
    </xf>
    <xf numFmtId="0" fontId="7" fillId="8" borderId="112" xfId="8" applyFont="1" applyFill="1" applyBorder="1" applyAlignment="1">
      <alignment horizontal="center" vertical="center" wrapText="1"/>
    </xf>
    <xf numFmtId="0" fontId="7" fillId="8" borderId="94" xfId="8" applyFont="1" applyFill="1" applyBorder="1" applyAlignment="1">
      <alignment horizontal="center" vertical="center"/>
    </xf>
    <xf numFmtId="0" fontId="7" fillId="8" borderId="109" xfId="8" applyFont="1" applyFill="1" applyBorder="1" applyAlignment="1">
      <alignment horizontal="center" vertical="center"/>
    </xf>
    <xf numFmtId="0" fontId="7" fillId="8" borderId="110" xfId="8" applyFont="1" applyFill="1" applyBorder="1" applyAlignment="1">
      <alignment horizontal="center" vertical="center"/>
    </xf>
    <xf numFmtId="49" fontId="7" fillId="8" borderId="103" xfId="8" applyNumberFormat="1" applyFont="1" applyFill="1" applyBorder="1" applyAlignment="1">
      <alignment horizontal="center"/>
    </xf>
    <xf numFmtId="49" fontId="7" fillId="8" borderId="113" xfId="8" applyNumberFormat="1" applyFont="1" applyFill="1" applyBorder="1" applyAlignment="1">
      <alignment horizontal="center"/>
    </xf>
    <xf numFmtId="49" fontId="7" fillId="8" borderId="112" xfId="8" applyNumberFormat="1" applyFont="1" applyFill="1" applyBorder="1" applyAlignment="1">
      <alignment horizontal="center"/>
    </xf>
    <xf numFmtId="0" fontId="2" fillId="8" borderId="113" xfId="8" applyNumberFormat="1" applyFont="1" applyFill="1" applyBorder="1" applyAlignment="1">
      <alignment horizontal="center" vertical="center"/>
    </xf>
    <xf numFmtId="0" fontId="2" fillId="8" borderId="112" xfId="8" applyNumberFormat="1" applyFont="1" applyFill="1" applyBorder="1" applyAlignment="1">
      <alignment horizontal="center" vertical="center"/>
    </xf>
    <xf numFmtId="0" fontId="2" fillId="8" borderId="109" xfId="8" applyNumberFormat="1" applyFont="1" applyFill="1" applyBorder="1" applyAlignment="1">
      <alignment horizontal="center" vertical="center"/>
    </xf>
    <xf numFmtId="0" fontId="2" fillId="8" borderId="110" xfId="8" applyNumberFormat="1" applyFont="1" applyFill="1" applyBorder="1" applyAlignment="1">
      <alignment horizontal="center" vertical="center"/>
    </xf>
    <xf numFmtId="49" fontId="8" fillId="3" borderId="0" xfId="8" applyNumberFormat="1" applyFont="1" applyFill="1" applyBorder="1" applyAlignment="1">
      <alignment horizontal="left" wrapText="1"/>
    </xf>
    <xf numFmtId="49" fontId="7" fillId="3" borderId="57" xfId="0" applyNumberFormat="1" applyFont="1" applyFill="1" applyBorder="1" applyAlignment="1">
      <alignment horizontal="left" vertical="top" wrapText="1"/>
    </xf>
    <xf numFmtId="49" fontId="23" fillId="0" borderId="0" xfId="0" applyNumberFormat="1" applyFont="1" applyFill="1" applyAlignment="1">
      <alignment horizontal="left" wrapText="1"/>
    </xf>
    <xf numFmtId="0" fontId="23" fillId="3" borderId="0" xfId="0" applyFont="1" applyFill="1" applyAlignment="1">
      <alignment horizontal="left" wrapText="1"/>
    </xf>
    <xf numFmtId="49" fontId="23" fillId="3" borderId="0" xfId="0" applyNumberFormat="1" applyFont="1" applyFill="1" applyAlignment="1">
      <alignment horizontal="left" wrapText="1"/>
    </xf>
    <xf numFmtId="49" fontId="23" fillId="3" borderId="0" xfId="0" applyNumberFormat="1" applyFont="1" applyFill="1" applyBorder="1" applyAlignment="1">
      <alignment horizontal="left" wrapText="1"/>
    </xf>
    <xf numFmtId="49" fontId="66" fillId="3" borderId="0" xfId="0" applyNumberFormat="1" applyFont="1" applyFill="1" applyAlignment="1">
      <alignment horizontal="left" wrapText="1"/>
    </xf>
    <xf numFmtId="49" fontId="7" fillId="8" borderId="94" xfId="0" applyNumberFormat="1" applyFont="1" applyFill="1" applyBorder="1" applyAlignment="1">
      <alignment horizontal="center" vertical="center" wrapText="1"/>
    </xf>
    <xf numFmtId="49" fontId="7" fillId="8" borderId="110" xfId="0" applyNumberFormat="1" applyFont="1" applyFill="1" applyBorder="1" applyAlignment="1">
      <alignment horizontal="center" vertical="center"/>
    </xf>
    <xf numFmtId="49" fontId="7" fillId="3" borderId="0" xfId="0" applyNumberFormat="1" applyFont="1" applyFill="1" applyAlignment="1">
      <alignment horizontal="left" vertical="top" wrapText="1"/>
    </xf>
    <xf numFmtId="49" fontId="7" fillId="3" borderId="0" xfId="0" applyNumberFormat="1" applyFont="1" applyFill="1" applyAlignment="1">
      <alignment horizontal="left" vertical="top"/>
    </xf>
    <xf numFmtId="49" fontId="7" fillId="8" borderId="30" xfId="0" applyNumberFormat="1" applyFont="1" applyFill="1" applyBorder="1" applyAlignment="1">
      <alignment horizontal="center" vertical="center" wrapText="1"/>
    </xf>
    <xf numFmtId="49" fontId="7" fillId="8" borderId="30" xfId="0" applyNumberFormat="1" applyFont="1" applyFill="1" applyBorder="1" applyAlignment="1">
      <alignment horizontal="center" vertical="center"/>
    </xf>
    <xf numFmtId="0" fontId="7" fillId="8" borderId="30" xfId="0" applyFont="1" applyFill="1" applyBorder="1" applyAlignment="1">
      <alignment horizontal="center" vertical="center" wrapText="1"/>
    </xf>
    <xf numFmtId="0" fontId="7" fillId="8" borderId="109" xfId="0" applyFont="1" applyFill="1" applyBorder="1" applyAlignment="1">
      <alignment horizontal="center" vertical="center" wrapText="1"/>
    </xf>
    <xf numFmtId="0" fontId="7" fillId="8" borderId="94" xfId="0" applyFont="1" applyFill="1" applyBorder="1" applyAlignment="1">
      <alignment horizontal="center" vertical="center" wrapText="1"/>
    </xf>
    <xf numFmtId="0" fontId="12" fillId="3" borderId="90"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8" borderId="114" xfId="0" applyFont="1" applyFill="1" applyBorder="1" applyAlignment="1">
      <alignment horizontal="center" vertical="center" wrapText="1"/>
    </xf>
    <xf numFmtId="0" fontId="11" fillId="8" borderId="114" xfId="0" applyNumberFormat="1" applyFont="1" applyFill="1" applyBorder="1" applyAlignment="1"/>
    <xf numFmtId="0" fontId="12" fillId="8" borderId="114" xfId="0" applyNumberFormat="1" applyFont="1" applyFill="1" applyBorder="1" applyAlignment="1">
      <alignment horizontal="center"/>
    </xf>
    <xf numFmtId="49" fontId="8" fillId="3" borderId="0" xfId="0" applyNumberFormat="1" applyFont="1" applyFill="1" applyBorder="1" applyAlignment="1">
      <alignment horizontal="left" wrapText="1"/>
    </xf>
    <xf numFmtId="49" fontId="7" fillId="3" borderId="0" xfId="0" applyNumberFormat="1" applyFont="1" applyFill="1" applyAlignment="1">
      <alignment horizontal="left" wrapText="1"/>
    </xf>
    <xf numFmtId="49" fontId="7" fillId="3" borderId="114" xfId="0" applyNumberFormat="1" applyFont="1" applyFill="1" applyBorder="1" applyAlignment="1">
      <alignment horizontal="left" wrapText="1"/>
    </xf>
    <xf numFmtId="49" fontId="7" fillId="8" borderId="114" xfId="0" applyNumberFormat="1" applyFont="1" applyFill="1" applyBorder="1" applyAlignment="1">
      <alignment horizontal="left" vertical="center" wrapText="1"/>
    </xf>
    <xf numFmtId="49" fontId="7" fillId="8" borderId="114" xfId="0" applyNumberFormat="1" applyFont="1" applyFill="1" applyBorder="1" applyAlignment="1">
      <alignment horizontal="left" vertical="center"/>
    </xf>
    <xf numFmtId="49" fontId="7" fillId="8" borderId="114" xfId="0" applyNumberFormat="1" applyFont="1" applyFill="1" applyBorder="1" applyAlignment="1">
      <alignment horizontal="center" vertical="center" wrapText="1"/>
    </xf>
    <xf numFmtId="49" fontId="7" fillId="8" borderId="114" xfId="0" applyNumberFormat="1" applyFont="1" applyFill="1" applyBorder="1" applyAlignment="1">
      <alignment horizontal="center" vertical="center"/>
    </xf>
    <xf numFmtId="0" fontId="7" fillId="8" borderId="114" xfId="0" applyFont="1" applyFill="1" applyBorder="1" applyAlignment="1">
      <alignment horizontal="center" vertical="center" wrapText="1"/>
    </xf>
    <xf numFmtId="49" fontId="12" fillId="3" borderId="0" xfId="8" applyNumberFormat="1" applyFont="1" applyFill="1" applyBorder="1" applyAlignment="1">
      <alignment vertical="center" wrapText="1"/>
    </xf>
    <xf numFmtId="0" fontId="12" fillId="8" borderId="115" xfId="31" applyFont="1" applyFill="1" applyBorder="1" applyAlignment="1">
      <alignment horizontal="center" vertical="center" wrapText="1"/>
    </xf>
    <xf numFmtId="0" fontId="12" fillId="8" borderId="122" xfId="31" applyFont="1" applyFill="1" applyBorder="1" applyAlignment="1">
      <alignment horizontal="center" vertical="center"/>
    </xf>
    <xf numFmtId="0" fontId="12" fillId="8" borderId="116" xfId="31" applyFont="1" applyFill="1" applyBorder="1" applyAlignment="1">
      <alignment horizontal="center" vertical="center" wrapText="1"/>
    </xf>
    <xf numFmtId="0" fontId="12" fillId="8" borderId="123" xfId="31" applyFont="1" applyFill="1" applyBorder="1" applyAlignment="1">
      <alignment horizontal="center" vertical="center" wrapText="1"/>
    </xf>
    <xf numFmtId="168" fontId="12" fillId="8" borderId="117" xfId="1" applyNumberFormat="1" applyFont="1" applyFill="1" applyBorder="1" applyAlignment="1">
      <alignment horizontal="center" vertical="center"/>
    </xf>
    <xf numFmtId="168" fontId="12" fillId="8" borderId="118" xfId="1" applyNumberFormat="1" applyFont="1" applyFill="1" applyBorder="1" applyAlignment="1">
      <alignment horizontal="center" vertical="center"/>
    </xf>
    <xf numFmtId="168" fontId="12" fillId="8" borderId="119" xfId="1" applyNumberFormat="1" applyFont="1" applyFill="1" applyBorder="1" applyAlignment="1">
      <alignment horizontal="center" vertical="center"/>
    </xf>
    <xf numFmtId="168" fontId="12" fillId="8" borderId="120" xfId="1" applyNumberFormat="1" applyFont="1" applyFill="1" applyBorder="1" applyAlignment="1">
      <alignment horizontal="center" vertical="center"/>
    </xf>
    <xf numFmtId="168" fontId="12" fillId="8" borderId="121" xfId="1" applyNumberFormat="1" applyFont="1" applyFill="1" applyBorder="1" applyAlignment="1">
      <alignment horizontal="center" vertical="center"/>
    </xf>
    <xf numFmtId="0" fontId="21" fillId="3" borderId="0" xfId="31" applyFont="1" applyFill="1" applyBorder="1" applyAlignment="1">
      <alignment vertical="center" wrapText="1"/>
    </xf>
    <xf numFmtId="0" fontId="21" fillId="0" borderId="0" xfId="8" applyFont="1" applyFill="1" applyAlignment="1">
      <alignment vertical="center" wrapText="1"/>
    </xf>
    <xf numFmtId="0" fontId="21" fillId="3" borderId="0" xfId="8" applyFont="1" applyFill="1" applyAlignment="1">
      <alignment vertical="center" wrapText="1"/>
    </xf>
    <xf numFmtId="0" fontId="21" fillId="3" borderId="0" xfId="8" applyFont="1" applyFill="1" applyAlignment="1">
      <alignment vertical="center"/>
    </xf>
    <xf numFmtId="0" fontId="22" fillId="3" borderId="0" xfId="0" applyNumberFormat="1" applyFont="1" applyFill="1" applyBorder="1" applyAlignment="1">
      <alignment horizontal="left" wrapText="1"/>
    </xf>
    <xf numFmtId="49" fontId="15" fillId="3" borderId="96" xfId="0" applyNumberFormat="1" applyFont="1" applyFill="1" applyBorder="1" applyAlignment="1">
      <alignment horizontal="left" vertical="center" wrapText="1"/>
    </xf>
    <xf numFmtId="49" fontId="15" fillId="3" borderId="97" xfId="0" applyNumberFormat="1" applyFont="1" applyFill="1" applyBorder="1" applyAlignment="1">
      <alignment horizontal="left" vertical="center" wrapText="1"/>
    </xf>
    <xf numFmtId="49" fontId="15" fillId="3" borderId="98" xfId="0" applyNumberFormat="1" applyFont="1" applyFill="1" applyBorder="1" applyAlignment="1">
      <alignment horizontal="left" vertical="center" wrapText="1"/>
    </xf>
    <xf numFmtId="49" fontId="15" fillId="8" borderId="30" xfId="0" applyNumberFormat="1" applyFont="1" applyFill="1" applyBorder="1" applyAlignment="1">
      <alignment horizontal="center" vertical="center" wrapText="1"/>
    </xf>
    <xf numFmtId="49" fontId="15" fillId="8" borderId="30" xfId="0" applyNumberFormat="1" applyFont="1" applyFill="1" applyBorder="1" applyAlignment="1">
      <alignment horizontal="center" vertical="center"/>
    </xf>
    <xf numFmtId="0" fontId="17" fillId="8" borderId="138" xfId="0" applyFont="1" applyFill="1" applyBorder="1" applyAlignment="1">
      <alignment horizontal="center" vertical="center"/>
    </xf>
    <xf numFmtId="0" fontId="72" fillId="8" borderId="139" xfId="0" applyFont="1" applyFill="1" applyBorder="1" applyAlignment="1">
      <alignment horizontal="center" vertical="center"/>
    </xf>
    <xf numFmtId="0" fontId="72" fillId="8" borderId="140" xfId="0" applyFont="1" applyFill="1" applyBorder="1" applyAlignment="1">
      <alignment horizontal="center" vertical="center"/>
    </xf>
    <xf numFmtId="43" fontId="7" fillId="3" borderId="77" xfId="1" applyFont="1" applyFill="1" applyBorder="1" applyAlignment="1">
      <alignment horizontal="center"/>
    </xf>
    <xf numFmtId="43" fontId="7" fillId="3" borderId="0" xfId="1" applyFont="1" applyFill="1" applyBorder="1" applyAlignment="1">
      <alignment horizontal="center"/>
    </xf>
    <xf numFmtId="43" fontId="7" fillId="3" borderId="18" xfId="1" applyFont="1" applyFill="1" applyBorder="1" applyAlignment="1">
      <alignment horizontal="center"/>
    </xf>
    <xf numFmtId="49" fontId="8" fillId="3" borderId="0" xfId="8" applyNumberFormat="1" applyFont="1" applyFill="1" applyAlignment="1">
      <alignment horizontal="left" wrapText="1"/>
    </xf>
    <xf numFmtId="49" fontId="7" fillId="8" borderId="136" xfId="8" applyNumberFormat="1" applyFont="1" applyFill="1" applyBorder="1" applyAlignment="1">
      <alignment horizontal="center" vertical="center"/>
    </xf>
    <xf numFmtId="49" fontId="7" fillId="8" borderId="134" xfId="8" applyNumberFormat="1" applyFont="1" applyFill="1" applyBorder="1" applyAlignment="1">
      <alignment horizontal="center" vertical="center"/>
    </xf>
    <xf numFmtId="49" fontId="7" fillId="8" borderId="147" xfId="8" applyNumberFormat="1" applyFont="1" applyFill="1" applyBorder="1" applyAlignment="1">
      <alignment horizontal="center" vertical="center"/>
    </xf>
    <xf numFmtId="49" fontId="7" fillId="8" borderId="148" xfId="8" applyNumberFormat="1" applyFont="1" applyFill="1" applyBorder="1" applyAlignment="1">
      <alignment horizontal="center" vertical="center"/>
    </xf>
    <xf numFmtId="49" fontId="7" fillId="8" borderId="150" xfId="8" applyNumberFormat="1" applyFont="1" applyFill="1" applyBorder="1" applyAlignment="1">
      <alignment horizontal="center" vertical="center"/>
    </xf>
    <xf numFmtId="0" fontId="8" fillId="3" borderId="0" xfId="8" applyFont="1" applyFill="1" applyBorder="1" applyAlignment="1">
      <alignment horizontal="left" wrapText="1"/>
    </xf>
    <xf numFmtId="0" fontId="2" fillId="3" borderId="0" xfId="8" applyNumberFormat="1" applyFont="1" applyFill="1" applyBorder="1" applyAlignment="1"/>
    <xf numFmtId="49" fontId="7" fillId="6" borderId="134" xfId="8" applyNumberFormat="1" applyFont="1" applyFill="1" applyBorder="1" applyAlignment="1">
      <alignment horizontal="center" vertical="center"/>
    </xf>
    <xf numFmtId="49" fontId="7" fillId="6" borderId="147" xfId="8" applyNumberFormat="1" applyFont="1" applyFill="1" applyBorder="1" applyAlignment="1">
      <alignment horizontal="center" vertical="center"/>
    </xf>
    <xf numFmtId="49" fontId="7" fillId="6" borderId="150" xfId="8" applyNumberFormat="1" applyFont="1" applyFill="1" applyBorder="1" applyAlignment="1">
      <alignment horizontal="center" vertical="center"/>
    </xf>
    <xf numFmtId="49" fontId="8" fillId="3" borderId="0" xfId="8" applyNumberFormat="1" applyFont="1" applyFill="1" applyAlignment="1">
      <alignment horizontal="left" vertical="center" wrapText="1"/>
    </xf>
    <xf numFmtId="192" fontId="22" fillId="3" borderId="0" xfId="61" applyFont="1" applyFill="1" applyAlignment="1">
      <alignment horizontal="left" vertical="top"/>
    </xf>
    <xf numFmtId="0" fontId="30" fillId="3" borderId="77" xfId="61" applyNumberFormat="1" applyFont="1" applyFill="1" applyBorder="1" applyAlignment="1">
      <alignment horizontal="left"/>
    </xf>
    <xf numFmtId="0" fontId="30" fillId="3" borderId="0" xfId="61" applyNumberFormat="1" applyFont="1" applyFill="1" applyAlignment="1">
      <alignment horizontal="left"/>
    </xf>
    <xf numFmtId="0" fontId="13" fillId="0" borderId="26" xfId="61" applyNumberFormat="1" applyFont="1" applyFill="1" applyBorder="1" applyAlignment="1">
      <alignment horizontal="left" vertical="top" wrapText="1"/>
    </xf>
    <xf numFmtId="0" fontId="13" fillId="0" borderId="26" xfId="61" applyNumberFormat="1" applyFont="1" applyFill="1" applyBorder="1" applyAlignment="1">
      <alignment horizontal="left" vertical="top"/>
    </xf>
    <xf numFmtId="0" fontId="15" fillId="8" borderId="30" xfId="61" applyNumberFormat="1" applyFont="1" applyFill="1" applyBorder="1" applyAlignment="1">
      <alignment horizontal="center" vertical="center"/>
    </xf>
    <xf numFmtId="0" fontId="13" fillId="8" borderId="30" xfId="61" applyNumberFormat="1" applyFont="1" applyFill="1" applyBorder="1" applyAlignment="1">
      <alignment horizontal="center" vertical="center"/>
    </xf>
    <xf numFmtId="192" fontId="22" fillId="3" borderId="100" xfId="61" applyFont="1" applyFill="1" applyBorder="1" applyAlignment="1">
      <alignment horizontal="left"/>
    </xf>
    <xf numFmtId="0" fontId="15" fillId="3" borderId="99" xfId="61" applyNumberFormat="1" applyFont="1" applyFill="1" applyBorder="1" applyAlignment="1">
      <alignment horizontal="center" vertical="center"/>
    </xf>
    <xf numFmtId="0" fontId="15" fillId="3" borderId="9" xfId="61" applyNumberFormat="1" applyFont="1" applyFill="1" applyBorder="1" applyAlignment="1">
      <alignment horizontal="center" vertical="center"/>
    </xf>
    <xf numFmtId="0" fontId="15" fillId="3" borderId="22" xfId="61" applyNumberFormat="1" applyFont="1" applyFill="1" applyBorder="1" applyAlignment="1">
      <alignment horizontal="center" vertical="center"/>
    </xf>
    <xf numFmtId="0" fontId="13" fillId="3" borderId="0" xfId="52" applyNumberFormat="1" applyFont="1" applyFill="1" applyAlignment="1">
      <alignment horizontal="left" vertical="top"/>
    </xf>
    <xf numFmtId="49" fontId="7" fillId="8" borderId="136" xfId="20" applyNumberFormat="1" applyFont="1" applyFill="1" applyBorder="1" applyAlignment="1">
      <alignment horizontal="center" vertical="center" wrapText="1"/>
    </xf>
    <xf numFmtId="49" fontId="7" fillId="8" borderId="21" xfId="20" applyNumberFormat="1" applyFont="1" applyFill="1" applyBorder="1" applyAlignment="1">
      <alignment horizontal="center" vertical="center" wrapText="1"/>
    </xf>
    <xf numFmtId="0" fontId="15" fillId="8" borderId="151" xfId="52" applyNumberFormat="1" applyFont="1" applyFill="1" applyBorder="1" applyAlignment="1">
      <alignment horizontal="center" vertical="top"/>
    </xf>
    <xf numFmtId="0" fontId="15" fillId="8" borderId="152" xfId="52" applyNumberFormat="1" applyFont="1" applyFill="1" applyBorder="1" applyAlignment="1">
      <alignment horizontal="center" vertical="top"/>
    </xf>
    <xf numFmtId="0" fontId="15" fillId="8" borderId="153" xfId="52" applyNumberFormat="1" applyFont="1" applyFill="1" applyBorder="1" applyAlignment="1">
      <alignment horizontal="center" vertical="top"/>
    </xf>
    <xf numFmtId="49" fontId="7" fillId="8" borderId="154" xfId="20" applyNumberFormat="1" applyFont="1" applyFill="1" applyBorder="1" applyAlignment="1">
      <alignment horizontal="center" vertical="center" wrapText="1"/>
    </xf>
    <xf numFmtId="49" fontId="7" fillId="8" borderId="155" xfId="20" applyNumberFormat="1" applyFont="1" applyFill="1" applyBorder="1" applyAlignment="1">
      <alignment horizontal="center" vertical="center" wrapText="1"/>
    </xf>
    <xf numFmtId="0" fontId="15" fillId="8" borderId="30" xfId="52" applyNumberFormat="1" applyFont="1" applyFill="1" applyBorder="1" applyAlignment="1">
      <alignment horizontal="center" vertical="top"/>
    </xf>
    <xf numFmtId="0" fontId="12" fillId="8" borderId="151" xfId="24" applyFont="1" applyFill="1" applyBorder="1" applyAlignment="1">
      <alignment horizontal="center" vertical="center"/>
    </xf>
    <xf numFmtId="0" fontId="12" fillId="8" borderId="153" xfId="24" applyFont="1" applyFill="1" applyBorder="1" applyAlignment="1">
      <alignment horizontal="center" vertical="center"/>
    </xf>
    <xf numFmtId="0" fontId="15" fillId="8" borderId="156" xfId="55" applyNumberFormat="1" applyFont="1" applyFill="1" applyBorder="1" applyAlignment="1">
      <alignment horizontal="center" vertical="center" wrapText="1"/>
    </xf>
    <xf numFmtId="0" fontId="15" fillId="8" borderId="22" xfId="55" applyNumberFormat="1" applyFont="1" applyFill="1" applyBorder="1" applyAlignment="1">
      <alignment horizontal="center" vertical="center" wrapText="1"/>
    </xf>
    <xf numFmtId="0" fontId="12" fillId="8" borderId="156" xfId="24" applyFont="1" applyFill="1" applyBorder="1" applyAlignment="1">
      <alignment horizontal="center" vertical="center" wrapText="1"/>
    </xf>
    <xf numFmtId="0" fontId="12" fillId="8" borderId="22" xfId="24" applyFont="1" applyFill="1" applyBorder="1" applyAlignment="1">
      <alignment horizontal="center" vertical="center" wrapText="1"/>
    </xf>
    <xf numFmtId="192" fontId="12" fillId="8" borderId="151" xfId="55" applyFont="1" applyFill="1" applyBorder="1" applyAlignment="1">
      <alignment horizontal="center" vertical="center" wrapText="1"/>
    </xf>
    <xf numFmtId="192" fontId="12" fillId="8" borderId="152" xfId="55" applyFont="1" applyFill="1" applyBorder="1" applyAlignment="1">
      <alignment horizontal="center" vertical="center" wrapText="1"/>
    </xf>
    <xf numFmtId="192" fontId="12" fillId="8" borderId="153" xfId="55" applyFont="1" applyFill="1" applyBorder="1" applyAlignment="1">
      <alignment horizontal="center" vertical="center" wrapText="1"/>
    </xf>
    <xf numFmtId="192" fontId="12" fillId="8" borderId="30" xfId="55" applyFont="1" applyFill="1" applyBorder="1" applyAlignment="1">
      <alignment horizontal="center" vertical="center" wrapText="1"/>
    </xf>
    <xf numFmtId="0" fontId="15" fillId="8" borderId="30" xfId="55" applyNumberFormat="1" applyFont="1" applyFill="1" applyBorder="1" applyAlignment="1">
      <alignment horizontal="center" vertical="center" wrapText="1"/>
    </xf>
    <xf numFmtId="0" fontId="15" fillId="3" borderId="26" xfId="55" applyNumberFormat="1" applyFont="1" applyFill="1" applyBorder="1" applyAlignment="1">
      <alignment horizontal="center"/>
    </xf>
    <xf numFmtId="0" fontId="12" fillId="8" borderId="9" xfId="24" applyFont="1" applyFill="1" applyBorder="1" applyAlignment="1">
      <alignment horizontal="center" vertical="center" wrapText="1"/>
    </xf>
    <xf numFmtId="0" fontId="13" fillId="3" borderId="26" xfId="51" applyNumberFormat="1" applyFont="1" applyFill="1" applyBorder="1" applyAlignment="1">
      <alignment horizontal="left" vertical="top" wrapText="1"/>
    </xf>
    <xf numFmtId="0" fontId="13" fillId="3" borderId="26" xfId="51" applyNumberFormat="1" applyFont="1" applyFill="1" applyBorder="1" applyAlignment="1">
      <alignment horizontal="left" vertical="top"/>
    </xf>
    <xf numFmtId="0" fontId="13" fillId="3" borderId="30" xfId="55" applyNumberFormat="1" applyFont="1" applyFill="1" applyBorder="1" applyAlignment="1">
      <alignment horizontal="center" vertical="center"/>
    </xf>
    <xf numFmtId="49" fontId="7" fillId="8" borderId="78" xfId="20" applyNumberFormat="1" applyFont="1" applyFill="1" applyBorder="1" applyAlignment="1">
      <alignment horizontal="center" vertical="center" wrapText="1"/>
    </xf>
    <xf numFmtId="49" fontId="7" fillId="8" borderId="21" xfId="20" applyNumberFormat="1" applyFont="1" applyFill="1" applyBorder="1" applyAlignment="1">
      <alignment horizontal="center" vertical="center"/>
    </xf>
    <xf numFmtId="0" fontId="15" fillId="8" borderId="9" xfId="55" applyNumberFormat="1" applyFont="1" applyFill="1" applyBorder="1" applyAlignment="1">
      <alignment horizontal="center" vertical="center" wrapText="1"/>
    </xf>
    <xf numFmtId="0" fontId="15" fillId="8" borderId="49" xfId="55" applyNumberFormat="1" applyFont="1" applyFill="1" applyBorder="1" applyAlignment="1">
      <alignment horizontal="center" vertical="center" wrapText="1"/>
    </xf>
    <xf numFmtId="0" fontId="15" fillId="8" borderId="29" xfId="55" applyNumberFormat="1" applyFont="1" applyFill="1" applyBorder="1" applyAlignment="1">
      <alignment horizontal="center" vertical="center" wrapText="1"/>
    </xf>
    <xf numFmtId="0" fontId="12" fillId="8" borderId="151" xfId="24" applyFont="1" applyFill="1" applyBorder="1" applyAlignment="1">
      <alignment horizontal="center" vertical="center" wrapText="1"/>
    </xf>
    <xf numFmtId="0" fontId="12" fillId="8" borderId="153" xfId="24" applyFont="1" applyFill="1" applyBorder="1" applyAlignment="1">
      <alignment horizontal="center" vertical="center" wrapText="1"/>
    </xf>
    <xf numFmtId="0" fontId="15" fillId="8" borderId="151" xfId="51" applyNumberFormat="1" applyFont="1" applyFill="1" applyBorder="1" applyAlignment="1">
      <alignment horizontal="center" vertical="center" wrapText="1"/>
    </xf>
    <xf numFmtId="0" fontId="15" fillId="8" borderId="153" xfId="51" applyNumberFormat="1" applyFont="1" applyFill="1" applyBorder="1" applyAlignment="1">
      <alignment horizontal="center" vertical="center" wrapText="1"/>
    </xf>
    <xf numFmtId="0" fontId="15" fillId="8" borderId="151" xfId="51" applyNumberFormat="1" applyFont="1" applyFill="1" applyBorder="1" applyAlignment="1">
      <alignment horizontal="center"/>
    </xf>
    <xf numFmtId="0" fontId="15" fillId="8" borderId="152" xfId="51" applyNumberFormat="1" applyFont="1" applyFill="1" applyBorder="1" applyAlignment="1">
      <alignment horizontal="center"/>
    </xf>
    <xf numFmtId="0" fontId="15" fillId="8" borderId="153" xfId="51" applyNumberFormat="1" applyFont="1" applyFill="1" applyBorder="1" applyAlignment="1">
      <alignment horizontal="center"/>
    </xf>
    <xf numFmtId="0" fontId="15" fillId="8" borderId="151" xfId="56" applyNumberFormat="1" applyFont="1" applyFill="1" applyBorder="1" applyAlignment="1">
      <alignment horizontal="center"/>
    </xf>
    <xf numFmtId="0" fontId="15" fillId="8" borderId="152" xfId="56" applyNumberFormat="1" applyFont="1" applyFill="1" applyBorder="1" applyAlignment="1">
      <alignment horizontal="center"/>
    </xf>
    <xf numFmtId="0" fontId="15" fillId="8" borderId="153" xfId="56" applyNumberFormat="1" applyFont="1" applyFill="1" applyBorder="1" applyAlignment="1">
      <alignment horizontal="center"/>
    </xf>
    <xf numFmtId="192" fontId="12" fillId="8" borderId="30" xfId="56" applyFont="1" applyFill="1" applyBorder="1" applyAlignment="1">
      <alignment horizontal="center" vertical="center" wrapText="1"/>
    </xf>
    <xf numFmtId="0" fontId="12" fillId="8" borderId="30" xfId="0" applyFont="1" applyFill="1" applyBorder="1" applyAlignment="1">
      <alignment horizontal="center" vertical="center" wrapText="1"/>
    </xf>
    <xf numFmtId="192" fontId="12" fillId="8" borderId="151" xfId="56" applyFont="1" applyFill="1" applyBorder="1" applyAlignment="1">
      <alignment horizontal="center" vertical="center" wrapText="1"/>
    </xf>
    <xf numFmtId="0" fontId="15" fillId="8" borderId="30" xfId="56" applyNumberFormat="1" applyFont="1" applyFill="1" applyBorder="1" applyAlignment="1">
      <alignment horizontal="center" vertical="center" wrapText="1"/>
    </xf>
    <xf numFmtId="0" fontId="12" fillId="8" borderId="30" xfId="24" applyFont="1" applyFill="1" applyBorder="1" applyAlignment="1">
      <alignment horizontal="center" vertical="center"/>
    </xf>
    <xf numFmtId="0" fontId="13" fillId="8" borderId="30" xfId="56" applyNumberFormat="1" applyFont="1" applyFill="1" applyBorder="1" applyAlignment="1">
      <alignment horizontal="center" vertical="center"/>
    </xf>
    <xf numFmtId="3" fontId="12" fillId="8" borderId="156" xfId="23" applyNumberFormat="1" applyFont="1" applyFill="1" applyBorder="1" applyAlignment="1">
      <alignment horizontal="center" vertical="center" wrapText="1"/>
    </xf>
    <xf numFmtId="3" fontId="12" fillId="8" borderId="22" xfId="23" applyNumberFormat="1" applyFont="1" applyFill="1" applyBorder="1" applyAlignment="1">
      <alignment horizontal="center" vertical="center" wrapText="1"/>
    </xf>
    <xf numFmtId="0" fontId="15" fillId="8" borderId="156" xfId="56" applyNumberFormat="1" applyFont="1" applyFill="1" applyBorder="1" applyAlignment="1">
      <alignment horizontal="center" vertical="center" wrapText="1"/>
    </xf>
    <xf numFmtId="0" fontId="15" fillId="8" borderId="22" xfId="56" applyNumberFormat="1" applyFont="1" applyFill="1" applyBorder="1" applyAlignment="1">
      <alignment horizontal="center" vertical="center" wrapText="1"/>
    </xf>
    <xf numFmtId="0" fontId="15" fillId="8" borderId="151" xfId="56" applyNumberFormat="1" applyFont="1" applyFill="1" applyBorder="1" applyAlignment="1">
      <alignment horizontal="center" vertical="center"/>
    </xf>
    <xf numFmtId="0" fontId="15" fillId="8" borderId="153" xfId="56" applyNumberFormat="1" applyFont="1" applyFill="1" applyBorder="1" applyAlignment="1">
      <alignment horizontal="center" vertical="center"/>
    </xf>
    <xf numFmtId="0" fontId="15" fillId="8" borderId="96" xfId="57" applyNumberFormat="1" applyFont="1" applyFill="1" applyBorder="1" applyAlignment="1">
      <alignment horizontal="center"/>
    </xf>
    <xf numFmtId="0" fontId="15" fillId="8" borderId="97" xfId="57" applyNumberFormat="1" applyFont="1" applyFill="1" applyBorder="1" applyAlignment="1">
      <alignment horizontal="center"/>
    </xf>
    <xf numFmtId="0" fontId="15" fillId="8" borderId="98" xfId="57" applyNumberFormat="1" applyFont="1" applyFill="1" applyBorder="1" applyAlignment="1">
      <alignment horizontal="center"/>
    </xf>
    <xf numFmtId="0" fontId="12" fillId="8" borderId="99" xfId="24" applyFont="1" applyFill="1" applyBorder="1" applyAlignment="1">
      <alignment horizontal="center" vertical="center" wrapText="1"/>
    </xf>
    <xf numFmtId="192" fontId="12" fillId="8" borderId="96" xfId="57" applyFont="1" applyFill="1" applyBorder="1" applyAlignment="1">
      <alignment horizontal="center" vertical="center" wrapText="1"/>
    </xf>
    <xf numFmtId="192" fontId="12" fillId="8" borderId="97" xfId="57" applyFont="1" applyFill="1" applyBorder="1" applyAlignment="1">
      <alignment horizontal="center" vertical="center" wrapText="1"/>
    </xf>
    <xf numFmtId="192" fontId="12" fillId="8" borderId="98" xfId="57" applyFont="1" applyFill="1" applyBorder="1" applyAlignment="1">
      <alignment horizontal="center" vertical="center" wrapText="1"/>
    </xf>
    <xf numFmtId="0" fontId="12" fillId="8" borderId="96" xfId="24" applyFont="1" applyFill="1" applyBorder="1" applyAlignment="1">
      <alignment horizontal="center" vertical="center"/>
    </xf>
    <xf numFmtId="0" fontId="12" fillId="8" borderId="98" xfId="24" applyFont="1" applyFill="1" applyBorder="1" applyAlignment="1">
      <alignment horizontal="center" vertical="center"/>
    </xf>
    <xf numFmtId="0" fontId="15" fillId="8" borderId="99" xfId="57" applyNumberFormat="1" applyFont="1" applyFill="1" applyBorder="1" applyAlignment="1">
      <alignment horizontal="center" vertical="center" wrapText="1"/>
    </xf>
    <xf numFmtId="0" fontId="15" fillId="8" borderId="22" xfId="57" applyNumberFormat="1" applyFont="1" applyFill="1" applyBorder="1" applyAlignment="1">
      <alignment horizontal="center" vertical="center" wrapText="1"/>
    </xf>
    <xf numFmtId="0" fontId="13" fillId="3" borderId="30" xfId="57" applyNumberFormat="1" applyFont="1" applyFill="1" applyBorder="1" applyAlignment="1">
      <alignment horizontal="center" vertical="center"/>
    </xf>
    <xf numFmtId="0" fontId="15" fillId="8" borderId="30" xfId="57" applyNumberFormat="1" applyFont="1" applyFill="1" applyBorder="1" applyAlignment="1">
      <alignment horizontal="center" vertical="center" wrapText="1"/>
    </xf>
    <xf numFmtId="0" fontId="15" fillId="8" borderId="156" xfId="57" applyNumberFormat="1" applyFont="1" applyFill="1" applyBorder="1" applyAlignment="1">
      <alignment horizontal="center" vertical="center" wrapText="1"/>
    </xf>
    <xf numFmtId="0" fontId="15" fillId="8" borderId="151" xfId="57" applyNumberFormat="1" applyFont="1" applyFill="1" applyBorder="1" applyAlignment="1">
      <alignment horizontal="center" vertical="center" wrapText="1"/>
    </xf>
    <xf numFmtId="0" fontId="15" fillId="8" borderId="153" xfId="57" applyNumberFormat="1" applyFont="1" applyFill="1" applyBorder="1" applyAlignment="1">
      <alignment horizontal="center" vertical="center" wrapText="1"/>
    </xf>
    <xf numFmtId="169" fontId="8" fillId="3" borderId="0" xfId="58" applyNumberFormat="1" applyFont="1" applyFill="1" applyBorder="1" applyAlignment="1">
      <alignment horizontal="left" vertical="top"/>
    </xf>
    <xf numFmtId="192" fontId="15" fillId="3" borderId="30" xfId="58" applyFont="1" applyFill="1" applyBorder="1" applyAlignment="1">
      <alignment horizontal="center"/>
    </xf>
    <xf numFmtId="169" fontId="8" fillId="3" borderId="0" xfId="58" applyNumberFormat="1" applyFont="1" applyFill="1" applyBorder="1" applyAlignment="1">
      <alignment horizontal="left" vertical="top" wrapText="1"/>
    </xf>
    <xf numFmtId="0" fontId="12" fillId="8" borderId="30" xfId="0" applyNumberFormat="1"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2" xfId="0" applyFont="1" applyFill="1" applyBorder="1" applyAlignment="1">
      <alignment horizontal="center" vertical="center" wrapText="1"/>
    </xf>
    <xf numFmtId="194" fontId="11" fillId="3" borderId="104" xfId="0" applyNumberFormat="1" applyFont="1" applyFill="1" applyBorder="1" applyAlignment="1">
      <alignment horizontal="center" vertical="center" wrapText="1"/>
    </xf>
    <xf numFmtId="194" fontId="11" fillId="3" borderId="9" xfId="0" applyNumberFormat="1" applyFont="1" applyFill="1" applyBorder="1" applyAlignment="1">
      <alignment horizontal="center" vertical="center" wrapText="1"/>
    </xf>
    <xf numFmtId="194" fontId="11" fillId="3" borderId="22" xfId="0" applyNumberFormat="1" applyFont="1" applyFill="1" applyBorder="1" applyAlignment="1">
      <alignment horizontal="center" vertical="center" wrapText="1"/>
    </xf>
    <xf numFmtId="0" fontId="15" fillId="8" borderId="30" xfId="0" applyNumberFormat="1" applyFont="1" applyFill="1" applyBorder="1" applyAlignment="1">
      <alignment horizontal="center" vertical="center" wrapText="1"/>
    </xf>
    <xf numFmtId="0" fontId="56" fillId="8" borderId="104" xfId="0" applyNumberFormat="1" applyFont="1" applyFill="1" applyBorder="1" applyAlignment="1">
      <alignment horizontal="center" vertical="center" wrapText="1"/>
    </xf>
    <xf numFmtId="0" fontId="56" fillId="8" borderId="22" xfId="0" applyNumberFormat="1" applyFont="1" applyFill="1" applyBorder="1" applyAlignment="1">
      <alignment horizontal="center" vertical="center" wrapText="1"/>
    </xf>
    <xf numFmtId="0" fontId="15" fillId="8" borderId="92" xfId="0" applyNumberFormat="1" applyFont="1" applyFill="1" applyBorder="1" applyAlignment="1">
      <alignment horizontal="center" vertical="center" wrapText="1"/>
    </xf>
    <xf numFmtId="0" fontId="15" fillId="8" borderId="93" xfId="0" applyNumberFormat="1" applyFont="1" applyFill="1" applyBorder="1" applyAlignment="1">
      <alignment horizontal="center" vertical="center" wrapText="1"/>
    </xf>
    <xf numFmtId="0" fontId="15" fillId="8" borderId="108" xfId="0" applyNumberFormat="1" applyFont="1" applyFill="1" applyBorder="1" applyAlignment="1">
      <alignment horizontal="center" vertical="center" wrapText="1"/>
    </xf>
    <xf numFmtId="0" fontId="15" fillId="8" borderId="104" xfId="0" applyNumberFormat="1" applyFont="1" applyFill="1" applyBorder="1" applyAlignment="1">
      <alignment horizontal="center" vertical="center" wrapText="1"/>
    </xf>
    <xf numFmtId="0" fontId="15" fillId="8" borderId="22" xfId="0" applyNumberFormat="1" applyFont="1" applyFill="1" applyBorder="1" applyAlignment="1">
      <alignment horizontal="center" vertical="center" wrapText="1"/>
    </xf>
    <xf numFmtId="192" fontId="15" fillId="3" borderId="26" xfId="60" applyFont="1" applyFill="1" applyBorder="1" applyAlignment="1">
      <alignment horizontal="left" vertical="center"/>
    </xf>
    <xf numFmtId="0" fontId="15" fillId="8" borderId="30" xfId="60" applyNumberFormat="1" applyFont="1" applyFill="1" applyBorder="1" applyAlignment="1">
      <alignment horizontal="center" vertical="center" wrapText="1"/>
    </xf>
    <xf numFmtId="0" fontId="15" fillId="8" borderId="104" xfId="60" applyNumberFormat="1" applyFont="1" applyFill="1" applyBorder="1" applyAlignment="1">
      <alignment horizontal="center" vertical="center" wrapText="1"/>
    </xf>
    <xf numFmtId="0" fontId="15" fillId="8" borderId="22" xfId="60" applyNumberFormat="1" applyFont="1" applyFill="1" applyBorder="1" applyAlignment="1">
      <alignment horizontal="center" vertical="center" wrapText="1"/>
    </xf>
    <xf numFmtId="2" fontId="15" fillId="8" borderId="30" xfId="1" applyNumberFormat="1" applyFont="1" applyFill="1" applyBorder="1" applyAlignment="1">
      <alignment horizontal="center" vertical="center" wrapText="1"/>
    </xf>
    <xf numFmtId="0" fontId="15" fillId="8" borderId="93" xfId="60" applyNumberFormat="1" applyFont="1" applyFill="1" applyBorder="1" applyAlignment="1">
      <alignment horizontal="center" vertical="center" wrapText="1"/>
    </xf>
    <xf numFmtId="0" fontId="15" fillId="8" borderId="108" xfId="60" applyNumberFormat="1" applyFont="1" applyFill="1" applyBorder="1" applyAlignment="1">
      <alignment horizontal="center" vertical="center" wrapText="1"/>
    </xf>
    <xf numFmtId="192" fontId="11" fillId="3" borderId="9" xfId="60" applyFont="1" applyFill="1" applyBorder="1" applyAlignment="1">
      <alignment horizontal="center" vertical="center" wrapText="1"/>
    </xf>
    <xf numFmtId="192" fontId="11" fillId="3" borderId="22" xfId="60" applyFont="1" applyFill="1" applyBorder="1" applyAlignment="1">
      <alignment horizontal="center" vertical="center" wrapText="1"/>
    </xf>
    <xf numFmtId="194" fontId="11" fillId="3" borderId="104" xfId="60" applyNumberFormat="1" applyFont="1" applyFill="1" applyBorder="1" applyAlignment="1">
      <alignment horizontal="center" vertical="center" wrapText="1"/>
    </xf>
    <xf numFmtId="194" fontId="11" fillId="3" borderId="22" xfId="60" applyNumberFormat="1" applyFont="1" applyFill="1" applyBorder="1" applyAlignment="1">
      <alignment horizontal="center" vertical="center" wrapText="1"/>
    </xf>
    <xf numFmtId="194" fontId="11" fillId="3" borderId="9" xfId="60" applyNumberFormat="1" applyFont="1" applyFill="1" applyBorder="1" applyAlignment="1">
      <alignment horizontal="center" vertical="center" wrapText="1"/>
    </xf>
    <xf numFmtId="192" fontId="11" fillId="3" borderId="104" xfId="60" applyFont="1" applyFill="1" applyBorder="1" applyAlignment="1">
      <alignment horizontal="center" vertical="center" wrapText="1"/>
    </xf>
    <xf numFmtId="192" fontId="67" fillId="3" borderId="104" xfId="61" applyFont="1" applyFill="1" applyBorder="1" applyAlignment="1">
      <alignment horizontal="center" vertical="center" wrapText="1"/>
    </xf>
    <xf numFmtId="192" fontId="67" fillId="3" borderId="9" xfId="61" applyFont="1" applyFill="1" applyBorder="1" applyAlignment="1">
      <alignment horizontal="center" vertical="center" wrapText="1"/>
    </xf>
    <xf numFmtId="192" fontId="67" fillId="3" borderId="22" xfId="61" applyFont="1" applyFill="1" applyBorder="1" applyAlignment="1">
      <alignment horizontal="center" vertical="center" wrapText="1"/>
    </xf>
    <xf numFmtId="192" fontId="67" fillId="3" borderId="104" xfId="61" applyFont="1" applyFill="1" applyBorder="1" applyAlignment="1">
      <alignment horizontal="center" vertical="center"/>
    </xf>
    <xf numFmtId="192" fontId="67" fillId="3" borderId="9" xfId="61" applyFont="1" applyFill="1" applyBorder="1" applyAlignment="1">
      <alignment horizontal="center" vertical="center"/>
    </xf>
    <xf numFmtId="192" fontId="67" fillId="3" borderId="22" xfId="61" applyFont="1" applyFill="1" applyBorder="1" applyAlignment="1">
      <alignment horizontal="center" vertical="center"/>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30" fillId="8" borderId="115" xfId="61" applyNumberFormat="1" applyFont="1" applyFill="1" applyBorder="1" applyAlignment="1">
      <alignment horizontal="center" vertical="center" wrapText="1"/>
    </xf>
    <xf numFmtId="0" fontId="30" fillId="8" borderId="122" xfId="61" applyNumberFormat="1" applyFont="1" applyFill="1" applyBorder="1" applyAlignment="1">
      <alignment horizontal="center" vertical="center" wrapText="1"/>
    </xf>
    <xf numFmtId="0" fontId="30" fillId="8" borderId="128" xfId="61" applyNumberFormat="1" applyFont="1" applyFill="1" applyBorder="1" applyAlignment="1">
      <alignment horizontal="center" vertical="center" wrapText="1"/>
    </xf>
    <xf numFmtId="0" fontId="30" fillId="8" borderId="132" xfId="61" applyNumberFormat="1" applyFont="1" applyFill="1" applyBorder="1" applyAlignment="1">
      <alignment horizontal="center" vertical="center" wrapText="1"/>
    </xf>
    <xf numFmtId="0" fontId="30" fillId="8" borderId="159" xfId="61" applyNumberFormat="1" applyFont="1" applyFill="1" applyBorder="1" applyAlignment="1">
      <alignment horizontal="center" vertical="center" wrapText="1"/>
    </xf>
    <xf numFmtId="0" fontId="30" fillId="8" borderId="160" xfId="61" applyNumberFormat="1" applyFont="1" applyFill="1" applyBorder="1" applyAlignment="1">
      <alignment horizontal="center" vertical="center" wrapText="1"/>
    </xf>
    <xf numFmtId="0" fontId="30" fillId="8" borderId="116" xfId="61" applyNumberFormat="1" applyFont="1" applyFill="1" applyBorder="1" applyAlignment="1">
      <alignment horizontal="center" vertical="center" wrapText="1"/>
    </xf>
    <xf numFmtId="43" fontId="15" fillId="3" borderId="0" xfId="1" applyFont="1" applyFill="1" applyBorder="1" applyAlignment="1">
      <alignment horizontal="left" vertical="top" wrapText="1"/>
    </xf>
  </cellXfs>
  <cellStyles count="1175">
    <cellStyle name="20% - Accent1" xfId="83" builtinId="30" customBuiltin="1"/>
    <cellStyle name="20% - Accent1 2" xfId="106"/>
    <cellStyle name="20% - Accent1 2 2" xfId="107"/>
    <cellStyle name="20% - Accent1 2 3" xfId="108"/>
    <cellStyle name="20% - Accent1 3" xfId="109"/>
    <cellStyle name="20% - Accent1 3 2" xfId="110"/>
    <cellStyle name="20% - Accent1 3 3" xfId="111"/>
    <cellStyle name="20% - Accent1 4" xfId="112"/>
    <cellStyle name="20% - Accent1 4 2" xfId="113"/>
    <cellStyle name="20% - Accent1 4 3" xfId="114"/>
    <cellStyle name="20% - Accent1 5" xfId="115"/>
    <cellStyle name="20% - Accent1 5 2" xfId="116"/>
    <cellStyle name="20% - Accent1 6" xfId="117"/>
    <cellStyle name="20% - Accent1 7" xfId="118"/>
    <cellStyle name="20% - Accent2" xfId="87" builtinId="34" customBuiltin="1"/>
    <cellStyle name="20% - Accent2 2" xfId="119"/>
    <cellStyle name="20% - Accent2 2 2" xfId="120"/>
    <cellStyle name="20% - Accent2 2 3" xfId="121"/>
    <cellStyle name="20% - Accent2 3" xfId="122"/>
    <cellStyle name="20% - Accent2 3 2" xfId="123"/>
    <cellStyle name="20% - Accent2 3 3" xfId="124"/>
    <cellStyle name="20% - Accent2 4" xfId="125"/>
    <cellStyle name="20% - Accent2 4 2" xfId="126"/>
    <cellStyle name="20% - Accent2 4 3" xfId="127"/>
    <cellStyle name="20% - Accent2 5" xfId="128"/>
    <cellStyle name="20% - Accent2 5 2" xfId="129"/>
    <cellStyle name="20% - Accent2 6" xfId="130"/>
    <cellStyle name="20% - Accent2 7" xfId="131"/>
    <cellStyle name="20% - Accent3" xfId="91" builtinId="38" customBuiltin="1"/>
    <cellStyle name="20% - Accent3 2" xfId="132"/>
    <cellStyle name="20% - Accent3 2 2" xfId="133"/>
    <cellStyle name="20% - Accent3 2 3" xfId="134"/>
    <cellStyle name="20% - Accent3 3" xfId="135"/>
    <cellStyle name="20% - Accent3 3 2" xfId="136"/>
    <cellStyle name="20% - Accent3 3 3" xfId="137"/>
    <cellStyle name="20% - Accent3 4" xfId="138"/>
    <cellStyle name="20% - Accent3 4 2" xfId="139"/>
    <cellStyle name="20% - Accent3 4 3" xfId="140"/>
    <cellStyle name="20% - Accent3 5" xfId="141"/>
    <cellStyle name="20% - Accent3 5 2" xfId="142"/>
    <cellStyle name="20% - Accent3 6" xfId="143"/>
    <cellStyle name="20% - Accent3 7" xfId="144"/>
    <cellStyle name="20% - Accent4" xfId="95" builtinId="42" customBuiltin="1"/>
    <cellStyle name="20% - Accent4 2" xfId="145"/>
    <cellStyle name="20% - Accent4 2 2" xfId="146"/>
    <cellStyle name="20% - Accent4 2 3" xfId="147"/>
    <cellStyle name="20% - Accent4 3" xfId="148"/>
    <cellStyle name="20% - Accent4 3 2" xfId="149"/>
    <cellStyle name="20% - Accent4 3 3" xfId="150"/>
    <cellStyle name="20% - Accent4 4" xfId="151"/>
    <cellStyle name="20% - Accent4 4 2" xfId="152"/>
    <cellStyle name="20% - Accent4 4 3" xfId="153"/>
    <cellStyle name="20% - Accent4 5" xfId="154"/>
    <cellStyle name="20% - Accent4 5 2" xfId="155"/>
    <cellStyle name="20% - Accent4 6" xfId="156"/>
    <cellStyle name="20% - Accent4 7" xfId="157"/>
    <cellStyle name="20% - Accent5" xfId="99" builtinId="46" customBuiltin="1"/>
    <cellStyle name="20% - Accent5 2" xfId="158"/>
    <cellStyle name="20% - Accent5 2 2" xfId="159"/>
    <cellStyle name="20% - Accent5 2 3" xfId="160"/>
    <cellStyle name="20% - Accent5 3" xfId="161"/>
    <cellStyle name="20% - Accent5 3 2" xfId="162"/>
    <cellStyle name="20% - Accent5 3 3" xfId="163"/>
    <cellStyle name="20% - Accent5 4" xfId="164"/>
    <cellStyle name="20% - Accent5 4 2" xfId="165"/>
    <cellStyle name="20% - Accent5 4 3" xfId="166"/>
    <cellStyle name="20% - Accent5 5" xfId="167"/>
    <cellStyle name="20% - Accent5 5 2" xfId="168"/>
    <cellStyle name="20% - Accent5 6" xfId="169"/>
    <cellStyle name="20% - Accent5 7" xfId="170"/>
    <cellStyle name="20% - Accent6" xfId="103" builtinId="50" customBuiltin="1"/>
    <cellStyle name="20% - Accent6 2" xfId="171"/>
    <cellStyle name="20% - Accent6 2 2" xfId="172"/>
    <cellStyle name="20% - Accent6 2 3" xfId="173"/>
    <cellStyle name="20% - Accent6 3" xfId="174"/>
    <cellStyle name="20% - Accent6 3 2" xfId="175"/>
    <cellStyle name="20% - Accent6 3 3" xfId="176"/>
    <cellStyle name="20% - Accent6 4" xfId="177"/>
    <cellStyle name="20% - Accent6 4 2" xfId="178"/>
    <cellStyle name="20% - Accent6 4 3" xfId="179"/>
    <cellStyle name="20% - Accent6 5" xfId="180"/>
    <cellStyle name="20% - Accent6 5 2" xfId="181"/>
    <cellStyle name="20% - Accent6 6" xfId="182"/>
    <cellStyle name="20% - Accent6 7" xfId="183"/>
    <cellStyle name="40% - Accent1" xfId="84" builtinId="31" customBuiltin="1"/>
    <cellStyle name="40% - Accent1 2" xfId="184"/>
    <cellStyle name="40% - Accent1 2 2" xfId="185"/>
    <cellStyle name="40% - Accent1 2 3" xfId="186"/>
    <cellStyle name="40% - Accent1 3" xfId="187"/>
    <cellStyle name="40% - Accent1 3 2" xfId="188"/>
    <cellStyle name="40% - Accent1 3 3" xfId="189"/>
    <cellStyle name="40% - Accent1 4" xfId="190"/>
    <cellStyle name="40% - Accent1 4 2" xfId="191"/>
    <cellStyle name="40% - Accent1 4 3" xfId="192"/>
    <cellStyle name="40% - Accent1 5" xfId="193"/>
    <cellStyle name="40% - Accent1 5 2" xfId="194"/>
    <cellStyle name="40% - Accent1 6" xfId="195"/>
    <cellStyle name="40% - Accent1 7" xfId="196"/>
    <cellStyle name="40% - Accent2" xfId="88" builtinId="35" customBuiltin="1"/>
    <cellStyle name="40% - Accent2 2" xfId="197"/>
    <cellStyle name="40% - Accent2 2 2" xfId="198"/>
    <cellStyle name="40% - Accent2 2 3" xfId="199"/>
    <cellStyle name="40% - Accent2 3" xfId="200"/>
    <cellStyle name="40% - Accent2 3 2" xfId="201"/>
    <cellStyle name="40% - Accent2 3 3" xfId="202"/>
    <cellStyle name="40% - Accent2 4" xfId="203"/>
    <cellStyle name="40% - Accent2 4 2" xfId="204"/>
    <cellStyle name="40% - Accent2 4 3" xfId="205"/>
    <cellStyle name="40% - Accent2 5" xfId="206"/>
    <cellStyle name="40% - Accent2 5 2" xfId="207"/>
    <cellStyle name="40% - Accent2 6" xfId="208"/>
    <cellStyle name="40% - Accent2 7" xfId="209"/>
    <cellStyle name="40% - Accent3" xfId="92" builtinId="39" customBuiltin="1"/>
    <cellStyle name="40% - Accent3 2" xfId="210"/>
    <cellStyle name="40% - Accent3 2 2" xfId="211"/>
    <cellStyle name="40% - Accent3 2 3" xfId="212"/>
    <cellStyle name="40% - Accent3 3" xfId="213"/>
    <cellStyle name="40% - Accent3 3 2" xfId="214"/>
    <cellStyle name="40% - Accent3 3 3" xfId="215"/>
    <cellStyle name="40% - Accent3 4" xfId="216"/>
    <cellStyle name="40% - Accent3 4 2" xfId="217"/>
    <cellStyle name="40% - Accent3 4 3" xfId="218"/>
    <cellStyle name="40% - Accent3 5" xfId="219"/>
    <cellStyle name="40% - Accent3 5 2" xfId="220"/>
    <cellStyle name="40% - Accent3 6" xfId="221"/>
    <cellStyle name="40% - Accent3 7" xfId="222"/>
    <cellStyle name="40% - Accent4" xfId="96" builtinId="43" customBuiltin="1"/>
    <cellStyle name="40% - Accent4 2" xfId="223"/>
    <cellStyle name="40% - Accent4 2 2" xfId="224"/>
    <cellStyle name="40% - Accent4 2 3" xfId="225"/>
    <cellStyle name="40% - Accent4 3" xfId="226"/>
    <cellStyle name="40% - Accent4 3 2" xfId="227"/>
    <cellStyle name="40% - Accent4 3 3" xfId="228"/>
    <cellStyle name="40% - Accent4 4" xfId="229"/>
    <cellStyle name="40% - Accent4 4 2" xfId="230"/>
    <cellStyle name="40% - Accent4 4 3" xfId="231"/>
    <cellStyle name="40% - Accent4 5" xfId="232"/>
    <cellStyle name="40% - Accent4 5 2" xfId="233"/>
    <cellStyle name="40% - Accent4 6" xfId="234"/>
    <cellStyle name="40% - Accent4 7" xfId="235"/>
    <cellStyle name="40% - Accent5" xfId="100" builtinId="47" customBuiltin="1"/>
    <cellStyle name="40% - Accent5 2" xfId="236"/>
    <cellStyle name="40% - Accent5 2 2" xfId="237"/>
    <cellStyle name="40% - Accent5 2 3" xfId="238"/>
    <cellStyle name="40% - Accent5 3" xfId="239"/>
    <cellStyle name="40% - Accent5 3 2" xfId="240"/>
    <cellStyle name="40% - Accent5 3 3" xfId="241"/>
    <cellStyle name="40% - Accent5 4" xfId="242"/>
    <cellStyle name="40% - Accent5 4 2" xfId="243"/>
    <cellStyle name="40% - Accent5 4 3" xfId="244"/>
    <cellStyle name="40% - Accent5 5" xfId="245"/>
    <cellStyle name="40% - Accent5 5 2" xfId="246"/>
    <cellStyle name="40% - Accent5 6" xfId="247"/>
    <cellStyle name="40% - Accent5 7" xfId="248"/>
    <cellStyle name="40% - Accent6" xfId="104" builtinId="51" customBuiltin="1"/>
    <cellStyle name="40% - Accent6 2" xfId="249"/>
    <cellStyle name="40% - Accent6 2 2" xfId="250"/>
    <cellStyle name="40% - Accent6 2 3" xfId="251"/>
    <cellStyle name="40% - Accent6 3" xfId="252"/>
    <cellStyle name="40% - Accent6 3 2" xfId="253"/>
    <cellStyle name="40% - Accent6 3 3" xfId="254"/>
    <cellStyle name="40% - Accent6 4" xfId="255"/>
    <cellStyle name="40% - Accent6 4 2" xfId="256"/>
    <cellStyle name="40% - Accent6 4 3" xfId="257"/>
    <cellStyle name="40% - Accent6 5" xfId="258"/>
    <cellStyle name="40% - Accent6 5 2" xfId="259"/>
    <cellStyle name="40% - Accent6 6" xfId="260"/>
    <cellStyle name="40% - Accent6 7" xfId="261"/>
    <cellStyle name="60% - Accent1" xfId="85" builtinId="32" customBuiltin="1"/>
    <cellStyle name="60% - Accent1 2" xfId="262"/>
    <cellStyle name="60% - Accent1 2 2" xfId="263"/>
    <cellStyle name="60% - Accent1 3" xfId="264"/>
    <cellStyle name="60% - Accent1 3 2" xfId="265"/>
    <cellStyle name="60% - Accent1 4" xfId="266"/>
    <cellStyle name="60% - Accent1 4 2" xfId="267"/>
    <cellStyle name="60% - Accent1 5" xfId="268"/>
    <cellStyle name="60% - Accent1 6" xfId="269"/>
    <cellStyle name="60% - Accent1 7" xfId="270"/>
    <cellStyle name="60% - Accent2" xfId="89" builtinId="36" customBuiltin="1"/>
    <cellStyle name="60% - Accent2 2" xfId="271"/>
    <cellStyle name="60% - Accent2 2 2" xfId="272"/>
    <cellStyle name="60% - Accent2 3" xfId="273"/>
    <cellStyle name="60% - Accent2 3 2" xfId="274"/>
    <cellStyle name="60% - Accent2 4" xfId="275"/>
    <cellStyle name="60% - Accent2 4 2" xfId="276"/>
    <cellStyle name="60% - Accent2 5" xfId="277"/>
    <cellStyle name="60% - Accent2 6" xfId="278"/>
    <cellStyle name="60% - Accent2 7" xfId="279"/>
    <cellStyle name="60% - Accent3" xfId="93" builtinId="40" customBuiltin="1"/>
    <cellStyle name="60% - Accent3 2" xfId="280"/>
    <cellStyle name="60% - Accent3 2 2" xfId="281"/>
    <cellStyle name="60% - Accent3 3" xfId="282"/>
    <cellStyle name="60% - Accent3 3 2" xfId="283"/>
    <cellStyle name="60% - Accent3 4" xfId="284"/>
    <cellStyle name="60% - Accent3 4 2" xfId="285"/>
    <cellStyle name="60% - Accent3 5" xfId="286"/>
    <cellStyle name="60% - Accent3 6" xfId="287"/>
    <cellStyle name="60% - Accent3 7" xfId="288"/>
    <cellStyle name="60% - Accent4" xfId="97" builtinId="44" customBuiltin="1"/>
    <cellStyle name="60% - Accent4 2" xfId="289"/>
    <cellStyle name="60% - Accent4 2 2" xfId="290"/>
    <cellStyle name="60% - Accent4 3" xfId="291"/>
    <cellStyle name="60% - Accent4 3 2" xfId="292"/>
    <cellStyle name="60% - Accent4 4" xfId="293"/>
    <cellStyle name="60% - Accent4 4 2" xfId="294"/>
    <cellStyle name="60% - Accent4 5" xfId="295"/>
    <cellStyle name="60% - Accent4 6" xfId="296"/>
    <cellStyle name="60% - Accent4 7" xfId="297"/>
    <cellStyle name="60% - Accent5" xfId="101" builtinId="48" customBuiltin="1"/>
    <cellStyle name="60% - Accent5 2" xfId="298"/>
    <cellStyle name="60% - Accent5 2 2" xfId="299"/>
    <cellStyle name="60% - Accent5 3" xfId="300"/>
    <cellStyle name="60% - Accent5 3 2" xfId="301"/>
    <cellStyle name="60% - Accent5 4" xfId="302"/>
    <cellStyle name="60% - Accent5 4 2" xfId="303"/>
    <cellStyle name="60% - Accent5 5" xfId="304"/>
    <cellStyle name="60% - Accent5 6" xfId="305"/>
    <cellStyle name="60% - Accent5 7" xfId="306"/>
    <cellStyle name="60% - Accent6" xfId="105" builtinId="52" customBuiltin="1"/>
    <cellStyle name="60% - Accent6 2" xfId="307"/>
    <cellStyle name="60% - Accent6 2 2" xfId="308"/>
    <cellStyle name="60% - Accent6 3" xfId="309"/>
    <cellStyle name="60% - Accent6 3 2" xfId="310"/>
    <cellStyle name="60% - Accent6 4" xfId="311"/>
    <cellStyle name="60% - Accent6 4 2" xfId="312"/>
    <cellStyle name="60% - Accent6 5" xfId="313"/>
    <cellStyle name="60% - Accent6 6" xfId="314"/>
    <cellStyle name="60% - Accent6 7" xfId="315"/>
    <cellStyle name="Accent1" xfId="82" builtinId="29" customBuiltin="1"/>
    <cellStyle name="Accent1 2" xfId="316"/>
    <cellStyle name="Accent1 2 2" xfId="317"/>
    <cellStyle name="Accent1 3" xfId="318"/>
    <cellStyle name="Accent1 3 2" xfId="319"/>
    <cellStyle name="Accent1 4" xfId="320"/>
    <cellStyle name="Accent1 4 2" xfId="321"/>
    <cellStyle name="Accent1 5" xfId="322"/>
    <cellStyle name="Accent1 6" xfId="323"/>
    <cellStyle name="Accent1 7" xfId="324"/>
    <cellStyle name="Accent2" xfId="86" builtinId="33" customBuiltin="1"/>
    <cellStyle name="Accent2 2" xfId="325"/>
    <cellStyle name="Accent2 2 2" xfId="326"/>
    <cellStyle name="Accent2 3" xfId="327"/>
    <cellStyle name="Accent2 3 2" xfId="328"/>
    <cellStyle name="Accent2 4" xfId="329"/>
    <cellStyle name="Accent2 4 2" xfId="330"/>
    <cellStyle name="Accent2 5" xfId="331"/>
    <cellStyle name="Accent2 6" xfId="332"/>
    <cellStyle name="Accent2 7" xfId="333"/>
    <cellStyle name="Accent3" xfId="90" builtinId="37" customBuiltin="1"/>
    <cellStyle name="Accent3 2" xfId="334"/>
    <cellStyle name="Accent3 2 2" xfId="335"/>
    <cellStyle name="Accent3 3" xfId="336"/>
    <cellStyle name="Accent3 3 2" xfId="337"/>
    <cellStyle name="Accent3 4" xfId="338"/>
    <cellStyle name="Accent3 4 2" xfId="339"/>
    <cellStyle name="Accent3 5" xfId="340"/>
    <cellStyle name="Accent3 6" xfId="341"/>
    <cellStyle name="Accent3 7" xfId="342"/>
    <cellStyle name="Accent4" xfId="94" builtinId="41" customBuiltin="1"/>
    <cellStyle name="Accent4 2" xfId="343"/>
    <cellStyle name="Accent4 2 2" xfId="344"/>
    <cellStyle name="Accent4 3" xfId="345"/>
    <cellStyle name="Accent4 3 2" xfId="346"/>
    <cellStyle name="Accent4 4" xfId="347"/>
    <cellStyle name="Accent4 4 2" xfId="348"/>
    <cellStyle name="Accent4 5" xfId="349"/>
    <cellStyle name="Accent4 6" xfId="350"/>
    <cellStyle name="Accent4 7" xfId="351"/>
    <cellStyle name="Accent5" xfId="98" builtinId="45" customBuiltin="1"/>
    <cellStyle name="Accent5 2" xfId="352"/>
    <cellStyle name="Accent5 2 2" xfId="353"/>
    <cellStyle name="Accent5 3" xfId="354"/>
    <cellStyle name="Accent5 3 2" xfId="355"/>
    <cellStyle name="Accent5 4" xfId="356"/>
    <cellStyle name="Accent5 4 2" xfId="357"/>
    <cellStyle name="Accent5 5" xfId="358"/>
    <cellStyle name="Accent5 6" xfId="359"/>
    <cellStyle name="Accent5 7" xfId="360"/>
    <cellStyle name="Accent6" xfId="102" builtinId="49" customBuiltin="1"/>
    <cellStyle name="Accent6 2" xfId="361"/>
    <cellStyle name="Accent6 2 2" xfId="362"/>
    <cellStyle name="Accent6 3" xfId="363"/>
    <cellStyle name="Accent6 3 2" xfId="364"/>
    <cellStyle name="Accent6 4" xfId="365"/>
    <cellStyle name="Accent6 4 2" xfId="366"/>
    <cellStyle name="Accent6 5" xfId="367"/>
    <cellStyle name="Accent6 6" xfId="368"/>
    <cellStyle name="Accent6 7" xfId="369"/>
    <cellStyle name="Bad" xfId="72" builtinId="27" customBuiltin="1"/>
    <cellStyle name="Bad 2" xfId="370"/>
    <cellStyle name="Bad 2 2" xfId="371"/>
    <cellStyle name="Bad 3" xfId="372"/>
    <cellStyle name="Bad 3 2" xfId="373"/>
    <cellStyle name="Bad 4" xfId="374"/>
    <cellStyle name="Bad 4 2" xfId="375"/>
    <cellStyle name="Bad 5" xfId="376"/>
    <cellStyle name="Bad 6" xfId="377"/>
    <cellStyle name="Bad 7" xfId="378"/>
    <cellStyle name="Calculation" xfId="76" builtinId="22" customBuiltin="1"/>
    <cellStyle name="Calculation 2" xfId="379"/>
    <cellStyle name="Calculation 2 2" xfId="380"/>
    <cellStyle name="Calculation 3" xfId="381"/>
    <cellStyle name="Calculation 3 2" xfId="382"/>
    <cellStyle name="Calculation 4" xfId="383"/>
    <cellStyle name="Calculation 4 2" xfId="384"/>
    <cellStyle name="Calculation 5" xfId="385"/>
    <cellStyle name="Check Cell" xfId="78" builtinId="23" customBuiltin="1"/>
    <cellStyle name="Check Cell 2" xfId="386"/>
    <cellStyle name="Check Cell 2 2" xfId="387"/>
    <cellStyle name="Check Cell 3" xfId="388"/>
    <cellStyle name="Check Cell 3 2" xfId="389"/>
    <cellStyle name="Check Cell 4" xfId="390"/>
    <cellStyle name="Check Cell 4 2" xfId="391"/>
    <cellStyle name="Check Cell 5" xfId="392"/>
    <cellStyle name="Comma" xfId="1" builtinId="3"/>
    <cellStyle name="Comma 10" xfId="394"/>
    <cellStyle name="Comma 10 2" xfId="395"/>
    <cellStyle name="Comma 10 3" xfId="396"/>
    <cellStyle name="Comma 10 3 2" xfId="397"/>
    <cellStyle name="Comma 10 5" xfId="13"/>
    <cellStyle name="Comma 10 5 2" xfId="398"/>
    <cellStyle name="Comma 10 6" xfId="399"/>
    <cellStyle name="Comma 10 6 2" xfId="400"/>
    <cellStyle name="Comma 11" xfId="50"/>
    <cellStyle name="Comma 11 10" xfId="401"/>
    <cellStyle name="Comma 11 2" xfId="36"/>
    <cellStyle name="Comma 11 2 2" xfId="47"/>
    <cellStyle name="Comma 11 2 2 2" xfId="404"/>
    <cellStyle name="Comma 11 2 2 3" xfId="403"/>
    <cellStyle name="Comma 11 2 3" xfId="405"/>
    <cellStyle name="Comma 11 2 4" xfId="402"/>
    <cellStyle name="Comma 11 3" xfId="406"/>
    <cellStyle name="Comma 11 3 2" xfId="407"/>
    <cellStyle name="Comma 11 3 2 2" xfId="408"/>
    <cellStyle name="Comma 11 3 3" xfId="409"/>
    <cellStyle name="Comma 11 4" xfId="410"/>
    <cellStyle name="Comma 11 4 2" xfId="411"/>
    <cellStyle name="Comma 11 4 2 2" xfId="412"/>
    <cellStyle name="Comma 11 4 3" xfId="413"/>
    <cellStyle name="Comma 11 5" xfId="414"/>
    <cellStyle name="Comma 11 5 2" xfId="415"/>
    <cellStyle name="Comma 11 5 2 2" xfId="416"/>
    <cellStyle name="Comma 11 5 3" xfId="417"/>
    <cellStyle name="Comma 11 6" xfId="418"/>
    <cellStyle name="Comma 11 6 2" xfId="419"/>
    <cellStyle name="Comma 11 6 2 2" xfId="420"/>
    <cellStyle name="Comma 11 6 3" xfId="421"/>
    <cellStyle name="Comma 11 7" xfId="422"/>
    <cellStyle name="Comma 11 7 2" xfId="423"/>
    <cellStyle name="Comma 11 8" xfId="424"/>
    <cellStyle name="Comma 11 9" xfId="425"/>
    <cellStyle name="Comma 12" xfId="426"/>
    <cellStyle name="Comma 12 2" xfId="427"/>
    <cellStyle name="Comma 12 2 2" xfId="428"/>
    <cellStyle name="Comma 12 3" xfId="429"/>
    <cellStyle name="Comma 12 4" xfId="430"/>
    <cellStyle name="Comma 13" xfId="431"/>
    <cellStyle name="Comma 13 2" xfId="432"/>
    <cellStyle name="Comma 14" xfId="433"/>
    <cellStyle name="Comma 14 2" xfId="434"/>
    <cellStyle name="Comma 15" xfId="435"/>
    <cellStyle name="Comma 15 2" xfId="436"/>
    <cellStyle name="Comma 16" xfId="32"/>
    <cellStyle name="Comma 16 2" xfId="33"/>
    <cellStyle name="Comma 16 2 2" xfId="45"/>
    <cellStyle name="Comma 17" xfId="393"/>
    <cellStyle name="Comma 18" xfId="29"/>
    <cellStyle name="Comma 18 2" xfId="43"/>
    <cellStyle name="Comma 2" xfId="11"/>
    <cellStyle name="Comma 2 124" xfId="7"/>
    <cellStyle name="Comma 2 124 2" xfId="28"/>
    <cellStyle name="Comma 2 124 2 2" xfId="42"/>
    <cellStyle name="Comma 2 124 3" xfId="38"/>
    <cellStyle name="Comma 2 2" xfId="39"/>
    <cellStyle name="Comma 2 2 2" xfId="439"/>
    <cellStyle name="Comma 2 2 3" xfId="440"/>
    <cellStyle name="Comma 2 2 3 2" xfId="441"/>
    <cellStyle name="Comma 2 2 4" xfId="442"/>
    <cellStyle name="Comma 2 2 5" xfId="438"/>
    <cellStyle name="Comma 2 23" xfId="65"/>
    <cellStyle name="Comma 2 3" xfId="443"/>
    <cellStyle name="Comma 2 3 2" xfId="444"/>
    <cellStyle name="Comma 2 3 3" xfId="445"/>
    <cellStyle name="Comma 2 3 3 2" xfId="446"/>
    <cellStyle name="Comma 2 3 4" xfId="447"/>
    <cellStyle name="Comma 2 3 5" xfId="448"/>
    <cellStyle name="Comma 2 3 86" xfId="26"/>
    <cellStyle name="Comma 2 3 86 2" xfId="41"/>
    <cellStyle name="Comma 2 4" xfId="30"/>
    <cellStyle name="Comma 2 4 2" xfId="44"/>
    <cellStyle name="Comma 2 4 3" xfId="449"/>
    <cellStyle name="Comma 2 5" xfId="450"/>
    <cellStyle name="Comma 2 5 2" xfId="451"/>
    <cellStyle name="Comma 2 5 2 2" xfId="452"/>
    <cellStyle name="Comma 2 5 3" xfId="453"/>
    <cellStyle name="Comma 2 6" xfId="454"/>
    <cellStyle name="Comma 2 6 2" xfId="455"/>
    <cellStyle name="Comma 2 7" xfId="456"/>
    <cellStyle name="Comma 2 8" xfId="457"/>
    <cellStyle name="Comma 2 9" xfId="437"/>
    <cellStyle name="Comma 3" xfId="25"/>
    <cellStyle name="Comma 3 101" xfId="27"/>
    <cellStyle name="Comma 3 2" xfId="34"/>
    <cellStyle name="Comma 3 2 2" xfId="46"/>
    <cellStyle name="Comma 3 2 2 2" xfId="460"/>
    <cellStyle name="Comma 3 2 2 3" xfId="459"/>
    <cellStyle name="Comma 3 2 3" xfId="461"/>
    <cellStyle name="Comma 3 2 4" xfId="458"/>
    <cellStyle name="Comma 3 3" xfId="462"/>
    <cellStyle name="Comma 4" xfId="37"/>
    <cellStyle name="Comma 4 10" xfId="464"/>
    <cellStyle name="Comma 4 11" xfId="463"/>
    <cellStyle name="Comma 4 2" xfId="465"/>
    <cellStyle name="Comma 4 2 2" xfId="466"/>
    <cellStyle name="Comma 4 2 2 2" xfId="467"/>
    <cellStyle name="Comma 4 2 3" xfId="468"/>
    <cellStyle name="Comma 4 3" xfId="469"/>
    <cellStyle name="Comma 4 3 2" xfId="470"/>
    <cellStyle name="Comma 4 3 2 2" xfId="471"/>
    <cellStyle name="Comma 4 3 3" xfId="472"/>
    <cellStyle name="Comma 4 4" xfId="473"/>
    <cellStyle name="Comma 4 4 2" xfId="474"/>
    <cellStyle name="Comma 4 4 2 2" xfId="475"/>
    <cellStyle name="Comma 4 4 3" xfId="476"/>
    <cellStyle name="Comma 4 5" xfId="477"/>
    <cellStyle name="Comma 4 6" xfId="478"/>
    <cellStyle name="Comma 4 7" xfId="479"/>
    <cellStyle name="Comma 4 8" xfId="480"/>
    <cellStyle name="Comma 4 9" xfId="481"/>
    <cellStyle name="Comma 5" xfId="482"/>
    <cellStyle name="Comma 5 2" xfId="483"/>
    <cellStyle name="Comma 5 2 2" xfId="484"/>
    <cellStyle name="Comma 5 3" xfId="485"/>
    <cellStyle name="Comma 5 3 2" xfId="486"/>
    <cellStyle name="Comma 5 4" xfId="487"/>
    <cellStyle name="Comma 5 4 2" xfId="488"/>
    <cellStyle name="Comma 5 5" xfId="489"/>
    <cellStyle name="Comma 5 6" xfId="490"/>
    <cellStyle name="Comma 6" xfId="491"/>
    <cellStyle name="Comma 6 2" xfId="492"/>
    <cellStyle name="Comma 6 2 2" xfId="493"/>
    <cellStyle name="Comma 6 3" xfId="494"/>
    <cellStyle name="Comma 6 3 2" xfId="495"/>
    <cellStyle name="Comma 6 4" xfId="496"/>
    <cellStyle name="Comma 6 4 2" xfId="497"/>
    <cellStyle name="Comma 6 5" xfId="498"/>
    <cellStyle name="Comma 6 6" xfId="499"/>
    <cellStyle name="Comma 7" xfId="17"/>
    <cellStyle name="Comma 7 2" xfId="40"/>
    <cellStyle name="Comma 7 2 2" xfId="502"/>
    <cellStyle name="Comma 7 2 3" xfId="501"/>
    <cellStyle name="Comma 7 3" xfId="503"/>
    <cellStyle name="Comma 7 3 2" xfId="504"/>
    <cellStyle name="Comma 7 4" xfId="505"/>
    <cellStyle name="Comma 7 4 2" xfId="506"/>
    <cellStyle name="Comma 7 5" xfId="507"/>
    <cellStyle name="Comma 7 6" xfId="508"/>
    <cellStyle name="Comma 7 7" xfId="500"/>
    <cellStyle name="Comma 8" xfId="509"/>
    <cellStyle name="Comma 8 2" xfId="510"/>
    <cellStyle name="Comma 8 2 2" xfId="511"/>
    <cellStyle name="Comma 8 3" xfId="512"/>
    <cellStyle name="Comma 8 3 2" xfId="513"/>
    <cellStyle name="Comma 8 4" xfId="514"/>
    <cellStyle name="Comma 8 4 2" xfId="515"/>
    <cellStyle name="Comma 8 5" xfId="516"/>
    <cellStyle name="Comma 8 6" xfId="517"/>
    <cellStyle name="Comma 9" xfId="518"/>
    <cellStyle name="Comma 9 2" xfId="519"/>
    <cellStyle name="Comma 9 2 2" xfId="520"/>
    <cellStyle name="Comma 9 3" xfId="521"/>
    <cellStyle name="Comma 9 3 2" xfId="522"/>
    <cellStyle name="Comma 9 4" xfId="523"/>
    <cellStyle name="Comma 9 4 2" xfId="524"/>
    <cellStyle name="Comma 9 5" xfId="525"/>
    <cellStyle name="Comma 9 6" xfId="526"/>
    <cellStyle name="Currency 2" xfId="527"/>
    <cellStyle name="Currency 3" xfId="528"/>
    <cellStyle name="Currency 4" xfId="529"/>
    <cellStyle name="Explanatory Text" xfId="80" builtinId="53" customBuiltin="1"/>
    <cellStyle name="Explanatory Text 2" xfId="530"/>
    <cellStyle name="Explanatory Text 2 2" xfId="531"/>
    <cellStyle name="Explanatory Text 3" xfId="532"/>
    <cellStyle name="Explanatory Text 3 2" xfId="533"/>
    <cellStyle name="Explanatory Text 4" xfId="534"/>
    <cellStyle name="Explanatory Text 4 2" xfId="535"/>
    <cellStyle name="Explanatory Text 5" xfId="536"/>
    <cellStyle name="Explanatory Text 6" xfId="537"/>
    <cellStyle name="Explanatory Text 7" xfId="538"/>
    <cellStyle name="Good" xfId="71" builtinId="26" customBuiltin="1"/>
    <cellStyle name="Good 2" xfId="539"/>
    <cellStyle name="Good 2 2" xfId="540"/>
    <cellStyle name="Good 3" xfId="541"/>
    <cellStyle name="Good 3 2" xfId="542"/>
    <cellStyle name="Good 4" xfId="543"/>
    <cellStyle name="Good 4 2" xfId="544"/>
    <cellStyle name="Good 5" xfId="545"/>
    <cellStyle name="Good 6" xfId="546"/>
    <cellStyle name="Good 7" xfId="547"/>
    <cellStyle name="Heading 1" xfId="67" builtinId="16" customBuiltin="1"/>
    <cellStyle name="Heading 1 2" xfId="548"/>
    <cellStyle name="Heading 1 2 2" xfId="549"/>
    <cellStyle name="Heading 1 3" xfId="550"/>
    <cellStyle name="Heading 1 3 2" xfId="551"/>
    <cellStyle name="Heading 1 4" xfId="552"/>
    <cellStyle name="Heading 1 4 2" xfId="553"/>
    <cellStyle name="Heading 1 5" xfId="554"/>
    <cellStyle name="Heading 1 6" xfId="555"/>
    <cellStyle name="Heading 1 7" xfId="556"/>
    <cellStyle name="Heading 2" xfId="68" builtinId="17" customBuiltin="1"/>
    <cellStyle name="Heading 2 2" xfId="557"/>
    <cellStyle name="Heading 2 2 2" xfId="558"/>
    <cellStyle name="Heading 2 3" xfId="559"/>
    <cellStyle name="Heading 2 3 2" xfId="560"/>
    <cellStyle name="Heading 2 4" xfId="561"/>
    <cellStyle name="Heading 2 4 2" xfId="562"/>
    <cellStyle name="Heading 2 5" xfId="563"/>
    <cellStyle name="Heading 2 6" xfId="564"/>
    <cellStyle name="Heading 2 7" xfId="565"/>
    <cellStyle name="Heading 3" xfId="69" builtinId="18" customBuiltin="1"/>
    <cellStyle name="Heading 3 2" xfId="566"/>
    <cellStyle name="Heading 3 2 2" xfId="567"/>
    <cellStyle name="Heading 3 3" xfId="568"/>
    <cellStyle name="Heading 3 3 2" xfId="569"/>
    <cellStyle name="Heading 3 4" xfId="570"/>
    <cellStyle name="Heading 3 4 2" xfId="571"/>
    <cellStyle name="Heading 3 5" xfId="572"/>
    <cellStyle name="Heading 3 6" xfId="573"/>
    <cellStyle name="Heading 3 7" xfId="574"/>
    <cellStyle name="Heading 4" xfId="70" builtinId="19" customBuiltin="1"/>
    <cellStyle name="Heading 4 2" xfId="575"/>
    <cellStyle name="Heading 4 2 2" xfId="576"/>
    <cellStyle name="Heading 4 3" xfId="577"/>
    <cellStyle name="Heading 4 3 2" xfId="578"/>
    <cellStyle name="Heading 4 4" xfId="579"/>
    <cellStyle name="Heading 4 4 2" xfId="580"/>
    <cellStyle name="Heading 4 5" xfId="581"/>
    <cellStyle name="Heading 4 6" xfId="582"/>
    <cellStyle name="Heading 4 7" xfId="583"/>
    <cellStyle name="Hyperlink" xfId="35" builtinId="8"/>
    <cellStyle name="Hyperlink 2" xfId="585"/>
    <cellStyle name="Hyperlink 3" xfId="586"/>
    <cellStyle name="Hyperlink 4" xfId="587"/>
    <cellStyle name="Hyperlink 5" xfId="584"/>
    <cellStyle name="Indian Comma" xfId="23"/>
    <cellStyle name="Indian Comma 10" xfId="588"/>
    <cellStyle name="Indian Comma 13" xfId="589"/>
    <cellStyle name="Indian Comma 2" xfId="590"/>
    <cellStyle name="Indian Comma 3" xfId="591"/>
    <cellStyle name="Indian Comma 4" xfId="592"/>
    <cellStyle name="Input" xfId="74" builtinId="20" customBuiltin="1"/>
    <cellStyle name="Input 2" xfId="593"/>
    <cellStyle name="Input 2 2" xfId="594"/>
    <cellStyle name="Input 3" xfId="595"/>
    <cellStyle name="Input 3 2" xfId="596"/>
    <cellStyle name="Input 4" xfId="597"/>
    <cellStyle name="Input 4 2" xfId="598"/>
    <cellStyle name="Input 5" xfId="599"/>
    <cellStyle name="Linked Cell" xfId="77" builtinId="24" customBuiltin="1"/>
    <cellStyle name="Linked Cell 2" xfId="600"/>
    <cellStyle name="Linked Cell 2 2" xfId="601"/>
    <cellStyle name="Linked Cell 3" xfId="602"/>
    <cellStyle name="Linked Cell 3 2" xfId="603"/>
    <cellStyle name="Linked Cell 4" xfId="604"/>
    <cellStyle name="Linked Cell 4 2" xfId="605"/>
    <cellStyle name="Linked Cell 5" xfId="606"/>
    <cellStyle name="Linked Cell 6" xfId="607"/>
    <cellStyle name="Linked Cell 7" xfId="608"/>
    <cellStyle name="Neutral" xfId="73" builtinId="28" customBuiltin="1"/>
    <cellStyle name="Neutral 2" xfId="609"/>
    <cellStyle name="Neutral 2 2" xfId="610"/>
    <cellStyle name="Neutral 3" xfId="611"/>
    <cellStyle name="Neutral 3 2" xfId="612"/>
    <cellStyle name="Neutral 4" xfId="613"/>
    <cellStyle name="Neutral 4 2" xfId="614"/>
    <cellStyle name="Neutral 5" xfId="615"/>
    <cellStyle name="Neutral 6" xfId="616"/>
    <cellStyle name="Neutral 7" xfId="617"/>
    <cellStyle name="Normal" xfId="0" builtinId="0"/>
    <cellStyle name="Normal 10" xfId="618"/>
    <cellStyle name="Normal 10 2" xfId="619"/>
    <cellStyle name="Normal 10 2 2" xfId="620"/>
    <cellStyle name="Normal 10 2 3" xfId="621"/>
    <cellStyle name="Normal 10 3" xfId="622"/>
    <cellStyle name="Normal 10 3 2" xfId="623"/>
    <cellStyle name="Normal 10 3 3" xfId="624"/>
    <cellStyle name="Normal 10 4" xfId="625"/>
    <cellStyle name="Normal 10 4 2" xfId="626"/>
    <cellStyle name="Normal 10 4 3" xfId="627"/>
    <cellStyle name="Normal 10 5" xfId="628"/>
    <cellStyle name="Normal 10 5 2" xfId="629"/>
    <cellStyle name="Normal 10 5 3" xfId="630"/>
    <cellStyle name="Normal 10 6" xfId="631"/>
    <cellStyle name="Normal 10 7" xfId="632"/>
    <cellStyle name="Normal 11" xfId="4"/>
    <cellStyle name="Normal 11 10" xfId="634"/>
    <cellStyle name="Normal 11 11" xfId="635"/>
    <cellStyle name="Normal 11 12" xfId="636"/>
    <cellStyle name="Normal 11 13" xfId="637"/>
    <cellStyle name="Normal 11 14" xfId="638"/>
    <cellStyle name="Normal 11 15" xfId="639"/>
    <cellStyle name="Normal 11 16" xfId="640"/>
    <cellStyle name="Normal 11 17" xfId="641"/>
    <cellStyle name="Normal 11 18" xfId="642"/>
    <cellStyle name="Normal 11 19" xfId="643"/>
    <cellStyle name="Normal 11 2" xfId="16"/>
    <cellStyle name="Normal 11 20" xfId="644"/>
    <cellStyle name="Normal 11 21" xfId="645"/>
    <cellStyle name="Normal 11 22" xfId="646"/>
    <cellStyle name="Normal 11 23" xfId="647"/>
    <cellStyle name="Normal 11 24" xfId="648"/>
    <cellStyle name="Normal 11 25" xfId="633"/>
    <cellStyle name="Normal 11 3" xfId="649"/>
    <cellStyle name="Normal 11 4" xfId="650"/>
    <cellStyle name="Normal 11 4 2" xfId="651"/>
    <cellStyle name="Normal 11 5" xfId="652"/>
    <cellStyle name="Normal 11 6" xfId="653"/>
    <cellStyle name="Normal 11 6 2" xfId="654"/>
    <cellStyle name="Normal 11 7" xfId="655"/>
    <cellStyle name="Normal 11 8" xfId="656"/>
    <cellStyle name="Normal 11 9" xfId="657"/>
    <cellStyle name="Normal 12" xfId="658"/>
    <cellStyle name="Normal 12 2" xfId="659"/>
    <cellStyle name="Normal 12 3" xfId="660"/>
    <cellStyle name="Normal 12 3 3" xfId="8"/>
    <cellStyle name="Normal 12 3 3 2" xfId="20"/>
    <cellStyle name="Normal 12 4" xfId="661"/>
    <cellStyle name="Normal 13" xfId="662"/>
    <cellStyle name="Normal 13 2" xfId="663"/>
    <cellStyle name="Normal 13 2 2" xfId="664"/>
    <cellStyle name="Normal 13 3" xfId="665"/>
    <cellStyle name="Normal 14" xfId="666"/>
    <cellStyle name="Normal 14 2" xfId="667"/>
    <cellStyle name="Normal 14 3" xfId="668"/>
    <cellStyle name="Normal 15" xfId="669"/>
    <cellStyle name="Normal 15 2" xfId="670"/>
    <cellStyle name="Normal 15 2 2" xfId="671"/>
    <cellStyle name="Normal 15 2 3" xfId="672"/>
    <cellStyle name="Normal 15 3" xfId="673"/>
    <cellStyle name="Normal 15 3 2" xfId="674"/>
    <cellStyle name="Normal 15 3 3" xfId="675"/>
    <cellStyle name="Normal 15 4" xfId="676"/>
    <cellStyle name="Normal 15 4 2" xfId="677"/>
    <cellStyle name="Normal 15 4 3" xfId="678"/>
    <cellStyle name="Normal 15 5" xfId="679"/>
    <cellStyle name="Normal 15 5 2" xfId="680"/>
    <cellStyle name="Normal 15 5 3" xfId="681"/>
    <cellStyle name="Normal 15 6" xfId="682"/>
    <cellStyle name="Normal 15 7" xfId="683"/>
    <cellStyle name="Normal 15 8" xfId="684"/>
    <cellStyle name="Normal 16" xfId="685"/>
    <cellStyle name="Normal 16 2" xfId="686"/>
    <cellStyle name="Normal 16 2 2" xfId="687"/>
    <cellStyle name="Normal 16 2 3" xfId="688"/>
    <cellStyle name="Normal 16 3" xfId="689"/>
    <cellStyle name="Normal 16 3 2" xfId="690"/>
    <cellStyle name="Normal 16 3 3" xfId="691"/>
    <cellStyle name="Normal 16 4" xfId="692"/>
    <cellStyle name="Normal 16 4 2" xfId="693"/>
    <cellStyle name="Normal 16 4 3" xfId="694"/>
    <cellStyle name="Normal 16 5" xfId="695"/>
    <cellStyle name="Normal 16 5 2" xfId="696"/>
    <cellStyle name="Normal 16 5 3" xfId="697"/>
    <cellStyle name="Normal 16 6" xfId="698"/>
    <cellStyle name="Normal 16 7" xfId="699"/>
    <cellStyle name="Normal 17" xfId="700"/>
    <cellStyle name="Normal 17 2" xfId="701"/>
    <cellStyle name="Normal 18" xfId="702"/>
    <cellStyle name="Normal 18 2" xfId="703"/>
    <cellStyle name="Normal 19" xfId="704"/>
    <cellStyle name="Normal 19 2" xfId="705"/>
    <cellStyle name="Normal 19 2 2" xfId="706"/>
    <cellStyle name="Normal 19 2 3" xfId="707"/>
    <cellStyle name="Normal 19 3" xfId="708"/>
    <cellStyle name="Normal 19 3 2" xfId="709"/>
    <cellStyle name="Normal 19 3 3" xfId="710"/>
    <cellStyle name="Normal 19 4" xfId="711"/>
    <cellStyle name="Normal 19 4 2" xfId="712"/>
    <cellStyle name="Normal 19 4 3" xfId="713"/>
    <cellStyle name="Normal 19 5" xfId="714"/>
    <cellStyle name="Normal 19 5 2" xfId="715"/>
    <cellStyle name="Normal 19 5 3" xfId="716"/>
    <cellStyle name="Normal 19 6" xfId="717"/>
    <cellStyle name="Normal 19 7" xfId="718"/>
    <cellStyle name="Normal 2" xfId="12"/>
    <cellStyle name="Normal 2 10" xfId="49"/>
    <cellStyle name="Normal 2 10 2" xfId="719"/>
    <cellStyle name="Normal 2 10 2 2" xfId="720"/>
    <cellStyle name="Normal 2 10 2 3" xfId="721"/>
    <cellStyle name="Normal 2 10 2 4" xfId="722"/>
    <cellStyle name="Normal 2 10 3" xfId="723"/>
    <cellStyle name="Normal 2 10 3 2" xfId="724"/>
    <cellStyle name="Normal 2 10 4" xfId="725"/>
    <cellStyle name="Normal 2 10 4 2" xfId="726"/>
    <cellStyle name="Normal 2 10 5" xfId="727"/>
    <cellStyle name="Normal 2 10 6" xfId="728"/>
    <cellStyle name="Normal 2 10 7" xfId="729"/>
    <cellStyle name="Normal 2 11" xfId="730"/>
    <cellStyle name="Normal 2 11 2" xfId="731"/>
    <cellStyle name="Normal 2 11 2 2" xfId="732"/>
    <cellStyle name="Normal 2 11 2 3" xfId="733"/>
    <cellStyle name="Normal 2 11 2 4" xfId="734"/>
    <cellStyle name="Normal 2 11 3" xfId="735"/>
    <cellStyle name="Normal 2 11 3 2" xfId="736"/>
    <cellStyle name="Normal 2 11 4" xfId="737"/>
    <cellStyle name="Normal 2 11 4 2" xfId="738"/>
    <cellStyle name="Normal 2 11 5" xfId="739"/>
    <cellStyle name="Normal 2 11 6" xfId="740"/>
    <cellStyle name="Normal 2 11 7" xfId="741"/>
    <cellStyle name="Normal 2 12" xfId="742"/>
    <cellStyle name="Normal 2 12 2" xfId="743"/>
    <cellStyle name="Normal 2 12 2 2" xfId="744"/>
    <cellStyle name="Normal 2 12 2 3" xfId="745"/>
    <cellStyle name="Normal 2 12 2 4" xfId="746"/>
    <cellStyle name="Normal 2 12 3" xfId="747"/>
    <cellStyle name="Normal 2 12 3 2" xfId="748"/>
    <cellStyle name="Normal 2 12 4" xfId="749"/>
    <cellStyle name="Normal 2 12 4 2" xfId="750"/>
    <cellStyle name="Normal 2 12 5" xfId="751"/>
    <cellStyle name="Normal 2 12 6" xfId="752"/>
    <cellStyle name="Normal 2 12 7" xfId="753"/>
    <cellStyle name="Normal 2 13" xfId="754"/>
    <cellStyle name="Normal 2 13 2" xfId="755"/>
    <cellStyle name="Normal 2 13 2 2" xfId="756"/>
    <cellStyle name="Normal 2 13 2 3" xfId="757"/>
    <cellStyle name="Normal 2 13 2 4" xfId="758"/>
    <cellStyle name="Normal 2 13 3" xfId="759"/>
    <cellStyle name="Normal 2 13 3 2" xfId="760"/>
    <cellStyle name="Normal 2 13 4" xfId="761"/>
    <cellStyle name="Normal 2 13 4 2" xfId="762"/>
    <cellStyle name="Normal 2 13 5" xfId="763"/>
    <cellStyle name="Normal 2 13 6" xfId="764"/>
    <cellStyle name="Normal 2 13 7" xfId="765"/>
    <cellStyle name="Normal 2 134" xfId="19"/>
    <cellStyle name="Normal 2 134 10" xfId="61"/>
    <cellStyle name="Normal 2 134 2" xfId="52"/>
    <cellStyle name="Normal 2 134 3" xfId="55"/>
    <cellStyle name="Normal 2 134 4" xfId="51"/>
    <cellStyle name="Normal 2 134 5" xfId="56"/>
    <cellStyle name="Normal 2 134 6" xfId="57"/>
    <cellStyle name="Normal 2 134 7" xfId="58"/>
    <cellStyle name="Normal 2 134 8" xfId="59"/>
    <cellStyle name="Normal 2 134 9" xfId="60"/>
    <cellStyle name="Normal 2 14" xfId="766"/>
    <cellStyle name="Normal 2 14 2" xfId="767"/>
    <cellStyle name="Normal 2 14 3" xfId="768"/>
    <cellStyle name="Normal 2 14 4" xfId="769"/>
    <cellStyle name="Normal 2 15" xfId="770"/>
    <cellStyle name="Normal 2 15 2" xfId="771"/>
    <cellStyle name="Normal 2 15 3" xfId="772"/>
    <cellStyle name="Normal 2 15 4" xfId="773"/>
    <cellStyle name="Normal 2 16" xfId="774"/>
    <cellStyle name="Normal 2 16 2" xfId="64"/>
    <cellStyle name="Normal 2 16 3" xfId="775"/>
    <cellStyle name="Normal 2 17" xfId="63"/>
    <cellStyle name="Normal 2 17 2" xfId="776"/>
    <cellStyle name="Normal 2 17 3" xfId="777"/>
    <cellStyle name="Normal 2 18" xfId="778"/>
    <cellStyle name="Normal 2 18 2" xfId="9"/>
    <cellStyle name="Normal 2 18 2 2" xfId="779"/>
    <cellStyle name="Normal 2 19" xfId="780"/>
    <cellStyle name="Normal 2 19 2" xfId="781"/>
    <cellStyle name="Normal 2 2" xfId="6"/>
    <cellStyle name="Normal 2 2 2" xfId="783"/>
    <cellStyle name="Normal 2 2 2 2" xfId="784"/>
    <cellStyle name="Normal 2 2 2 3" xfId="785"/>
    <cellStyle name="Normal 2 2 2 4" xfId="786"/>
    <cellStyle name="Normal 2 2 3" xfId="787"/>
    <cellStyle name="Normal 2 2 3 2" xfId="788"/>
    <cellStyle name="Normal 2 2 4" xfId="789"/>
    <cellStyle name="Normal 2 2 4 2" xfId="790"/>
    <cellStyle name="Normal 2 2 5" xfId="791"/>
    <cellStyle name="Normal 2 2 6" xfId="792"/>
    <cellStyle name="Normal 2 2 7" xfId="793"/>
    <cellStyle name="Normal 2 2 8" xfId="782"/>
    <cellStyle name="Normal 2 20" xfId="794"/>
    <cellStyle name="Normal 2 20 2" xfId="795"/>
    <cellStyle name="Normal 2 21" xfId="796"/>
    <cellStyle name="Normal 2 22" xfId="797"/>
    <cellStyle name="Normal 2 23" xfId="798"/>
    <cellStyle name="Normal 2 24" xfId="799"/>
    <cellStyle name="Normal 2 25" xfId="800"/>
    <cellStyle name="Normal 2 26" xfId="801"/>
    <cellStyle name="Normal 2 27" xfId="802"/>
    <cellStyle name="Normal 2 28" xfId="803"/>
    <cellStyle name="Normal 2 29" xfId="804"/>
    <cellStyle name="Normal 2 3" xfId="805"/>
    <cellStyle name="Normal 2 3 2" xfId="806"/>
    <cellStyle name="Normal 2 3 2 2" xfId="807"/>
    <cellStyle name="Normal 2 3 2 3" xfId="808"/>
    <cellStyle name="Normal 2 3 2 4" xfId="809"/>
    <cellStyle name="Normal 2 3 3" xfId="810"/>
    <cellStyle name="Normal 2 3 3 2" xfId="811"/>
    <cellStyle name="Normal 2 3 4" xfId="812"/>
    <cellStyle name="Normal 2 3 4 2" xfId="813"/>
    <cellStyle name="Normal 2 3 5" xfId="814"/>
    <cellStyle name="Normal 2 3 6" xfId="815"/>
    <cellStyle name="Normal 2 3 7" xfId="816"/>
    <cellStyle name="Normal 2 30" xfId="817"/>
    <cellStyle name="Normal 2 31" xfId="818"/>
    <cellStyle name="Normal 2 32" xfId="819"/>
    <cellStyle name="Normal 2 33" xfId="820"/>
    <cellStyle name="Normal 2 34" xfId="821"/>
    <cellStyle name="Normal 2 35" xfId="822"/>
    <cellStyle name="Normal 2 36" xfId="823"/>
    <cellStyle name="Normal 2 4" xfId="824"/>
    <cellStyle name="Normal 2 4 2" xfId="825"/>
    <cellStyle name="Normal 2 4 2 2" xfId="826"/>
    <cellStyle name="Normal 2 4 2 3" xfId="827"/>
    <cellStyle name="Normal 2 4 2 4" xfId="828"/>
    <cellStyle name="Normal 2 4 3" xfId="829"/>
    <cellStyle name="Normal 2 4 3 2" xfId="830"/>
    <cellStyle name="Normal 2 4 4" xfId="831"/>
    <cellStyle name="Normal 2 4 4 2" xfId="832"/>
    <cellStyle name="Normal 2 4 5" xfId="833"/>
    <cellStyle name="Normal 2 4 6" xfId="834"/>
    <cellStyle name="Normal 2 4 7" xfId="835"/>
    <cellStyle name="Normal 2 5" xfId="836"/>
    <cellStyle name="Normal 2 5 2" xfId="837"/>
    <cellStyle name="Normal 2 5 2 2" xfId="838"/>
    <cellStyle name="Normal 2 5 2 3" xfId="839"/>
    <cellStyle name="Normal 2 5 2 4" xfId="840"/>
    <cellStyle name="Normal 2 5 3" xfId="841"/>
    <cellStyle name="Normal 2 5 3 2" xfId="842"/>
    <cellStyle name="Normal 2 5 4" xfId="843"/>
    <cellStyle name="Normal 2 5 4 2" xfId="844"/>
    <cellStyle name="Normal 2 5 5" xfId="845"/>
    <cellStyle name="Normal 2 5 6" xfId="846"/>
    <cellStyle name="Normal 2 5 7" xfId="847"/>
    <cellStyle name="Normal 2 6" xfId="848"/>
    <cellStyle name="Normal 2 6 2" xfId="849"/>
    <cellStyle name="Normal 2 6 2 2" xfId="850"/>
    <cellStyle name="Normal 2 6 2 3" xfId="851"/>
    <cellStyle name="Normal 2 6 2 4" xfId="852"/>
    <cellStyle name="Normal 2 6 3" xfId="853"/>
    <cellStyle name="Normal 2 6 3 2" xfId="854"/>
    <cellStyle name="Normal 2 6 4" xfId="855"/>
    <cellStyle name="Normal 2 6 4 2" xfId="856"/>
    <cellStyle name="Normal 2 6 5" xfId="857"/>
    <cellStyle name="Normal 2 6 6" xfId="858"/>
    <cellStyle name="Normal 2 6 7" xfId="859"/>
    <cellStyle name="Normal 2 7" xfId="860"/>
    <cellStyle name="Normal 2 7 2" xfId="861"/>
    <cellStyle name="Normal 2 7 2 2" xfId="862"/>
    <cellStyle name="Normal 2 7 2 3" xfId="863"/>
    <cellStyle name="Normal 2 7 2 4" xfId="864"/>
    <cellStyle name="Normal 2 7 3" xfId="865"/>
    <cellStyle name="Normal 2 7 3 2" xfId="866"/>
    <cellStyle name="Normal 2 7 4" xfId="867"/>
    <cellStyle name="Normal 2 7 4 2" xfId="868"/>
    <cellStyle name="Normal 2 7 5" xfId="869"/>
    <cellStyle name="Normal 2 7 6" xfId="870"/>
    <cellStyle name="Normal 2 7 7" xfId="871"/>
    <cellStyle name="Normal 2 8" xfId="872"/>
    <cellStyle name="Normal 2 8 2" xfId="873"/>
    <cellStyle name="Normal 2 8 2 2" xfId="874"/>
    <cellStyle name="Normal 2 8 2 3" xfId="875"/>
    <cellStyle name="Normal 2 8 2 4" xfId="876"/>
    <cellStyle name="Normal 2 8 3" xfId="877"/>
    <cellStyle name="Normal 2 8 3 2" xfId="878"/>
    <cellStyle name="Normal 2 8 4" xfId="879"/>
    <cellStyle name="Normal 2 8 4 2" xfId="880"/>
    <cellStyle name="Normal 2 8 5" xfId="881"/>
    <cellStyle name="Normal 2 8 6" xfId="882"/>
    <cellStyle name="Normal 2 8 7" xfId="883"/>
    <cellStyle name="Normal 2 9" xfId="884"/>
    <cellStyle name="Normal 2 9 2" xfId="885"/>
    <cellStyle name="Normal 2 9 2 2" xfId="886"/>
    <cellStyle name="Normal 2 9 2 3" xfId="887"/>
    <cellStyle name="Normal 2 9 2 4" xfId="888"/>
    <cellStyle name="Normal 2 9 3" xfId="889"/>
    <cellStyle name="Normal 2 9 3 2" xfId="890"/>
    <cellStyle name="Normal 2 9 4" xfId="891"/>
    <cellStyle name="Normal 2 9 4 2" xfId="892"/>
    <cellStyle name="Normal 2 9 5" xfId="893"/>
    <cellStyle name="Normal 2 9 6" xfId="894"/>
    <cellStyle name="Normal 2 9 7" xfId="895"/>
    <cellStyle name="Normal 20" xfId="896"/>
    <cellStyle name="Normal 20 2" xfId="897"/>
    <cellStyle name="Normal 21" xfId="898"/>
    <cellStyle name="Normal 21 2" xfId="899"/>
    <cellStyle name="Normal 21 3" xfId="900"/>
    <cellStyle name="Normal 22" xfId="901"/>
    <cellStyle name="Normal 22 2" xfId="902"/>
    <cellStyle name="Normal 22 2 2" xfId="903"/>
    <cellStyle name="Normal 22 2 3" xfId="904"/>
    <cellStyle name="Normal 22 3" xfId="905"/>
    <cellStyle name="Normal 22 3 2" xfId="906"/>
    <cellStyle name="Normal 22 3 3" xfId="907"/>
    <cellStyle name="Normal 22 4" xfId="908"/>
    <cellStyle name="Normal 22 4 2" xfId="909"/>
    <cellStyle name="Normal 22 4 3" xfId="910"/>
    <cellStyle name="Normal 22 5" xfId="911"/>
    <cellStyle name="Normal 22 5 2" xfId="912"/>
    <cellStyle name="Normal 22 5 3" xfId="913"/>
    <cellStyle name="Normal 22 6" xfId="914"/>
    <cellStyle name="Normal 22 7" xfId="915"/>
    <cellStyle name="Normal 23" xfId="916"/>
    <cellStyle name="Normal 23 2" xfId="18"/>
    <cellStyle name="Normal 23 2 2" xfId="917"/>
    <cellStyle name="Normal 24" xfId="918"/>
    <cellStyle name="Normal 24 2" xfId="919"/>
    <cellStyle name="Normal 24 3" xfId="920"/>
    <cellStyle name="Normal 25" xfId="921"/>
    <cellStyle name="Normal 25 2" xfId="922"/>
    <cellStyle name="Normal 25 3" xfId="923"/>
    <cellStyle name="Normal 26" xfId="924"/>
    <cellStyle name="Normal 26 2" xfId="925"/>
    <cellStyle name="Normal 27" xfId="926"/>
    <cellStyle name="Normal 27 2" xfId="927"/>
    <cellStyle name="Normal 28" xfId="928"/>
    <cellStyle name="Normal 29" xfId="929"/>
    <cellStyle name="Normal 29 2" xfId="930"/>
    <cellStyle name="Normal 29 3" xfId="931"/>
    <cellStyle name="Normal 3" xfId="14"/>
    <cellStyle name="Normal 3 10" xfId="933"/>
    <cellStyle name="Normal 3 11" xfId="932"/>
    <cellStyle name="Normal 3 144" xfId="24"/>
    <cellStyle name="Normal 3 2" xfId="934"/>
    <cellStyle name="Normal 3 2 2" xfId="935"/>
    <cellStyle name="Normal 3 2 3" xfId="936"/>
    <cellStyle name="Normal 3 3" xfId="937"/>
    <cellStyle name="Normal 3 3 2" xfId="938"/>
    <cellStyle name="Normal 3 3 3" xfId="939"/>
    <cellStyle name="Normal 3 4" xfId="940"/>
    <cellStyle name="Normal 3 4 2" xfId="941"/>
    <cellStyle name="Normal 3 4 3" xfId="942"/>
    <cellStyle name="Normal 3 5" xfId="943"/>
    <cellStyle name="Normal 3 5 2" xfId="944"/>
    <cellStyle name="Normal 3 5 3" xfId="945"/>
    <cellStyle name="Normal 3 6" xfId="946"/>
    <cellStyle name="Normal 3 6 2" xfId="947"/>
    <cellStyle name="Normal 3 7" xfId="948"/>
    <cellStyle name="Normal 3 8" xfId="949"/>
    <cellStyle name="Normal 3 9" xfId="950"/>
    <cellStyle name="Normal 30" xfId="48"/>
    <cellStyle name="Normal 30 2" xfId="951"/>
    <cellStyle name="Normal 30 2 2" xfId="952"/>
    <cellStyle name="Normal 30 2 3" xfId="953"/>
    <cellStyle name="Normal 30 3" xfId="954"/>
    <cellStyle name="Normal 30 3 2" xfId="955"/>
    <cellStyle name="Normal 30 3 3" xfId="956"/>
    <cellStyle name="Normal 30 4" xfId="957"/>
    <cellStyle name="Normal 30 4 2" xfId="958"/>
    <cellStyle name="Normal 30 4 3" xfId="959"/>
    <cellStyle name="Normal 30 5" xfId="960"/>
    <cellStyle name="Normal 30 5 2" xfId="961"/>
    <cellStyle name="Normal 30 5 3" xfId="962"/>
    <cellStyle name="Normal 30 6" xfId="963"/>
    <cellStyle name="Normal 30 7" xfId="964"/>
    <cellStyle name="Normal 31" xfId="965"/>
    <cellStyle name="Normal 31 2" xfId="966"/>
    <cellStyle name="Normal 31 3" xfId="967"/>
    <cellStyle name="Normal 32" xfId="968"/>
    <cellStyle name="Normal 32 2" xfId="969"/>
    <cellStyle name="Normal 32 3" xfId="970"/>
    <cellStyle name="Normal 33" xfId="971"/>
    <cellStyle name="Normal 33 2" xfId="972"/>
    <cellStyle name="Normal 34" xfId="973"/>
    <cellStyle name="Normal 34 2" xfId="15"/>
    <cellStyle name="Normal 34 2 2" xfId="974"/>
    <cellStyle name="Normal 35" xfId="975"/>
    <cellStyle name="Normal 35 2" xfId="976"/>
    <cellStyle name="Normal 35 2 2" xfId="977"/>
    <cellStyle name="Normal 35 2 3" xfId="978"/>
    <cellStyle name="Normal 35 3" xfId="979"/>
    <cellStyle name="Normal 35 3 2" xfId="980"/>
    <cellStyle name="Normal 35 3 3" xfId="981"/>
    <cellStyle name="Normal 35 4" xfId="982"/>
    <cellStyle name="Normal 35 4 2" xfId="983"/>
    <cellStyle name="Normal 35 4 3" xfId="984"/>
    <cellStyle name="Normal 35 5" xfId="985"/>
    <cellStyle name="Normal 35 5 2" xfId="986"/>
    <cellStyle name="Normal 35 5 3" xfId="987"/>
    <cellStyle name="Normal 35 6" xfId="988"/>
    <cellStyle name="Normal 35 7" xfId="989"/>
    <cellStyle name="Normal 36" xfId="990"/>
    <cellStyle name="Normal 37" xfId="991"/>
    <cellStyle name="Normal 38" xfId="992"/>
    <cellStyle name="Normal 39" xfId="993"/>
    <cellStyle name="Normal 4" xfId="5"/>
    <cellStyle name="Normal 4 10" xfId="995"/>
    <cellStyle name="Normal 4 11" xfId="994"/>
    <cellStyle name="Normal 4 2" xfId="996"/>
    <cellStyle name="Normal 4 2 2" xfId="997"/>
    <cellStyle name="Normal 4 2 3" xfId="998"/>
    <cellStyle name="Normal 4 3" xfId="999"/>
    <cellStyle name="Normal 4 3 2" xfId="1000"/>
    <cellStyle name="Normal 4 3 3" xfId="1001"/>
    <cellStyle name="Normal 4 4" xfId="1002"/>
    <cellStyle name="Normal 4 4 2" xfId="1003"/>
    <cellStyle name="Normal 4 4 3" xfId="1004"/>
    <cellStyle name="Normal 4 5" xfId="1005"/>
    <cellStyle name="Normal 4 5 2" xfId="1006"/>
    <cellStyle name="Normal 4 5 3" xfId="1007"/>
    <cellStyle name="Normal 4 6" xfId="1008"/>
    <cellStyle name="Normal 4 7" xfId="1009"/>
    <cellStyle name="Normal 4 8" xfId="1010"/>
    <cellStyle name="Normal 4 9" xfId="1011"/>
    <cellStyle name="Normal 40" xfId="1012"/>
    <cellStyle name="Normal 41" xfId="3"/>
    <cellStyle name="Normal 41 2" xfId="1013"/>
    <cellStyle name="Normal 42" xfId="1014"/>
    <cellStyle name="Normal 5" xfId="1015"/>
    <cellStyle name="Normal 5 10" xfId="22"/>
    <cellStyle name="Normal 5 10 2" xfId="54"/>
    <cellStyle name="Normal 5 2" xfId="1016"/>
    <cellStyle name="Normal 5 2 2" xfId="1017"/>
    <cellStyle name="Normal 5 2 3" xfId="1018"/>
    <cellStyle name="Normal 5 3" xfId="1019"/>
    <cellStyle name="Normal 5 3 2" xfId="1020"/>
    <cellStyle name="Normal 5 3 3" xfId="1021"/>
    <cellStyle name="Normal 5 4" xfId="1022"/>
    <cellStyle name="Normal 5 4 2" xfId="1023"/>
    <cellStyle name="Normal 5 4 3" xfId="1024"/>
    <cellStyle name="Normal 5 5" xfId="1025"/>
    <cellStyle name="Normal 5 5 2" xfId="1026"/>
    <cellStyle name="Normal 5 5 3" xfId="1027"/>
    <cellStyle name="Normal 5 6" xfId="1028"/>
    <cellStyle name="Normal 5 6 2" xfId="1029"/>
    <cellStyle name="Normal 5 7" xfId="1030"/>
    <cellStyle name="Normal 5 8" xfId="1031"/>
    <cellStyle name="Normal 52" xfId="1032"/>
    <cellStyle name="Normal 6" xfId="1033"/>
    <cellStyle name="Normal 6 2" xfId="1034"/>
    <cellStyle name="Normal 6 3" xfId="1035"/>
    <cellStyle name="Normal 6 4" xfId="1036"/>
    <cellStyle name="Normal 6 5" xfId="1037"/>
    <cellStyle name="Normal 6 6" xfId="1038"/>
    <cellStyle name="Normal 7" xfId="31"/>
    <cellStyle name="Normal 7 10" xfId="1040"/>
    <cellStyle name="Normal 7 11" xfId="1041"/>
    <cellStyle name="Normal 7 12" xfId="1042"/>
    <cellStyle name="Normal 7 13" xfId="1043"/>
    <cellStyle name="Normal 7 14" xfId="1039"/>
    <cellStyle name="Normal 7 2" xfId="1044"/>
    <cellStyle name="Normal 7 2 2" xfId="1045"/>
    <cellStyle name="Normal 7 2 2 10" xfId="1046"/>
    <cellStyle name="Normal 7 2 2 11" xfId="1047"/>
    <cellStyle name="Normal 7 2 2 12" xfId="1048"/>
    <cellStyle name="Normal 7 2 2 13" xfId="1049"/>
    <cellStyle name="Normal 7 2 2 14" xfId="1050"/>
    <cellStyle name="Normal 7 2 2 15" xfId="1051"/>
    <cellStyle name="Normal 7 2 2 16" xfId="1052"/>
    <cellStyle name="Normal 7 2 2 17" xfId="1053"/>
    <cellStyle name="Normal 7 2 2 18" xfId="1054"/>
    <cellStyle name="Normal 7 2 2 2" xfId="1055"/>
    <cellStyle name="Normal 7 2 2 3" xfId="1056"/>
    <cellStyle name="Normal 7 2 2 4" xfId="1057"/>
    <cellStyle name="Normal 7 2 2 5" xfId="1058"/>
    <cellStyle name="Normal 7 2 2 6" xfId="1059"/>
    <cellStyle name="Normal 7 2 2 7" xfId="1060"/>
    <cellStyle name="Normal 7 2 2 8" xfId="1061"/>
    <cellStyle name="Normal 7 2 2 9" xfId="1062"/>
    <cellStyle name="Normal 7 2 3" xfId="1063"/>
    <cellStyle name="Normal 7 2 3 2" xfId="1064"/>
    <cellStyle name="Normal 7 2 4" xfId="1065"/>
    <cellStyle name="Normal 7 3" xfId="1066"/>
    <cellStyle name="Normal 7 3 10" xfId="1067"/>
    <cellStyle name="Normal 7 3 11" xfId="1068"/>
    <cellStyle name="Normal 7 3 12" xfId="1069"/>
    <cellStyle name="Normal 7 3 13" xfId="1070"/>
    <cellStyle name="Normal 7 3 14" xfId="1071"/>
    <cellStyle name="Normal 7 3 15" xfId="1072"/>
    <cellStyle name="Normal 7 3 2" xfId="1073"/>
    <cellStyle name="Normal 7 3 3" xfId="1074"/>
    <cellStyle name="Normal 7 3 4" xfId="1075"/>
    <cellStyle name="Normal 7 3 5" xfId="1076"/>
    <cellStyle name="Normal 7 3 6" xfId="1077"/>
    <cellStyle name="Normal 7 3 7" xfId="1078"/>
    <cellStyle name="Normal 7 3 8" xfId="1079"/>
    <cellStyle name="Normal 7 3 9" xfId="1080"/>
    <cellStyle name="Normal 7 4" xfId="1081"/>
    <cellStyle name="Normal 7 5" xfId="1082"/>
    <cellStyle name="Normal 7 5 2" xfId="1083"/>
    <cellStyle name="Normal 7 6" xfId="1084"/>
    <cellStyle name="Normal 7 7" xfId="1085"/>
    <cellStyle name="Normal 7 7 2" xfId="1086"/>
    <cellStyle name="Normal 7 8" xfId="1087"/>
    <cellStyle name="Normal 7 9" xfId="1088"/>
    <cellStyle name="Normal 8" xfId="21"/>
    <cellStyle name="Normal 8 2" xfId="53"/>
    <cellStyle name="Normal 8 2 2" xfId="1090"/>
    <cellStyle name="Normal 8 2 3" xfId="1091"/>
    <cellStyle name="Normal 8 2 4" xfId="1089"/>
    <cellStyle name="Normal 8 3" xfId="1092"/>
    <cellStyle name="Normal 8 3 2" xfId="1093"/>
    <cellStyle name="Normal 8 3 3" xfId="1094"/>
    <cellStyle name="Normal 8 4" xfId="1095"/>
    <cellStyle name="Normal 8 4 2" xfId="1096"/>
    <cellStyle name="Normal 8 4 3" xfId="1097"/>
    <cellStyle name="Normal 8 5" xfId="1098"/>
    <cellStyle name="Normal 8 5 2" xfId="1099"/>
    <cellStyle name="Normal 8 5 3" xfId="1100"/>
    <cellStyle name="Normal 8 6" xfId="1101"/>
    <cellStyle name="Normal 8 6 2" xfId="1102"/>
    <cellStyle name="Normal 8 7" xfId="1103"/>
    <cellStyle name="Normal 8 8" xfId="1104"/>
    <cellStyle name="Normal 8 9" xfId="1105"/>
    <cellStyle name="Normal 9" xfId="1106"/>
    <cellStyle name="Normal 9 2" xfId="1107"/>
    <cellStyle name="Normal 9 3" xfId="1108"/>
    <cellStyle name="Normal 9 4" xfId="1109"/>
    <cellStyle name="Normal 9 5" xfId="1110"/>
    <cellStyle name="Normal_tables-oct 4" xfId="66"/>
    <cellStyle name="Note 10" xfId="1111"/>
    <cellStyle name="Note 11" xfId="1112"/>
    <cellStyle name="Note 12" xfId="1113"/>
    <cellStyle name="Note 13" xfId="1114"/>
    <cellStyle name="Note 14" xfId="1115"/>
    <cellStyle name="Note 15" xfId="1116"/>
    <cellStyle name="Note 16" xfId="1117"/>
    <cellStyle name="Note 17" xfId="1118"/>
    <cellStyle name="Note 18" xfId="1119"/>
    <cellStyle name="Note 19" xfId="1120"/>
    <cellStyle name="Note 2" xfId="1121"/>
    <cellStyle name="Note 2 2" xfId="1122"/>
    <cellStyle name="Note 2 3" xfId="1123"/>
    <cellStyle name="Note 20" xfId="1124"/>
    <cellStyle name="Note 3" xfId="1125"/>
    <cellStyle name="Note 3 2" xfId="1126"/>
    <cellStyle name="Note 3 3" xfId="1127"/>
    <cellStyle name="Note 4" xfId="1128"/>
    <cellStyle name="Note 4 2" xfId="1129"/>
    <cellStyle name="Note 4 3" xfId="1130"/>
    <cellStyle name="Note 5" xfId="1131"/>
    <cellStyle name="Note 5 2" xfId="1132"/>
    <cellStyle name="Note 6" xfId="1133"/>
    <cellStyle name="Note 7" xfId="1134"/>
    <cellStyle name="Note 8" xfId="1135"/>
    <cellStyle name="Note 9" xfId="1136"/>
    <cellStyle name="Output" xfId="75" builtinId="21" customBuiltin="1"/>
    <cellStyle name="Output 2" xfId="1137"/>
    <cellStyle name="Output 2 2" xfId="1138"/>
    <cellStyle name="Output 3" xfId="1139"/>
    <cellStyle name="Output 3 2" xfId="1140"/>
    <cellStyle name="Output 4" xfId="1141"/>
    <cellStyle name="Output 4 2" xfId="1142"/>
    <cellStyle name="Output 5" xfId="1143"/>
    <cellStyle name="Percent" xfId="2" builtinId="5"/>
    <cellStyle name="Percent 2" xfId="10"/>
    <cellStyle name="Percent 2 2" xfId="1144"/>
    <cellStyle name="Percent 3" xfId="62"/>
    <cellStyle name="Percent 4" xfId="1145"/>
    <cellStyle name="Title 2" xfId="1147"/>
    <cellStyle name="Title 2 2" xfId="1148"/>
    <cellStyle name="Title 3" xfId="1149"/>
    <cellStyle name="Title 3 2" xfId="1150"/>
    <cellStyle name="Title 4" xfId="1151"/>
    <cellStyle name="Title 4 2" xfId="1152"/>
    <cellStyle name="Title 5" xfId="1153"/>
    <cellStyle name="Title 6" xfId="1154"/>
    <cellStyle name="Title 7" xfId="1155"/>
    <cellStyle name="Title 8" xfId="1156"/>
    <cellStyle name="Title 9" xfId="1146"/>
    <cellStyle name="Total" xfId="81" builtinId="25" customBuiltin="1"/>
    <cellStyle name="Total 2" xfId="1157"/>
    <cellStyle name="Total 2 2" xfId="1158"/>
    <cellStyle name="Total 3" xfId="1159"/>
    <cellStyle name="Total 3 2" xfId="1160"/>
    <cellStyle name="Total 4" xfId="1161"/>
    <cellStyle name="Total 4 2" xfId="1162"/>
    <cellStyle name="Total 5" xfId="1163"/>
    <cellStyle name="Total 6" xfId="1164"/>
    <cellStyle name="Total 7" xfId="1165"/>
    <cellStyle name="Warning Text" xfId="79" builtinId="11" customBuiltin="1"/>
    <cellStyle name="Warning Text 2" xfId="1166"/>
    <cellStyle name="Warning Text 2 2" xfId="1167"/>
    <cellStyle name="Warning Text 3" xfId="1168"/>
    <cellStyle name="Warning Text 3 2" xfId="1169"/>
    <cellStyle name="Warning Text 4" xfId="1170"/>
    <cellStyle name="Warning Text 4 2" xfId="1171"/>
    <cellStyle name="Warning Text 5" xfId="1172"/>
    <cellStyle name="Warning Text 6" xfId="1173"/>
    <cellStyle name="Warning Text 7" xfId="117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5.xml"/><Relationship Id="rId118"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Monthly%20bulltein\02%20Secondary%20market\Workbook%20of%20CMR%20Sep%202024_Kavi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vimal%20backup/SEBI%20WORK%203-%20DEPA1/2021-22%20DEPA1/Bulletin%20-GMR/2021%2009%20GMR/2021%2009%20GM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vimal%20backup\SEBI%20WORK%203-%20DEPA1\2021-22%20DEPA1\Bulletin%20-GMR\2021%2009%20GMR\2021%2009%20G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Administrator/Desktop/Kshitij/Global%20Review%20Bloomberg%20-%20K%2017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dministrator\Desktop\Kshitij\Global%20Review%20Bloomberg%20-%20K%201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sheetName val="34"/>
      <sheetName val="Snapshot"/>
      <sheetName val="EquiDer"/>
      <sheetName val="Indices"/>
      <sheetName val="ADT"/>
      <sheetName val="ADNT"/>
      <sheetName val="CD"/>
      <sheetName val="IRD"/>
      <sheetName val="Demat"/>
      <sheetName val="CorpDebt"/>
      <sheetName val="Rtn, Volt"/>
    </sheetNames>
    <sheetDataSet>
      <sheetData sheetId="0"/>
      <sheetData sheetId="1"/>
      <sheetData sheetId="2">
        <row r="21">
          <cell r="BW21">
            <v>151317.94</v>
          </cell>
        </row>
      </sheetData>
      <sheetData sheetId="3"/>
      <sheetData sheetId="4">
        <row r="1">
          <cell r="F1" t="str">
            <v xml:space="preserve"> NSE  </v>
          </cell>
        </row>
        <row r="2">
          <cell r="E2">
            <v>44985</v>
          </cell>
          <cell r="F2">
            <v>100</v>
          </cell>
          <cell r="G2">
            <v>100</v>
          </cell>
        </row>
        <row r="3">
          <cell r="E3">
            <v>44986</v>
          </cell>
          <cell r="F3">
            <v>100.84922806642413</v>
          </cell>
          <cell r="G3">
            <v>100.76143802156368</v>
          </cell>
        </row>
        <row r="4">
          <cell r="E4">
            <v>44987</v>
          </cell>
          <cell r="F4">
            <v>100.10373354060778</v>
          </cell>
          <cell r="G4">
            <v>99.910501861194945</v>
          </cell>
        </row>
        <row r="5">
          <cell r="E5">
            <v>44988</v>
          </cell>
          <cell r="F5">
            <v>101.67822953718657</v>
          </cell>
          <cell r="G5">
            <v>101.43626111137117</v>
          </cell>
        </row>
        <row r="6">
          <cell r="E6">
            <v>44991</v>
          </cell>
          <cell r="F6">
            <v>102.35495363775323</v>
          </cell>
          <cell r="G6">
            <v>102.14093387415512</v>
          </cell>
        </row>
        <row r="7">
          <cell r="E7">
            <v>44993</v>
          </cell>
          <cell r="F7">
            <v>102.60316286165876</v>
          </cell>
          <cell r="G7">
            <v>102.35061086677342</v>
          </cell>
        </row>
        <row r="8">
          <cell r="E8">
            <v>44994</v>
          </cell>
          <cell r="F8">
            <v>101.65077915736001</v>
          </cell>
          <cell r="G8">
            <v>101.43169886021735</v>
          </cell>
        </row>
        <row r="9">
          <cell r="E9">
            <v>44995</v>
          </cell>
          <cell r="F9">
            <v>100.62962502781157</v>
          </cell>
          <cell r="G9">
            <v>100.29342567736708</v>
          </cell>
        </row>
        <row r="10">
          <cell r="E10">
            <v>44998</v>
          </cell>
          <cell r="F10">
            <v>99.135168559779686</v>
          </cell>
          <cell r="G10">
            <v>98.771635076893432</v>
          </cell>
        </row>
        <row r="11">
          <cell r="E11">
            <v>44999</v>
          </cell>
          <cell r="F11">
            <v>98.493696525937708</v>
          </cell>
          <cell r="G11">
            <v>98.198962316823071</v>
          </cell>
        </row>
        <row r="12">
          <cell r="E12">
            <v>45000</v>
          </cell>
          <cell r="F12">
            <v>98.082518731272344</v>
          </cell>
          <cell r="G12">
            <v>97.615045049262136</v>
          </cell>
        </row>
        <row r="13">
          <cell r="E13">
            <v>45001</v>
          </cell>
          <cell r="F13">
            <v>98.160246648886513</v>
          </cell>
          <cell r="G13">
            <v>97.748927616578229</v>
          </cell>
        </row>
        <row r="14">
          <cell r="E14">
            <v>45002</v>
          </cell>
          <cell r="F14">
            <v>98.821656327023589</v>
          </cell>
          <cell r="G14">
            <v>98.351110848795798</v>
          </cell>
        </row>
        <row r="15">
          <cell r="E15">
            <v>45005</v>
          </cell>
          <cell r="F15">
            <v>98.176427925415879</v>
          </cell>
          <cell r="G15">
            <v>97.738938152155981</v>
          </cell>
        </row>
        <row r="16">
          <cell r="E16">
            <v>45006</v>
          </cell>
          <cell r="F16">
            <v>98.864710080646333</v>
          </cell>
          <cell r="G16">
            <v>98.49489808032682</v>
          </cell>
        </row>
        <row r="17">
          <cell r="E17">
            <v>45007</v>
          </cell>
          <cell r="F17">
            <v>99.121298894183141</v>
          </cell>
          <cell r="G17">
            <v>98.732186020448367</v>
          </cell>
        </row>
        <row r="18">
          <cell r="E18">
            <v>45008</v>
          </cell>
          <cell r="F18">
            <v>98.687871844289901</v>
          </cell>
          <cell r="G18">
            <v>98.241515060856003</v>
          </cell>
        </row>
        <row r="19">
          <cell r="E19">
            <v>45009</v>
          </cell>
          <cell r="F19">
            <v>97.925907090577581</v>
          </cell>
          <cell r="G19">
            <v>97.566200129846067</v>
          </cell>
        </row>
        <row r="20">
          <cell r="E20">
            <v>45012</v>
          </cell>
          <cell r="F20">
            <v>98.160824551619726</v>
          </cell>
          <cell r="G20">
            <v>97.781185615442581</v>
          </cell>
        </row>
        <row r="21">
          <cell r="E21">
            <v>45013</v>
          </cell>
          <cell r="F21">
            <v>97.964337622334796</v>
          </cell>
          <cell r="G21">
            <v>97.713108009006447</v>
          </cell>
        </row>
        <row r="22">
          <cell r="E22">
            <v>45014</v>
          </cell>
          <cell r="F22">
            <v>98.70983214815115</v>
          </cell>
          <cell r="G22">
            <v>98.300552965191869</v>
          </cell>
        </row>
        <row r="23">
          <cell r="E23">
            <v>45016</v>
          </cell>
          <cell r="F23">
            <v>100</v>
          </cell>
          <cell r="G23">
            <v>100</v>
          </cell>
        </row>
        <row r="24">
          <cell r="E24">
            <v>45019</v>
          </cell>
          <cell r="F24">
            <v>100</v>
          </cell>
          <cell r="G24">
            <v>100</v>
          </cell>
        </row>
        <row r="25">
          <cell r="E25">
            <v>45021</v>
          </cell>
          <cell r="F25">
            <v>100.9138955227741</v>
          </cell>
          <cell r="G25">
            <v>100.98613619767998</v>
          </cell>
        </row>
        <row r="26">
          <cell r="E26">
            <v>45022</v>
          </cell>
          <cell r="F26">
            <v>101.15587666433882</v>
          </cell>
          <cell r="G26">
            <v>101.2291892389391</v>
          </cell>
        </row>
        <row r="27">
          <cell r="E27">
            <v>45026</v>
          </cell>
          <cell r="F27">
            <v>101.29899615186758</v>
          </cell>
          <cell r="G27">
            <v>101.2520970642116</v>
          </cell>
        </row>
        <row r="28">
          <cell r="E28">
            <v>45027</v>
          </cell>
          <cell r="F28">
            <v>101.86371461169497</v>
          </cell>
          <cell r="G28">
            <v>101.77862175424538</v>
          </cell>
        </row>
        <row r="29">
          <cell r="E29">
            <v>45028</v>
          </cell>
          <cell r="F29">
            <v>102.38158874126698</v>
          </cell>
          <cell r="G29">
            <v>102.17629415677884</v>
          </cell>
        </row>
        <row r="30">
          <cell r="E30">
            <v>45029</v>
          </cell>
          <cell r="F30">
            <v>102.47125396236933</v>
          </cell>
          <cell r="G30">
            <v>102.2409740799818</v>
          </cell>
        </row>
        <row r="31">
          <cell r="E31">
            <v>45033</v>
          </cell>
          <cell r="F31">
            <v>101.77491155618013</v>
          </cell>
          <cell r="G31">
            <v>101.36078234452961</v>
          </cell>
        </row>
        <row r="32">
          <cell r="E32">
            <v>45034</v>
          </cell>
          <cell r="F32">
            <v>101.5064906699314</v>
          </cell>
          <cell r="G32">
            <v>101.04991943348303</v>
          </cell>
        </row>
        <row r="33">
          <cell r="E33">
            <v>45035</v>
          </cell>
          <cell r="F33">
            <v>101.26853296777512</v>
          </cell>
          <cell r="G33">
            <v>100.7805579222839</v>
          </cell>
        </row>
        <row r="34">
          <cell r="E34">
            <v>45036</v>
          </cell>
          <cell r="F34">
            <v>101.30129526010099</v>
          </cell>
          <cell r="G34">
            <v>100.88976768013771</v>
          </cell>
        </row>
        <row r="35">
          <cell r="E35">
            <v>45037</v>
          </cell>
          <cell r="F35">
            <v>101.29899615186758</v>
          </cell>
          <cell r="G35">
            <v>100.92818988929122</v>
          </cell>
        </row>
        <row r="36">
          <cell r="E36">
            <v>45040</v>
          </cell>
          <cell r="F36">
            <v>101.98499257100653</v>
          </cell>
          <cell r="G36">
            <v>101.60669463429025</v>
          </cell>
        </row>
        <row r="37">
          <cell r="E37">
            <v>45041</v>
          </cell>
          <cell r="F37">
            <v>102.13357244058962</v>
          </cell>
          <cell r="G37">
            <v>101.73292453411166</v>
          </cell>
        </row>
        <row r="38">
          <cell r="E38">
            <v>45042</v>
          </cell>
          <cell r="F38">
            <v>102.38848606596717</v>
          </cell>
          <cell r="G38">
            <v>102.02032130508957</v>
          </cell>
        </row>
        <row r="39">
          <cell r="E39">
            <v>45043</v>
          </cell>
          <cell r="F39">
            <v>102.97159739166173</v>
          </cell>
          <cell r="G39">
            <v>102.61044312599437</v>
          </cell>
        </row>
        <row r="40">
          <cell r="E40">
            <v>45044</v>
          </cell>
          <cell r="F40">
            <v>103.83347559065531</v>
          </cell>
          <cell r="G40">
            <v>103.39387721541</v>
          </cell>
        </row>
        <row r="41">
          <cell r="E41">
            <v>45048</v>
          </cell>
          <cell r="F41">
            <v>104.30852882938034</v>
          </cell>
          <cell r="G41">
            <v>103.8037648689381</v>
          </cell>
        </row>
        <row r="42">
          <cell r="E42">
            <v>45049</v>
          </cell>
          <cell r="F42">
            <v>103.97630768965489</v>
          </cell>
          <cell r="G42">
            <v>103.53068125909796</v>
          </cell>
        </row>
        <row r="43">
          <cell r="E43">
            <v>45050</v>
          </cell>
          <cell r="F43">
            <v>104.93015021798421</v>
          </cell>
          <cell r="G43">
            <v>104.47127250431591</v>
          </cell>
        </row>
        <row r="44">
          <cell r="E44">
            <v>45051</v>
          </cell>
          <cell r="F44">
            <v>103.85646667298923</v>
          </cell>
          <cell r="G44">
            <v>103.29549538087555</v>
          </cell>
        </row>
        <row r="45">
          <cell r="E45">
            <v>45054</v>
          </cell>
          <cell r="F45">
            <v>104.97958104500219</v>
          </cell>
          <cell r="G45">
            <v>104.49665044959565</v>
          </cell>
        </row>
        <row r="46">
          <cell r="E46">
            <v>45055</v>
          </cell>
          <cell r="F46">
            <v>104.9884900894066</v>
          </cell>
          <cell r="G46">
            <v>104.4917102095812</v>
          </cell>
        </row>
        <row r="47">
          <cell r="E47">
            <v>45056</v>
          </cell>
          <cell r="F47">
            <v>105.27099301358486</v>
          </cell>
          <cell r="G47">
            <v>104.79433374772694</v>
          </cell>
        </row>
        <row r="48">
          <cell r="E48">
            <v>45057</v>
          </cell>
          <cell r="F48">
            <v>105.16695836602378</v>
          </cell>
          <cell r="G48">
            <v>104.73396807522154</v>
          </cell>
        </row>
        <row r="49">
          <cell r="E49">
            <v>45058</v>
          </cell>
          <cell r="F49">
            <v>105.26926868240982</v>
          </cell>
          <cell r="G49">
            <v>104.94271013446247</v>
          </cell>
        </row>
        <row r="50">
          <cell r="E50">
            <v>45061</v>
          </cell>
          <cell r="F50">
            <v>105.75236879995173</v>
          </cell>
          <cell r="G50">
            <v>105.48040112041933</v>
          </cell>
        </row>
        <row r="51">
          <cell r="E51">
            <v>45062</v>
          </cell>
          <cell r="F51">
            <v>105.1066067748972</v>
          </cell>
          <cell r="G51">
            <v>104.78125564659278</v>
          </cell>
        </row>
        <row r="52">
          <cell r="E52">
            <v>45063</v>
          </cell>
          <cell r="F52">
            <v>104.50452780627715</v>
          </cell>
          <cell r="G52">
            <v>104.1521702203685</v>
          </cell>
        </row>
        <row r="53">
          <cell r="E53">
            <v>45064</v>
          </cell>
          <cell r="F53">
            <v>104.20679329005263</v>
          </cell>
          <cell r="G53">
            <v>103.93408907726463</v>
          </cell>
        </row>
        <row r="54">
          <cell r="E54">
            <v>45065</v>
          </cell>
          <cell r="F54">
            <v>104.62896703940962</v>
          </cell>
          <cell r="G54">
            <v>104.43816274504093</v>
          </cell>
        </row>
        <row r="55">
          <cell r="E55">
            <v>45068</v>
          </cell>
          <cell r="F55">
            <v>105.26696957417646</v>
          </cell>
          <cell r="G55">
            <v>104.83405869140482</v>
          </cell>
        </row>
        <row r="56">
          <cell r="E56">
            <v>45069</v>
          </cell>
          <cell r="F56">
            <v>105.46009466578155</v>
          </cell>
          <cell r="G56">
            <v>104.86469833067255</v>
          </cell>
        </row>
        <row r="57">
          <cell r="E57">
            <v>45070</v>
          </cell>
          <cell r="F57">
            <v>105.1002842272554</v>
          </cell>
          <cell r="G57">
            <v>104.51277390416335</v>
          </cell>
        </row>
        <row r="58">
          <cell r="E58">
            <v>45071</v>
          </cell>
          <cell r="F58">
            <v>105.30576702561498</v>
          </cell>
          <cell r="G58">
            <v>104.67999764492662</v>
          </cell>
        </row>
        <row r="59">
          <cell r="E59">
            <v>45072</v>
          </cell>
          <cell r="F59">
            <v>106.33001974359199</v>
          </cell>
          <cell r="G59">
            <v>105.7442979140682</v>
          </cell>
        </row>
        <row r="60">
          <cell r="E60">
            <v>45075</v>
          </cell>
          <cell r="F60">
            <v>106.90077336253205</v>
          </cell>
          <cell r="G60">
            <v>106.32746617796633</v>
          </cell>
        </row>
        <row r="61">
          <cell r="E61">
            <v>45076</v>
          </cell>
          <cell r="F61">
            <v>107.10309488707071</v>
          </cell>
          <cell r="G61">
            <v>106.5351423635055</v>
          </cell>
        </row>
        <row r="62">
          <cell r="E62">
            <v>45077</v>
          </cell>
          <cell r="F62">
            <v>100</v>
          </cell>
          <cell r="G62">
            <v>100</v>
          </cell>
        </row>
        <row r="63">
          <cell r="E63">
            <v>45078</v>
          </cell>
          <cell r="F63">
            <v>99.748305852900543</v>
          </cell>
          <cell r="G63">
            <v>99.690684970706897</v>
          </cell>
        </row>
        <row r="64">
          <cell r="E64">
            <v>45079</v>
          </cell>
          <cell r="F64">
            <v>99.99838138812153</v>
          </cell>
          <cell r="G64">
            <v>99.880026648679461</v>
          </cell>
        </row>
        <row r="65">
          <cell r="E65">
            <v>45082</v>
          </cell>
          <cell r="F65">
            <v>100.32075492058009</v>
          </cell>
          <cell r="G65">
            <v>100.26385194780643</v>
          </cell>
        </row>
        <row r="66">
          <cell r="E66">
            <v>45083</v>
          </cell>
          <cell r="F66">
            <v>100.34854109116021</v>
          </cell>
          <cell r="G66">
            <v>100.27249105110263</v>
          </cell>
        </row>
        <row r="67">
          <cell r="E67">
            <v>45084</v>
          </cell>
          <cell r="F67">
            <v>101.03591160220995</v>
          </cell>
          <cell r="G67">
            <v>100.83152566883589</v>
          </cell>
        </row>
        <row r="68">
          <cell r="E68">
            <v>45085</v>
          </cell>
          <cell r="F68">
            <v>100.5403465987569</v>
          </cell>
          <cell r="G68">
            <v>100.36153289949388</v>
          </cell>
        </row>
        <row r="69">
          <cell r="E69">
            <v>45086</v>
          </cell>
          <cell r="F69">
            <v>100.15646581491713</v>
          </cell>
          <cell r="G69">
            <v>100.00541341223185</v>
          </cell>
        </row>
        <row r="70">
          <cell r="E70">
            <v>45089</v>
          </cell>
          <cell r="F70">
            <v>100.36202952348066</v>
          </cell>
          <cell r="G70">
            <v>100.16363196206335</v>
          </cell>
        </row>
        <row r="71">
          <cell r="E71">
            <v>45090</v>
          </cell>
          <cell r="F71">
            <v>100.98060902969614</v>
          </cell>
          <cell r="G71">
            <v>100.83184504418881</v>
          </cell>
        </row>
        <row r="72">
          <cell r="E72">
            <v>45091</v>
          </cell>
          <cell r="F72">
            <v>101.19507510359117</v>
          </cell>
          <cell r="G72">
            <v>100.96813847604305</v>
          </cell>
        </row>
        <row r="73">
          <cell r="E73">
            <v>45092</v>
          </cell>
          <cell r="F73">
            <v>100.82926881906076</v>
          </cell>
          <cell r="G73">
            <v>100.4717014274801</v>
          </cell>
        </row>
        <row r="74">
          <cell r="E74">
            <v>45093</v>
          </cell>
          <cell r="F74">
            <v>101.57329074585635</v>
          </cell>
          <cell r="G74">
            <v>101.21736303268618</v>
          </cell>
        </row>
        <row r="75">
          <cell r="E75">
            <v>45096</v>
          </cell>
          <cell r="F75">
            <v>101.1926471857735</v>
          </cell>
          <cell r="G75">
            <v>100.87199052604956</v>
          </cell>
        </row>
        <row r="76">
          <cell r="E76">
            <v>45097</v>
          </cell>
          <cell r="F76">
            <v>101.52311377762432</v>
          </cell>
          <cell r="G76">
            <v>101.12653268231863</v>
          </cell>
        </row>
        <row r="77">
          <cell r="E77">
            <v>45098</v>
          </cell>
          <cell r="F77">
            <v>101.73973800069061</v>
          </cell>
          <cell r="G77">
            <v>101.43864224594969</v>
          </cell>
        </row>
        <row r="78">
          <cell r="E78">
            <v>45099</v>
          </cell>
          <cell r="F78">
            <v>101.27789407803868</v>
          </cell>
          <cell r="G78">
            <v>100.98471405685905</v>
          </cell>
        </row>
        <row r="79">
          <cell r="E79">
            <v>45100</v>
          </cell>
          <cell r="F79">
            <v>100.70733339088399</v>
          </cell>
          <cell r="G79">
            <v>100.57029259892334</v>
          </cell>
        </row>
        <row r="80">
          <cell r="E80">
            <v>45103</v>
          </cell>
          <cell r="F80">
            <v>100.84599447513813</v>
          </cell>
          <cell r="G80">
            <v>100.55532986363953</v>
          </cell>
        </row>
        <row r="81">
          <cell r="E81">
            <v>45104</v>
          </cell>
          <cell r="F81">
            <v>101.52689053867404</v>
          </cell>
          <cell r="G81">
            <v>101.26758480693123</v>
          </cell>
        </row>
        <row r="82">
          <cell r="E82">
            <v>45105</v>
          </cell>
          <cell r="F82">
            <v>102.36155473066296</v>
          </cell>
          <cell r="G82">
            <v>102.06504909437926</v>
          </cell>
        </row>
        <row r="83">
          <cell r="E83">
            <v>45107</v>
          </cell>
          <cell r="F83">
            <v>103.53208088743092</v>
          </cell>
          <cell r="G83">
            <v>103.34756469905901</v>
          </cell>
        </row>
        <row r="84">
          <cell r="E84">
            <v>45110</v>
          </cell>
          <cell r="F84">
            <v>104.25236317334253</v>
          </cell>
          <cell r="G84">
            <v>104.12442927624437</v>
          </cell>
        </row>
        <row r="85">
          <cell r="E85">
            <v>45111</v>
          </cell>
          <cell r="F85">
            <v>104.6108857044199</v>
          </cell>
          <cell r="G85">
            <v>104.56197350973075</v>
          </cell>
        </row>
        <row r="86">
          <cell r="E86">
            <v>45112</v>
          </cell>
          <cell r="F86">
            <v>104.66214174723757</v>
          </cell>
          <cell r="G86">
            <v>104.509260607733</v>
          </cell>
        </row>
        <row r="87">
          <cell r="E87">
            <v>45113</v>
          </cell>
          <cell r="F87">
            <v>105.19520459254144</v>
          </cell>
          <cell r="G87">
            <v>105.05155995697378</v>
          </cell>
        </row>
        <row r="88">
          <cell r="E88">
            <v>45114</v>
          </cell>
          <cell r="F88">
            <v>104.30227037292818</v>
          </cell>
          <cell r="G88">
            <v>104.24483378429136</v>
          </cell>
        </row>
        <row r="89">
          <cell r="E89">
            <v>45117</v>
          </cell>
          <cell r="F89">
            <v>104.43229886049726</v>
          </cell>
          <cell r="G89">
            <v>104.3465867717284</v>
          </cell>
        </row>
        <row r="90">
          <cell r="E90">
            <v>45118</v>
          </cell>
          <cell r="F90">
            <v>104.88281250000003</v>
          </cell>
          <cell r="G90">
            <v>104.78360403588248</v>
          </cell>
        </row>
        <row r="91">
          <cell r="E91">
            <v>45119</v>
          </cell>
          <cell r="F91">
            <v>104.58552745165747</v>
          </cell>
          <cell r="G91">
            <v>104.42599945322941</v>
          </cell>
        </row>
        <row r="92">
          <cell r="E92">
            <v>45120</v>
          </cell>
          <cell r="F92">
            <v>104.74442118439228</v>
          </cell>
          <cell r="G92">
            <v>104.68946815061231</v>
          </cell>
        </row>
        <row r="93">
          <cell r="E93">
            <v>45121</v>
          </cell>
          <cell r="F93">
            <v>105.55777365331494</v>
          </cell>
          <cell r="G93">
            <v>105.49111625518346</v>
          </cell>
        </row>
        <row r="94">
          <cell r="E94">
            <v>45124</v>
          </cell>
          <cell r="F94">
            <v>106.35062370511052</v>
          </cell>
          <cell r="G94">
            <v>106.33591196993272</v>
          </cell>
        </row>
        <row r="95">
          <cell r="E95">
            <v>45125</v>
          </cell>
          <cell r="F95">
            <v>106.5545688017956</v>
          </cell>
          <cell r="G95">
            <v>106.6636070507858</v>
          </cell>
        </row>
        <row r="96">
          <cell r="E96">
            <v>45126</v>
          </cell>
          <cell r="F96">
            <v>107.00724059046964</v>
          </cell>
          <cell r="G96">
            <v>107.1463428967089</v>
          </cell>
        </row>
        <row r="97">
          <cell r="E97">
            <v>45127</v>
          </cell>
          <cell r="F97">
            <v>107.79496503798345</v>
          </cell>
          <cell r="G97">
            <v>107.90399704641672</v>
          </cell>
        </row>
        <row r="98">
          <cell r="E98">
            <v>45128</v>
          </cell>
          <cell r="F98">
            <v>106.53163846685085</v>
          </cell>
          <cell r="G98">
            <v>106.48654535513261</v>
          </cell>
        </row>
        <row r="99">
          <cell r="E99">
            <v>45131</v>
          </cell>
          <cell r="F99">
            <v>106.1396646236188</v>
          </cell>
          <cell r="G99">
            <v>106.00831270168553</v>
          </cell>
        </row>
        <row r="100">
          <cell r="E100">
            <v>45132</v>
          </cell>
          <cell r="F100">
            <v>106.18417645027625</v>
          </cell>
          <cell r="G100">
            <v>105.9618914941401</v>
          </cell>
        </row>
        <row r="101">
          <cell r="E101">
            <v>45133</v>
          </cell>
          <cell r="F101">
            <v>106.71130438535911</v>
          </cell>
          <cell r="G101">
            <v>106.52317770811136</v>
          </cell>
        </row>
        <row r="102">
          <cell r="E102">
            <v>45134</v>
          </cell>
          <cell r="F102">
            <v>106.072492230663</v>
          </cell>
          <cell r="G102">
            <v>105.81994511853937</v>
          </cell>
        </row>
        <row r="103">
          <cell r="E103">
            <v>45135</v>
          </cell>
          <cell r="F103">
            <v>105.99776631560773</v>
          </cell>
          <cell r="G103">
            <v>105.64968611790316</v>
          </cell>
        </row>
        <row r="104">
          <cell r="E104">
            <v>45138</v>
          </cell>
          <cell r="F104">
            <v>106.57911774861878</v>
          </cell>
          <cell r="G104">
            <v>106.2364904225719</v>
          </cell>
        </row>
        <row r="105">
          <cell r="E105">
            <v>45139</v>
          </cell>
          <cell r="F105">
            <v>106.4698614468232</v>
          </cell>
          <cell r="G105">
            <v>106.12732792694734</v>
          </cell>
        </row>
        <row r="106">
          <cell r="E106">
            <v>45140</v>
          </cell>
          <cell r="F106">
            <v>105.35301925069061</v>
          </cell>
          <cell r="G106">
            <v>105.04699288942713</v>
          </cell>
        </row>
        <row r="107">
          <cell r="E107">
            <v>45141</v>
          </cell>
          <cell r="F107">
            <v>104.5712297133978</v>
          </cell>
          <cell r="G107">
            <v>104.18132599536521</v>
          </cell>
        </row>
        <row r="108">
          <cell r="E108">
            <v>45142</v>
          </cell>
          <cell r="F108">
            <v>105.30149343922652</v>
          </cell>
          <cell r="G108">
            <v>104.94873706210443</v>
          </cell>
        </row>
        <row r="109">
          <cell r="E109">
            <v>45145</v>
          </cell>
          <cell r="F109">
            <v>105.7347418853591</v>
          </cell>
          <cell r="G109">
            <v>105.3195797531356</v>
          </cell>
        </row>
        <row r="110">
          <cell r="E110">
            <v>45146</v>
          </cell>
          <cell r="F110">
            <v>105.59203427140882</v>
          </cell>
          <cell r="G110">
            <v>105.14874587686417</v>
          </cell>
        </row>
        <row r="111">
          <cell r="E111">
            <v>45147</v>
          </cell>
          <cell r="F111">
            <v>105.92492878107734</v>
          </cell>
          <cell r="G111">
            <v>105.38717554657894</v>
          </cell>
        </row>
        <row r="112">
          <cell r="E112">
            <v>45148</v>
          </cell>
          <cell r="F112">
            <v>105.44231267265192</v>
          </cell>
          <cell r="G112">
            <v>104.89592834750079</v>
          </cell>
        </row>
        <row r="113">
          <cell r="E113">
            <v>45149</v>
          </cell>
          <cell r="F113">
            <v>104.82292386049723</v>
          </cell>
          <cell r="G113">
            <v>104.31222198375526</v>
          </cell>
        </row>
        <row r="114">
          <cell r="E114">
            <v>45152</v>
          </cell>
          <cell r="F114">
            <v>104.85664494129833</v>
          </cell>
          <cell r="G114">
            <v>104.43880640488103</v>
          </cell>
        </row>
        <row r="115">
          <cell r="E115">
            <v>45154</v>
          </cell>
          <cell r="F115">
            <v>105.02093404696133</v>
          </cell>
          <cell r="G115">
            <v>104.65837696000649</v>
          </cell>
        </row>
        <row r="116">
          <cell r="E116">
            <v>45155</v>
          </cell>
          <cell r="F116">
            <v>104.48274559737568</v>
          </cell>
          <cell r="G116">
            <v>104.03815002465572</v>
          </cell>
        </row>
        <row r="117">
          <cell r="E117">
            <v>45156</v>
          </cell>
          <cell r="F117">
            <v>104.18546054903315</v>
          </cell>
          <cell r="G117">
            <v>103.71500604258163</v>
          </cell>
        </row>
        <row r="118">
          <cell r="E118">
            <v>45159</v>
          </cell>
          <cell r="F118">
            <v>104.63570441988949</v>
          </cell>
          <cell r="G118">
            <v>104.14205879572492</v>
          </cell>
        </row>
        <row r="119">
          <cell r="E119">
            <v>45160</v>
          </cell>
          <cell r="F119">
            <v>104.65108123273481</v>
          </cell>
          <cell r="G119">
            <v>104.14835049017725</v>
          </cell>
        </row>
        <row r="120">
          <cell r="E120">
            <v>45161</v>
          </cell>
          <cell r="F120">
            <v>104.90763121546962</v>
          </cell>
          <cell r="G120">
            <v>104.48891639775259</v>
          </cell>
        </row>
        <row r="121">
          <cell r="E121">
            <v>45162</v>
          </cell>
          <cell r="F121">
            <v>104.59847634668509</v>
          </cell>
          <cell r="G121">
            <v>104.19994557843982</v>
          </cell>
        </row>
        <row r="122">
          <cell r="E122">
            <v>45163</v>
          </cell>
          <cell r="F122">
            <v>103.94617575966851</v>
          </cell>
          <cell r="G122">
            <v>103.61576015166493</v>
          </cell>
        </row>
        <row r="123">
          <cell r="E123">
            <v>45166</v>
          </cell>
          <cell r="F123">
            <v>104.16333952002762</v>
          </cell>
          <cell r="G123">
            <v>103.7915603146741</v>
          </cell>
        </row>
        <row r="124">
          <cell r="E124">
            <v>45167</v>
          </cell>
          <cell r="F124">
            <v>104.3608101691989</v>
          </cell>
          <cell r="G124">
            <v>103.91806489196165</v>
          </cell>
        </row>
        <row r="125">
          <cell r="E125">
            <v>45168</v>
          </cell>
          <cell r="F125">
            <v>104.38670795925414</v>
          </cell>
          <cell r="G125">
            <v>103.93631719338043</v>
          </cell>
        </row>
        <row r="126">
          <cell r="E126">
            <v>45169</v>
          </cell>
          <cell r="F126">
            <v>103.88143128453038</v>
          </cell>
          <cell r="G126">
            <v>103.52777224193827</v>
          </cell>
        </row>
        <row r="127">
          <cell r="E127">
            <v>45170</v>
          </cell>
          <cell r="F127">
            <v>104.86069147099447</v>
          </cell>
          <cell r="G127">
            <v>104.41523650383628</v>
          </cell>
        </row>
        <row r="128">
          <cell r="E128">
            <v>45173</v>
          </cell>
          <cell r="F128">
            <v>105.365158839779</v>
          </cell>
          <cell r="G128">
            <v>104.80005186655725</v>
          </cell>
        </row>
        <row r="129">
          <cell r="E129">
            <v>45174</v>
          </cell>
          <cell r="F129">
            <v>105.61388553176796</v>
          </cell>
          <cell r="G129">
            <v>105.04296875998041</v>
          </cell>
        </row>
        <row r="130">
          <cell r="E130">
            <v>45175</v>
          </cell>
          <cell r="F130">
            <v>105.80892826312154</v>
          </cell>
          <cell r="G130">
            <v>105.2030716243941</v>
          </cell>
        </row>
        <row r="131">
          <cell r="E131">
            <v>45176</v>
          </cell>
          <cell r="F131">
            <v>106.43479152279005</v>
          </cell>
          <cell r="G131">
            <v>105.81793305381598</v>
          </cell>
        </row>
        <row r="132">
          <cell r="E132">
            <v>45177</v>
          </cell>
          <cell r="F132">
            <v>106.93602166781768</v>
          </cell>
          <cell r="G132">
            <v>106.35025192327834</v>
          </cell>
        </row>
        <row r="133">
          <cell r="E133">
            <v>45180</v>
          </cell>
          <cell r="F133">
            <v>107.88776545234805</v>
          </cell>
          <cell r="G133">
            <v>107.19367432401008</v>
          </cell>
        </row>
        <row r="134">
          <cell r="E134">
            <v>45181</v>
          </cell>
          <cell r="F134">
            <v>107.8707700276243</v>
          </cell>
          <cell r="G134">
            <v>107.34386058371589</v>
          </cell>
        </row>
        <row r="135">
          <cell r="E135">
            <v>45182</v>
          </cell>
          <cell r="F135">
            <v>108.28513466850828</v>
          </cell>
          <cell r="G135">
            <v>107.73646870504787</v>
          </cell>
        </row>
        <row r="136">
          <cell r="E136">
            <v>45183</v>
          </cell>
          <cell r="F136">
            <v>108.46372151243092</v>
          </cell>
          <cell r="G136">
            <v>107.81952226557205</v>
          </cell>
        </row>
        <row r="137">
          <cell r="E137">
            <v>45184</v>
          </cell>
          <cell r="F137">
            <v>108.94525854627071</v>
          </cell>
          <cell r="G137">
            <v>108.32993198582479</v>
          </cell>
        </row>
        <row r="138">
          <cell r="E138">
            <v>45187</v>
          </cell>
          <cell r="F138">
            <v>108.62666177486187</v>
          </cell>
          <cell r="G138">
            <v>107.94382315292451</v>
          </cell>
        </row>
        <row r="139">
          <cell r="E139">
            <v>45189</v>
          </cell>
          <cell r="F139">
            <v>107.37547479281768</v>
          </cell>
          <cell r="G139">
            <v>106.67270924834364</v>
          </cell>
        </row>
        <row r="140">
          <cell r="E140">
            <v>45190</v>
          </cell>
          <cell r="F140">
            <v>106.51734072859115</v>
          </cell>
          <cell r="G140">
            <v>105.76153136649209</v>
          </cell>
        </row>
        <row r="141">
          <cell r="E141">
            <v>45191</v>
          </cell>
          <cell r="F141">
            <v>106.14991583218233</v>
          </cell>
          <cell r="G141">
            <v>105.40847788261797</v>
          </cell>
        </row>
        <row r="142">
          <cell r="E142">
            <v>45194</v>
          </cell>
          <cell r="F142">
            <v>106.15153444406079</v>
          </cell>
          <cell r="G142">
            <v>105.43169647077453</v>
          </cell>
        </row>
        <row r="143">
          <cell r="E143">
            <v>45195</v>
          </cell>
          <cell r="F143">
            <v>106.09839002071826</v>
          </cell>
          <cell r="G143">
            <v>105.30678877025152</v>
          </cell>
        </row>
        <row r="144">
          <cell r="E144">
            <v>45196</v>
          </cell>
          <cell r="F144">
            <v>106.37760056975139</v>
          </cell>
          <cell r="G144">
            <v>105.58339976340667</v>
          </cell>
        </row>
        <row r="145">
          <cell r="E145">
            <v>45197</v>
          </cell>
          <cell r="F145">
            <v>105.33683313190608</v>
          </cell>
          <cell r="G145">
            <v>104.608714092629</v>
          </cell>
        </row>
        <row r="146">
          <cell r="E146">
            <v>45198</v>
          </cell>
          <cell r="F146">
            <v>105.95595217541437</v>
          </cell>
          <cell r="G146">
            <v>105.11985837619345</v>
          </cell>
        </row>
        <row r="147">
          <cell r="E147">
            <v>45202</v>
          </cell>
          <cell r="F147">
            <v>105.36488907113261</v>
          </cell>
          <cell r="G147">
            <v>104.61475028679899</v>
          </cell>
        </row>
        <row r="148">
          <cell r="E148">
            <v>45203</v>
          </cell>
          <cell r="F148">
            <v>104.86500776933701</v>
          </cell>
          <cell r="G148">
            <v>104.15794771953216</v>
          </cell>
        </row>
        <row r="149">
          <cell r="E149">
            <v>45204</v>
          </cell>
          <cell r="F149">
            <v>105.45661041091159</v>
          </cell>
          <cell r="G149">
            <v>104.80552915385967</v>
          </cell>
        </row>
        <row r="150">
          <cell r="E150">
            <v>45205</v>
          </cell>
          <cell r="F150">
            <v>106.03796184392264</v>
          </cell>
          <cell r="G150">
            <v>105.38688810876131</v>
          </cell>
        </row>
        <row r="151">
          <cell r="E151">
            <v>45208</v>
          </cell>
          <cell r="F151">
            <v>105.27640495511048</v>
          </cell>
          <cell r="G151">
            <v>104.61521338106073</v>
          </cell>
        </row>
        <row r="152">
          <cell r="E152">
            <v>45209</v>
          </cell>
          <cell r="F152">
            <v>106.23408364986186</v>
          </cell>
          <cell r="G152">
            <v>105.52059460025698</v>
          </cell>
        </row>
        <row r="153">
          <cell r="E153">
            <v>45210</v>
          </cell>
          <cell r="F153">
            <v>106.88962146063535</v>
          </cell>
          <cell r="G153">
            <v>106.14926901369221</v>
          </cell>
        </row>
        <row r="154">
          <cell r="E154">
            <v>45211</v>
          </cell>
          <cell r="F154">
            <v>106.79601174033149</v>
          </cell>
          <cell r="G154">
            <v>106.04601496209646</v>
          </cell>
        </row>
        <row r="155">
          <cell r="E155">
            <v>45212</v>
          </cell>
          <cell r="F155">
            <v>106.5642804730663</v>
          </cell>
          <cell r="G155">
            <v>105.84536739663091</v>
          </cell>
        </row>
        <row r="156">
          <cell r="E156">
            <v>45215</v>
          </cell>
          <cell r="F156">
            <v>106.46014977555249</v>
          </cell>
          <cell r="G156">
            <v>105.66043309852849</v>
          </cell>
        </row>
        <row r="157">
          <cell r="E157">
            <v>45216</v>
          </cell>
          <cell r="F157">
            <v>106.8904307665746</v>
          </cell>
          <cell r="G157">
            <v>106.07747343435805</v>
          </cell>
        </row>
        <row r="158">
          <cell r="E158">
            <v>45217</v>
          </cell>
          <cell r="F158">
            <v>106.13292040745857</v>
          </cell>
          <cell r="G158">
            <v>105.19748255571814</v>
          </cell>
        </row>
        <row r="159">
          <cell r="E159">
            <v>45218</v>
          </cell>
          <cell r="F159">
            <v>105.88257510359118</v>
          </cell>
          <cell r="G159">
            <v>104.80180843099824</v>
          </cell>
        </row>
        <row r="160">
          <cell r="E160">
            <v>45219</v>
          </cell>
          <cell r="F160">
            <v>105.43988475483427</v>
          </cell>
          <cell r="G160">
            <v>104.43193983479344</v>
          </cell>
        </row>
        <row r="161">
          <cell r="E161">
            <v>45222</v>
          </cell>
          <cell r="F161">
            <v>104.03223195787294</v>
          </cell>
          <cell r="G161">
            <v>103.11333481523488</v>
          </cell>
        </row>
        <row r="162">
          <cell r="E162">
            <v>45224</v>
          </cell>
          <cell r="F162">
            <v>103.17113043853593</v>
          </cell>
          <cell r="G162">
            <v>102.27845570519347</v>
          </cell>
        </row>
        <row r="163">
          <cell r="E163">
            <v>45225</v>
          </cell>
          <cell r="F163">
            <v>101.74189614986189</v>
          </cell>
          <cell r="G163">
            <v>100.8398134592438</v>
          </cell>
        </row>
        <row r="164">
          <cell r="E164">
            <v>45226</v>
          </cell>
          <cell r="F164">
            <v>102.76701700621548</v>
          </cell>
          <cell r="G164">
            <v>101.85327129786471</v>
          </cell>
        </row>
        <row r="165">
          <cell r="E165">
            <v>45229</v>
          </cell>
          <cell r="F165">
            <v>103.27229368093924</v>
          </cell>
          <cell r="G165">
            <v>102.38000109865115</v>
          </cell>
        </row>
        <row r="166">
          <cell r="E166">
            <v>45230</v>
          </cell>
          <cell r="F166">
            <v>102.94155732044199</v>
          </cell>
          <cell r="G166">
            <v>102.0003915541826</v>
          </cell>
        </row>
      </sheetData>
      <sheetData sheetId="5">
        <row r="2">
          <cell r="B2" t="str">
            <v>ADT at BSE (LHS)</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Raw - WFE"/>
      <sheetName val="WFE Pivot"/>
      <sheetName val="WFE Background"/>
      <sheetName val="Checking Pivot"/>
      <sheetName val="WFE Tables"/>
    </sheetNames>
    <sheetDataSet>
      <sheetData sheetId="0">
        <row r="2">
          <cell r="C2">
            <v>44409</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Raw - WFE"/>
      <sheetName val="WFE Pivot"/>
      <sheetName val="WFE Background"/>
      <sheetName val="Checking Pivot"/>
      <sheetName val="WFE Tables"/>
    </sheetNames>
    <sheetDataSet>
      <sheetData sheetId="0">
        <row r="2">
          <cell r="C2">
            <v>44409</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
      <sheetName val="PE &amp;VOL"/>
      <sheetName val="bond"/>
      <sheetName val="currency"/>
      <sheetName val="Chart 1-GDP YoY"/>
      <sheetName val="GDP QoQ"/>
      <sheetName val="Annual CPI Inflation"/>
      <sheetName val="Unemployment Rate"/>
      <sheetName val="Benchmark Int Rate"/>
      <sheetName val="Chart 2"/>
      <sheetName val="Mcap"/>
      <sheetName val="Sheet1"/>
    </sheetNames>
    <sheetDataSet>
      <sheetData sheetId="0"/>
      <sheetData sheetId="1">
        <row r="1">
          <cell r="A1" t="str">
            <v xml:space="preserve">          Country</v>
          </cell>
          <cell r="B1" t="str">
            <v>Index</v>
          </cell>
          <cell r="C1">
            <v>0</v>
          </cell>
          <cell r="D1" t="str">
            <v>Volatility (Percent)</v>
          </cell>
          <cell r="E1">
            <v>0</v>
          </cell>
          <cell r="F1" t="str">
            <v>PE Ratio</v>
          </cell>
          <cell r="I1" t="str">
            <v>Return</v>
          </cell>
          <cell r="J1" t="str">
            <v>Volatility</v>
          </cell>
          <cell r="K1" t="str">
            <v>PE Ratio</v>
          </cell>
          <cell r="M1">
            <v>0</v>
          </cell>
          <cell r="N1">
            <v>0</v>
          </cell>
          <cell r="O1">
            <v>0</v>
          </cell>
          <cell r="Q1" t="str">
            <v>BEST_PE_RATIO</v>
          </cell>
        </row>
        <row r="2">
          <cell r="A2">
            <v>0</v>
          </cell>
          <cell r="B2">
            <v>0</v>
          </cell>
          <cell r="C2">
            <v>0</v>
          </cell>
          <cell r="D2">
            <v>43039</v>
          </cell>
          <cell r="E2">
            <v>0</v>
          </cell>
          <cell r="F2">
            <v>43039</v>
          </cell>
          <cell r="G2">
            <v>0</v>
          </cell>
          <cell r="H2">
            <v>0</v>
          </cell>
          <cell r="I2">
            <v>3</v>
          </cell>
          <cell r="J2">
            <v>4</v>
          </cell>
          <cell r="K2">
            <v>5</v>
          </cell>
          <cell r="M2" t="str">
            <v>Previous month last date</v>
          </cell>
          <cell r="N2">
            <v>0</v>
          </cell>
          <cell r="O2">
            <v>43007</v>
          </cell>
        </row>
        <row r="3">
          <cell r="A3" t="str">
            <v>Developed Markets</v>
          </cell>
          <cell r="B3">
            <v>0</v>
          </cell>
          <cell r="C3">
            <v>0</v>
          </cell>
          <cell r="D3">
            <v>0</v>
          </cell>
          <cell r="E3">
            <v>0</v>
          </cell>
          <cell r="F3">
            <v>0</v>
          </cell>
          <cell r="I3">
            <v>0</v>
          </cell>
          <cell r="J3">
            <v>0</v>
          </cell>
          <cell r="K3">
            <v>0</v>
          </cell>
          <cell r="M3" t="str">
            <v>Last Month</v>
          </cell>
          <cell r="N3">
            <v>43009</v>
          </cell>
          <cell r="O3">
            <v>43039</v>
          </cell>
        </row>
        <row r="4">
          <cell r="A4" t="str">
            <v>Australia</v>
          </cell>
          <cell r="B4" t="str">
            <v>All  Ordinaries</v>
          </cell>
          <cell r="C4">
            <v>0</v>
          </cell>
          <cell r="D4">
            <v>0.41643323677708621</v>
          </cell>
          <cell r="E4">
            <v>0</v>
          </cell>
          <cell r="F4">
            <v>16.396699999999999</v>
          </cell>
          <cell r="I4">
            <v>4.0302433617227527</v>
          </cell>
          <cell r="J4">
            <v>0.41643323677708621</v>
          </cell>
          <cell r="K4">
            <v>16.396699999999999</v>
          </cell>
          <cell r="L4" t="str">
            <v>AS30 Index</v>
          </cell>
          <cell r="Q4">
            <v>16.396699999999999</v>
          </cell>
        </row>
        <row r="5">
          <cell r="A5" t="str">
            <v xml:space="preserve">France </v>
          </cell>
          <cell r="B5" t="str">
            <v xml:space="preserve">CAC 40 </v>
          </cell>
          <cell r="C5">
            <v>0</v>
          </cell>
          <cell r="D5">
            <v>0.40107215617501352</v>
          </cell>
          <cell r="E5">
            <v>0</v>
          </cell>
          <cell r="F5">
            <v>16.1205</v>
          </cell>
          <cell r="I5">
            <v>3.2549002684898625</v>
          </cell>
          <cell r="J5">
            <v>0.40107215617501352</v>
          </cell>
          <cell r="K5">
            <v>16.1205</v>
          </cell>
          <cell r="L5" t="str">
            <v>CAC Index</v>
          </cell>
          <cell r="N5">
            <v>0</v>
          </cell>
          <cell r="Q5">
            <v>16.1205</v>
          </cell>
        </row>
        <row r="6">
          <cell r="A6" t="str">
            <v xml:space="preserve">Germany </v>
          </cell>
          <cell r="B6" t="str">
            <v>Dax</v>
          </cell>
          <cell r="C6">
            <v>0</v>
          </cell>
          <cell r="D6">
            <v>0.40723069887382413</v>
          </cell>
          <cell r="E6">
            <v>0</v>
          </cell>
          <cell r="F6">
            <v>14.925699999999999</v>
          </cell>
          <cell r="I6">
            <v>3.1235043487885839</v>
          </cell>
          <cell r="J6">
            <v>0.40723069887382413</v>
          </cell>
          <cell r="K6">
            <v>14.925699999999999</v>
          </cell>
          <cell r="L6" t="str">
            <v>DAX Index</v>
          </cell>
          <cell r="M6" t="str">
            <v>Daily Return</v>
          </cell>
          <cell r="N6" t="str">
            <v>CHG_PCT_1D</v>
          </cell>
          <cell r="Q6">
            <v>14.925699999999999</v>
          </cell>
        </row>
        <row r="7">
          <cell r="A7" t="str">
            <v xml:space="preserve">Hong Kong </v>
          </cell>
          <cell r="B7" t="str">
            <v xml:space="preserve">Hang Seng </v>
          </cell>
          <cell r="C7">
            <v>0</v>
          </cell>
          <cell r="D7">
            <v>0.85098456909752784</v>
          </cell>
          <cell r="E7">
            <v>0</v>
          </cell>
          <cell r="F7">
            <v>12.827999999999999</v>
          </cell>
          <cell r="I7">
            <v>2.5086465633313191</v>
          </cell>
          <cell r="J7">
            <v>0.85098456909752784</v>
          </cell>
          <cell r="K7">
            <v>12.827999999999999</v>
          </cell>
          <cell r="L7" t="str">
            <v>HSI Index</v>
          </cell>
          <cell r="N7">
            <v>0</v>
          </cell>
          <cell r="Q7">
            <v>12.827999999999999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
      <sheetName val="PE &amp;VOL"/>
      <sheetName val="bond"/>
      <sheetName val="currency"/>
      <sheetName val="Chart 1-GDP YoY"/>
      <sheetName val="GDP QoQ"/>
      <sheetName val="Annual CPI Inflation"/>
      <sheetName val="Unemployment Rate"/>
      <sheetName val="Benchmark Int Rate"/>
      <sheetName val="Chart 2"/>
      <sheetName val="Mcap"/>
      <sheetName val="Sheet1"/>
    </sheetNames>
    <sheetDataSet>
      <sheetData sheetId="0"/>
      <sheetData sheetId="1">
        <row r="1">
          <cell r="A1" t="str">
            <v xml:space="preserve">          Country</v>
          </cell>
          <cell r="B1" t="str">
            <v>Index</v>
          </cell>
          <cell r="C1">
            <v>0</v>
          </cell>
          <cell r="D1" t="str">
            <v>Volatility (Percent)</v>
          </cell>
          <cell r="E1">
            <v>0</v>
          </cell>
          <cell r="F1" t="str">
            <v>PE Ratio</v>
          </cell>
          <cell r="I1" t="str">
            <v>Return</v>
          </cell>
          <cell r="J1" t="str">
            <v>Volatility</v>
          </cell>
          <cell r="K1" t="str">
            <v>PE Ratio</v>
          </cell>
          <cell r="M1">
            <v>0</v>
          </cell>
          <cell r="N1">
            <v>0</v>
          </cell>
          <cell r="O1">
            <v>0</v>
          </cell>
          <cell r="Q1" t="str">
            <v>BEST_PE_RATIO</v>
          </cell>
        </row>
        <row r="2">
          <cell r="A2">
            <v>0</v>
          </cell>
          <cell r="B2">
            <v>0</v>
          </cell>
          <cell r="C2">
            <v>0</v>
          </cell>
          <cell r="D2">
            <v>43039</v>
          </cell>
          <cell r="E2">
            <v>0</v>
          </cell>
          <cell r="F2">
            <v>43039</v>
          </cell>
          <cell r="G2">
            <v>0</v>
          </cell>
          <cell r="H2">
            <v>0</v>
          </cell>
          <cell r="I2">
            <v>3</v>
          </cell>
          <cell r="J2">
            <v>4</v>
          </cell>
          <cell r="K2">
            <v>5</v>
          </cell>
          <cell r="M2" t="str">
            <v>Previous month last date</v>
          </cell>
          <cell r="N2">
            <v>0</v>
          </cell>
          <cell r="O2">
            <v>43007</v>
          </cell>
        </row>
        <row r="3">
          <cell r="A3" t="str">
            <v>Developed Markets</v>
          </cell>
          <cell r="B3">
            <v>0</v>
          </cell>
          <cell r="C3">
            <v>0</v>
          </cell>
          <cell r="D3">
            <v>0</v>
          </cell>
          <cell r="E3">
            <v>0</v>
          </cell>
          <cell r="F3">
            <v>0</v>
          </cell>
          <cell r="I3">
            <v>0</v>
          </cell>
          <cell r="J3">
            <v>0</v>
          </cell>
          <cell r="K3">
            <v>0</v>
          </cell>
          <cell r="M3" t="str">
            <v>Last Month</v>
          </cell>
          <cell r="N3">
            <v>43009</v>
          </cell>
          <cell r="O3">
            <v>43039</v>
          </cell>
        </row>
        <row r="4">
          <cell r="A4" t="str">
            <v>Australia</v>
          </cell>
          <cell r="B4" t="str">
            <v>All  Ordinaries</v>
          </cell>
          <cell r="C4">
            <v>0</v>
          </cell>
          <cell r="D4">
            <v>0.41643323677708621</v>
          </cell>
          <cell r="E4">
            <v>0</v>
          </cell>
          <cell r="F4">
            <v>16.396699999999999</v>
          </cell>
          <cell r="I4">
            <v>4.0302433617227527</v>
          </cell>
          <cell r="J4">
            <v>0.41643323677708621</v>
          </cell>
          <cell r="K4">
            <v>16.396699999999999</v>
          </cell>
          <cell r="L4" t="str">
            <v>AS30 Index</v>
          </cell>
          <cell r="Q4">
            <v>16.396699999999999</v>
          </cell>
        </row>
        <row r="5">
          <cell r="A5" t="str">
            <v xml:space="preserve">France </v>
          </cell>
          <cell r="B5" t="str">
            <v xml:space="preserve">CAC 40 </v>
          </cell>
          <cell r="C5">
            <v>0</v>
          </cell>
          <cell r="D5">
            <v>0.40107215617501352</v>
          </cell>
          <cell r="E5">
            <v>0</v>
          </cell>
          <cell r="F5">
            <v>16.1205</v>
          </cell>
          <cell r="I5">
            <v>3.2549002684898625</v>
          </cell>
          <cell r="J5">
            <v>0.40107215617501352</v>
          </cell>
          <cell r="K5">
            <v>16.1205</v>
          </cell>
          <cell r="L5" t="str">
            <v>CAC Index</v>
          </cell>
          <cell r="N5">
            <v>0</v>
          </cell>
          <cell r="Q5">
            <v>16.1205</v>
          </cell>
        </row>
        <row r="6">
          <cell r="A6" t="str">
            <v xml:space="preserve">Germany </v>
          </cell>
          <cell r="B6" t="str">
            <v>Dax</v>
          </cell>
          <cell r="C6">
            <v>0</v>
          </cell>
          <cell r="D6">
            <v>0.40723069887382413</v>
          </cell>
          <cell r="E6">
            <v>0</v>
          </cell>
          <cell r="F6">
            <v>14.925699999999999</v>
          </cell>
          <cell r="I6">
            <v>3.1235043487885839</v>
          </cell>
          <cell r="J6">
            <v>0.40723069887382413</v>
          </cell>
          <cell r="K6">
            <v>14.925699999999999</v>
          </cell>
          <cell r="L6" t="str">
            <v>DAX Index</v>
          </cell>
          <cell r="M6" t="str">
            <v>Daily Return</v>
          </cell>
          <cell r="N6" t="str">
            <v>CHG_PCT_1D</v>
          </cell>
          <cell r="Q6">
            <v>14.925699999999999</v>
          </cell>
        </row>
        <row r="7">
          <cell r="A7" t="str">
            <v xml:space="preserve">Hong Kong </v>
          </cell>
          <cell r="B7" t="str">
            <v xml:space="preserve">Hang Seng </v>
          </cell>
          <cell r="C7">
            <v>0</v>
          </cell>
          <cell r="D7">
            <v>0.85098456909752784</v>
          </cell>
          <cell r="E7">
            <v>0</v>
          </cell>
          <cell r="F7">
            <v>12.827999999999999</v>
          </cell>
          <cell r="I7">
            <v>2.5086465633313191</v>
          </cell>
          <cell r="J7">
            <v>0.85098456909752784</v>
          </cell>
          <cell r="K7">
            <v>12.827999999999999</v>
          </cell>
          <cell r="L7" t="str">
            <v>HSI Index</v>
          </cell>
          <cell r="N7">
            <v>0</v>
          </cell>
          <cell r="Q7">
            <v>12.827999999999999</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76"/>
  <sheetViews>
    <sheetView tabSelected="1" workbookViewId="0">
      <selection activeCell="D11" sqref="D11"/>
    </sheetView>
  </sheetViews>
  <sheetFormatPr defaultRowHeight="15.75" x14ac:dyDescent="0.25"/>
  <cols>
    <col min="1" max="1" width="109.85546875" style="1244" customWidth="1"/>
    <col min="2" max="16384" width="9.140625" style="1245"/>
  </cols>
  <sheetData>
    <row r="1" spans="1:1" s="1240" customFormat="1" ht="18.75" customHeight="1" x14ac:dyDescent="0.3">
      <c r="A1" s="1239" t="s">
        <v>0</v>
      </c>
    </row>
    <row r="2" spans="1:1" s="1240" customFormat="1" ht="18" customHeight="1" x14ac:dyDescent="0.25">
      <c r="A2" s="1241" t="s">
        <v>1</v>
      </c>
    </row>
    <row r="3" spans="1:1" s="1240" customFormat="1" ht="18" customHeight="1" x14ac:dyDescent="0.25">
      <c r="A3" s="1241" t="s">
        <v>2</v>
      </c>
    </row>
    <row r="4" spans="1:1" s="1240" customFormat="1" ht="18" customHeight="1" x14ac:dyDescent="0.25">
      <c r="A4" s="1241" t="s">
        <v>3</v>
      </c>
    </row>
    <row r="5" spans="1:1" s="225" customFormat="1" ht="18" customHeight="1" x14ac:dyDescent="0.25">
      <c r="A5" s="1241" t="s">
        <v>673</v>
      </c>
    </row>
    <row r="6" spans="1:1" s="1240" customFormat="1" ht="18" customHeight="1" x14ac:dyDescent="0.25">
      <c r="A6" s="1241" t="s">
        <v>658</v>
      </c>
    </row>
    <row r="7" spans="1:1" s="1240" customFormat="1" ht="18" customHeight="1" x14ac:dyDescent="0.25">
      <c r="A7" s="1242" t="s">
        <v>659</v>
      </c>
    </row>
    <row r="8" spans="1:1" s="1240" customFormat="1" ht="18" customHeight="1" x14ac:dyDescent="0.25">
      <c r="A8" s="1241" t="s">
        <v>4</v>
      </c>
    </row>
    <row r="9" spans="1:1" s="1240" customFormat="1" ht="18" customHeight="1" x14ac:dyDescent="0.25">
      <c r="A9" s="1241" t="s">
        <v>5</v>
      </c>
    </row>
    <row r="10" spans="1:1" s="1240" customFormat="1" ht="18" customHeight="1" x14ac:dyDescent="0.25">
      <c r="A10" s="1241" t="s">
        <v>6</v>
      </c>
    </row>
    <row r="11" spans="1:1" s="1240" customFormat="1" ht="18" customHeight="1" x14ac:dyDescent="0.25">
      <c r="A11" s="1241" t="s">
        <v>7</v>
      </c>
    </row>
    <row r="12" spans="1:1" s="1240" customFormat="1" ht="18" customHeight="1" x14ac:dyDescent="0.25">
      <c r="A12" s="1241" t="s">
        <v>8</v>
      </c>
    </row>
    <row r="13" spans="1:1" s="1240" customFormat="1" ht="18" customHeight="1" x14ac:dyDescent="0.25">
      <c r="A13" s="1241" t="s">
        <v>680</v>
      </c>
    </row>
    <row r="14" spans="1:1" s="1240" customFormat="1" ht="18" customHeight="1" x14ac:dyDescent="0.25">
      <c r="A14" s="1241" t="s">
        <v>9</v>
      </c>
    </row>
    <row r="15" spans="1:1" s="1240" customFormat="1" ht="18" customHeight="1" x14ac:dyDescent="0.25">
      <c r="A15" s="1241" t="s">
        <v>10</v>
      </c>
    </row>
    <row r="16" spans="1:1" s="1240" customFormat="1" ht="18" customHeight="1" x14ac:dyDescent="0.25">
      <c r="A16" s="1241" t="s">
        <v>11</v>
      </c>
    </row>
    <row r="17" spans="1:1" s="1240" customFormat="1" ht="18" customHeight="1" x14ac:dyDescent="0.25">
      <c r="A17" s="1241" t="s">
        <v>12</v>
      </c>
    </row>
    <row r="18" spans="1:1" s="1240" customFormat="1" ht="18" customHeight="1" x14ac:dyDescent="0.25">
      <c r="A18" s="1241" t="s">
        <v>13</v>
      </c>
    </row>
    <row r="19" spans="1:1" s="1240" customFormat="1" ht="18" customHeight="1" x14ac:dyDescent="0.25">
      <c r="A19" s="1241" t="s">
        <v>14</v>
      </c>
    </row>
    <row r="20" spans="1:1" s="1240" customFormat="1" ht="18" customHeight="1" x14ac:dyDescent="0.25">
      <c r="A20" s="1241" t="s">
        <v>15</v>
      </c>
    </row>
    <row r="21" spans="1:1" s="1240" customFormat="1" ht="18" customHeight="1" x14ac:dyDescent="0.25">
      <c r="A21" s="1241" t="s">
        <v>16</v>
      </c>
    </row>
    <row r="22" spans="1:1" s="1240" customFormat="1" ht="18" customHeight="1" x14ac:dyDescent="0.25">
      <c r="A22" s="1241" t="s">
        <v>17</v>
      </c>
    </row>
    <row r="23" spans="1:1" s="1240" customFormat="1" ht="18" customHeight="1" x14ac:dyDescent="0.25">
      <c r="A23" s="1241" t="s">
        <v>18</v>
      </c>
    </row>
    <row r="24" spans="1:1" s="1240" customFormat="1" ht="18" customHeight="1" x14ac:dyDescent="0.25">
      <c r="A24" s="1241" t="s">
        <v>19</v>
      </c>
    </row>
    <row r="25" spans="1:1" s="1240" customFormat="1" ht="18" customHeight="1" x14ac:dyDescent="0.25">
      <c r="A25" s="1241" t="s">
        <v>20</v>
      </c>
    </row>
    <row r="26" spans="1:1" s="1240" customFormat="1" ht="18" customHeight="1" x14ac:dyDescent="0.25">
      <c r="A26" s="1241" t="s">
        <v>21</v>
      </c>
    </row>
    <row r="27" spans="1:1" s="1240" customFormat="1" ht="18" customHeight="1" x14ac:dyDescent="0.25">
      <c r="A27" s="1241" t="s">
        <v>22</v>
      </c>
    </row>
    <row r="28" spans="1:1" s="1240" customFormat="1" ht="18" customHeight="1" x14ac:dyDescent="0.25">
      <c r="A28" s="1241" t="s">
        <v>23</v>
      </c>
    </row>
    <row r="29" spans="1:1" s="1240" customFormat="1" ht="18" customHeight="1" x14ac:dyDescent="0.25">
      <c r="A29" s="1241" t="s">
        <v>24</v>
      </c>
    </row>
    <row r="30" spans="1:1" s="1240" customFormat="1" ht="18" customHeight="1" x14ac:dyDescent="0.25">
      <c r="A30" s="1241" t="s">
        <v>25</v>
      </c>
    </row>
    <row r="31" spans="1:1" s="1240" customFormat="1" ht="18" customHeight="1" x14ac:dyDescent="0.25">
      <c r="A31" s="1241" t="s">
        <v>26</v>
      </c>
    </row>
    <row r="32" spans="1:1" s="1240" customFormat="1" ht="18" customHeight="1" x14ac:dyDescent="0.25">
      <c r="A32" s="1241" t="s">
        <v>789</v>
      </c>
    </row>
    <row r="33" spans="1:1" s="1240" customFormat="1" ht="18" customHeight="1" x14ac:dyDescent="0.25">
      <c r="A33" s="1241" t="s">
        <v>791</v>
      </c>
    </row>
    <row r="34" spans="1:1" s="1240" customFormat="1" ht="18" customHeight="1" x14ac:dyDescent="0.25">
      <c r="A34" s="1241" t="s">
        <v>27</v>
      </c>
    </row>
    <row r="35" spans="1:1" s="1240" customFormat="1" ht="18" customHeight="1" x14ac:dyDescent="0.25">
      <c r="A35" s="1241" t="s">
        <v>28</v>
      </c>
    </row>
    <row r="36" spans="1:1" s="1240" customFormat="1" ht="18" customHeight="1" x14ac:dyDescent="0.25">
      <c r="A36" s="1241" t="s">
        <v>29</v>
      </c>
    </row>
    <row r="37" spans="1:1" s="1240" customFormat="1" ht="18" customHeight="1" x14ac:dyDescent="0.25">
      <c r="A37" s="1241" t="s">
        <v>30</v>
      </c>
    </row>
    <row r="38" spans="1:1" s="1240" customFormat="1" ht="18" customHeight="1" x14ac:dyDescent="0.25">
      <c r="A38" s="1241" t="s">
        <v>31</v>
      </c>
    </row>
    <row r="39" spans="1:1" s="1240" customFormat="1" ht="18" customHeight="1" x14ac:dyDescent="0.25">
      <c r="A39" s="1241" t="s">
        <v>32</v>
      </c>
    </row>
    <row r="40" spans="1:1" s="1240" customFormat="1" ht="18" customHeight="1" x14ac:dyDescent="0.25">
      <c r="A40" s="1241" t="s">
        <v>33</v>
      </c>
    </row>
    <row r="41" spans="1:1" s="1240" customFormat="1" ht="18" customHeight="1" x14ac:dyDescent="0.25">
      <c r="A41" s="1241" t="s">
        <v>34</v>
      </c>
    </row>
    <row r="42" spans="1:1" s="1240" customFormat="1" ht="18" customHeight="1" x14ac:dyDescent="0.25">
      <c r="A42" s="1241" t="s">
        <v>35</v>
      </c>
    </row>
    <row r="43" spans="1:1" s="1240" customFormat="1" ht="18" customHeight="1" x14ac:dyDescent="0.25">
      <c r="A43" s="1241" t="s">
        <v>36</v>
      </c>
    </row>
    <row r="44" spans="1:1" s="1240" customFormat="1" ht="18" customHeight="1" x14ac:dyDescent="0.25">
      <c r="A44" s="1241" t="s">
        <v>37</v>
      </c>
    </row>
    <row r="45" spans="1:1" s="1240" customFormat="1" ht="18" customHeight="1" x14ac:dyDescent="0.25">
      <c r="A45" s="1241" t="s">
        <v>38</v>
      </c>
    </row>
    <row r="46" spans="1:1" s="1240" customFormat="1" ht="18" customHeight="1" x14ac:dyDescent="0.25">
      <c r="A46" s="1241" t="s">
        <v>39</v>
      </c>
    </row>
    <row r="47" spans="1:1" s="1240" customFormat="1" ht="18" customHeight="1" x14ac:dyDescent="0.25">
      <c r="A47" s="1241" t="s">
        <v>40</v>
      </c>
    </row>
    <row r="48" spans="1:1" s="1240" customFormat="1" ht="18" customHeight="1" x14ac:dyDescent="0.25">
      <c r="A48" s="1241" t="s">
        <v>41</v>
      </c>
    </row>
    <row r="49" spans="1:1" s="1240" customFormat="1" ht="18" customHeight="1" x14ac:dyDescent="0.25">
      <c r="A49" s="1241" t="s">
        <v>42</v>
      </c>
    </row>
    <row r="50" spans="1:1" s="1240" customFormat="1" ht="18" customHeight="1" x14ac:dyDescent="0.25">
      <c r="A50" s="1241" t="s">
        <v>43</v>
      </c>
    </row>
    <row r="51" spans="1:1" s="1240" customFormat="1" ht="18" customHeight="1" x14ac:dyDescent="0.25">
      <c r="A51" s="1241" t="s">
        <v>44</v>
      </c>
    </row>
    <row r="52" spans="1:1" s="1240" customFormat="1" ht="18" customHeight="1" x14ac:dyDescent="0.25">
      <c r="A52" s="1241" t="s">
        <v>45</v>
      </c>
    </row>
    <row r="53" spans="1:1" s="1240" customFormat="1" ht="18" customHeight="1" x14ac:dyDescent="0.25">
      <c r="A53" s="1241" t="s">
        <v>46</v>
      </c>
    </row>
    <row r="54" spans="1:1" s="1240" customFormat="1" ht="18" customHeight="1" x14ac:dyDescent="0.25">
      <c r="A54" s="1241" t="s">
        <v>47</v>
      </c>
    </row>
    <row r="55" spans="1:1" s="1240" customFormat="1" ht="18" customHeight="1" x14ac:dyDescent="0.25">
      <c r="A55" s="1241" t="s">
        <v>48</v>
      </c>
    </row>
    <row r="56" spans="1:1" s="1240" customFormat="1" ht="18" customHeight="1" x14ac:dyDescent="0.25">
      <c r="A56" s="1241" t="s">
        <v>49</v>
      </c>
    </row>
    <row r="57" spans="1:1" s="1240" customFormat="1" ht="18" customHeight="1" x14ac:dyDescent="0.25">
      <c r="A57" s="1241" t="s">
        <v>50</v>
      </c>
    </row>
    <row r="58" spans="1:1" s="1240" customFormat="1" ht="18" customHeight="1" x14ac:dyDescent="0.25">
      <c r="A58" s="1241" t="s">
        <v>51</v>
      </c>
    </row>
    <row r="59" spans="1:1" s="1240" customFormat="1" ht="18" customHeight="1" x14ac:dyDescent="0.25">
      <c r="A59" s="1241" t="s">
        <v>52</v>
      </c>
    </row>
    <row r="60" spans="1:1" s="1240" customFormat="1" ht="18" customHeight="1" x14ac:dyDescent="0.25">
      <c r="A60" s="1241" t="s">
        <v>53</v>
      </c>
    </row>
    <row r="61" spans="1:1" s="1240" customFormat="1" ht="18" customHeight="1" x14ac:dyDescent="0.25">
      <c r="A61" s="1241" t="s">
        <v>1445</v>
      </c>
    </row>
    <row r="62" spans="1:1" s="1240" customFormat="1" ht="18" customHeight="1" x14ac:dyDescent="0.25">
      <c r="A62" s="1243" t="s">
        <v>1446</v>
      </c>
    </row>
    <row r="63" spans="1:1" s="1240" customFormat="1" ht="18" customHeight="1" x14ac:dyDescent="0.25">
      <c r="A63" s="1241" t="s">
        <v>55</v>
      </c>
    </row>
    <row r="64" spans="1:1" s="1240" customFormat="1" ht="18" customHeight="1" x14ac:dyDescent="0.25">
      <c r="A64" s="1241" t="s">
        <v>56</v>
      </c>
    </row>
    <row r="65" spans="1:1" s="1240" customFormat="1" ht="18" customHeight="1" x14ac:dyDescent="0.25">
      <c r="A65" s="1241" t="s">
        <v>57</v>
      </c>
    </row>
    <row r="66" spans="1:1" s="1240" customFormat="1" ht="18" customHeight="1" x14ac:dyDescent="0.25">
      <c r="A66" s="1241" t="s">
        <v>58</v>
      </c>
    </row>
    <row r="67" spans="1:1" s="1240" customFormat="1" ht="18" customHeight="1" x14ac:dyDescent="0.25">
      <c r="A67" s="1241" t="s">
        <v>59</v>
      </c>
    </row>
    <row r="68" spans="1:1" s="1240" customFormat="1" ht="18" customHeight="1" x14ac:dyDescent="0.25">
      <c r="A68" s="1241" t="s">
        <v>60</v>
      </c>
    </row>
    <row r="69" spans="1:1" s="1240" customFormat="1" ht="18" customHeight="1" x14ac:dyDescent="0.25">
      <c r="A69" s="1241" t="s">
        <v>61</v>
      </c>
    </row>
    <row r="70" spans="1:1" s="1240" customFormat="1" ht="18" customHeight="1" x14ac:dyDescent="0.25">
      <c r="A70" s="1241" t="s">
        <v>62</v>
      </c>
    </row>
    <row r="71" spans="1:1" s="1240" customFormat="1" ht="18" customHeight="1" x14ac:dyDescent="0.25">
      <c r="A71" s="1241" t="s">
        <v>63</v>
      </c>
    </row>
    <row r="72" spans="1:1" s="1240" customFormat="1" ht="18" customHeight="1" x14ac:dyDescent="0.25">
      <c r="A72" s="1241" t="s">
        <v>64</v>
      </c>
    </row>
    <row r="73" spans="1:1" s="1240" customFormat="1" ht="18" customHeight="1" x14ac:dyDescent="0.25">
      <c r="A73" s="1241" t="s">
        <v>65</v>
      </c>
    </row>
    <row r="74" spans="1:1" s="1240" customFormat="1" ht="18" customHeight="1" x14ac:dyDescent="0.25">
      <c r="A74" s="1241" t="s">
        <v>66</v>
      </c>
    </row>
    <row r="75" spans="1:1" s="1240" customFormat="1" ht="18" customHeight="1" x14ac:dyDescent="0.25">
      <c r="A75" s="1241" t="s">
        <v>67</v>
      </c>
    </row>
    <row r="76" spans="1:1" s="1240" customFormat="1" ht="15" x14ac:dyDescent="0.25">
      <c r="A76" s="1241" t="s">
        <v>68</v>
      </c>
    </row>
  </sheetData>
  <hyperlinks>
    <hyperlink ref="A2" location="'1'!A1" display="Table 1: SEBI Registered Market Intermediaries/Institutions"/>
    <hyperlink ref="A3" location="'2'!A1" display="Table 2: Company-Wise Capital Raised through Public and Rights Issues (Equity)"/>
    <hyperlink ref="A4" location="'3'!A1" display="Table 3: Offers closed during the month under SEBI (SAST), 2011"/>
    <hyperlink ref="A5" location="'4'!A1" display="Table 4: Trends in Open Offers"/>
    <hyperlink ref="A6" location="'5'!A1" display="Table 5A: Consolidated Resource Mobilisation through Primary Market"/>
    <hyperlink ref="A8" location="'7'!A1" display="Table 7: Industry-wise Classification of Capital Raised through Public and Rights Issues (Equity)"/>
    <hyperlink ref="A9" location="'8'!A1" display="Table 8: Sector-wise and Region-wise Distribution of Capital Mobilised through Public and Rights Issues (Equity)"/>
    <hyperlink ref="A10" location="'9'!A1" display="Table 9: Size-wise Classification of Capital Raised through Public and Rights Issues (Equity)"/>
    <hyperlink ref="A11" location="'10'!A1" display="Table 10: Capital Raised by Listed Companies from the Primary Market through QIPs"/>
    <hyperlink ref="A12" location="'11'!A1" display="Table 11: Preferential Allotments Listed at BSE and NSE"/>
    <hyperlink ref="A13" location="'12'!A1" display="Table 12: Private Placement of Corporate Debt Reported to BSE and NSE"/>
    <hyperlink ref="A14" location="'13 '!A1" display="Table 13: Trends in Settled Trades in the Corporate Debt Market"/>
    <hyperlink ref="A15" location="'14'!A1" display="Table 14: Ratings Assigned for Long-term Corporate Debt Securities (Maturity &gt;= 1 year)"/>
    <hyperlink ref="A16" location="'15'!A1" display="Table 15: Review of Accepted Ratings of Corporate Debt Securities (Maturity &gt;= 1 year)"/>
    <hyperlink ref="A17" location="'16'!A1" display="Table 16: Distribution of Turnover on Cash Segments of Exchanges"/>
    <hyperlink ref="A18" location="'17'!A1" display="Table 17: Trends in Cash Segment of BSE"/>
    <hyperlink ref="A19" location="'18'!A1" display="Table 18: Trends in Cash Segment of NSE"/>
    <hyperlink ref="A20" location="'19'!A1" display="Table 19: Trends in Cash Segment of MSEI"/>
    <hyperlink ref="A21" location="'20'!A1" display="Table 20: City-wise Distribution of Turnover on Cash Segments"/>
    <hyperlink ref="A22" location="'21'!A1" display="Table 21: Category-wise Share of Turnover in Cash Segment of BSE"/>
    <hyperlink ref="A23" location="'22'!A1" display="Table 22: Category-wise Share of Turnover in Cash Segment of NSE"/>
    <hyperlink ref="A24" location="'23'!A1" display="Table 23: Category-wise Share of Turnover in Cash Segment of MSEI"/>
    <hyperlink ref="A25" location="'24'!A1" display="Table 24: Component Stocks: S&amp;P BSE Sensex"/>
    <hyperlink ref="A26" location="'25'!A1" display="Table 25: Component Stocks: Nifty 50 Index"/>
    <hyperlink ref="A27" location="'26'!A1" display="Table 26: Component Stock: SX 40 Index"/>
    <hyperlink ref="A28" location="'27'!A1" display="Table 27: Advances/Declines in Cash Segment"/>
    <hyperlink ref="A29" location="'28'!A1" display="Table 28: Trading Frequency in Cash Segment"/>
    <hyperlink ref="A30" location="'29'!A1" display="Table 29: Daily Volatility of Major Indices"/>
    <hyperlink ref="A31" location="'30'!A1" display="Table 30: Percentage Share of Top ‘N’ Securities/Members in Turnover of Cash Segment"/>
    <hyperlink ref="A32" location="'31'!A1" display="Table 31: Settlement Statistics for Cash Segment of ICCL"/>
    <hyperlink ref="A33" location="'32'!A1" display="Table 32: Settlement Statistics for Cash Segment of NSCCL"/>
    <hyperlink ref="A34" location="'33'!A1" display="Table 33: Settlement Statistics for Cash Segment of MSEI "/>
    <hyperlink ref="A35" location="'34'!A1" display="Table 34: Trends in Equity Derivatives Segment at BSE (Turnover in Notional Value) "/>
    <hyperlink ref="A36" location="'35'!A1" display="Table 35: Trends in Equity Derivatives Segment at NSE (Turnover in Notional Value) "/>
    <hyperlink ref="A37" location="'36'!A1" display="Table 36: Settlement Statistics in Equity Derivatives Segment at BSE and NSE"/>
    <hyperlink ref="A38" location="'37'!A1" display="Table 37: Category-wise Share of Turnover &amp; Open Interest in Equity Derivative Segment of BSE"/>
    <hyperlink ref="A39" location="'38'!A1" display="Table 38: Category-wise Share of Turnover &amp; Open Interest in Equity Derivative Segment of NSE"/>
    <hyperlink ref="A40" location="'39'!A1" display="Table 39: Instrument-wise Turnover in Index Derivatives at BSE"/>
    <hyperlink ref="A41" location="'40'!A1" display="Table 40: Instrument-wise Turnover in Index Derivatives at NSE"/>
    <hyperlink ref="A42" location="'41'!A1" display="Table 41: Trends in Currency Derivatives Segment at BSE"/>
    <hyperlink ref="A43" location="'42'!A1" display="Table 42: Trends in Currency Derivatives Segment at NSE"/>
    <hyperlink ref="A44" location="'43'!A1" display="Table 43: Trends in Currency Derivatives Segment at MSEI"/>
    <hyperlink ref="A45" location="'44'!A1" display="Table 44: Settlement Statistics of Currency Derivatives Segment "/>
    <hyperlink ref="A46" location="'45'!A1" display="Table 45: Instrument-wise Turnover in Currency Futures Segment of BSE"/>
    <hyperlink ref="A47" location="'46'!A1" display="Table 46: Instrument-wise Turnover in Currency Derivatives Segment  of NSE"/>
    <hyperlink ref="A48" location="'47'!A1" display="Table 47: Instrument-wise Turnover in Currency Derivative Segment of MSEI"/>
    <hyperlink ref="A49" location="'48'!A1" display="Table 48: Maturity-wise Turnover in Currency Derivative Segment of BSE"/>
    <hyperlink ref="A50" location="'49'!A1" display="Table 49: Maturity-wise Turnover in Currency Derivative Segment of NSE"/>
    <hyperlink ref="A51" location="'50'!A1" display="Table 50: Maturity-wise Turnover in Currency Derivative Segment of MSEI "/>
    <hyperlink ref="A52" location="'51'!A1" display="Table 51: Trading Statistics of Interest Rate Futures at BSE, NSE and MSEI"/>
    <hyperlink ref="A53" location="'52'!A1" display="Table 52: Settlement Statistics in Interest Rate Futures at BSE, NSE and MSEI"/>
    <hyperlink ref="A54" location="'53'!A1" display="Table 53: Trends in Foreign Portfolio Investment"/>
    <hyperlink ref="A55" location="'54'!A1" display="Table 54: Notional Value of Offshore Derivative Instruments (ODIs) Vs Assets Under Custody (AUC) of FPIs"/>
    <hyperlink ref="A56" location="'55'!A1" display="Table 55: Assets under the Custody of Custodians"/>
    <hyperlink ref="A57" location="'56'!A1" display="Table 56: Cumulative Sectoral  Investment of Foreign Venture Capital Investors (FVCIs)"/>
    <hyperlink ref="A58" location="'57'!A1" display="Table 57: Trends in Resource Mobilization by Mutual Funds "/>
    <hyperlink ref="A59" location="'58'!A1" display="Table 58: Scheme-wise Statistics of Mutual Funds"/>
    <hyperlink ref="A60" location="'59'!A1" display="Table 59: Trends in Transactions on Stock Exchanges by Mutual Funds"/>
    <hyperlink ref="A61" location="'60_Sep 24'!A1" display="Table 60: Sep 24_Assets Managed by Portfolio Managers"/>
    <hyperlink ref="A63" location="'61 '!A1" display="Table 61: Progress Report of NSDL &amp; CDSl as on end of Month (Listed Companies)"/>
    <hyperlink ref="A64" location="'62'!A1" display="Table 62: Progress of Dematerialisation at NSDL and CDSL (Listed and Unlisted Companies)"/>
    <hyperlink ref="A65" location="'63'!A1" display="Table 63: Depository Statistics"/>
    <hyperlink ref="A66" location="'64'!A1" display="Table 64: Number of Commodities Permitted and traded at Exchanges"/>
    <hyperlink ref="A67" location="'65'!A1" display="Table 65: Trends in Commodity Indices"/>
    <hyperlink ref="A68" location="'66'!A1" display="Table 66: Trends in Commodity Derivatives at MCX"/>
    <hyperlink ref="A69" location="'67'!A1" display="Table 67: Trends in Commodity Derivatives at NCDEX"/>
    <hyperlink ref="A70" location="'68'!A1" display="Table 68: Trends in  Commodity Derivatives at BSE"/>
    <hyperlink ref="A71" location="'69'!A1" display="Table 69: Trends in Commodity Derivatives at NSE"/>
    <hyperlink ref="A72" location="'70'!A1" display="Table 70: Participant-wise percentage share of turnover in Commodity Futures"/>
    <hyperlink ref="A73" location="'71'!A1" display="Table 71: Commodity-wise Trading Volume and Turnover at MCX"/>
    <hyperlink ref="A74" location="'72'!A1" display="Table 72: Commodity-wise Trading Volume and Turnover at NCDEX"/>
    <hyperlink ref="A75" location="'73'!A1" display="Table 73: Commodity-wise Trading Volume and Turnover at ICEX, NSE and BSE"/>
    <hyperlink ref="A76" location="'74'!A1" display="Table 74: Macro Economic Indicators"/>
    <hyperlink ref="A7" location="'6'!A1" display="Table 6: Capital Raised from the Primary Market through  Public and Rights Issues (Equity and Debt)"/>
    <hyperlink ref="A62" location="'60_Oct 24'!A1" display="Table 60: Oct 24_Assets Managed by Portfolio Managers"/>
  </hyperlinks>
  <printOptions horizontalCentered="1"/>
  <pageMargins left="0.23622047244094491" right="0.23622047244094491" top="0.31496062992125984" bottom="0.39370078740157483" header="0.31496062992125984" footer="0.31496062992125984"/>
  <pageSetup paperSize="9" scale="90"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27"/>
  <sheetViews>
    <sheetView showGridLines="0" workbookViewId="0">
      <selection sqref="A1:N1"/>
    </sheetView>
  </sheetViews>
  <sheetFormatPr defaultRowHeight="15" x14ac:dyDescent="0.25"/>
  <cols>
    <col min="15" max="15" width="10.28515625" customWidth="1"/>
  </cols>
  <sheetData>
    <row r="1" spans="1:18" x14ac:dyDescent="0.25">
      <c r="A1" s="1847" t="s">
        <v>6</v>
      </c>
      <c r="B1" s="1847"/>
      <c r="C1" s="1847"/>
      <c r="D1" s="1847"/>
      <c r="E1" s="1847"/>
      <c r="F1" s="1847"/>
      <c r="G1" s="1847"/>
      <c r="H1" s="1847"/>
      <c r="I1" s="1847"/>
      <c r="J1" s="1847"/>
      <c r="K1" s="1847"/>
      <c r="L1" s="1847"/>
      <c r="M1" s="1847"/>
      <c r="N1" s="1847"/>
      <c r="O1" s="44"/>
    </row>
    <row r="2" spans="1:18" x14ac:dyDescent="0.25">
      <c r="A2" s="1848" t="s">
        <v>114</v>
      </c>
      <c r="B2" s="1850" t="s">
        <v>94</v>
      </c>
      <c r="C2" s="1851"/>
      <c r="D2" s="1850" t="s">
        <v>156</v>
      </c>
      <c r="E2" s="1851"/>
      <c r="F2" s="1852" t="s">
        <v>157</v>
      </c>
      <c r="G2" s="1853"/>
      <c r="H2" s="1850" t="s">
        <v>158</v>
      </c>
      <c r="I2" s="1851"/>
      <c r="J2" s="1850" t="s">
        <v>159</v>
      </c>
      <c r="K2" s="1851"/>
      <c r="L2" s="1850" t="s">
        <v>160</v>
      </c>
      <c r="M2" s="1851"/>
      <c r="N2" s="1850" t="s">
        <v>161</v>
      </c>
      <c r="O2" s="1851"/>
    </row>
    <row r="3" spans="1:18" ht="30" x14ac:dyDescent="0.25">
      <c r="A3" s="1849"/>
      <c r="B3" s="1253" t="s">
        <v>139</v>
      </c>
      <c r="C3" s="1253" t="s">
        <v>1215</v>
      </c>
      <c r="D3" s="1253" t="s">
        <v>139</v>
      </c>
      <c r="E3" s="1253" t="s">
        <v>1215</v>
      </c>
      <c r="F3" s="1253" t="s">
        <v>139</v>
      </c>
      <c r="G3" s="1253" t="s">
        <v>1215</v>
      </c>
      <c r="H3" s="1253" t="s">
        <v>139</v>
      </c>
      <c r="I3" s="1253" t="s">
        <v>1215</v>
      </c>
      <c r="J3" s="1253" t="s">
        <v>139</v>
      </c>
      <c r="K3" s="1253" t="s">
        <v>1215</v>
      </c>
      <c r="L3" s="1253" t="s">
        <v>139</v>
      </c>
      <c r="M3" s="1253" t="s">
        <v>1215</v>
      </c>
      <c r="N3" s="1253" t="s">
        <v>139</v>
      </c>
      <c r="O3" s="1253" t="s">
        <v>1215</v>
      </c>
    </row>
    <row r="4" spans="1:18" x14ac:dyDescent="0.25">
      <c r="A4" s="267" t="s">
        <v>477</v>
      </c>
      <c r="B4" s="61">
        <v>340</v>
      </c>
      <c r="C4" s="61">
        <v>83091.976240000004</v>
      </c>
      <c r="D4" s="61">
        <v>3</v>
      </c>
      <c r="E4" s="61">
        <v>9.4619999999999997</v>
      </c>
      <c r="F4" s="61">
        <v>28</v>
      </c>
      <c r="G4" s="61">
        <v>218.70821859999998</v>
      </c>
      <c r="H4" s="61">
        <v>187</v>
      </c>
      <c r="I4" s="61">
        <v>5420.5137005000006</v>
      </c>
      <c r="J4" s="61">
        <v>38</v>
      </c>
      <c r="K4" s="61">
        <v>2473.5783006000001</v>
      </c>
      <c r="L4" s="61">
        <v>29</v>
      </c>
      <c r="M4" s="61">
        <v>8297.8353831000004</v>
      </c>
      <c r="N4" s="61">
        <v>55</v>
      </c>
      <c r="O4" s="61">
        <v>66671.878637200003</v>
      </c>
    </row>
    <row r="5" spans="1:18" x14ac:dyDescent="0.25">
      <c r="A5" s="268" t="s">
        <v>681</v>
      </c>
      <c r="B5" s="61">
        <f>SUM(B6:B12)</f>
        <v>302</v>
      </c>
      <c r="C5" s="61">
        <f>SUM(C6:C12)</f>
        <v>121631.28157524599</v>
      </c>
      <c r="D5" s="175">
        <f t="shared" ref="D5:O5" si="0">SUM(D6:D12)</f>
        <v>4</v>
      </c>
      <c r="E5" s="175">
        <f t="shared" si="0"/>
        <v>16.86</v>
      </c>
      <c r="F5" s="175">
        <f t="shared" si="0"/>
        <v>23</v>
      </c>
      <c r="G5" s="175">
        <f t="shared" si="0"/>
        <v>167.25103999999999</v>
      </c>
      <c r="H5" s="175">
        <f>SUM(H6:H12)</f>
        <v>172</v>
      </c>
      <c r="I5" s="175">
        <f>SUM(I6:I12)</f>
        <v>5278.7529218459995</v>
      </c>
      <c r="J5" s="175">
        <f t="shared" si="0"/>
        <v>34</v>
      </c>
      <c r="K5" s="175">
        <f t="shared" si="0"/>
        <v>2285.69976</v>
      </c>
      <c r="L5" s="175">
        <f t="shared" si="0"/>
        <v>36</v>
      </c>
      <c r="M5" s="175">
        <f t="shared" si="0"/>
        <v>7969.5171281000003</v>
      </c>
      <c r="N5" s="175">
        <f t="shared" si="0"/>
        <v>33</v>
      </c>
      <c r="O5" s="175">
        <f t="shared" si="0"/>
        <v>105913.20072529999</v>
      </c>
      <c r="Q5" s="14"/>
      <c r="R5" s="14"/>
    </row>
    <row r="6" spans="1:18" x14ac:dyDescent="0.25">
      <c r="A6" s="135">
        <v>45412</v>
      </c>
      <c r="B6" s="62">
        <f t="shared" ref="B6:C10" si="1">D6+F6+H6+J6+L6+N6</f>
        <v>35</v>
      </c>
      <c r="C6" s="62">
        <f t="shared" si="1"/>
        <v>25370.5668319</v>
      </c>
      <c r="D6" s="62">
        <v>1</v>
      </c>
      <c r="E6" s="62">
        <v>4.76</v>
      </c>
      <c r="F6" s="62">
        <v>3</v>
      </c>
      <c r="G6" s="62">
        <v>21.8</v>
      </c>
      <c r="H6" s="62">
        <v>20</v>
      </c>
      <c r="I6" s="62">
        <v>513.18407259999992</v>
      </c>
      <c r="J6" s="62">
        <v>5</v>
      </c>
      <c r="K6" s="62">
        <v>275.15276</v>
      </c>
      <c r="L6" s="62">
        <v>2</v>
      </c>
      <c r="M6" s="62">
        <v>480.2</v>
      </c>
      <c r="N6" s="62">
        <v>4</v>
      </c>
      <c r="O6" s="62">
        <v>24075.469999299999</v>
      </c>
    </row>
    <row r="7" spans="1:18" x14ac:dyDescent="0.25">
      <c r="A7" s="135">
        <v>45443</v>
      </c>
      <c r="B7" s="62">
        <f t="shared" si="1"/>
        <v>39</v>
      </c>
      <c r="C7" s="62">
        <f t="shared" si="1"/>
        <v>12338.4028273</v>
      </c>
      <c r="D7" s="62">
        <v>0</v>
      </c>
      <c r="E7" s="62">
        <v>0</v>
      </c>
      <c r="F7" s="62">
        <v>4</v>
      </c>
      <c r="G7" s="62">
        <v>30.365600000000001</v>
      </c>
      <c r="H7" s="62">
        <v>26</v>
      </c>
      <c r="I7" s="62">
        <v>759.16261929999985</v>
      </c>
      <c r="J7" s="62">
        <v>1</v>
      </c>
      <c r="K7" s="62">
        <v>96.284999999999997</v>
      </c>
      <c r="L7" s="62">
        <v>2</v>
      </c>
      <c r="M7" s="62">
        <v>574.63106500000004</v>
      </c>
      <c r="N7" s="62">
        <v>6</v>
      </c>
      <c r="O7" s="62">
        <v>10877.958543000001</v>
      </c>
    </row>
    <row r="8" spans="1:18" x14ac:dyDescent="0.25">
      <c r="A8" s="135">
        <v>45473</v>
      </c>
      <c r="B8" s="62">
        <f t="shared" si="1"/>
        <v>38</v>
      </c>
      <c r="C8" s="62">
        <f t="shared" si="1"/>
        <v>3571.1979999999999</v>
      </c>
      <c r="D8" s="62">
        <v>1</v>
      </c>
      <c r="E8" s="62">
        <v>3.59</v>
      </c>
      <c r="F8" s="62">
        <v>6</v>
      </c>
      <c r="G8" s="62">
        <v>41.367999999999995</v>
      </c>
      <c r="H8" s="62">
        <v>22</v>
      </c>
      <c r="I8" s="62">
        <v>736.90671999999995</v>
      </c>
      <c r="J8" s="62">
        <v>2</v>
      </c>
      <c r="K8" s="62">
        <v>182.27328</v>
      </c>
      <c r="L8" s="62">
        <v>5</v>
      </c>
      <c r="M8" s="62">
        <v>1329.94</v>
      </c>
      <c r="N8" s="62">
        <v>2</v>
      </c>
      <c r="O8" s="62">
        <v>1277.1199999999999</v>
      </c>
    </row>
    <row r="9" spans="1:18" x14ac:dyDescent="0.25">
      <c r="A9" s="135">
        <v>45504</v>
      </c>
      <c r="B9" s="62">
        <f t="shared" si="1"/>
        <v>42</v>
      </c>
      <c r="C9" s="62">
        <f t="shared" si="1"/>
        <v>9001.1008531000007</v>
      </c>
      <c r="D9" s="62">
        <v>0</v>
      </c>
      <c r="E9" s="62">
        <v>0</v>
      </c>
      <c r="F9" s="62">
        <v>1</v>
      </c>
      <c r="G9" s="62">
        <v>9</v>
      </c>
      <c r="H9" s="62">
        <v>22</v>
      </c>
      <c r="I9" s="62">
        <v>705.18571759999998</v>
      </c>
      <c r="J9" s="62">
        <v>7</v>
      </c>
      <c r="K9" s="62">
        <v>405.70519999999999</v>
      </c>
      <c r="L9" s="62">
        <v>7</v>
      </c>
      <c r="M9" s="62">
        <v>1175.0099482999999</v>
      </c>
      <c r="N9" s="62">
        <v>5</v>
      </c>
      <c r="O9" s="62">
        <v>6706.1999871999997</v>
      </c>
    </row>
    <row r="10" spans="1:18" x14ac:dyDescent="0.25">
      <c r="A10" s="135">
        <v>45535</v>
      </c>
      <c r="B10" s="62">
        <f t="shared" si="1"/>
        <v>43</v>
      </c>
      <c r="C10" s="62">
        <f t="shared" si="1"/>
        <v>18815.442833906</v>
      </c>
      <c r="D10" s="62">
        <v>1</v>
      </c>
      <c r="E10" s="62">
        <v>4.0199999999999996</v>
      </c>
      <c r="F10" s="62">
        <v>3</v>
      </c>
      <c r="G10" s="62">
        <v>19.850000000000001</v>
      </c>
      <c r="H10" s="62">
        <v>24</v>
      </c>
      <c r="I10" s="62">
        <v>709.44512330600014</v>
      </c>
      <c r="J10" s="62">
        <v>6</v>
      </c>
      <c r="K10" s="62">
        <v>390.48079999999999</v>
      </c>
      <c r="L10" s="62">
        <v>3</v>
      </c>
      <c r="M10" s="62">
        <v>651.34471479999991</v>
      </c>
      <c r="N10" s="62">
        <v>6</v>
      </c>
      <c r="O10" s="62">
        <v>17040.302195799999</v>
      </c>
    </row>
    <row r="11" spans="1:18" x14ac:dyDescent="0.25">
      <c r="A11" s="135">
        <v>45565</v>
      </c>
      <c r="B11" s="62">
        <f>D11+F11+H11+J11+L11+N11</f>
        <v>58</v>
      </c>
      <c r="C11" s="62">
        <f>E11+G11+I11+K11+M11+O11</f>
        <v>16883.401600000001</v>
      </c>
      <c r="D11" s="62">
        <v>1</v>
      </c>
      <c r="E11" s="62">
        <v>4.49</v>
      </c>
      <c r="F11" s="62">
        <v>4</v>
      </c>
      <c r="G11" s="62">
        <v>27.470000000000002</v>
      </c>
      <c r="H11" s="62">
        <v>27</v>
      </c>
      <c r="I11" s="62">
        <v>796.99159999999995</v>
      </c>
      <c r="J11" s="62">
        <v>9</v>
      </c>
      <c r="K11" s="62">
        <v>602.24</v>
      </c>
      <c r="L11" s="62">
        <v>10</v>
      </c>
      <c r="M11" s="62">
        <v>2248.9300000000003</v>
      </c>
      <c r="N11" s="62">
        <v>7</v>
      </c>
      <c r="O11" s="62">
        <v>13203.28</v>
      </c>
    </row>
    <row r="12" spans="1:18" x14ac:dyDescent="0.25">
      <c r="A12" s="135">
        <v>45596</v>
      </c>
      <c r="B12" s="62">
        <f>D12+F12+H12+J12+L12+N12</f>
        <v>47</v>
      </c>
      <c r="C12" s="62">
        <f>E12+G12+I12+K12+M12+O12</f>
        <v>35651.168629039996</v>
      </c>
      <c r="D12" s="62">
        <v>0</v>
      </c>
      <c r="E12" s="62">
        <v>0</v>
      </c>
      <c r="F12" s="62">
        <v>2</v>
      </c>
      <c r="G12" s="62">
        <v>17.39744</v>
      </c>
      <c r="H12" s="62">
        <v>31</v>
      </c>
      <c r="I12" s="62">
        <v>1057.8770690399999</v>
      </c>
      <c r="J12" s="62">
        <v>4</v>
      </c>
      <c r="K12" s="62">
        <v>333.56272000000001</v>
      </c>
      <c r="L12" s="62">
        <v>7</v>
      </c>
      <c r="M12" s="62">
        <v>1509.4614000000001</v>
      </c>
      <c r="N12" s="62">
        <v>3</v>
      </c>
      <c r="O12" s="62">
        <v>32732.87</v>
      </c>
    </row>
    <row r="13" spans="1:18" s="221"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64"/>
      <c r="C13" s="64"/>
      <c r="D13" s="64"/>
      <c r="E13" s="64"/>
      <c r="F13" s="64"/>
      <c r="G13" s="64"/>
      <c r="H13" s="64"/>
      <c r="I13" s="64"/>
      <c r="J13" s="64"/>
      <c r="K13" s="64"/>
      <c r="L13" s="64"/>
      <c r="M13" s="64"/>
      <c r="N13" s="64"/>
      <c r="O13" s="64"/>
    </row>
    <row r="14" spans="1:18" ht="15.75" x14ac:dyDescent="0.25">
      <c r="A14" s="1846" t="s">
        <v>147</v>
      </c>
      <c r="B14" s="1846"/>
      <c r="C14" s="1846"/>
      <c r="D14" s="1846"/>
      <c r="E14" s="1846"/>
      <c r="F14" s="1846"/>
      <c r="G14" s="1846"/>
      <c r="H14" s="1846"/>
      <c r="I14" s="1846"/>
      <c r="J14" s="63"/>
      <c r="K14" s="63"/>
      <c r="L14" s="63"/>
      <c r="M14" s="63"/>
      <c r="N14" s="63"/>
      <c r="O14" s="63"/>
    </row>
    <row r="15" spans="1:18" x14ac:dyDescent="0.25">
      <c r="A15" s="1837" t="s">
        <v>1226</v>
      </c>
      <c r="B15" s="1837"/>
      <c r="C15" s="52"/>
      <c r="D15" s="60"/>
      <c r="E15" s="60"/>
      <c r="F15" s="60"/>
      <c r="G15" s="60"/>
      <c r="H15" s="60"/>
      <c r="I15" s="60"/>
      <c r="J15" s="64"/>
      <c r="K15" s="64"/>
      <c r="L15" s="64"/>
      <c r="M15" s="64"/>
      <c r="N15" s="64"/>
      <c r="O15" s="64"/>
    </row>
    <row r="16" spans="1:18" x14ac:dyDescent="0.25">
      <c r="B16" s="64"/>
      <c r="C16" s="64"/>
      <c r="D16" s="64"/>
      <c r="E16" s="64"/>
      <c r="F16" s="64"/>
      <c r="J16" s="64"/>
      <c r="K16" s="64"/>
      <c r="L16" s="64"/>
      <c r="M16" s="64"/>
      <c r="N16" s="64"/>
      <c r="O16" s="64"/>
    </row>
    <row r="17" spans="1:15" ht="15" customHeight="1" x14ac:dyDescent="0.25">
      <c r="A17" s="65"/>
      <c r="B17" s="54"/>
      <c r="C17" s="54"/>
    </row>
    <row r="18" spans="1:15" x14ac:dyDescent="0.25">
      <c r="A18" s="65"/>
      <c r="B18" s="54"/>
      <c r="C18" s="54"/>
      <c r="D18" s="54"/>
      <c r="E18" s="54"/>
      <c r="F18" s="54"/>
      <c r="J18" s="54"/>
      <c r="K18" s="54"/>
      <c r="L18" s="54"/>
      <c r="M18" s="54"/>
      <c r="N18" s="54"/>
      <c r="O18" s="54"/>
    </row>
    <row r="19" spans="1:15" x14ac:dyDescent="0.25">
      <c r="A19" s="65"/>
      <c r="B19" s="54"/>
      <c r="C19" s="54"/>
      <c r="D19" s="54"/>
      <c r="E19" s="54"/>
      <c r="F19" s="54"/>
      <c r="J19" s="54"/>
      <c r="K19" s="54"/>
      <c r="L19" s="54"/>
      <c r="M19" s="54"/>
      <c r="N19" s="54"/>
      <c r="O19" s="54"/>
    </row>
    <row r="20" spans="1:15" x14ac:dyDescent="0.25">
      <c r="A20" s="65"/>
      <c r="B20" s="54"/>
      <c r="C20" s="54"/>
      <c r="D20" s="54"/>
      <c r="E20" s="54"/>
      <c r="F20" s="54"/>
      <c r="J20" s="54"/>
      <c r="K20" s="54"/>
      <c r="L20" s="54"/>
      <c r="M20" s="54"/>
      <c r="N20" s="54"/>
      <c r="O20" s="54"/>
    </row>
    <row r="21" spans="1:15" x14ac:dyDescent="0.25">
      <c r="A21" s="66"/>
      <c r="B21" s="59"/>
      <c r="C21" s="59"/>
      <c r="D21" s="59"/>
      <c r="E21" s="59"/>
      <c r="F21" s="59"/>
      <c r="J21" s="59"/>
      <c r="K21" s="59"/>
      <c r="L21" s="59"/>
      <c r="M21" s="59"/>
      <c r="N21" s="59"/>
      <c r="O21" s="59"/>
    </row>
    <row r="22" spans="1:15" x14ac:dyDescent="0.25">
      <c r="A22" s="66"/>
      <c r="B22" s="59"/>
      <c r="C22" s="59"/>
      <c r="D22" s="59"/>
      <c r="E22" s="59"/>
      <c r="F22" s="59"/>
      <c r="J22" s="59"/>
      <c r="K22" s="59"/>
      <c r="L22" s="59"/>
      <c r="M22" s="59"/>
      <c r="N22" s="59"/>
      <c r="O22" s="59"/>
    </row>
    <row r="23" spans="1:15" ht="15.75" x14ac:dyDescent="0.25">
      <c r="A23" s="67"/>
      <c r="B23" s="63"/>
      <c r="C23" s="63"/>
      <c r="D23" s="63"/>
      <c r="E23" s="63"/>
      <c r="F23" s="63"/>
      <c r="G23" s="63"/>
      <c r="H23" s="63"/>
      <c r="I23" s="63"/>
      <c r="J23" s="63"/>
      <c r="K23" s="63"/>
      <c r="L23" s="63"/>
      <c r="M23" s="63"/>
      <c r="N23" s="63"/>
      <c r="O23" s="63"/>
    </row>
    <row r="25" spans="1:15" x14ac:dyDescent="0.25">
      <c r="J25" s="60"/>
      <c r="K25" s="60"/>
      <c r="L25" s="60"/>
      <c r="M25" s="60"/>
      <c r="N25" s="60"/>
      <c r="O25" s="60"/>
    </row>
    <row r="26" spans="1:15" x14ac:dyDescent="0.25">
      <c r="J26" s="60"/>
      <c r="K26" s="60"/>
      <c r="L26" s="60"/>
      <c r="M26" s="60"/>
      <c r="N26" s="60"/>
      <c r="O26" s="60"/>
    </row>
    <row r="27" spans="1:15" x14ac:dyDescent="0.25">
      <c r="J27" s="11"/>
      <c r="K27" s="11"/>
      <c r="L27" s="11"/>
      <c r="M27" s="11"/>
      <c r="N27" s="11"/>
      <c r="O27" s="11"/>
    </row>
  </sheetData>
  <mergeCells count="11">
    <mergeCell ref="A14:I14"/>
    <mergeCell ref="A15:B15"/>
    <mergeCell ref="A1:N1"/>
    <mergeCell ref="A2:A3"/>
    <mergeCell ref="B2:C2"/>
    <mergeCell ref="D2:E2"/>
    <mergeCell ref="F2:G2"/>
    <mergeCell ref="H2:I2"/>
    <mergeCell ref="J2:K2"/>
    <mergeCell ref="L2:M2"/>
    <mergeCell ref="N2:O2"/>
  </mergeCells>
  <printOptions horizontalCentered="1"/>
  <pageMargins left="0.7" right="0.7" top="0.75" bottom="0.75" header="0.3" footer="0.3"/>
  <pageSetup paperSize="9" scale="94"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workbookViewId="0">
      <selection activeCell="C29" sqref="C29"/>
    </sheetView>
  </sheetViews>
  <sheetFormatPr defaultColWidth="9.140625" defaultRowHeight="15" x14ac:dyDescent="0.25"/>
  <cols>
    <col min="1" max="1" width="12.85546875" style="280" customWidth="1"/>
    <col min="2" max="2" width="8.140625" style="280" customWidth="1"/>
    <col min="3" max="3" width="12" style="280" customWidth="1"/>
    <col min="4" max="4" width="12.5703125" style="280" bestFit="1" customWidth="1"/>
    <col min="5" max="5" width="11.140625" style="280" customWidth="1"/>
    <col min="6" max="6" width="12.85546875" style="280" bestFit="1" customWidth="1"/>
    <col min="7" max="7" width="12.42578125" style="280" customWidth="1"/>
    <col min="8" max="8" width="11.85546875" style="280" bestFit="1" customWidth="1"/>
    <col min="9" max="9" width="11.42578125" style="280" customWidth="1"/>
    <col min="10" max="10" width="10.42578125" style="280" customWidth="1"/>
    <col min="11" max="11" width="12.5703125" style="280" bestFit="1" customWidth="1"/>
    <col min="12" max="12" width="14.28515625" style="280" bestFit="1" customWidth="1"/>
    <col min="13" max="13" width="11.42578125" style="280" customWidth="1"/>
    <col min="14" max="14" width="15.5703125" style="280" customWidth="1"/>
    <col min="15" max="15" width="11.5703125" style="280" customWidth="1"/>
    <col min="16" max="16" width="14.28515625" style="280" bestFit="1" customWidth="1"/>
    <col min="17" max="17" width="11.28515625" style="280" customWidth="1"/>
    <col min="18" max="18" width="12.7109375" style="280" bestFit="1" customWidth="1"/>
    <col min="19" max="19" width="9.28515625" style="280" bestFit="1" customWidth="1"/>
    <col min="20" max="20" width="10" style="280" bestFit="1" customWidth="1"/>
    <col min="21" max="21" width="9.140625" style="225"/>
    <col min="22" max="22" width="10.5703125" style="225" bestFit="1" customWidth="1"/>
    <col min="23" max="23" width="9.28515625" style="225" bestFit="1" customWidth="1"/>
    <col min="24" max="24" width="9.140625" style="225"/>
    <col min="25" max="25" width="12" style="225" bestFit="1" customWidth="1"/>
    <col min="26" max="30" width="9.140625" style="225"/>
    <col min="31" max="16384" width="9.140625" style="280"/>
  </cols>
  <sheetData>
    <row r="1" spans="1:30" ht="15" customHeight="1" x14ac:dyDescent="0.25">
      <c r="A1" s="2214" t="s">
        <v>1385</v>
      </c>
      <c r="B1" s="2215"/>
      <c r="C1" s="2215"/>
      <c r="D1" s="2215"/>
      <c r="E1" s="2215"/>
      <c r="F1" s="2215"/>
      <c r="G1" s="2215"/>
      <c r="H1" s="2215"/>
      <c r="I1" s="2215"/>
      <c r="J1" s="2215"/>
      <c r="K1" s="2215"/>
      <c r="L1" s="2215"/>
      <c r="M1" s="2215"/>
      <c r="N1" s="2215"/>
      <c r="O1" s="2215"/>
      <c r="P1" s="2215"/>
      <c r="Q1" s="2215"/>
      <c r="R1" s="2215"/>
      <c r="S1" s="2215"/>
      <c r="T1" s="2215"/>
      <c r="U1" s="462"/>
      <c r="V1" s="462"/>
      <c r="W1" s="462"/>
      <c r="X1" s="280"/>
      <c r="Y1" s="280"/>
      <c r="Z1" s="280"/>
      <c r="AA1" s="280"/>
      <c r="AB1" s="280"/>
      <c r="AC1" s="280"/>
      <c r="AD1" s="280"/>
    </row>
    <row r="2" spans="1:30" x14ac:dyDescent="0.25">
      <c r="A2" s="2216" t="s">
        <v>947</v>
      </c>
      <c r="B2" s="2216"/>
      <c r="C2" s="2216"/>
      <c r="D2" s="2216"/>
      <c r="E2" s="2216"/>
      <c r="F2" s="2216"/>
      <c r="G2" s="2216"/>
      <c r="H2" s="2216"/>
      <c r="I2" s="2216"/>
      <c r="J2" s="2216"/>
      <c r="K2" s="2216"/>
      <c r="L2" s="2216"/>
      <c r="M2" s="2216"/>
      <c r="N2" s="2216"/>
      <c r="O2" s="2216"/>
      <c r="P2" s="2216"/>
      <c r="Q2" s="2216"/>
      <c r="R2" s="2216"/>
      <c r="S2" s="2216"/>
      <c r="T2" s="2216"/>
      <c r="U2" s="463"/>
      <c r="V2" s="463"/>
      <c r="W2" s="463"/>
      <c r="X2" s="280"/>
      <c r="Y2" s="280"/>
      <c r="Z2" s="280"/>
      <c r="AA2" s="280"/>
      <c r="AB2" s="280"/>
      <c r="AC2" s="280"/>
      <c r="AD2" s="280"/>
    </row>
    <row r="3" spans="1:30" s="981" customFormat="1" ht="26.25" customHeight="1" x14ac:dyDescent="0.25">
      <c r="A3" s="2217" t="s">
        <v>114</v>
      </c>
      <c r="B3" s="2219" t="s">
        <v>1386</v>
      </c>
      <c r="C3" s="2220" t="s">
        <v>982</v>
      </c>
      <c r="D3" s="2221"/>
      <c r="E3" s="2220" t="s">
        <v>976</v>
      </c>
      <c r="F3" s="2221"/>
      <c r="G3" s="2220" t="s">
        <v>987</v>
      </c>
      <c r="H3" s="2221"/>
      <c r="I3" s="2220" t="s">
        <v>594</v>
      </c>
      <c r="J3" s="2221"/>
      <c r="K3" s="2220" t="s">
        <v>1387</v>
      </c>
      <c r="L3" s="2221"/>
      <c r="M3" s="2220" t="s">
        <v>1388</v>
      </c>
      <c r="N3" s="2221"/>
      <c r="O3" s="2220" t="s">
        <v>1061</v>
      </c>
      <c r="P3" s="2221"/>
      <c r="Q3" s="2220" t="s">
        <v>1389</v>
      </c>
      <c r="R3" s="2221"/>
      <c r="S3" s="2204" t="s">
        <v>1390</v>
      </c>
      <c r="T3" s="2204"/>
      <c r="U3" s="225"/>
      <c r="V3" s="225"/>
      <c r="W3" s="225"/>
      <c r="X3" s="225"/>
      <c r="Y3" s="225"/>
      <c r="Z3" s="225"/>
      <c r="AA3" s="225"/>
      <c r="AB3" s="225"/>
      <c r="AC3" s="225"/>
      <c r="AD3" s="225"/>
    </row>
    <row r="4" spans="1:30" s="981" customFormat="1" ht="47.25" customHeight="1" x14ac:dyDescent="0.25">
      <c r="A4" s="2218"/>
      <c r="B4" s="2204"/>
      <c r="C4" s="982" t="s">
        <v>474</v>
      </c>
      <c r="D4" s="983" t="s">
        <v>985</v>
      </c>
      <c r="E4" s="982" t="s">
        <v>474</v>
      </c>
      <c r="F4" s="983" t="s">
        <v>985</v>
      </c>
      <c r="G4" s="982" t="s">
        <v>474</v>
      </c>
      <c r="H4" s="983" t="s">
        <v>985</v>
      </c>
      <c r="I4" s="982" t="s">
        <v>474</v>
      </c>
      <c r="J4" s="983" t="s">
        <v>985</v>
      </c>
      <c r="K4" s="982" t="s">
        <v>474</v>
      </c>
      <c r="L4" s="983" t="s">
        <v>1391</v>
      </c>
      <c r="M4" s="982" t="s">
        <v>474</v>
      </c>
      <c r="N4" s="983" t="s">
        <v>1391</v>
      </c>
      <c r="O4" s="982" t="s">
        <v>474</v>
      </c>
      <c r="P4" s="983" t="s">
        <v>985</v>
      </c>
      <c r="Q4" s="982" t="s">
        <v>474</v>
      </c>
      <c r="R4" s="983" t="s">
        <v>985</v>
      </c>
      <c r="S4" s="982" t="s">
        <v>1392</v>
      </c>
      <c r="T4" s="982" t="s">
        <v>1393</v>
      </c>
      <c r="U4" s="225"/>
      <c r="V4" s="225"/>
      <c r="W4" s="225"/>
      <c r="X4" s="225"/>
      <c r="Y4" s="225"/>
      <c r="Z4" s="225"/>
      <c r="AA4" s="225"/>
      <c r="AB4" s="225"/>
      <c r="AC4" s="225"/>
      <c r="AD4" s="225"/>
    </row>
    <row r="5" spans="1:30" s="989" customFormat="1" x14ac:dyDescent="0.25">
      <c r="A5" s="984" t="s">
        <v>477</v>
      </c>
      <c r="B5" s="985">
        <v>255</v>
      </c>
      <c r="C5" s="985">
        <v>82469</v>
      </c>
      <c r="D5" s="986">
        <v>5577.2525947999993</v>
      </c>
      <c r="E5" s="985">
        <v>74597044</v>
      </c>
      <c r="F5" s="986">
        <v>3111327.5770087</v>
      </c>
      <c r="G5" s="985">
        <v>4940335</v>
      </c>
      <c r="H5" s="986">
        <v>480373.68108500005</v>
      </c>
      <c r="I5" s="985">
        <v>55598170</v>
      </c>
      <c r="J5" s="987">
        <v>1382227.0077424997</v>
      </c>
      <c r="K5" s="985">
        <v>100063</v>
      </c>
      <c r="L5" s="988">
        <v>8057.9922449999995</v>
      </c>
      <c r="M5" s="985">
        <v>0</v>
      </c>
      <c r="N5" s="986">
        <v>0</v>
      </c>
      <c r="O5" s="985">
        <v>0</v>
      </c>
      <c r="P5" s="986">
        <v>0</v>
      </c>
      <c r="Q5" s="985">
        <v>135318081</v>
      </c>
      <c r="R5" s="986">
        <v>4987563.5106760012</v>
      </c>
      <c r="S5" s="985">
        <v>451907</v>
      </c>
      <c r="T5" s="986">
        <v>31171.6267233</v>
      </c>
      <c r="U5" s="225"/>
      <c r="V5" s="225"/>
      <c r="W5" s="225"/>
      <c r="X5" s="225"/>
      <c r="Y5" s="225"/>
      <c r="Z5" s="225"/>
      <c r="AA5" s="225"/>
      <c r="AB5" s="225"/>
      <c r="AC5" s="225"/>
      <c r="AD5" s="225"/>
    </row>
    <row r="6" spans="1:30" s="989" customFormat="1" x14ac:dyDescent="0.25">
      <c r="A6" s="464" t="s">
        <v>681</v>
      </c>
      <c r="B6" s="465">
        <v>173</v>
      </c>
      <c r="C6" s="465">
        <v>41275</v>
      </c>
      <c r="D6" s="990">
        <v>2242.9728184000001</v>
      </c>
      <c r="E6" s="465">
        <v>58392949</v>
      </c>
      <c r="F6" s="990">
        <v>3104803.4543505004</v>
      </c>
      <c r="G6" s="465">
        <v>5062935</v>
      </c>
      <c r="H6" s="990">
        <v>584792.31570750009</v>
      </c>
      <c r="I6" s="465">
        <v>45997102</v>
      </c>
      <c r="J6" s="991">
        <v>991913.53372099996</v>
      </c>
      <c r="K6" s="465">
        <v>25548</v>
      </c>
      <c r="L6" s="992">
        <v>2348.3230099999996</v>
      </c>
      <c r="M6" s="465">
        <v>0</v>
      </c>
      <c r="N6" s="990">
        <v>0</v>
      </c>
      <c r="O6" s="465">
        <v>0</v>
      </c>
      <c r="P6" s="990">
        <v>0</v>
      </c>
      <c r="Q6" s="465">
        <v>109519809</v>
      </c>
      <c r="R6" s="990">
        <v>4686100.5996074006</v>
      </c>
      <c r="S6" s="465">
        <v>456950</v>
      </c>
      <c r="T6" s="990">
        <v>28399.334391600001</v>
      </c>
      <c r="U6" s="225"/>
      <c r="V6" s="225"/>
      <c r="W6" s="225"/>
      <c r="X6" s="225"/>
      <c r="Y6" s="225"/>
      <c r="Z6" s="225"/>
      <c r="AA6" s="225"/>
      <c r="AB6" s="225"/>
      <c r="AC6" s="225"/>
      <c r="AD6" s="225"/>
    </row>
    <row r="7" spans="1:30" s="989" customFormat="1" x14ac:dyDescent="0.25">
      <c r="A7" s="630">
        <v>45412</v>
      </c>
      <c r="B7" s="993">
        <v>22</v>
      </c>
      <c r="C7" s="993">
        <v>4225</v>
      </c>
      <c r="D7" s="994">
        <v>281.39702520000003</v>
      </c>
      <c r="E7" s="993">
        <v>7848413</v>
      </c>
      <c r="F7" s="994">
        <v>394580.82424070005</v>
      </c>
      <c r="G7" s="993">
        <v>617119</v>
      </c>
      <c r="H7" s="994">
        <v>61086.892562499997</v>
      </c>
      <c r="I7" s="993">
        <v>4857825</v>
      </c>
      <c r="J7" s="995">
        <v>94204.633474999995</v>
      </c>
      <c r="K7" s="993">
        <v>6892</v>
      </c>
      <c r="L7" s="996">
        <v>621.72975999999994</v>
      </c>
      <c r="M7" s="993">
        <v>0</v>
      </c>
      <c r="N7" s="994">
        <v>0</v>
      </c>
      <c r="O7" s="993">
        <v>0</v>
      </c>
      <c r="P7" s="994">
        <v>0</v>
      </c>
      <c r="Q7" s="993">
        <f t="shared" ref="Q7:R9" si="0">C7+E7+G7+I7+K7+M7+O7</f>
        <v>13334474</v>
      </c>
      <c r="R7" s="994">
        <f t="shared" si="0"/>
        <v>550775.47706340009</v>
      </c>
      <c r="S7" s="993">
        <v>416142</v>
      </c>
      <c r="T7" s="994">
        <v>32002.226900000001</v>
      </c>
      <c r="U7" s="225"/>
      <c r="V7" s="225"/>
      <c r="W7" s="225"/>
      <c r="X7" s="225"/>
      <c r="Y7" s="225"/>
      <c r="Z7" s="225"/>
      <c r="AA7" s="225"/>
      <c r="AB7" s="225"/>
      <c r="AC7" s="225"/>
      <c r="AD7" s="225"/>
    </row>
    <row r="8" spans="1:30" s="989" customFormat="1" x14ac:dyDescent="0.25">
      <c r="A8" s="630">
        <v>45443</v>
      </c>
      <c r="B8" s="993">
        <v>23</v>
      </c>
      <c r="C8" s="993">
        <v>4228</v>
      </c>
      <c r="D8" s="994">
        <v>425.26852439999999</v>
      </c>
      <c r="E8" s="993">
        <v>7759810</v>
      </c>
      <c r="F8" s="994">
        <v>415417.43641359999</v>
      </c>
      <c r="G8" s="993">
        <v>697917</v>
      </c>
      <c r="H8" s="994">
        <v>82304.671804999991</v>
      </c>
      <c r="I8" s="993">
        <v>5496931</v>
      </c>
      <c r="J8" s="995">
        <v>121120.3109905</v>
      </c>
      <c r="K8" s="993">
        <v>5274</v>
      </c>
      <c r="L8" s="996">
        <v>490.43921999999992</v>
      </c>
      <c r="M8" s="993">
        <v>0</v>
      </c>
      <c r="N8" s="994">
        <v>0</v>
      </c>
      <c r="O8" s="993">
        <v>0</v>
      </c>
      <c r="P8" s="994">
        <v>0</v>
      </c>
      <c r="Q8" s="993">
        <f t="shared" si="0"/>
        <v>13964160</v>
      </c>
      <c r="R8" s="994">
        <f t="shared" si="0"/>
        <v>619758.12695349997</v>
      </c>
      <c r="S8" s="993">
        <v>413302</v>
      </c>
      <c r="T8" s="994">
        <v>29504.701339800005</v>
      </c>
      <c r="U8" s="225"/>
      <c r="V8" s="225"/>
      <c r="W8" s="225"/>
      <c r="X8" s="225"/>
      <c r="Y8" s="225"/>
      <c r="Z8" s="225"/>
      <c r="AA8" s="225"/>
      <c r="AB8" s="225"/>
      <c r="AC8" s="225"/>
      <c r="AD8" s="225"/>
    </row>
    <row r="9" spans="1:30" s="989" customFormat="1" x14ac:dyDescent="0.25">
      <c r="A9" s="630">
        <v>45473</v>
      </c>
      <c r="B9" s="993">
        <v>20</v>
      </c>
      <c r="C9" s="993">
        <v>4738</v>
      </c>
      <c r="D9" s="994">
        <v>265.23962879999999</v>
      </c>
      <c r="E9" s="993">
        <v>6880554</v>
      </c>
      <c r="F9" s="994">
        <v>347004.78149390005</v>
      </c>
      <c r="G9" s="993">
        <v>545473</v>
      </c>
      <c r="H9" s="994">
        <v>63962.230330000006</v>
      </c>
      <c r="I9" s="993">
        <v>4607496</v>
      </c>
      <c r="J9" s="995">
        <v>106903.35044750001</v>
      </c>
      <c r="K9" s="993">
        <v>3944</v>
      </c>
      <c r="L9" s="996">
        <v>365.41082499999999</v>
      </c>
      <c r="M9" s="993">
        <v>0</v>
      </c>
      <c r="N9" s="994">
        <v>0</v>
      </c>
      <c r="O9" s="993">
        <v>0</v>
      </c>
      <c r="P9" s="994">
        <v>0</v>
      </c>
      <c r="Q9" s="993">
        <f t="shared" si="0"/>
        <v>12042205</v>
      </c>
      <c r="R9" s="994">
        <f t="shared" si="0"/>
        <v>518501.0127252001</v>
      </c>
      <c r="S9" s="993">
        <v>423753</v>
      </c>
      <c r="T9" s="994">
        <v>29648.2978754</v>
      </c>
      <c r="U9" s="225"/>
      <c r="V9" s="225"/>
      <c r="W9" s="225"/>
      <c r="X9" s="225"/>
      <c r="Y9" s="225"/>
      <c r="Z9" s="225"/>
      <c r="AA9" s="225"/>
      <c r="AB9" s="225"/>
      <c r="AC9" s="225"/>
      <c r="AD9" s="225"/>
    </row>
    <row r="10" spans="1:30" s="989" customFormat="1" x14ac:dyDescent="0.25">
      <c r="A10" s="630">
        <v>45504</v>
      </c>
      <c r="B10" s="993">
        <v>23</v>
      </c>
      <c r="C10" s="993">
        <v>8944</v>
      </c>
      <c r="D10" s="994">
        <v>487.05320640000014</v>
      </c>
      <c r="E10" s="993">
        <v>6927431</v>
      </c>
      <c r="F10" s="994">
        <v>399633.56717290002</v>
      </c>
      <c r="G10" s="993">
        <v>554678</v>
      </c>
      <c r="H10" s="994">
        <v>70542.084190000009</v>
      </c>
      <c r="I10" s="993">
        <v>4782487</v>
      </c>
      <c r="J10" s="995">
        <v>99501.813691499992</v>
      </c>
      <c r="K10" s="993">
        <v>3294</v>
      </c>
      <c r="L10" s="996">
        <v>301.01428500000003</v>
      </c>
      <c r="M10" s="993">
        <v>0</v>
      </c>
      <c r="N10" s="994">
        <v>0</v>
      </c>
      <c r="O10" s="993">
        <v>0</v>
      </c>
      <c r="P10" s="994">
        <v>0</v>
      </c>
      <c r="Q10" s="993">
        <v>12276834</v>
      </c>
      <c r="R10" s="994">
        <v>570465.53254579997</v>
      </c>
      <c r="S10" s="993">
        <v>590662</v>
      </c>
      <c r="T10" s="994">
        <v>34871.473299999998</v>
      </c>
      <c r="U10" s="225"/>
      <c r="V10" s="225"/>
      <c r="W10" s="225"/>
      <c r="X10" s="225"/>
      <c r="Y10" s="225"/>
      <c r="Z10" s="225"/>
      <c r="AA10" s="225"/>
      <c r="AB10" s="225"/>
      <c r="AC10" s="225"/>
      <c r="AD10" s="225"/>
    </row>
    <row r="11" spans="1:30" s="989" customFormat="1" x14ac:dyDescent="0.25">
      <c r="A11" s="630">
        <v>45535</v>
      </c>
      <c r="B11" s="993">
        <v>21</v>
      </c>
      <c r="C11" s="993">
        <v>6793</v>
      </c>
      <c r="D11" s="994">
        <v>261.55920000000003</v>
      </c>
      <c r="E11" s="993">
        <v>7444991</v>
      </c>
      <c r="F11" s="994">
        <v>376752.09949999995</v>
      </c>
      <c r="G11" s="993">
        <v>595688</v>
      </c>
      <c r="H11" s="994">
        <v>70990.734200000006</v>
      </c>
      <c r="I11" s="993">
        <v>6135201</v>
      </c>
      <c r="J11" s="995">
        <v>122409.52630000001</v>
      </c>
      <c r="K11" s="993">
        <v>1859</v>
      </c>
      <c r="L11" s="996">
        <v>164.68790000000001</v>
      </c>
      <c r="M11" s="993">
        <v>0</v>
      </c>
      <c r="N11" s="994">
        <v>0</v>
      </c>
      <c r="O11" s="993">
        <v>0</v>
      </c>
      <c r="P11" s="994">
        <v>0</v>
      </c>
      <c r="Q11" s="993">
        <v>14184532</v>
      </c>
      <c r="R11" s="994">
        <v>570578.60710000002</v>
      </c>
      <c r="S11" s="993">
        <v>535228</v>
      </c>
      <c r="T11" s="994">
        <v>33861.672599999998</v>
      </c>
      <c r="U11" s="225"/>
      <c r="V11" s="225"/>
      <c r="W11" s="225"/>
      <c r="X11" s="225"/>
      <c r="Y11" s="225"/>
      <c r="Z11" s="225"/>
      <c r="AA11" s="225"/>
      <c r="AB11" s="225"/>
      <c r="AC11" s="225"/>
      <c r="AD11" s="225"/>
    </row>
    <row r="12" spans="1:30" s="989" customFormat="1" x14ac:dyDescent="0.25">
      <c r="A12" s="630">
        <v>45565</v>
      </c>
      <c r="B12" s="993">
        <v>21</v>
      </c>
      <c r="C12" s="993">
        <v>4344</v>
      </c>
      <c r="D12" s="994">
        <v>206.08150000000001</v>
      </c>
      <c r="E12" s="993">
        <v>6797441</v>
      </c>
      <c r="F12" s="994">
        <v>375459.5661</v>
      </c>
      <c r="G12" s="993">
        <v>641661</v>
      </c>
      <c r="H12" s="994">
        <v>76292.066199999987</v>
      </c>
      <c r="I12" s="993">
        <v>7391286</v>
      </c>
      <c r="J12" s="995">
        <v>158026.21580000001</v>
      </c>
      <c r="K12" s="993">
        <v>1358</v>
      </c>
      <c r="L12" s="996">
        <v>124.48459999999999</v>
      </c>
      <c r="M12" s="993">
        <v>0</v>
      </c>
      <c r="N12" s="994">
        <v>0</v>
      </c>
      <c r="O12" s="993">
        <v>0</v>
      </c>
      <c r="P12" s="994">
        <v>0</v>
      </c>
      <c r="Q12" s="993">
        <v>14836090</v>
      </c>
      <c r="R12" s="994">
        <v>610108.4142</v>
      </c>
      <c r="S12" s="993">
        <v>452745</v>
      </c>
      <c r="T12" s="994">
        <v>31884.173200000001</v>
      </c>
      <c r="U12" s="225"/>
      <c r="V12" s="225"/>
      <c r="W12" s="225"/>
      <c r="X12" s="225"/>
      <c r="Y12" s="225"/>
      <c r="Z12" s="225"/>
      <c r="AA12" s="225"/>
      <c r="AB12" s="225"/>
      <c r="AC12" s="225"/>
      <c r="AD12" s="225"/>
    </row>
    <row r="13" spans="1:30" s="989" customFormat="1" x14ac:dyDescent="0.25">
      <c r="A13" s="630">
        <v>45596</v>
      </c>
      <c r="B13" s="993">
        <v>22</v>
      </c>
      <c r="C13" s="993">
        <v>4296</v>
      </c>
      <c r="D13" s="994">
        <v>165.5214</v>
      </c>
      <c r="E13" s="993">
        <v>7808745</v>
      </c>
      <c r="F13" s="994">
        <v>394999.19649999996</v>
      </c>
      <c r="G13" s="993">
        <v>727311</v>
      </c>
      <c r="H13" s="994">
        <v>85364.453000000009</v>
      </c>
      <c r="I13" s="993">
        <v>6562160</v>
      </c>
      <c r="J13" s="995">
        <v>146887.31510000001</v>
      </c>
      <c r="K13" s="993">
        <v>1748</v>
      </c>
      <c r="L13" s="996">
        <v>169.0668</v>
      </c>
      <c r="M13" s="993">
        <v>0</v>
      </c>
      <c r="N13" s="994">
        <v>0</v>
      </c>
      <c r="O13" s="993">
        <v>0</v>
      </c>
      <c r="P13" s="994">
        <v>0</v>
      </c>
      <c r="Q13" s="993">
        <v>15104260</v>
      </c>
      <c r="R13" s="994">
        <v>627585.55280000006</v>
      </c>
      <c r="S13" s="993">
        <v>443805</v>
      </c>
      <c r="T13" s="994">
        <v>31475.989099999999</v>
      </c>
      <c r="U13" s="225"/>
      <c r="V13" s="225"/>
      <c r="W13" s="225"/>
      <c r="X13" s="225"/>
      <c r="Y13" s="225"/>
      <c r="Z13" s="225"/>
      <c r="AA13" s="225"/>
      <c r="AB13" s="225"/>
      <c r="AC13" s="225"/>
      <c r="AD13" s="225"/>
    </row>
    <row r="14" spans="1:30" s="989" customFormat="1" x14ac:dyDescent="0.25">
      <c r="A14" s="630">
        <v>45626</v>
      </c>
      <c r="B14" s="993">
        <v>21</v>
      </c>
      <c r="C14" s="993">
        <v>3707</v>
      </c>
      <c r="D14" s="994">
        <v>150.85233359999998</v>
      </c>
      <c r="E14" s="993">
        <v>6925564</v>
      </c>
      <c r="F14" s="994">
        <v>400955.98292939999</v>
      </c>
      <c r="G14" s="993">
        <v>683088</v>
      </c>
      <c r="H14" s="994">
        <v>74249.183420000001</v>
      </c>
      <c r="I14" s="993">
        <v>6163716</v>
      </c>
      <c r="J14" s="995">
        <v>142860.36791649999</v>
      </c>
      <c r="K14" s="993">
        <v>1179</v>
      </c>
      <c r="L14" s="996">
        <v>111.48962</v>
      </c>
      <c r="M14" s="993">
        <v>0</v>
      </c>
      <c r="N14" s="994">
        <v>0</v>
      </c>
      <c r="O14" s="993">
        <v>0</v>
      </c>
      <c r="P14" s="994">
        <v>0</v>
      </c>
      <c r="Q14" s="993">
        <v>13777254</v>
      </c>
      <c r="R14" s="994">
        <v>618327.87621949997</v>
      </c>
      <c r="S14" s="993">
        <v>456950</v>
      </c>
      <c r="T14" s="994">
        <v>28399.334391600001</v>
      </c>
      <c r="U14" s="225"/>
      <c r="V14" s="225"/>
      <c r="W14" s="225"/>
      <c r="X14" s="225"/>
      <c r="Y14" s="225"/>
      <c r="Z14" s="225"/>
      <c r="AA14" s="225"/>
      <c r="AB14" s="225"/>
      <c r="AC14" s="225"/>
      <c r="AD14" s="225"/>
    </row>
    <row r="15" spans="1:30" x14ac:dyDescent="0.25">
      <c r="A15" s="997"/>
      <c r="B15" s="998"/>
      <c r="C15" s="998"/>
      <c r="D15" s="998"/>
      <c r="E15" s="998"/>
      <c r="F15" s="998"/>
      <c r="G15" s="998"/>
      <c r="H15" s="998"/>
      <c r="I15" s="998"/>
      <c r="J15" s="998"/>
      <c r="K15" s="998"/>
      <c r="L15" s="998"/>
      <c r="M15" s="998"/>
      <c r="N15" s="998"/>
      <c r="O15" s="998"/>
      <c r="P15" s="998"/>
      <c r="Q15" s="998"/>
      <c r="R15" s="998"/>
      <c r="T15" s="763"/>
    </row>
    <row r="16" spans="1:30" x14ac:dyDescent="0.25">
      <c r="A16" s="2212" t="s">
        <v>975</v>
      </c>
      <c r="B16" s="2212"/>
      <c r="C16" s="2212"/>
      <c r="D16" s="2212"/>
      <c r="E16" s="2212"/>
      <c r="F16" s="2212"/>
      <c r="G16" s="2212"/>
      <c r="H16" s="2212"/>
      <c r="I16" s="2212"/>
      <c r="J16" s="2212"/>
      <c r="K16" s="2212"/>
      <c r="L16" s="2212"/>
      <c r="M16" s="2212"/>
      <c r="N16" s="2212"/>
      <c r="O16" s="2212"/>
      <c r="P16" s="2212"/>
      <c r="Q16" s="2212"/>
      <c r="R16" s="2212"/>
    </row>
    <row r="17" spans="1:20" ht="15" customHeight="1" x14ac:dyDescent="0.25">
      <c r="A17" s="2205" t="s">
        <v>114</v>
      </c>
      <c r="B17" s="2205" t="s">
        <v>1386</v>
      </c>
      <c r="C17" s="2207" t="s">
        <v>976</v>
      </c>
      <c r="D17" s="2208"/>
      <c r="E17" s="2208"/>
      <c r="F17" s="2209"/>
      <c r="G17" s="2207" t="s">
        <v>987</v>
      </c>
      <c r="H17" s="2208"/>
      <c r="I17" s="2208"/>
      <c r="J17" s="2209"/>
      <c r="K17" s="2207" t="s">
        <v>594</v>
      </c>
      <c r="L17" s="2208"/>
      <c r="M17" s="2208"/>
      <c r="N17" s="2209"/>
      <c r="O17" s="2210" t="s">
        <v>1394</v>
      </c>
      <c r="P17" s="2210"/>
      <c r="Q17" s="2211" t="s">
        <v>1390</v>
      </c>
      <c r="R17" s="2211"/>
    </row>
    <row r="18" spans="1:20" ht="20.25" customHeight="1" x14ac:dyDescent="0.25">
      <c r="A18" s="2213"/>
      <c r="B18" s="2213"/>
      <c r="C18" s="2201" t="s">
        <v>977</v>
      </c>
      <c r="D18" s="2202"/>
      <c r="E18" s="2201" t="s">
        <v>978</v>
      </c>
      <c r="F18" s="2202"/>
      <c r="G18" s="2201" t="s">
        <v>977</v>
      </c>
      <c r="H18" s="2202"/>
      <c r="I18" s="2201" t="s">
        <v>978</v>
      </c>
      <c r="J18" s="2202"/>
      <c r="K18" s="2201" t="s">
        <v>977</v>
      </c>
      <c r="L18" s="2202"/>
      <c r="M18" s="2201" t="s">
        <v>978</v>
      </c>
      <c r="N18" s="2202"/>
      <c r="O18" s="2203" t="s">
        <v>474</v>
      </c>
      <c r="P18" s="2205" t="s">
        <v>1395</v>
      </c>
      <c r="Q18" s="2205" t="s">
        <v>474</v>
      </c>
      <c r="R18" s="2205" t="s">
        <v>1395</v>
      </c>
    </row>
    <row r="19" spans="1:20" ht="30" x14ac:dyDescent="0.25">
      <c r="A19" s="2206"/>
      <c r="B19" s="2206"/>
      <c r="C19" s="982" t="s">
        <v>474</v>
      </c>
      <c r="D19" s="983" t="s">
        <v>985</v>
      </c>
      <c r="E19" s="982" t="s">
        <v>474</v>
      </c>
      <c r="F19" s="983" t="s">
        <v>985</v>
      </c>
      <c r="G19" s="982" t="s">
        <v>474</v>
      </c>
      <c r="H19" s="983" t="s">
        <v>985</v>
      </c>
      <c r="I19" s="982" t="s">
        <v>474</v>
      </c>
      <c r="J19" s="983" t="s">
        <v>985</v>
      </c>
      <c r="K19" s="982" t="s">
        <v>474</v>
      </c>
      <c r="L19" s="983" t="s">
        <v>1391</v>
      </c>
      <c r="M19" s="982" t="s">
        <v>474</v>
      </c>
      <c r="N19" s="983" t="s">
        <v>1391</v>
      </c>
      <c r="O19" s="2204"/>
      <c r="P19" s="2206"/>
      <c r="Q19" s="2206"/>
      <c r="R19" s="2206"/>
    </row>
    <row r="20" spans="1:20" x14ac:dyDescent="0.25">
      <c r="A20" s="1000" t="s">
        <v>477</v>
      </c>
      <c r="B20" s="985">
        <v>255</v>
      </c>
      <c r="C20" s="985">
        <v>6090765</v>
      </c>
      <c r="D20" s="986">
        <v>1250428.80822</v>
      </c>
      <c r="E20" s="985">
        <v>4728746</v>
      </c>
      <c r="F20" s="986">
        <v>1070077.566571</v>
      </c>
      <c r="G20" s="985">
        <v>18061</v>
      </c>
      <c r="H20" s="986">
        <v>3262.0538445000002</v>
      </c>
      <c r="I20" s="985">
        <v>8036</v>
      </c>
      <c r="J20" s="986">
        <v>1432.2481225000001</v>
      </c>
      <c r="K20" s="985">
        <v>195172465</v>
      </c>
      <c r="L20" s="986">
        <v>10858414.0603892</v>
      </c>
      <c r="M20" s="985">
        <v>175391669</v>
      </c>
      <c r="N20" s="986">
        <v>9484301.4309917521</v>
      </c>
      <c r="O20" s="985">
        <v>381409742</v>
      </c>
      <c r="P20" s="986">
        <v>22667916.168139003</v>
      </c>
      <c r="Q20" s="985">
        <v>215961</v>
      </c>
      <c r="R20" s="986">
        <v>13742.384099999999</v>
      </c>
    </row>
    <row r="21" spans="1:20" x14ac:dyDescent="0.25">
      <c r="A21" s="1001" t="s">
        <v>681</v>
      </c>
      <c r="B21" s="465">
        <v>173</v>
      </c>
      <c r="C21" s="465">
        <v>13539960</v>
      </c>
      <c r="D21" s="990">
        <v>2492698.8651565001</v>
      </c>
      <c r="E21" s="465">
        <v>10967410</v>
      </c>
      <c r="F21" s="990">
        <v>2221315.8459740002</v>
      </c>
      <c r="G21" s="465">
        <v>88123</v>
      </c>
      <c r="H21" s="990">
        <v>17991.863999999994</v>
      </c>
      <c r="I21" s="465">
        <v>50987</v>
      </c>
      <c r="J21" s="990">
        <v>10238.263157499998</v>
      </c>
      <c r="K21" s="465">
        <v>259003269</v>
      </c>
      <c r="L21" s="990">
        <v>13581067.335950699</v>
      </c>
      <c r="M21" s="465">
        <v>237860431</v>
      </c>
      <c r="N21" s="990">
        <v>12310201.867224354</v>
      </c>
      <c r="O21" s="465">
        <v>521510180</v>
      </c>
      <c r="P21" s="990">
        <v>30633514.041463055</v>
      </c>
      <c r="Q21" s="465">
        <v>316173</v>
      </c>
      <c r="R21" s="990">
        <v>21237.936347749997</v>
      </c>
    </row>
    <row r="22" spans="1:20" x14ac:dyDescent="0.25">
      <c r="A22" s="630">
        <v>45412</v>
      </c>
      <c r="B22" s="993">
        <v>22</v>
      </c>
      <c r="C22" s="993">
        <v>1046002</v>
      </c>
      <c r="D22" s="994">
        <v>184944.92</v>
      </c>
      <c r="E22" s="993">
        <v>1225461</v>
      </c>
      <c r="F22" s="994">
        <v>249899.63</v>
      </c>
      <c r="G22" s="993">
        <v>5313</v>
      </c>
      <c r="H22" s="994">
        <v>985.54</v>
      </c>
      <c r="I22" s="993">
        <v>1681</v>
      </c>
      <c r="J22" s="994">
        <v>332.64</v>
      </c>
      <c r="K22" s="993">
        <v>22498827</v>
      </c>
      <c r="L22" s="994">
        <v>1340705.3500000001</v>
      </c>
      <c r="M22" s="993">
        <v>19469765</v>
      </c>
      <c r="N22" s="994">
        <v>1141877.01</v>
      </c>
      <c r="O22" s="993">
        <f t="shared" ref="O22:P24" si="1">C22+E22+G22+I22+K22+M22</f>
        <v>44247049</v>
      </c>
      <c r="P22" s="994">
        <f t="shared" si="1"/>
        <v>2918745.09</v>
      </c>
      <c r="Q22" s="993">
        <v>231301</v>
      </c>
      <c r="R22" s="994">
        <v>20974.923199999997</v>
      </c>
    </row>
    <row r="23" spans="1:20" x14ac:dyDescent="0.25">
      <c r="A23" s="630">
        <v>45443</v>
      </c>
      <c r="B23" s="993">
        <v>23</v>
      </c>
      <c r="C23" s="993">
        <v>1003905</v>
      </c>
      <c r="D23" s="994">
        <v>262297.64</v>
      </c>
      <c r="E23" s="993">
        <v>918768</v>
      </c>
      <c r="F23" s="994">
        <v>263394.46999999997</v>
      </c>
      <c r="G23" s="993">
        <v>5820</v>
      </c>
      <c r="H23" s="994">
        <v>1285.1300000000001</v>
      </c>
      <c r="I23" s="993">
        <v>3848</v>
      </c>
      <c r="J23" s="994">
        <v>839.34</v>
      </c>
      <c r="K23" s="993">
        <v>29146082</v>
      </c>
      <c r="L23" s="994">
        <v>1547729.23</v>
      </c>
      <c r="M23" s="993">
        <v>26517179</v>
      </c>
      <c r="N23" s="994">
        <v>1403775.64</v>
      </c>
      <c r="O23" s="993">
        <f t="shared" si="1"/>
        <v>57595602</v>
      </c>
      <c r="P23" s="994">
        <f t="shared" si="1"/>
        <v>3479321.45</v>
      </c>
      <c r="Q23" s="993">
        <v>251836</v>
      </c>
      <c r="R23" s="994">
        <v>18997.352500000001</v>
      </c>
    </row>
    <row r="24" spans="1:20" x14ac:dyDescent="0.25">
      <c r="A24" s="630">
        <v>45473</v>
      </c>
      <c r="B24" s="993">
        <v>20</v>
      </c>
      <c r="C24" s="1002">
        <v>1808477</v>
      </c>
      <c r="D24" s="994">
        <v>280385.33676174999</v>
      </c>
      <c r="E24" s="1002">
        <v>1279742</v>
      </c>
      <c r="F24" s="994">
        <v>201103.63772375</v>
      </c>
      <c r="G24" s="1002">
        <v>6122</v>
      </c>
      <c r="H24" s="994">
        <v>1321.61247</v>
      </c>
      <c r="I24" s="1002">
        <v>2158</v>
      </c>
      <c r="J24" s="994">
        <v>453.29751750000003</v>
      </c>
      <c r="K24" s="1002">
        <v>25989049</v>
      </c>
      <c r="L24" s="994">
        <v>1405958.7449968499</v>
      </c>
      <c r="M24" s="1002">
        <v>23447060</v>
      </c>
      <c r="N24" s="994">
        <v>1252851.2542268501</v>
      </c>
      <c r="O24" s="993">
        <f t="shared" si="1"/>
        <v>52532608</v>
      </c>
      <c r="P24" s="994">
        <f t="shared" si="1"/>
        <v>3142073.8836967</v>
      </c>
      <c r="Q24" s="1002">
        <v>231910</v>
      </c>
      <c r="R24" s="994">
        <v>19628.43</v>
      </c>
    </row>
    <row r="25" spans="1:20" x14ac:dyDescent="0.25">
      <c r="A25" s="630">
        <v>45504</v>
      </c>
      <c r="B25" s="993">
        <v>23</v>
      </c>
      <c r="C25" s="1002">
        <v>1315643</v>
      </c>
      <c r="D25" s="994">
        <v>312725.52151475003</v>
      </c>
      <c r="E25" s="1002">
        <v>934990</v>
      </c>
      <c r="F25" s="994">
        <v>252540.74249125004</v>
      </c>
      <c r="G25" s="1002">
        <v>8699</v>
      </c>
      <c r="H25" s="994">
        <v>1850.0234874999996</v>
      </c>
      <c r="I25" s="1002">
        <v>4150</v>
      </c>
      <c r="J25" s="994">
        <v>862.2733300000001</v>
      </c>
      <c r="K25" s="1002">
        <v>31314291</v>
      </c>
      <c r="L25" s="994">
        <v>1764100.47614105</v>
      </c>
      <c r="M25" s="1002">
        <v>27982511</v>
      </c>
      <c r="N25" s="994">
        <v>1585478.1762164498</v>
      </c>
      <c r="O25" s="1002">
        <v>61560284</v>
      </c>
      <c r="P25" s="994">
        <v>3917557.2131810002</v>
      </c>
      <c r="Q25" s="1002">
        <v>325242</v>
      </c>
      <c r="R25" s="994">
        <v>23498.207299999998</v>
      </c>
    </row>
    <row r="26" spans="1:20" x14ac:dyDescent="0.25">
      <c r="A26" s="630">
        <v>45535</v>
      </c>
      <c r="B26" s="993">
        <v>21</v>
      </c>
      <c r="C26" s="1002">
        <v>2009721</v>
      </c>
      <c r="D26" s="994">
        <v>285355.50270000001</v>
      </c>
      <c r="E26" s="1002">
        <v>1597758</v>
      </c>
      <c r="F26" s="994">
        <v>243952.13440000013</v>
      </c>
      <c r="G26" s="1002">
        <v>13492</v>
      </c>
      <c r="H26" s="994">
        <v>2697.9709999999986</v>
      </c>
      <c r="I26" s="1002">
        <v>7801</v>
      </c>
      <c r="J26" s="994">
        <v>1536.6510999999989</v>
      </c>
      <c r="K26" s="1002">
        <v>33928336</v>
      </c>
      <c r="L26" s="994">
        <v>1778412.8498000009</v>
      </c>
      <c r="M26" s="1002">
        <v>31469081</v>
      </c>
      <c r="N26" s="994">
        <v>1637897.0445000031</v>
      </c>
      <c r="O26" s="1002">
        <v>69026189</v>
      </c>
      <c r="P26" s="994">
        <v>3949852.1535000042</v>
      </c>
      <c r="Q26" s="1002">
        <v>348834</v>
      </c>
      <c r="R26" s="994">
        <v>26153.878700000001</v>
      </c>
    </row>
    <row r="27" spans="1:20" x14ac:dyDescent="0.25">
      <c r="A27" s="630">
        <v>45565</v>
      </c>
      <c r="B27" s="993">
        <v>21</v>
      </c>
      <c r="C27" s="993">
        <v>1242735</v>
      </c>
      <c r="D27" s="994">
        <v>269939.23730000004</v>
      </c>
      <c r="E27" s="993">
        <v>1053359</v>
      </c>
      <c r="F27" s="994">
        <v>269785.19010000001</v>
      </c>
      <c r="G27" s="993">
        <v>14968</v>
      </c>
      <c r="H27" s="994">
        <v>2987.2399999999989</v>
      </c>
      <c r="I27" s="993">
        <v>9004</v>
      </c>
      <c r="J27" s="994">
        <v>1774.0615999999986</v>
      </c>
      <c r="K27" s="993">
        <v>43376808</v>
      </c>
      <c r="L27" s="994">
        <v>2105786.4411999974</v>
      </c>
      <c r="M27" s="993">
        <v>42140938</v>
      </c>
      <c r="N27" s="994">
        <v>2047370.9720000001</v>
      </c>
      <c r="O27" s="993">
        <v>87837812</v>
      </c>
      <c r="P27" s="994">
        <v>4697643.1421999969</v>
      </c>
      <c r="Q27" s="993">
        <v>349158</v>
      </c>
      <c r="R27" s="994">
        <v>23406.6247</v>
      </c>
    </row>
    <row r="28" spans="1:20" x14ac:dyDescent="0.25">
      <c r="A28" s="630">
        <v>45596</v>
      </c>
      <c r="B28" s="993">
        <v>22</v>
      </c>
      <c r="C28" s="993">
        <v>1532624</v>
      </c>
      <c r="D28" s="994">
        <v>182814.9595</v>
      </c>
      <c r="E28" s="993">
        <v>1292536</v>
      </c>
      <c r="F28" s="994">
        <v>174947.83120000002</v>
      </c>
      <c r="G28" s="993">
        <v>16269</v>
      </c>
      <c r="H28" s="994">
        <v>3301.5044000000003</v>
      </c>
      <c r="I28" s="993">
        <v>9669</v>
      </c>
      <c r="J28" s="994">
        <v>1930.1738000000003</v>
      </c>
      <c r="K28" s="993">
        <v>37617409</v>
      </c>
      <c r="L28" s="994">
        <v>1894950.318</v>
      </c>
      <c r="M28" s="993">
        <v>33821553</v>
      </c>
      <c r="N28" s="994">
        <v>1648783.5515999999</v>
      </c>
      <c r="O28" s="993">
        <v>74290060</v>
      </c>
      <c r="P28" s="994">
        <v>3906728.3384999996</v>
      </c>
      <c r="Q28" s="993">
        <v>309716</v>
      </c>
      <c r="R28" s="994">
        <v>26066.768400000001</v>
      </c>
    </row>
    <row r="29" spans="1:20" x14ac:dyDescent="0.25">
      <c r="A29" s="630">
        <v>45626</v>
      </c>
      <c r="B29" s="993">
        <v>21</v>
      </c>
      <c r="C29" s="993">
        <v>3580853</v>
      </c>
      <c r="D29" s="994">
        <v>714235.74737999996</v>
      </c>
      <c r="E29" s="993">
        <v>2664796</v>
      </c>
      <c r="F29" s="994">
        <v>565692.21005899995</v>
      </c>
      <c r="G29" s="993">
        <v>17440</v>
      </c>
      <c r="H29" s="994">
        <v>3562.8426424999998</v>
      </c>
      <c r="I29" s="993">
        <v>12676</v>
      </c>
      <c r="J29" s="994">
        <v>2509.8258099999998</v>
      </c>
      <c r="K29" s="993">
        <v>35132467</v>
      </c>
      <c r="L29" s="994">
        <v>1743423.9258127999</v>
      </c>
      <c r="M29" s="993">
        <v>33012344</v>
      </c>
      <c r="N29" s="994">
        <v>1592168.21868105</v>
      </c>
      <c r="O29" s="993">
        <v>74420576</v>
      </c>
      <c r="P29" s="994">
        <v>4621592.7703853492</v>
      </c>
      <c r="Q29" s="993">
        <v>316173</v>
      </c>
      <c r="R29" s="994">
        <v>21237.936347749997</v>
      </c>
    </row>
    <row r="30" spans="1:20" x14ac:dyDescent="0.25">
      <c r="A30" s="599"/>
      <c r="B30" s="1003"/>
      <c r="C30" s="1003"/>
      <c r="D30" s="1003"/>
      <c r="E30" s="1003"/>
      <c r="F30" s="1003"/>
      <c r="G30" s="1003"/>
      <c r="H30" s="1003"/>
      <c r="I30" s="1003"/>
      <c r="J30" s="1003"/>
      <c r="K30" s="1003"/>
      <c r="L30" s="1003"/>
      <c r="M30" s="1003"/>
      <c r="N30" s="1003"/>
      <c r="O30" s="1003"/>
      <c r="P30" s="1003"/>
      <c r="Q30" s="1003"/>
      <c r="R30" s="1004"/>
    </row>
    <row r="31" spans="1:20" s="225" customFormat="1" x14ac:dyDescent="0.25">
      <c r="A31" s="613" t="s">
        <v>1459</v>
      </c>
      <c r="B31" s="280"/>
      <c r="C31" s="280"/>
      <c r="D31" s="280"/>
      <c r="E31" s="280"/>
      <c r="F31" s="280"/>
      <c r="G31" s="280"/>
      <c r="H31" s="280"/>
      <c r="I31" s="280"/>
      <c r="J31" s="280"/>
      <c r="K31" s="280"/>
      <c r="L31" s="280"/>
      <c r="M31" s="280"/>
      <c r="N31" s="280"/>
      <c r="O31" s="280"/>
      <c r="P31" s="280"/>
      <c r="Q31" s="280"/>
      <c r="R31" s="280"/>
      <c r="S31" s="280"/>
      <c r="T31" s="280"/>
    </row>
    <row r="32" spans="1:20" s="225" customFormat="1" x14ac:dyDescent="0.25">
      <c r="A32" s="972" t="s">
        <v>971</v>
      </c>
      <c r="B32" s="280"/>
      <c r="C32" s="280"/>
      <c r="D32" s="280"/>
      <c r="E32" s="280"/>
      <c r="F32" s="280"/>
      <c r="G32" s="280"/>
      <c r="H32" s="280"/>
      <c r="I32" s="280"/>
      <c r="J32" s="280"/>
      <c r="K32" s="280"/>
      <c r="L32" s="280"/>
      <c r="M32" s="280"/>
      <c r="N32" s="280"/>
      <c r="O32" s="280"/>
      <c r="P32" s="280"/>
      <c r="Q32" s="280"/>
      <c r="R32" s="280"/>
      <c r="S32" s="280"/>
      <c r="T32" s="280"/>
    </row>
    <row r="33" spans="1:20" s="225" customFormat="1" x14ac:dyDescent="0.25">
      <c r="A33" s="1005" t="s">
        <v>979</v>
      </c>
      <c r="B33" s="280"/>
      <c r="C33" s="280"/>
      <c r="D33" s="280"/>
      <c r="E33" s="280"/>
      <c r="F33" s="280"/>
      <c r="G33" s="280"/>
      <c r="H33" s="280"/>
      <c r="I33" s="280"/>
      <c r="J33" s="280"/>
      <c r="K33" s="280"/>
      <c r="L33" s="280"/>
      <c r="M33" s="280"/>
      <c r="N33" s="280"/>
      <c r="O33" s="280"/>
      <c r="P33" s="280"/>
      <c r="Q33" s="280"/>
      <c r="R33" s="280"/>
      <c r="S33" s="280"/>
      <c r="T33" s="280"/>
    </row>
    <row r="35" spans="1:20" x14ac:dyDescent="0.25">
      <c r="B35" s="763"/>
      <c r="C35" s="763"/>
      <c r="D35" s="763"/>
      <c r="E35" s="763"/>
      <c r="F35" s="763"/>
      <c r="G35" s="763"/>
      <c r="H35" s="763"/>
      <c r="I35" s="763"/>
      <c r="J35" s="763"/>
      <c r="K35" s="763"/>
      <c r="L35" s="763"/>
      <c r="M35" s="763"/>
      <c r="N35" s="763"/>
      <c r="O35" s="763"/>
      <c r="P35" s="763"/>
    </row>
    <row r="36" spans="1:20" x14ac:dyDescent="0.25">
      <c r="B36" s="763"/>
      <c r="C36" s="763"/>
      <c r="D36" s="763"/>
      <c r="E36" s="763"/>
      <c r="F36" s="763"/>
      <c r="G36" s="763"/>
      <c r="H36" s="763"/>
      <c r="I36" s="763"/>
      <c r="J36" s="763"/>
      <c r="K36" s="763"/>
      <c r="L36" s="763"/>
      <c r="M36" s="763"/>
      <c r="N36" s="763"/>
      <c r="O36" s="763"/>
      <c r="P36" s="763"/>
      <c r="Q36" s="763"/>
      <c r="R36" s="763"/>
      <c r="S36" s="763"/>
      <c r="T36" s="763"/>
    </row>
    <row r="38" spans="1:20" x14ac:dyDescent="0.25">
      <c r="B38" s="763"/>
      <c r="C38" s="763"/>
      <c r="D38" s="763"/>
      <c r="E38" s="763"/>
      <c r="F38" s="763"/>
      <c r="G38" s="763"/>
      <c r="H38" s="763"/>
      <c r="I38" s="763"/>
      <c r="J38" s="763"/>
      <c r="K38" s="763"/>
      <c r="L38" s="763"/>
      <c r="M38" s="763"/>
      <c r="N38" s="763"/>
      <c r="O38" s="763"/>
      <c r="P38" s="763"/>
    </row>
  </sheetData>
  <mergeCells count="31">
    <mergeCell ref="A16:R16"/>
    <mergeCell ref="A17:A19"/>
    <mergeCell ref="A1:T1"/>
    <mergeCell ref="A2:T2"/>
    <mergeCell ref="A3:A4"/>
    <mergeCell ref="B3:B4"/>
    <mergeCell ref="C3:D3"/>
    <mergeCell ref="E3:F3"/>
    <mergeCell ref="G3:H3"/>
    <mergeCell ref="I3:J3"/>
    <mergeCell ref="K3:L3"/>
    <mergeCell ref="M3:N3"/>
    <mergeCell ref="O3:P3"/>
    <mergeCell ref="Q3:R3"/>
    <mergeCell ref="S3:T3"/>
    <mergeCell ref="B17:B19"/>
    <mergeCell ref="C17:F17"/>
    <mergeCell ref="G17:J17"/>
    <mergeCell ref="K17:N17"/>
    <mergeCell ref="O17:P17"/>
    <mergeCell ref="Q17:R17"/>
    <mergeCell ref="C18:D18"/>
    <mergeCell ref="E18:F18"/>
    <mergeCell ref="G18:H18"/>
    <mergeCell ref="I18:J18"/>
    <mergeCell ref="K18:L18"/>
    <mergeCell ref="M18:N18"/>
    <mergeCell ref="O18:O19"/>
    <mergeCell ref="P18:P19"/>
    <mergeCell ref="Q18:Q19"/>
    <mergeCell ref="R18:R19"/>
  </mergeCells>
  <printOptions horizontalCentered="1"/>
  <pageMargins left="0.7" right="0.7" top="0.75" bottom="0.75" header="0.3" footer="0.3"/>
  <pageSetup scale="51"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workbookViewId="0">
      <selection activeCell="C15" sqref="C15"/>
    </sheetView>
  </sheetViews>
  <sheetFormatPr defaultColWidth="9.140625" defaultRowHeight="12.75" x14ac:dyDescent="0.2"/>
  <cols>
    <col min="1" max="1" width="13.140625" style="447" customWidth="1"/>
    <col min="2" max="2" width="8.85546875" style="447" customWidth="1"/>
    <col min="3" max="3" width="10.5703125" style="447" customWidth="1"/>
    <col min="4" max="4" width="11.42578125" style="447" customWidth="1"/>
    <col min="5" max="5" width="9.140625" style="447" customWidth="1"/>
    <col min="6" max="6" width="9.85546875" style="447" customWidth="1"/>
    <col min="7" max="7" width="10.28515625" style="447" customWidth="1"/>
    <col min="8" max="8" width="9.85546875" style="447" customWidth="1"/>
    <col min="9" max="9" width="10" style="447" customWidth="1"/>
    <col min="10" max="10" width="11.5703125" style="447" customWidth="1"/>
    <col min="11" max="11" width="9.7109375" style="447" customWidth="1"/>
    <col min="12" max="12" width="10.7109375" style="447" customWidth="1"/>
    <col min="13" max="13" width="9.5703125" style="447" customWidth="1"/>
    <col min="14" max="14" width="10.140625" style="447" customWidth="1"/>
    <col min="15" max="15" width="9.5703125" style="447" customWidth="1"/>
    <col min="16" max="16" width="10.28515625" style="447" customWidth="1"/>
    <col min="17" max="17" width="10" style="447" customWidth="1"/>
    <col min="18" max="19" width="9.7109375" style="447" customWidth="1"/>
    <col min="20" max="20" width="15.85546875" style="447" customWidth="1"/>
    <col min="21" max="23" width="10.5703125" style="447" customWidth="1"/>
    <col min="24" max="16384" width="9.140625" style="447"/>
  </cols>
  <sheetData>
    <row r="1" spans="1:22" ht="15" x14ac:dyDescent="0.25">
      <c r="A1" s="2215" t="s">
        <v>1396</v>
      </c>
      <c r="B1" s="2215"/>
      <c r="C1" s="2215"/>
      <c r="D1" s="2215"/>
      <c r="E1" s="2215"/>
      <c r="F1" s="2215"/>
      <c r="G1" s="2215"/>
      <c r="H1" s="2215"/>
      <c r="I1" s="2215"/>
      <c r="J1" s="2215"/>
      <c r="K1" s="2215"/>
      <c r="L1" s="2215"/>
      <c r="M1" s="2215"/>
      <c r="N1" s="2215"/>
      <c r="O1" s="2215"/>
      <c r="P1" s="2215"/>
      <c r="Q1" s="2215"/>
      <c r="R1" s="2215"/>
      <c r="S1" s="2215"/>
      <c r="T1" s="2215"/>
      <c r="U1" s="280"/>
      <c r="V1" s="280"/>
    </row>
    <row r="2" spans="1:22" ht="16.5" customHeight="1" x14ac:dyDescent="0.25">
      <c r="A2" s="2205" t="s">
        <v>114</v>
      </c>
      <c r="B2" s="2205" t="s">
        <v>1386</v>
      </c>
      <c r="C2" s="2226" t="s">
        <v>947</v>
      </c>
      <c r="D2" s="2227"/>
      <c r="E2" s="2227"/>
      <c r="F2" s="2227"/>
      <c r="G2" s="2227"/>
      <c r="H2" s="2227"/>
      <c r="I2" s="2227"/>
      <c r="J2" s="2227"/>
      <c r="K2" s="2227"/>
      <c r="L2" s="2228"/>
      <c r="M2" s="2226" t="s">
        <v>975</v>
      </c>
      <c r="N2" s="2227"/>
      <c r="O2" s="2227"/>
      <c r="P2" s="2227"/>
      <c r="Q2" s="2227"/>
      <c r="R2" s="2227"/>
      <c r="S2" s="2227"/>
      <c r="T2" s="2228"/>
      <c r="U2" s="280"/>
      <c r="V2" s="280"/>
    </row>
    <row r="3" spans="1:22" ht="62.25" customHeight="1" x14ac:dyDescent="0.25">
      <c r="A3" s="2213"/>
      <c r="B3" s="2213"/>
      <c r="C3" s="2222" t="s">
        <v>1397</v>
      </c>
      <c r="D3" s="2223"/>
      <c r="E3" s="2222" t="s">
        <v>1398</v>
      </c>
      <c r="F3" s="2223"/>
      <c r="G3" s="2222" t="s">
        <v>1399</v>
      </c>
      <c r="H3" s="2223"/>
      <c r="I3" s="2222" t="s">
        <v>1389</v>
      </c>
      <c r="J3" s="2223"/>
      <c r="K3" s="2224" t="s">
        <v>974</v>
      </c>
      <c r="L3" s="2225"/>
      <c r="M3" s="2222" t="s">
        <v>1400</v>
      </c>
      <c r="N3" s="2223"/>
      <c r="O3" s="2222" t="s">
        <v>1401</v>
      </c>
      <c r="P3" s="2223"/>
      <c r="Q3" s="2222" t="s">
        <v>1394</v>
      </c>
      <c r="R3" s="2223"/>
      <c r="S3" s="2224" t="s">
        <v>1390</v>
      </c>
      <c r="T3" s="2225"/>
      <c r="U3" s="225"/>
      <c r="V3" s="225"/>
    </row>
    <row r="4" spans="1:22" s="1009" customFormat="1" ht="63.75" customHeight="1" x14ac:dyDescent="0.25">
      <c r="A4" s="2206"/>
      <c r="B4" s="2206"/>
      <c r="C4" s="1006" t="s">
        <v>474</v>
      </c>
      <c r="D4" s="1007" t="s">
        <v>985</v>
      </c>
      <c r="E4" s="1006" t="s">
        <v>474</v>
      </c>
      <c r="F4" s="1007" t="s">
        <v>985</v>
      </c>
      <c r="G4" s="1006" t="s">
        <v>474</v>
      </c>
      <c r="H4" s="1007" t="s">
        <v>985</v>
      </c>
      <c r="I4" s="1006" t="s">
        <v>474</v>
      </c>
      <c r="J4" s="1007" t="s">
        <v>985</v>
      </c>
      <c r="K4" s="1006" t="s">
        <v>474</v>
      </c>
      <c r="L4" s="1008" t="s">
        <v>1393</v>
      </c>
      <c r="M4" s="1006" t="s">
        <v>474</v>
      </c>
      <c r="N4" s="1007" t="s">
        <v>985</v>
      </c>
      <c r="O4" s="1006" t="s">
        <v>474</v>
      </c>
      <c r="P4" s="1007" t="s">
        <v>985</v>
      </c>
      <c r="Q4" s="1006" t="s">
        <v>474</v>
      </c>
      <c r="R4" s="1007" t="s">
        <v>985</v>
      </c>
      <c r="S4" s="1006" t="s">
        <v>474</v>
      </c>
      <c r="T4" s="1008" t="s">
        <v>1402</v>
      </c>
      <c r="U4" s="225"/>
      <c r="V4" s="225"/>
    </row>
    <row r="5" spans="1:22" s="457" customFormat="1" ht="15.75" customHeight="1" x14ac:dyDescent="0.25">
      <c r="A5" s="1000" t="s">
        <v>477</v>
      </c>
      <c r="B5" s="1010">
        <v>244</v>
      </c>
      <c r="C5" s="1010">
        <v>4987448</v>
      </c>
      <c r="D5" s="986">
        <v>205162.15</v>
      </c>
      <c r="E5" s="1010">
        <v>0</v>
      </c>
      <c r="F5" s="986">
        <v>0</v>
      </c>
      <c r="G5" s="1010">
        <v>20603</v>
      </c>
      <c r="H5" s="986">
        <v>940.49365</v>
      </c>
      <c r="I5" s="1010">
        <v>5008051</v>
      </c>
      <c r="J5" s="986">
        <v>206101.64578000002</v>
      </c>
      <c r="K5" s="1010">
        <v>55916</v>
      </c>
      <c r="L5" s="986">
        <v>2082</v>
      </c>
      <c r="M5" s="1010">
        <v>283</v>
      </c>
      <c r="N5" s="986">
        <v>9.8859999999999992</v>
      </c>
      <c r="O5" s="1010">
        <v>0</v>
      </c>
      <c r="P5" s="986">
        <v>0</v>
      </c>
      <c r="Q5" s="1010">
        <v>283</v>
      </c>
      <c r="R5" s="986">
        <v>9.8860600000000005</v>
      </c>
      <c r="S5" s="1010">
        <v>0</v>
      </c>
      <c r="T5" s="986">
        <v>0</v>
      </c>
      <c r="U5" s="225"/>
      <c r="V5" s="225"/>
    </row>
    <row r="6" spans="1:22" s="457" customFormat="1" ht="15.75" customHeight="1" x14ac:dyDescent="0.25">
      <c r="A6" s="1001" t="s">
        <v>681</v>
      </c>
      <c r="B6" s="466">
        <v>165</v>
      </c>
      <c r="C6" s="466">
        <v>2548443</v>
      </c>
      <c r="D6" s="990">
        <v>98261</v>
      </c>
      <c r="E6" s="466">
        <v>0</v>
      </c>
      <c r="F6" s="990">
        <v>0</v>
      </c>
      <c r="G6" s="466">
        <v>16</v>
      </c>
      <c r="H6" s="990">
        <v>1</v>
      </c>
      <c r="I6" s="466">
        <v>2548459</v>
      </c>
      <c r="J6" s="990">
        <v>98262</v>
      </c>
      <c r="K6" s="466">
        <v>48921</v>
      </c>
      <c r="L6" s="990">
        <v>1871</v>
      </c>
      <c r="M6" s="466">
        <v>73957</v>
      </c>
      <c r="N6" s="990">
        <v>2067.2539999999999</v>
      </c>
      <c r="O6" s="466">
        <v>100891</v>
      </c>
      <c r="P6" s="990">
        <v>2676.7636699999998</v>
      </c>
      <c r="Q6" s="466">
        <v>174848</v>
      </c>
      <c r="R6" s="990">
        <v>4744.0198899999996</v>
      </c>
      <c r="S6" s="990">
        <v>3401</v>
      </c>
      <c r="T6" s="990">
        <v>89.38</v>
      </c>
      <c r="U6" s="225"/>
      <c r="V6" s="225"/>
    </row>
    <row r="7" spans="1:22" s="457" customFormat="1" ht="15.75" customHeight="1" x14ac:dyDescent="0.25">
      <c r="A7" s="630">
        <v>45412</v>
      </c>
      <c r="B7" s="1011">
        <v>20</v>
      </c>
      <c r="C7" s="1011">
        <v>342777</v>
      </c>
      <c r="D7" s="994">
        <v>12983</v>
      </c>
      <c r="E7" s="1011">
        <v>0</v>
      </c>
      <c r="F7" s="994">
        <v>0</v>
      </c>
      <c r="G7" s="1011">
        <v>16</v>
      </c>
      <c r="H7" s="994">
        <v>1</v>
      </c>
      <c r="I7" s="1011">
        <f t="shared" ref="I7:J9" si="0">C7+E7+G7</f>
        <v>342793</v>
      </c>
      <c r="J7" s="994">
        <f t="shared" si="0"/>
        <v>12984</v>
      </c>
      <c r="K7" s="1011">
        <v>51525</v>
      </c>
      <c r="L7" s="994">
        <v>2081</v>
      </c>
      <c r="M7" s="1011">
        <v>0</v>
      </c>
      <c r="N7" s="994">
        <v>0</v>
      </c>
      <c r="O7" s="1011">
        <v>0</v>
      </c>
      <c r="P7" s="994">
        <v>0</v>
      </c>
      <c r="Q7" s="1011">
        <f t="shared" ref="Q7:R9" si="1">M7+O7</f>
        <v>0</v>
      </c>
      <c r="R7" s="994">
        <f t="shared" si="1"/>
        <v>0</v>
      </c>
      <c r="S7" s="1011">
        <v>0</v>
      </c>
      <c r="T7" s="994">
        <v>0</v>
      </c>
      <c r="U7" s="225"/>
      <c r="V7" s="225"/>
    </row>
    <row r="8" spans="1:22" s="457" customFormat="1" ht="15.75" customHeight="1" x14ac:dyDescent="0.25">
      <c r="A8" s="630">
        <v>45443</v>
      </c>
      <c r="B8" s="1011">
        <v>21</v>
      </c>
      <c r="C8" s="1011">
        <v>325130</v>
      </c>
      <c r="D8" s="994">
        <v>13163</v>
      </c>
      <c r="E8" s="1011">
        <v>0</v>
      </c>
      <c r="F8" s="994">
        <v>0</v>
      </c>
      <c r="G8" s="1011">
        <v>0</v>
      </c>
      <c r="H8" s="994">
        <v>0</v>
      </c>
      <c r="I8" s="1011">
        <f t="shared" si="0"/>
        <v>325130</v>
      </c>
      <c r="J8" s="994">
        <f t="shared" si="0"/>
        <v>13163</v>
      </c>
      <c r="K8" s="1011">
        <v>51343</v>
      </c>
      <c r="L8" s="994">
        <v>2103</v>
      </c>
      <c r="M8" s="1011">
        <v>0</v>
      </c>
      <c r="N8" s="994">
        <v>0</v>
      </c>
      <c r="O8" s="1011">
        <v>0</v>
      </c>
      <c r="P8" s="994">
        <v>0</v>
      </c>
      <c r="Q8" s="1011">
        <f t="shared" si="1"/>
        <v>0</v>
      </c>
      <c r="R8" s="994">
        <f t="shared" si="1"/>
        <v>0</v>
      </c>
      <c r="S8" s="1011">
        <v>0</v>
      </c>
      <c r="T8" s="994">
        <v>0</v>
      </c>
      <c r="U8" s="225"/>
      <c r="V8" s="225"/>
    </row>
    <row r="9" spans="1:22" s="457" customFormat="1" ht="15.75" customHeight="1" x14ac:dyDescent="0.25">
      <c r="A9" s="630">
        <v>45473</v>
      </c>
      <c r="B9" s="1011">
        <v>19</v>
      </c>
      <c r="C9" s="1011">
        <v>274301</v>
      </c>
      <c r="D9" s="994">
        <v>11020</v>
      </c>
      <c r="E9" s="1011">
        <v>0</v>
      </c>
      <c r="F9" s="994">
        <v>0</v>
      </c>
      <c r="G9" s="1011">
        <v>0</v>
      </c>
      <c r="H9" s="994">
        <v>0</v>
      </c>
      <c r="I9" s="1011">
        <f t="shared" si="0"/>
        <v>274301</v>
      </c>
      <c r="J9" s="994">
        <f t="shared" si="0"/>
        <v>11020</v>
      </c>
      <c r="K9" s="1011">
        <v>50660</v>
      </c>
      <c r="L9" s="994">
        <v>2093</v>
      </c>
      <c r="M9" s="1011">
        <v>81</v>
      </c>
      <c r="N9" s="994">
        <v>2.2559999999999998</v>
      </c>
      <c r="O9" s="1011">
        <v>48</v>
      </c>
      <c r="P9" s="994">
        <v>1.2592699999999999</v>
      </c>
      <c r="Q9" s="1011">
        <f t="shared" si="1"/>
        <v>129</v>
      </c>
      <c r="R9" s="994">
        <f t="shared" si="1"/>
        <v>3.5152699999999997</v>
      </c>
      <c r="S9" s="1011">
        <v>79</v>
      </c>
      <c r="T9" s="994">
        <v>2.16</v>
      </c>
      <c r="U9" s="225"/>
      <c r="V9" s="225"/>
    </row>
    <row r="10" spans="1:22" s="457" customFormat="1" ht="15.75" customHeight="1" x14ac:dyDescent="0.25">
      <c r="A10" s="630">
        <v>45504</v>
      </c>
      <c r="B10" s="1011">
        <v>22</v>
      </c>
      <c r="C10" s="1011">
        <v>352355</v>
      </c>
      <c r="D10" s="994">
        <v>13271</v>
      </c>
      <c r="E10" s="1011">
        <v>0</v>
      </c>
      <c r="F10" s="994">
        <v>0</v>
      </c>
      <c r="G10" s="1011">
        <v>0</v>
      </c>
      <c r="H10" s="994">
        <v>0</v>
      </c>
      <c r="I10" s="1011">
        <v>352355</v>
      </c>
      <c r="J10" s="994">
        <v>13271</v>
      </c>
      <c r="K10" s="1011">
        <v>53622</v>
      </c>
      <c r="L10" s="994">
        <v>2281</v>
      </c>
      <c r="M10" s="1011">
        <v>10195</v>
      </c>
      <c r="N10" s="994">
        <v>288.73399999999998</v>
      </c>
      <c r="O10" s="1011">
        <v>4499</v>
      </c>
      <c r="P10" s="994">
        <v>124.140337</v>
      </c>
      <c r="Q10" s="1011">
        <v>14694</v>
      </c>
      <c r="R10" s="994">
        <v>412.87495000000001</v>
      </c>
      <c r="S10" s="1011">
        <v>1057</v>
      </c>
      <c r="T10" s="994">
        <v>30.56</v>
      </c>
      <c r="U10" s="225"/>
      <c r="V10" s="225"/>
    </row>
    <row r="11" spans="1:22" s="457" customFormat="1" ht="15.75" customHeight="1" x14ac:dyDescent="0.25">
      <c r="A11" s="630">
        <v>45535</v>
      </c>
      <c r="B11" s="1011">
        <v>21</v>
      </c>
      <c r="C11" s="1011">
        <v>324253</v>
      </c>
      <c r="D11" s="994">
        <v>12595</v>
      </c>
      <c r="E11" s="1011">
        <v>0</v>
      </c>
      <c r="F11" s="994">
        <v>0</v>
      </c>
      <c r="G11" s="1011">
        <v>0</v>
      </c>
      <c r="H11" s="994">
        <v>0</v>
      </c>
      <c r="I11" s="1011">
        <v>324253</v>
      </c>
      <c r="J11" s="994">
        <v>12595</v>
      </c>
      <c r="K11" s="1011">
        <v>47676</v>
      </c>
      <c r="L11" s="994">
        <v>1878</v>
      </c>
      <c r="M11" s="1011">
        <v>13032</v>
      </c>
      <c r="N11" s="994">
        <v>355.92700000000002</v>
      </c>
      <c r="O11" s="1011">
        <v>10816</v>
      </c>
      <c r="P11" s="994">
        <v>292.48549100000002</v>
      </c>
      <c r="Q11" s="1011">
        <v>23848</v>
      </c>
      <c r="R11" s="994">
        <v>648.41295000000002</v>
      </c>
      <c r="S11" s="1011">
        <v>1562</v>
      </c>
      <c r="T11" s="994">
        <v>43.5</v>
      </c>
      <c r="U11" s="225"/>
      <c r="V11" s="225"/>
    </row>
    <row r="12" spans="1:22" s="457" customFormat="1" ht="15.75" customHeight="1" x14ac:dyDescent="0.25">
      <c r="A12" s="630">
        <v>45565</v>
      </c>
      <c r="B12" s="1011">
        <v>21</v>
      </c>
      <c r="C12" s="1011">
        <v>334737</v>
      </c>
      <c r="D12" s="994">
        <v>12851</v>
      </c>
      <c r="E12" s="1011">
        <v>0</v>
      </c>
      <c r="F12" s="994">
        <v>0</v>
      </c>
      <c r="G12" s="1011">
        <v>0</v>
      </c>
      <c r="H12" s="994">
        <v>0</v>
      </c>
      <c r="I12" s="1011">
        <v>334737</v>
      </c>
      <c r="J12" s="994">
        <v>12851</v>
      </c>
      <c r="K12" s="1011">
        <v>50006</v>
      </c>
      <c r="L12" s="994">
        <v>2133</v>
      </c>
      <c r="M12" s="1011">
        <v>21132</v>
      </c>
      <c r="N12" s="994">
        <v>607.27099999999996</v>
      </c>
      <c r="O12" s="1011">
        <v>26316</v>
      </c>
      <c r="P12" s="994">
        <v>718.11850000000004</v>
      </c>
      <c r="Q12" s="1011">
        <v>47448</v>
      </c>
      <c r="R12" s="994">
        <v>1325.3900100000001</v>
      </c>
      <c r="S12" s="1011">
        <v>892</v>
      </c>
      <c r="T12" s="994">
        <v>26.27</v>
      </c>
      <c r="U12" s="225"/>
      <c r="V12" s="225"/>
    </row>
    <row r="13" spans="1:22" s="457" customFormat="1" ht="15" x14ac:dyDescent="0.25">
      <c r="A13" s="630">
        <v>45596</v>
      </c>
      <c r="B13" s="1011">
        <v>22</v>
      </c>
      <c r="C13" s="1011">
        <v>314106</v>
      </c>
      <c r="D13" s="994">
        <v>12240</v>
      </c>
      <c r="E13" s="1011">
        <v>0</v>
      </c>
      <c r="F13" s="994">
        <v>0</v>
      </c>
      <c r="G13" s="1011">
        <v>0</v>
      </c>
      <c r="H13" s="994">
        <v>0</v>
      </c>
      <c r="I13" s="1011">
        <v>314106</v>
      </c>
      <c r="J13" s="994">
        <v>12240</v>
      </c>
      <c r="K13" s="1011">
        <v>45791</v>
      </c>
      <c r="L13" s="994">
        <v>1817</v>
      </c>
      <c r="M13" s="1011">
        <v>12997</v>
      </c>
      <c r="N13" s="994">
        <v>369.19499999999999</v>
      </c>
      <c r="O13" s="1011">
        <v>26477</v>
      </c>
      <c r="P13" s="994">
        <v>714.12595399999998</v>
      </c>
      <c r="Q13" s="1011">
        <v>39474</v>
      </c>
      <c r="R13" s="994">
        <v>1083.32195</v>
      </c>
      <c r="S13" s="1011">
        <v>872</v>
      </c>
      <c r="T13" s="994">
        <v>24.18</v>
      </c>
      <c r="U13" s="225"/>
      <c r="V13" s="225"/>
    </row>
    <row r="14" spans="1:22" s="457" customFormat="1" ht="15" x14ac:dyDescent="0.25">
      <c r="A14" s="630">
        <v>45626</v>
      </c>
      <c r="B14" s="1011">
        <v>19</v>
      </c>
      <c r="C14" s="1011">
        <v>280784</v>
      </c>
      <c r="D14" s="994">
        <v>10138</v>
      </c>
      <c r="E14" s="1011">
        <v>0</v>
      </c>
      <c r="F14" s="994">
        <v>0</v>
      </c>
      <c r="G14" s="1011">
        <v>0</v>
      </c>
      <c r="H14" s="994">
        <v>0</v>
      </c>
      <c r="I14" s="1011">
        <v>280784</v>
      </c>
      <c r="J14" s="994">
        <v>10138</v>
      </c>
      <c r="K14" s="1011">
        <v>48921</v>
      </c>
      <c r="L14" s="994">
        <v>1871</v>
      </c>
      <c r="M14" s="1011">
        <v>16520</v>
      </c>
      <c r="N14" s="994">
        <v>443.87099999999998</v>
      </c>
      <c r="O14" s="1011">
        <v>32735</v>
      </c>
      <c r="P14" s="994">
        <v>826.63411799999994</v>
      </c>
      <c r="Q14" s="1011">
        <v>49255</v>
      </c>
      <c r="R14" s="994">
        <v>1270.50488</v>
      </c>
      <c r="S14" s="1011">
        <v>3401</v>
      </c>
      <c r="T14" s="994">
        <v>89.38</v>
      </c>
      <c r="U14" s="225"/>
      <c r="V14" s="225"/>
    </row>
    <row r="15" spans="1:22" s="457" customFormat="1" ht="15" x14ac:dyDescent="0.25">
      <c r="A15" s="599"/>
      <c r="B15" s="1012"/>
      <c r="C15" s="1012"/>
      <c r="D15" s="1004"/>
      <c r="E15" s="1012"/>
      <c r="F15" s="1004"/>
      <c r="G15" s="1012"/>
      <c r="H15" s="1004"/>
      <c r="I15" s="1012"/>
      <c r="J15" s="1004"/>
      <c r="K15" s="1012"/>
      <c r="L15" s="1004"/>
      <c r="M15" s="1012"/>
      <c r="N15" s="1004"/>
      <c r="O15" s="1012"/>
      <c r="P15" s="1004"/>
      <c r="Q15" s="1012"/>
      <c r="R15" s="1004"/>
      <c r="S15" s="1012"/>
      <c r="T15" s="1004"/>
      <c r="U15" s="225"/>
      <c r="V15" s="225"/>
    </row>
    <row r="16" spans="1:22" ht="15" x14ac:dyDescent="0.25">
      <c r="A16" s="613" t="s">
        <v>1471</v>
      </c>
      <c r="B16" s="1013"/>
      <c r="C16" s="1013"/>
      <c r="D16" s="1013"/>
      <c r="E16" s="1013"/>
      <c r="F16" s="1013"/>
      <c r="G16" s="1013"/>
      <c r="H16" s="1013"/>
      <c r="I16" s="1013"/>
      <c r="J16" s="1013"/>
      <c r="K16" s="1013"/>
      <c r="L16" s="1013"/>
      <c r="M16" s="1013"/>
      <c r="N16" s="1013"/>
      <c r="O16" s="1013"/>
      <c r="P16" s="1013"/>
      <c r="Q16" s="1013"/>
      <c r="R16" s="1013"/>
      <c r="S16" s="1013"/>
      <c r="T16" s="1013"/>
      <c r="U16" s="225"/>
      <c r="V16" s="225"/>
    </row>
    <row r="17" spans="1:22" ht="15" x14ac:dyDescent="0.25">
      <c r="A17" s="989" t="s">
        <v>981</v>
      </c>
      <c r="B17" s="280"/>
      <c r="C17" s="280"/>
      <c r="D17" s="280"/>
      <c r="E17" s="280"/>
      <c r="F17" s="280"/>
      <c r="G17" s="280"/>
      <c r="H17" s="280"/>
      <c r="I17" s="280"/>
      <c r="J17" s="763"/>
      <c r="K17" s="280"/>
      <c r="L17" s="280"/>
      <c r="M17" s="280"/>
      <c r="N17" s="280"/>
      <c r="O17" s="280"/>
      <c r="P17" s="280"/>
      <c r="Q17" s="280"/>
      <c r="R17" s="280"/>
      <c r="S17" s="280"/>
      <c r="T17" s="280"/>
      <c r="U17" s="280"/>
      <c r="V17" s="280"/>
    </row>
    <row r="18" spans="1:22" ht="15" x14ac:dyDescent="0.25">
      <c r="B18" s="280"/>
      <c r="C18" s="280"/>
      <c r="D18" s="280"/>
      <c r="E18" s="280"/>
      <c r="F18" s="280"/>
      <c r="G18" s="280"/>
      <c r="H18" s="280"/>
      <c r="I18" s="280"/>
      <c r="J18" s="763"/>
      <c r="K18" s="280"/>
      <c r="L18" s="280"/>
      <c r="M18" s="280"/>
      <c r="N18" s="280"/>
      <c r="O18" s="280"/>
      <c r="P18" s="280"/>
      <c r="Q18" s="280"/>
      <c r="R18" s="280"/>
      <c r="S18" s="280"/>
      <c r="T18" s="280"/>
      <c r="U18" s="280"/>
      <c r="V18" s="280"/>
    </row>
    <row r="19" spans="1:22" x14ac:dyDescent="0.2">
      <c r="B19" s="1014"/>
      <c r="C19" s="1014"/>
      <c r="D19" s="1014"/>
      <c r="E19" s="1014"/>
      <c r="F19" s="1014"/>
      <c r="G19" s="1014"/>
      <c r="H19" s="1014"/>
      <c r="I19" s="1014"/>
      <c r="J19" s="1014"/>
      <c r="K19" s="1014"/>
      <c r="L19" s="1014"/>
      <c r="M19" s="1014"/>
      <c r="N19" s="1014"/>
      <c r="O19" s="1014"/>
      <c r="P19" s="1014"/>
      <c r="Q19" s="1014"/>
      <c r="R19" s="1014"/>
    </row>
    <row r="20" spans="1:22" x14ac:dyDescent="0.2">
      <c r="B20" s="1014"/>
      <c r="C20" s="1014"/>
      <c r="D20" s="1014"/>
      <c r="E20" s="1014"/>
      <c r="F20" s="1014"/>
      <c r="G20" s="1014"/>
      <c r="H20" s="1014"/>
      <c r="I20" s="1014"/>
      <c r="J20" s="1014"/>
      <c r="K20" s="1014"/>
      <c r="L20" s="1014"/>
      <c r="M20" s="1014"/>
      <c r="N20" s="1014"/>
      <c r="O20" s="1014"/>
      <c r="P20" s="1014"/>
      <c r="Q20" s="1014"/>
      <c r="R20" s="1014"/>
      <c r="S20" s="1014"/>
      <c r="T20" s="1014"/>
    </row>
    <row r="21" spans="1:22" ht="18.75" customHeight="1" x14ac:dyDescent="0.2"/>
  </sheetData>
  <mergeCells count="14">
    <mergeCell ref="M3:N3"/>
    <mergeCell ref="O3:P3"/>
    <mergeCell ref="Q3:R3"/>
    <mergeCell ref="S3:T3"/>
    <mergeCell ref="A1:T1"/>
    <mergeCell ref="A2:A4"/>
    <mergeCell ref="B2:B4"/>
    <mergeCell ref="C2:L2"/>
    <mergeCell ref="M2:T2"/>
    <mergeCell ref="C3:D3"/>
    <mergeCell ref="E3:F3"/>
    <mergeCell ref="G3:H3"/>
    <mergeCell ref="I3:J3"/>
    <mergeCell ref="K3:L3"/>
  </mergeCells>
  <printOptions horizontalCentered="1"/>
  <pageMargins left="0.7" right="0.7" top="0.75" bottom="0.75" header="0.3" footer="0.3"/>
  <pageSetup scale="58"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8"/>
  <sheetViews>
    <sheetView topLeftCell="A4" workbookViewId="0">
      <selection activeCell="C15" sqref="C15"/>
    </sheetView>
  </sheetViews>
  <sheetFormatPr defaultColWidth="8.85546875" defaultRowHeight="15" x14ac:dyDescent="0.25"/>
  <cols>
    <col min="1" max="1" width="9.5703125" style="280" customWidth="1"/>
    <col min="2" max="2" width="12" style="280" customWidth="1"/>
    <col min="3" max="3" width="9" style="280" customWidth="1"/>
    <col min="4" max="4" width="9.85546875" style="280" customWidth="1"/>
    <col min="5" max="6" width="9.140625" style="280" customWidth="1"/>
    <col min="7" max="7" width="11" style="280" customWidth="1"/>
    <col min="8" max="9" width="10.28515625" style="280" customWidth="1"/>
    <col min="10" max="11" width="9.85546875" style="280" customWidth="1"/>
    <col min="12" max="12" width="9.5703125" style="280" customWidth="1"/>
    <col min="13" max="13" width="10.5703125" style="280" customWidth="1"/>
    <col min="14" max="14" width="12.5703125" style="280" customWidth="1"/>
    <col min="15" max="15" width="17.85546875" style="225" bestFit="1" customWidth="1"/>
    <col min="16" max="16" width="11.28515625" style="225" customWidth="1"/>
    <col min="17" max="17" width="9.140625" style="280" customWidth="1"/>
    <col min="18" max="16384" width="8.85546875" style="280"/>
  </cols>
  <sheetData>
    <row r="1" spans="1:17" x14ac:dyDescent="0.25">
      <c r="A1" s="467" t="s">
        <v>1403</v>
      </c>
      <c r="B1" s="467"/>
      <c r="C1" s="467"/>
      <c r="D1" s="467"/>
      <c r="E1" s="467"/>
      <c r="F1" s="467"/>
      <c r="G1" s="467"/>
      <c r="H1" s="467"/>
      <c r="I1" s="467"/>
      <c r="J1" s="467"/>
      <c r="K1" s="467"/>
      <c r="L1" s="467"/>
      <c r="M1" s="467"/>
      <c r="N1" s="467"/>
      <c r="O1" s="467"/>
      <c r="P1" s="467"/>
      <c r="Q1" s="467"/>
    </row>
    <row r="2" spans="1:17" x14ac:dyDescent="0.25">
      <c r="A2" s="2237" t="s">
        <v>947</v>
      </c>
      <c r="B2" s="2237"/>
      <c r="C2" s="2237"/>
      <c r="D2" s="2237"/>
      <c r="E2" s="2237"/>
      <c r="F2" s="2237"/>
      <c r="G2" s="2237"/>
      <c r="H2" s="2237"/>
      <c r="I2" s="2237"/>
      <c r="J2" s="2237"/>
      <c r="K2" s="2237"/>
      <c r="L2" s="2237"/>
      <c r="M2" s="2237"/>
      <c r="N2" s="2237"/>
      <c r="O2" s="280"/>
      <c r="P2" s="280"/>
    </row>
    <row r="3" spans="1:17" ht="32.25" customHeight="1" x14ac:dyDescent="0.25">
      <c r="A3" s="2238" t="s">
        <v>114</v>
      </c>
      <c r="B3" s="2240" t="s">
        <v>1386</v>
      </c>
      <c r="C3" s="2242" t="s">
        <v>982</v>
      </c>
      <c r="D3" s="2243"/>
      <c r="E3" s="2242" t="s">
        <v>983</v>
      </c>
      <c r="F3" s="2243"/>
      <c r="G3" s="2242" t="s">
        <v>1404</v>
      </c>
      <c r="H3" s="2243"/>
      <c r="I3" s="2242" t="s">
        <v>984</v>
      </c>
      <c r="J3" s="2243"/>
      <c r="K3" s="2242" t="s">
        <v>94</v>
      </c>
      <c r="L3" s="2243"/>
      <c r="M3" s="2235" t="s">
        <v>1390</v>
      </c>
      <c r="N3" s="2235"/>
    </row>
    <row r="4" spans="1:17" ht="42.75" customHeight="1" x14ac:dyDescent="0.25">
      <c r="A4" s="2239"/>
      <c r="B4" s="2241"/>
      <c r="C4" s="1015" t="s">
        <v>474</v>
      </c>
      <c r="D4" s="1016" t="s">
        <v>985</v>
      </c>
      <c r="E4" s="1015" t="s">
        <v>474</v>
      </c>
      <c r="F4" s="1016" t="s">
        <v>985</v>
      </c>
      <c r="G4" s="1015" t="s">
        <v>474</v>
      </c>
      <c r="H4" s="1016" t="s">
        <v>985</v>
      </c>
      <c r="I4" s="1015" t="s">
        <v>474</v>
      </c>
      <c r="J4" s="1016" t="s">
        <v>985</v>
      </c>
      <c r="K4" s="1015" t="s">
        <v>474</v>
      </c>
      <c r="L4" s="1016" t="s">
        <v>985</v>
      </c>
      <c r="M4" s="1015" t="s">
        <v>474</v>
      </c>
      <c r="N4" s="1016" t="s">
        <v>985</v>
      </c>
    </row>
    <row r="5" spans="1:17" x14ac:dyDescent="0.25">
      <c r="A5" s="1017" t="s">
        <v>477</v>
      </c>
      <c r="B5" s="985">
        <v>254</v>
      </c>
      <c r="C5" s="985">
        <v>75</v>
      </c>
      <c r="D5" s="1018">
        <v>3.7293500000000002</v>
      </c>
      <c r="E5" s="985">
        <v>0</v>
      </c>
      <c r="F5" s="1018">
        <v>0</v>
      </c>
      <c r="G5" s="985">
        <v>21</v>
      </c>
      <c r="H5" s="1018">
        <v>1.0297099999999999</v>
      </c>
      <c r="I5" s="985">
        <v>4</v>
      </c>
      <c r="J5" s="1018">
        <v>0.26</v>
      </c>
      <c r="K5" s="985">
        <v>100</v>
      </c>
      <c r="L5" s="1018">
        <v>5.0190599999999996</v>
      </c>
      <c r="M5" s="985" t="s">
        <v>232</v>
      </c>
      <c r="N5" s="1018" t="s">
        <v>232</v>
      </c>
    </row>
    <row r="6" spans="1:17" s="989" customFormat="1" x14ac:dyDescent="0.25">
      <c r="A6" s="1738" t="s">
        <v>681</v>
      </c>
      <c r="B6" s="1736">
        <v>173</v>
      </c>
      <c r="C6" s="1736">
        <v>0</v>
      </c>
      <c r="D6" s="1737">
        <v>0</v>
      </c>
      <c r="E6" s="1736">
        <v>20</v>
      </c>
      <c r="F6" s="1737">
        <v>5.403581</v>
      </c>
      <c r="G6" s="1736">
        <v>0</v>
      </c>
      <c r="H6" s="1737">
        <v>0</v>
      </c>
      <c r="I6" s="1736">
        <v>0</v>
      </c>
      <c r="J6" s="1737">
        <v>0</v>
      </c>
      <c r="K6" s="1736">
        <v>20</v>
      </c>
      <c r="L6" s="1737">
        <v>5.4049809999999994</v>
      </c>
      <c r="M6" s="1739">
        <v>0</v>
      </c>
      <c r="N6" s="1740">
        <v>0</v>
      </c>
      <c r="O6" s="225"/>
      <c r="P6" s="225"/>
    </row>
    <row r="7" spans="1:17" s="989" customFormat="1" x14ac:dyDescent="0.25">
      <c r="A7" s="1019">
        <v>45412</v>
      </c>
      <c r="B7" s="993">
        <v>22</v>
      </c>
      <c r="C7" s="993">
        <v>0</v>
      </c>
      <c r="D7" s="1020">
        <v>0</v>
      </c>
      <c r="E7" s="993">
        <v>0</v>
      </c>
      <c r="F7" s="1020">
        <v>0</v>
      </c>
      <c r="G7" s="993">
        <v>0</v>
      </c>
      <c r="H7" s="1020">
        <v>0</v>
      </c>
      <c r="I7" s="993">
        <v>0</v>
      </c>
      <c r="J7" s="1020">
        <v>0</v>
      </c>
      <c r="K7" s="993">
        <f t="shared" ref="K7:L9" si="0">C7+E7+G7+I7</f>
        <v>0</v>
      </c>
      <c r="L7" s="993">
        <f t="shared" si="0"/>
        <v>0</v>
      </c>
      <c r="M7" s="993">
        <v>0</v>
      </c>
      <c r="N7" s="1020">
        <v>0</v>
      </c>
      <c r="O7" s="225"/>
      <c r="P7" s="225"/>
    </row>
    <row r="8" spans="1:17" s="989" customFormat="1" x14ac:dyDescent="0.25">
      <c r="A8" s="1019">
        <v>45443</v>
      </c>
      <c r="B8" s="993">
        <v>23</v>
      </c>
      <c r="C8" s="993">
        <v>0</v>
      </c>
      <c r="D8" s="1020">
        <v>0</v>
      </c>
      <c r="E8" s="993">
        <v>0</v>
      </c>
      <c r="F8" s="1020">
        <v>0</v>
      </c>
      <c r="G8" s="993">
        <v>0</v>
      </c>
      <c r="H8" s="1020">
        <v>0</v>
      </c>
      <c r="I8" s="993">
        <v>0</v>
      </c>
      <c r="J8" s="1020">
        <v>0</v>
      </c>
      <c r="K8" s="993">
        <f t="shared" si="0"/>
        <v>0</v>
      </c>
      <c r="L8" s="993">
        <f t="shared" si="0"/>
        <v>0</v>
      </c>
      <c r="M8" s="993">
        <v>0</v>
      </c>
      <c r="N8" s="1020">
        <v>0</v>
      </c>
      <c r="O8" s="225"/>
      <c r="P8" s="225"/>
    </row>
    <row r="9" spans="1:17" s="989" customFormat="1" x14ac:dyDescent="0.25">
      <c r="A9" s="1019">
        <v>45473</v>
      </c>
      <c r="B9" s="993">
        <v>20</v>
      </c>
      <c r="C9" s="993">
        <v>0</v>
      </c>
      <c r="D9" s="1021">
        <v>0</v>
      </c>
      <c r="E9" s="993">
        <v>0</v>
      </c>
      <c r="F9" s="1021">
        <v>0</v>
      </c>
      <c r="G9" s="993">
        <v>0</v>
      </c>
      <c r="H9" s="1021">
        <v>0</v>
      </c>
      <c r="I9" s="993">
        <v>0</v>
      </c>
      <c r="J9" s="1021">
        <v>0</v>
      </c>
      <c r="K9" s="993">
        <f t="shared" si="0"/>
        <v>0</v>
      </c>
      <c r="L9" s="993">
        <f t="shared" si="0"/>
        <v>0</v>
      </c>
      <c r="M9" s="993">
        <v>0</v>
      </c>
      <c r="N9" s="1020">
        <v>0</v>
      </c>
      <c r="O9" s="225"/>
      <c r="P9" s="225"/>
    </row>
    <row r="10" spans="1:17" s="989" customFormat="1" x14ac:dyDescent="0.25">
      <c r="A10" s="1019">
        <v>45504</v>
      </c>
      <c r="B10" s="993">
        <v>23</v>
      </c>
      <c r="C10" s="993">
        <v>0</v>
      </c>
      <c r="D10" s="1022">
        <v>0</v>
      </c>
      <c r="E10" s="993">
        <v>0</v>
      </c>
      <c r="F10" s="1022">
        <v>0</v>
      </c>
      <c r="G10" s="993">
        <v>0</v>
      </c>
      <c r="H10" s="1022">
        <v>0</v>
      </c>
      <c r="I10" s="993">
        <v>0</v>
      </c>
      <c r="J10" s="1022">
        <v>0</v>
      </c>
      <c r="K10" s="993">
        <v>0</v>
      </c>
      <c r="L10" s="993">
        <v>0</v>
      </c>
      <c r="M10" s="993">
        <v>0</v>
      </c>
      <c r="N10" s="1020">
        <v>0</v>
      </c>
      <c r="O10" s="225"/>
      <c r="P10" s="225"/>
    </row>
    <row r="11" spans="1:17" s="989" customFormat="1" x14ac:dyDescent="0.25">
      <c r="A11" s="1019">
        <v>45535</v>
      </c>
      <c r="B11" s="993">
        <v>21</v>
      </c>
      <c r="C11" s="993">
        <v>0</v>
      </c>
      <c r="D11" s="1022">
        <v>0</v>
      </c>
      <c r="E11" s="993">
        <v>10</v>
      </c>
      <c r="F11" s="1022">
        <v>2.5449809999999999</v>
      </c>
      <c r="G11" s="993">
        <v>0</v>
      </c>
      <c r="H11" s="1020">
        <v>0</v>
      </c>
      <c r="I11" s="993">
        <v>0</v>
      </c>
      <c r="J11" s="1022">
        <v>0</v>
      </c>
      <c r="K11" s="993">
        <v>10</v>
      </c>
      <c r="L11" s="993">
        <v>2.5449809999999999</v>
      </c>
      <c r="M11" s="993">
        <v>0</v>
      </c>
      <c r="N11" s="1020">
        <v>0</v>
      </c>
      <c r="O11" s="225"/>
      <c r="P11" s="225"/>
    </row>
    <row r="12" spans="1:17" s="989" customFormat="1" x14ac:dyDescent="0.25">
      <c r="A12" s="1019">
        <v>45565</v>
      </c>
      <c r="B12" s="993">
        <v>21</v>
      </c>
      <c r="C12" s="993">
        <v>0</v>
      </c>
      <c r="D12" s="1020">
        <v>0</v>
      </c>
      <c r="E12" s="993">
        <v>2</v>
      </c>
      <c r="F12" s="1020">
        <v>0.5</v>
      </c>
      <c r="G12" s="993">
        <v>0</v>
      </c>
      <c r="H12" s="1020">
        <v>0</v>
      </c>
      <c r="I12" s="993">
        <v>0</v>
      </c>
      <c r="J12" s="1020">
        <v>0</v>
      </c>
      <c r="K12" s="993">
        <v>2</v>
      </c>
      <c r="L12" s="993">
        <v>0.5</v>
      </c>
      <c r="M12" s="993">
        <v>0</v>
      </c>
      <c r="N12" s="1020">
        <v>0</v>
      </c>
      <c r="O12" s="225"/>
      <c r="P12" s="225"/>
    </row>
    <row r="13" spans="1:17" x14ac:dyDescent="0.25">
      <c r="A13" s="1019">
        <v>45596</v>
      </c>
      <c r="B13" s="993">
        <v>22</v>
      </c>
      <c r="C13" s="993">
        <v>0</v>
      </c>
      <c r="D13" s="1022">
        <v>0</v>
      </c>
      <c r="E13" s="993">
        <v>8</v>
      </c>
      <c r="F13" s="1022">
        <v>2.3586</v>
      </c>
      <c r="G13" s="993">
        <v>0</v>
      </c>
      <c r="H13" s="1020">
        <v>0</v>
      </c>
      <c r="I13" s="993">
        <v>0</v>
      </c>
      <c r="J13" s="1022">
        <v>0</v>
      </c>
      <c r="K13" s="993">
        <v>8</v>
      </c>
      <c r="L13" s="993">
        <v>2.36</v>
      </c>
      <c r="M13" s="993">
        <v>8</v>
      </c>
      <c r="N13" s="1020">
        <v>0</v>
      </c>
    </row>
    <row r="14" spans="1:17" x14ac:dyDescent="0.25">
      <c r="A14" s="1019">
        <v>45626</v>
      </c>
      <c r="B14" s="993">
        <v>21</v>
      </c>
      <c r="C14" s="993">
        <v>0</v>
      </c>
      <c r="D14" s="1020">
        <v>0</v>
      </c>
      <c r="E14" s="993">
        <v>0</v>
      </c>
      <c r="F14" s="1020">
        <v>0</v>
      </c>
      <c r="G14" s="993">
        <v>0</v>
      </c>
      <c r="H14" s="1020">
        <v>0</v>
      </c>
      <c r="I14" s="993">
        <v>0</v>
      </c>
      <c r="J14" s="1020">
        <v>0</v>
      </c>
      <c r="K14" s="993">
        <v>0</v>
      </c>
      <c r="L14" s="993">
        <v>0</v>
      </c>
      <c r="M14" s="993">
        <v>0</v>
      </c>
      <c r="N14" s="1020">
        <v>0</v>
      </c>
    </row>
    <row r="15" spans="1:17" x14ac:dyDescent="0.25">
      <c r="A15" s="1023"/>
      <c r="B15" s="1003"/>
      <c r="C15" s="1003"/>
      <c r="D15" s="1024"/>
      <c r="E15" s="1003"/>
      <c r="F15" s="1024"/>
      <c r="G15" s="1003"/>
      <c r="H15" s="1003"/>
      <c r="I15" s="1003"/>
      <c r="J15" s="1024"/>
      <c r="K15" s="1003"/>
      <c r="L15" s="1003"/>
      <c r="M15" s="1003"/>
      <c r="N15" s="1003"/>
    </row>
    <row r="16" spans="1:17" x14ac:dyDescent="0.25">
      <c r="A16" s="1025"/>
      <c r="B16" s="1025"/>
      <c r="C16" s="1025"/>
      <c r="D16" s="1025"/>
      <c r="E16" s="1025"/>
      <c r="F16" s="1025"/>
      <c r="G16" s="1025"/>
      <c r="H16" s="1025"/>
      <c r="I16" s="1025"/>
      <c r="J16" s="1025"/>
      <c r="K16" s="1025"/>
      <c r="L16" s="1025"/>
      <c r="M16" s="1025"/>
      <c r="N16" s="1025"/>
    </row>
    <row r="17" spans="1:25" x14ac:dyDescent="0.25">
      <c r="A17" s="2229" t="s">
        <v>975</v>
      </c>
      <c r="B17" s="2230"/>
      <c r="C17" s="2230"/>
      <c r="D17" s="2230"/>
      <c r="E17" s="2230"/>
      <c r="F17" s="2230"/>
      <c r="G17" s="2230"/>
      <c r="H17" s="2230"/>
      <c r="I17" s="2230"/>
      <c r="J17" s="2230"/>
      <c r="K17" s="2230"/>
      <c r="L17" s="2230"/>
      <c r="M17" s="2230"/>
      <c r="N17" s="2231"/>
      <c r="Y17" s="1026"/>
    </row>
    <row r="18" spans="1:25" ht="27.75" customHeight="1" x14ac:dyDescent="0.25">
      <c r="A18" s="2205" t="s">
        <v>114</v>
      </c>
      <c r="B18" s="2205" t="s">
        <v>1386</v>
      </c>
      <c r="C18" s="2232" t="s">
        <v>976</v>
      </c>
      <c r="D18" s="2232"/>
      <c r="E18" s="2232"/>
      <c r="F18" s="2232"/>
      <c r="G18" s="2233" t="s">
        <v>594</v>
      </c>
      <c r="H18" s="2233"/>
      <c r="I18" s="2233"/>
      <c r="J18" s="2233"/>
      <c r="K18" s="2232" t="s">
        <v>94</v>
      </c>
      <c r="L18" s="2234"/>
      <c r="M18" s="2235" t="s">
        <v>1390</v>
      </c>
      <c r="N18" s="2235"/>
      <c r="Y18" s="1027"/>
    </row>
    <row r="19" spans="1:25" ht="17.25" customHeight="1" x14ac:dyDescent="0.25">
      <c r="A19" s="2213"/>
      <c r="B19" s="2213"/>
      <c r="C19" s="2236" t="s">
        <v>977</v>
      </c>
      <c r="D19" s="2236"/>
      <c r="E19" s="2236" t="s">
        <v>978</v>
      </c>
      <c r="F19" s="2236"/>
      <c r="G19" s="2236" t="s">
        <v>977</v>
      </c>
      <c r="H19" s="2236"/>
      <c r="I19" s="2236" t="s">
        <v>978</v>
      </c>
      <c r="J19" s="2236"/>
      <c r="K19" s="2235" t="s">
        <v>474</v>
      </c>
      <c r="L19" s="2235" t="s">
        <v>985</v>
      </c>
      <c r="M19" s="2235" t="s">
        <v>474</v>
      </c>
      <c r="N19" s="2235" t="s">
        <v>985</v>
      </c>
      <c r="Y19" s="280" t="s">
        <v>965</v>
      </c>
    </row>
    <row r="20" spans="1:25" ht="29.25" customHeight="1" x14ac:dyDescent="0.25">
      <c r="A20" s="2213"/>
      <c r="B20" s="2206"/>
      <c r="C20" s="1015" t="s">
        <v>474</v>
      </c>
      <c r="D20" s="1015" t="s">
        <v>985</v>
      </c>
      <c r="E20" s="1015" t="s">
        <v>474</v>
      </c>
      <c r="F20" s="1015" t="s">
        <v>985</v>
      </c>
      <c r="G20" s="1015" t="s">
        <v>474</v>
      </c>
      <c r="H20" s="1015" t="s">
        <v>985</v>
      </c>
      <c r="I20" s="1015" t="s">
        <v>474</v>
      </c>
      <c r="J20" s="1015" t="s">
        <v>985</v>
      </c>
      <c r="K20" s="2235"/>
      <c r="L20" s="2235"/>
      <c r="M20" s="2235"/>
      <c r="N20" s="2235"/>
    </row>
    <row r="21" spans="1:25" x14ac:dyDescent="0.25">
      <c r="A21" s="1028" t="s">
        <v>477</v>
      </c>
      <c r="B21" s="1029">
        <v>254</v>
      </c>
      <c r="C21" s="1029">
        <v>0</v>
      </c>
      <c r="D21" s="1030">
        <v>0</v>
      </c>
      <c r="E21" s="1029">
        <v>0</v>
      </c>
      <c r="F21" s="1030">
        <v>0</v>
      </c>
      <c r="G21" s="1029">
        <v>409</v>
      </c>
      <c r="H21" s="1030">
        <v>30.18703</v>
      </c>
      <c r="I21" s="1029">
        <v>8</v>
      </c>
      <c r="J21" s="1030">
        <v>0.56455</v>
      </c>
      <c r="K21" s="1029">
        <v>417</v>
      </c>
      <c r="L21" s="1030">
        <v>30.751579999999997</v>
      </c>
      <c r="M21" s="1031">
        <v>3</v>
      </c>
      <c r="N21" s="1032">
        <v>0.23070599999999999</v>
      </c>
    </row>
    <row r="22" spans="1:25" s="989" customFormat="1" x14ac:dyDescent="0.25">
      <c r="A22" s="1735" t="s">
        <v>681</v>
      </c>
      <c r="B22" s="1736">
        <f>SUM(B23:B30)</f>
        <v>173</v>
      </c>
      <c r="C22" s="1736">
        <f t="shared" ref="C22:L22" si="1">SUM(C23:C30)</f>
        <v>411</v>
      </c>
      <c r="D22" s="1737">
        <f t="shared" si="1"/>
        <v>123.13499299999999</v>
      </c>
      <c r="E22" s="1736">
        <f t="shared" si="1"/>
        <v>475</v>
      </c>
      <c r="F22" s="1737">
        <f t="shared" si="1"/>
        <v>134.43921799999998</v>
      </c>
      <c r="G22" s="1736">
        <f t="shared" si="1"/>
        <v>183</v>
      </c>
      <c r="H22" s="1737">
        <f t="shared" si="1"/>
        <v>13.250982</v>
      </c>
      <c r="I22" s="1736">
        <f t="shared" si="1"/>
        <v>68</v>
      </c>
      <c r="J22" s="1737">
        <f t="shared" si="1"/>
        <v>4.5499879999999999</v>
      </c>
      <c r="K22" s="1736">
        <f t="shared" si="1"/>
        <v>1190</v>
      </c>
      <c r="L22" s="1737">
        <f t="shared" si="1"/>
        <v>275.37488999999999</v>
      </c>
      <c r="M22" s="1739">
        <v>0</v>
      </c>
      <c r="N22" s="1740">
        <v>0</v>
      </c>
      <c r="O22" s="225"/>
      <c r="P22" s="225"/>
      <c r="Q22" s="999"/>
    </row>
    <row r="23" spans="1:25" s="989" customFormat="1" x14ac:dyDescent="0.25">
      <c r="A23" s="630">
        <v>45412</v>
      </c>
      <c r="B23" s="1033">
        <v>22</v>
      </c>
      <c r="C23" s="1033">
        <v>0</v>
      </c>
      <c r="D23" s="1034">
        <v>0</v>
      </c>
      <c r="E23" s="550">
        <v>0</v>
      </c>
      <c r="F23" s="1035">
        <v>0</v>
      </c>
      <c r="G23" s="1036">
        <v>29</v>
      </c>
      <c r="H23" s="1037">
        <v>2.2349999999999999</v>
      </c>
      <c r="I23" s="1036">
        <v>20</v>
      </c>
      <c r="J23" s="1037">
        <v>1.4279999999999999</v>
      </c>
      <c r="K23" s="550">
        <f>C23+E23+G23+I23</f>
        <v>49</v>
      </c>
      <c r="L23" s="1037">
        <f>D23+F23+H23+J23</f>
        <v>3.6629999999999998</v>
      </c>
      <c r="M23" s="993">
        <v>4</v>
      </c>
      <c r="N23" s="1020">
        <v>0.31</v>
      </c>
      <c r="O23" s="1038"/>
      <c r="P23" s="225"/>
      <c r="Q23" s="999"/>
    </row>
    <row r="24" spans="1:25" s="989" customFormat="1" x14ac:dyDescent="0.25">
      <c r="A24" s="630">
        <v>45443</v>
      </c>
      <c r="B24" s="1033">
        <v>23</v>
      </c>
      <c r="C24" s="1033">
        <v>0</v>
      </c>
      <c r="D24" s="1034">
        <v>0</v>
      </c>
      <c r="E24" s="550">
        <v>0</v>
      </c>
      <c r="F24" s="1035">
        <v>0</v>
      </c>
      <c r="G24" s="1033">
        <v>40</v>
      </c>
      <c r="H24" s="1034">
        <v>2.9</v>
      </c>
      <c r="I24" s="1033">
        <v>10</v>
      </c>
      <c r="J24" s="1034">
        <v>0.67</v>
      </c>
      <c r="K24" s="550">
        <f t="shared" ref="K24:L27" si="2">C24+E24+G24+I24</f>
        <v>50</v>
      </c>
      <c r="L24" s="1037">
        <f t="shared" si="2"/>
        <v>3.57</v>
      </c>
      <c r="M24" s="993">
        <v>2</v>
      </c>
      <c r="N24" s="1020">
        <v>0.14000000000000001</v>
      </c>
      <c r="O24" s="225"/>
      <c r="P24" s="225"/>
      <c r="Q24" s="999"/>
    </row>
    <row r="25" spans="1:25" s="989" customFormat="1" x14ac:dyDescent="0.25">
      <c r="A25" s="630">
        <v>45473</v>
      </c>
      <c r="B25" s="1033">
        <v>20</v>
      </c>
      <c r="C25" s="1033">
        <v>0</v>
      </c>
      <c r="D25" s="1034">
        <v>0</v>
      </c>
      <c r="E25" s="550">
        <v>0</v>
      </c>
      <c r="F25" s="1035">
        <v>0</v>
      </c>
      <c r="G25" s="1039">
        <v>42</v>
      </c>
      <c r="H25" s="1040">
        <v>2.9660899999999999</v>
      </c>
      <c r="I25" s="1039">
        <v>4</v>
      </c>
      <c r="J25" s="1040">
        <v>0.28510000000000002</v>
      </c>
      <c r="K25" s="550">
        <f t="shared" si="2"/>
        <v>46</v>
      </c>
      <c r="L25" s="1037">
        <f t="shared" si="2"/>
        <v>3.2511899999999998</v>
      </c>
      <c r="M25" s="993">
        <v>0</v>
      </c>
      <c r="N25" s="1041">
        <v>0</v>
      </c>
      <c r="O25" s="225"/>
      <c r="P25" s="225"/>
      <c r="Q25" s="999"/>
    </row>
    <row r="26" spans="1:25" s="989" customFormat="1" x14ac:dyDescent="0.25">
      <c r="A26" s="630">
        <v>45504</v>
      </c>
      <c r="B26" s="1033">
        <v>23</v>
      </c>
      <c r="C26" s="1033">
        <v>0</v>
      </c>
      <c r="D26" s="1034">
        <v>0</v>
      </c>
      <c r="E26" s="550">
        <v>0</v>
      </c>
      <c r="F26" s="1035">
        <v>0</v>
      </c>
      <c r="G26" s="1033">
        <v>28</v>
      </c>
      <c r="H26" s="1034">
        <v>2.09185</v>
      </c>
      <c r="I26" s="1033">
        <v>18</v>
      </c>
      <c r="J26" s="1034">
        <v>1.19486</v>
      </c>
      <c r="K26" s="1033">
        <v>99</v>
      </c>
      <c r="L26" s="1037">
        <f t="shared" si="2"/>
        <v>3.2867100000000002</v>
      </c>
      <c r="M26" s="1033">
        <v>0</v>
      </c>
      <c r="N26" s="1034">
        <v>0</v>
      </c>
      <c r="O26" s="225"/>
      <c r="P26" s="225"/>
      <c r="Q26" s="999"/>
    </row>
    <row r="27" spans="1:25" s="989" customFormat="1" x14ac:dyDescent="0.25">
      <c r="A27" s="630">
        <v>45535</v>
      </c>
      <c r="B27" s="1033">
        <v>21</v>
      </c>
      <c r="C27" s="1033">
        <v>14</v>
      </c>
      <c r="D27" s="1034">
        <v>3.7856960000000002</v>
      </c>
      <c r="E27" s="1033">
        <v>39</v>
      </c>
      <c r="F27" s="1034">
        <v>9.8126479999999994</v>
      </c>
      <c r="G27" s="1033">
        <v>0</v>
      </c>
      <c r="H27" s="1034">
        <v>0</v>
      </c>
      <c r="I27" s="1033">
        <v>0</v>
      </c>
      <c r="J27" s="1034">
        <v>0</v>
      </c>
      <c r="K27" s="1033">
        <v>53</v>
      </c>
      <c r="L27" s="1037">
        <f t="shared" si="2"/>
        <v>13.598343999999999</v>
      </c>
      <c r="M27" s="1033">
        <v>0</v>
      </c>
      <c r="N27" s="1034">
        <v>0</v>
      </c>
      <c r="O27" s="1042"/>
      <c r="P27" s="225"/>
      <c r="Q27" s="999"/>
    </row>
    <row r="28" spans="1:25" s="989" customFormat="1" x14ac:dyDescent="0.25">
      <c r="A28" s="630">
        <v>45565</v>
      </c>
      <c r="B28" s="1033">
        <v>21</v>
      </c>
      <c r="C28" s="1033">
        <v>304</v>
      </c>
      <c r="D28" s="1034">
        <v>92.721881999999994</v>
      </c>
      <c r="E28" s="1033">
        <v>252</v>
      </c>
      <c r="F28" s="1034">
        <v>77.568409000000003</v>
      </c>
      <c r="G28" s="1039">
        <v>0</v>
      </c>
      <c r="H28" s="1037">
        <v>0</v>
      </c>
      <c r="I28" s="1039">
        <v>0</v>
      </c>
      <c r="J28" s="1037">
        <v>0</v>
      </c>
      <c r="K28" s="1033">
        <v>556</v>
      </c>
      <c r="L28" s="1034">
        <v>170.29</v>
      </c>
      <c r="M28" s="993">
        <v>19</v>
      </c>
      <c r="N28" s="1020">
        <v>2</v>
      </c>
      <c r="O28" s="225"/>
      <c r="P28" s="225"/>
      <c r="Q28" s="999"/>
    </row>
    <row r="29" spans="1:25" s="989" customFormat="1" x14ac:dyDescent="0.25">
      <c r="A29" s="630">
        <v>45596</v>
      </c>
      <c r="B29" s="1033">
        <v>22</v>
      </c>
      <c r="C29" s="1033">
        <v>93</v>
      </c>
      <c r="D29" s="1034">
        <v>26.627414999999999</v>
      </c>
      <c r="E29" s="1033">
        <v>184</v>
      </c>
      <c r="F29" s="1034">
        <v>47.058160999999998</v>
      </c>
      <c r="G29" s="1033">
        <v>44</v>
      </c>
      <c r="H29" s="1034">
        <v>3.0580419999999999</v>
      </c>
      <c r="I29" s="1033">
        <v>16</v>
      </c>
      <c r="J29" s="1034">
        <v>0.972028</v>
      </c>
      <c r="K29" s="1033">
        <v>337</v>
      </c>
      <c r="L29" s="1037">
        <v>77.715645999999992</v>
      </c>
      <c r="M29" s="1033">
        <v>0</v>
      </c>
      <c r="N29" s="1034">
        <v>0</v>
      </c>
      <c r="O29" s="225"/>
      <c r="P29" s="225"/>
      <c r="Q29" s="999"/>
    </row>
    <row r="30" spans="1:25" s="989" customFormat="1" x14ac:dyDescent="0.25">
      <c r="A30" s="630">
        <v>45626</v>
      </c>
      <c r="B30" s="1033">
        <v>21</v>
      </c>
      <c r="C30" s="1033">
        <v>0</v>
      </c>
      <c r="D30" s="1034">
        <v>0</v>
      </c>
      <c r="E30" s="1033">
        <v>0</v>
      </c>
      <c r="F30" s="1034">
        <v>0</v>
      </c>
      <c r="G30" s="1039">
        <v>0</v>
      </c>
      <c r="H30" s="1037">
        <v>0</v>
      </c>
      <c r="I30" s="1039">
        <v>0</v>
      </c>
      <c r="J30" s="1037">
        <v>0</v>
      </c>
      <c r="K30" s="1033">
        <v>0</v>
      </c>
      <c r="L30" s="1034">
        <v>0</v>
      </c>
      <c r="M30" s="993">
        <v>0</v>
      </c>
      <c r="N30" s="1020">
        <v>0</v>
      </c>
      <c r="O30" s="225"/>
      <c r="P30" s="225"/>
      <c r="Q30" s="999"/>
    </row>
    <row r="31" spans="1:25" s="989" customFormat="1" x14ac:dyDescent="0.25">
      <c r="A31" s="599"/>
      <c r="B31" s="1043"/>
      <c r="C31" s="1043"/>
      <c r="D31" s="1043"/>
      <c r="E31" s="1043"/>
      <c r="F31" s="1043"/>
      <c r="G31" s="1044"/>
      <c r="H31" s="1045"/>
      <c r="I31" s="1044"/>
      <c r="J31" s="1045"/>
      <c r="K31" s="1043"/>
      <c r="L31" s="1043"/>
      <c r="M31" s="1003"/>
      <c r="N31" s="1003"/>
      <c r="O31" s="225"/>
      <c r="P31" s="225"/>
      <c r="Q31" s="999"/>
    </row>
    <row r="32" spans="1:25" x14ac:dyDescent="0.25">
      <c r="A32" s="613" t="s">
        <v>1459</v>
      </c>
      <c r="B32" s="1046"/>
      <c r="C32" s="1046"/>
      <c r="D32" s="1046"/>
      <c r="E32" s="1044"/>
      <c r="F32" s="1044"/>
      <c r="G32" s="1044"/>
      <c r="H32" s="1045"/>
      <c r="I32" s="1044"/>
      <c r="J32" s="1045"/>
      <c r="K32" s="1044"/>
      <c r="L32" s="1044"/>
      <c r="M32" s="1025"/>
      <c r="N32" s="1025"/>
      <c r="Q32" s="999"/>
    </row>
    <row r="33" spans="1:17" x14ac:dyDescent="0.25">
      <c r="A33" s="1047" t="s">
        <v>986</v>
      </c>
      <c r="B33" s="1046"/>
      <c r="C33" s="1046"/>
      <c r="D33" s="1046"/>
      <c r="E33" s="1044"/>
      <c r="F33" s="1044"/>
      <c r="G33" s="1044"/>
      <c r="H33" s="1045"/>
      <c r="I33" s="1044"/>
      <c r="J33" s="1045"/>
      <c r="K33" s="1044"/>
      <c r="L33" s="1044"/>
      <c r="M33" s="1025"/>
      <c r="N33" s="1025"/>
      <c r="Q33" s="999"/>
    </row>
    <row r="34" spans="1:17" x14ac:dyDescent="0.25">
      <c r="A34" s="989" t="s">
        <v>254</v>
      </c>
      <c r="B34" s="998"/>
      <c r="C34" s="998"/>
      <c r="D34" s="998"/>
      <c r="E34" s="998"/>
      <c r="F34" s="998"/>
    </row>
    <row r="35" spans="1:17" x14ac:dyDescent="0.25">
      <c r="B35" s="763"/>
      <c r="C35" s="763"/>
      <c r="D35" s="763"/>
      <c r="E35" s="763"/>
      <c r="F35" s="763"/>
      <c r="G35" s="763"/>
      <c r="H35" s="763"/>
      <c r="I35" s="763"/>
      <c r="J35" s="763"/>
      <c r="K35" s="763"/>
      <c r="L35" s="763"/>
    </row>
    <row r="36" spans="1:17" x14ac:dyDescent="0.25">
      <c r="B36" s="763"/>
      <c r="C36" s="763"/>
      <c r="D36" s="763"/>
      <c r="E36" s="763"/>
      <c r="F36" s="763"/>
      <c r="G36" s="763"/>
      <c r="H36" s="763"/>
      <c r="I36" s="763"/>
      <c r="J36" s="763"/>
      <c r="K36" s="763"/>
      <c r="L36" s="763"/>
      <c r="M36" s="763"/>
      <c r="N36" s="763"/>
    </row>
    <row r="38" spans="1:17" x14ac:dyDescent="0.25">
      <c r="B38" s="763"/>
      <c r="C38" s="763"/>
      <c r="D38" s="763"/>
      <c r="E38" s="763"/>
      <c r="F38" s="763"/>
      <c r="G38" s="763"/>
      <c r="H38" s="763"/>
      <c r="I38" s="763"/>
      <c r="J38" s="763"/>
      <c r="K38" s="763"/>
      <c r="L38" s="763"/>
      <c r="M38" s="763"/>
      <c r="N38" s="763"/>
    </row>
  </sheetData>
  <mergeCells count="24">
    <mergeCell ref="A2:N2"/>
    <mergeCell ref="A3:A4"/>
    <mergeCell ref="B3:B4"/>
    <mergeCell ref="C3:D3"/>
    <mergeCell ref="E3:F3"/>
    <mergeCell ref="G3:H3"/>
    <mergeCell ref="I3:J3"/>
    <mergeCell ref="K3:L3"/>
    <mergeCell ref="M3:N3"/>
    <mergeCell ref="A17:N17"/>
    <mergeCell ref="A18:A20"/>
    <mergeCell ref="B18:B20"/>
    <mergeCell ref="C18:F18"/>
    <mergeCell ref="G18:J18"/>
    <mergeCell ref="K18:L18"/>
    <mergeCell ref="M18:N18"/>
    <mergeCell ref="C19:D19"/>
    <mergeCell ref="E19:F19"/>
    <mergeCell ref="G19:H19"/>
    <mergeCell ref="I19:J19"/>
    <mergeCell ref="K19:K20"/>
    <mergeCell ref="L19:L20"/>
    <mergeCell ref="M19:M20"/>
    <mergeCell ref="N19:N20"/>
  </mergeCells>
  <printOptions horizontalCentered="1"/>
  <pageMargins left="0.7" right="0.7" top="0.75" bottom="0.75" header="0.3" footer="0.3"/>
  <pageSetup scale="82"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A4" workbookViewId="0">
      <selection activeCell="C15" sqref="C15"/>
    </sheetView>
  </sheetViews>
  <sheetFormatPr defaultColWidth="9.140625" defaultRowHeight="15" x14ac:dyDescent="0.25"/>
  <cols>
    <col min="1" max="1" width="12.28515625" style="280" customWidth="1"/>
    <col min="2" max="2" width="8.7109375" style="280" customWidth="1"/>
    <col min="3" max="3" width="15.140625" style="280" customWidth="1"/>
    <col min="4" max="4" width="10.42578125" style="280" customWidth="1"/>
    <col min="5" max="5" width="12.7109375" style="280" customWidth="1"/>
    <col min="6" max="6" width="11.28515625" style="280" customWidth="1"/>
    <col min="7" max="7" width="11.7109375" style="280" customWidth="1"/>
    <col min="8" max="8" width="11.7109375" style="280" bestFit="1" customWidth="1"/>
    <col min="9" max="9" width="11.28515625" style="280" customWidth="1"/>
    <col min="10" max="10" width="11.7109375" style="280" bestFit="1" customWidth="1"/>
    <col min="11" max="11" width="10.7109375" style="280" customWidth="1"/>
    <col min="12" max="12" width="11.85546875" style="280" bestFit="1" customWidth="1"/>
    <col min="13" max="13" width="10.140625" style="280" customWidth="1"/>
    <col min="14" max="14" width="10.7109375" style="280" customWidth="1"/>
    <col min="15" max="15" width="10.85546875" style="225" customWidth="1"/>
    <col min="16" max="16" width="10.42578125" style="225" bestFit="1" customWidth="1"/>
    <col min="17" max="17" width="9.42578125" style="280" bestFit="1" customWidth="1"/>
    <col min="18" max="16384" width="9.140625" style="280"/>
  </cols>
  <sheetData>
    <row r="1" spans="1:16" x14ac:dyDescent="0.25">
      <c r="A1" s="1048" t="s">
        <v>63</v>
      </c>
      <c r="B1" s="1048"/>
      <c r="C1" s="1048"/>
      <c r="D1" s="1048"/>
      <c r="E1" s="1048"/>
      <c r="F1" s="1048"/>
      <c r="G1" s="1048"/>
      <c r="H1" s="1048"/>
      <c r="I1" s="1048"/>
      <c r="J1" s="1048"/>
      <c r="K1" s="1048"/>
      <c r="L1" s="1048"/>
      <c r="M1" s="1048"/>
      <c r="N1" s="1048"/>
      <c r="O1" s="280"/>
      <c r="P1" s="280"/>
    </row>
    <row r="2" spans="1:16" x14ac:dyDescent="0.25">
      <c r="A2" s="2255" t="s">
        <v>947</v>
      </c>
      <c r="B2" s="2255"/>
      <c r="C2" s="2255"/>
      <c r="D2" s="2255"/>
      <c r="E2" s="2255"/>
      <c r="F2" s="2255"/>
      <c r="G2" s="2255"/>
      <c r="H2" s="2255"/>
      <c r="I2" s="2255"/>
      <c r="J2" s="2255"/>
      <c r="K2" s="2255"/>
      <c r="L2" s="2255"/>
      <c r="M2" s="2255"/>
      <c r="N2" s="2255"/>
      <c r="O2" s="280"/>
      <c r="P2" s="280"/>
    </row>
    <row r="3" spans="1:16" ht="34.5" customHeight="1" x14ac:dyDescent="0.25">
      <c r="A3" s="2256" t="s">
        <v>114</v>
      </c>
      <c r="B3" s="2257" t="s">
        <v>1386</v>
      </c>
      <c r="C3" s="2258" t="s">
        <v>982</v>
      </c>
      <c r="D3" s="2259"/>
      <c r="E3" s="2258" t="s">
        <v>983</v>
      </c>
      <c r="F3" s="2259"/>
      <c r="G3" s="2258" t="s">
        <v>594</v>
      </c>
      <c r="H3" s="2259"/>
      <c r="I3" s="2258" t="s">
        <v>987</v>
      </c>
      <c r="J3" s="2259"/>
      <c r="K3" s="2258" t="s">
        <v>94</v>
      </c>
      <c r="L3" s="2259"/>
      <c r="M3" s="2256" t="s">
        <v>1390</v>
      </c>
      <c r="N3" s="2256"/>
    </row>
    <row r="4" spans="1:16" ht="30" x14ac:dyDescent="0.25">
      <c r="A4" s="2256"/>
      <c r="B4" s="2254"/>
      <c r="C4" s="1049" t="s">
        <v>474</v>
      </c>
      <c r="D4" s="1049" t="s">
        <v>1405</v>
      </c>
      <c r="E4" s="1049" t="s">
        <v>474</v>
      </c>
      <c r="F4" s="1049" t="s">
        <v>1405</v>
      </c>
      <c r="G4" s="1049" t="s">
        <v>474</v>
      </c>
      <c r="H4" s="1049" t="s">
        <v>1405</v>
      </c>
      <c r="I4" s="1049" t="s">
        <v>474</v>
      </c>
      <c r="J4" s="1049" t="s">
        <v>1405</v>
      </c>
      <c r="K4" s="1049" t="s">
        <v>474</v>
      </c>
      <c r="L4" s="1049" t="s">
        <v>1405</v>
      </c>
      <c r="M4" s="1049" t="s">
        <v>474</v>
      </c>
      <c r="N4" s="1049" t="s">
        <v>988</v>
      </c>
    </row>
    <row r="5" spans="1:16" s="1050" customFormat="1" ht="15" customHeight="1" x14ac:dyDescent="0.25">
      <c r="A5" s="895" t="s">
        <v>477</v>
      </c>
      <c r="B5" s="985">
        <v>254</v>
      </c>
      <c r="C5" s="985">
        <v>0</v>
      </c>
      <c r="D5" s="986">
        <v>0</v>
      </c>
      <c r="E5" s="985">
        <v>101</v>
      </c>
      <c r="F5" s="986">
        <v>10.066040000000001</v>
      </c>
      <c r="G5" s="985">
        <v>111127</v>
      </c>
      <c r="H5" s="986">
        <v>5419.6783786000015</v>
      </c>
      <c r="I5" s="985">
        <v>0</v>
      </c>
      <c r="J5" s="986">
        <v>0</v>
      </c>
      <c r="K5" s="985">
        <v>111228</v>
      </c>
      <c r="L5" s="986">
        <v>5429.2207350000008</v>
      </c>
      <c r="M5" s="985">
        <v>58</v>
      </c>
      <c r="N5" s="986">
        <v>2.4700000000000002</v>
      </c>
      <c r="O5" s="225"/>
      <c r="P5" s="225"/>
    </row>
    <row r="6" spans="1:16" s="1051" customFormat="1" x14ac:dyDescent="0.25">
      <c r="A6" s="1741" t="s">
        <v>681</v>
      </c>
      <c r="B6" s="1736">
        <f>SUM(B7:B14)</f>
        <v>173</v>
      </c>
      <c r="C6" s="1736">
        <f t="shared" ref="C6:L6" si="0">SUM(C7:C14)</f>
        <v>0</v>
      </c>
      <c r="D6" s="1737">
        <f t="shared" si="0"/>
        <v>0</v>
      </c>
      <c r="E6" s="1736">
        <f t="shared" si="0"/>
        <v>150</v>
      </c>
      <c r="F6" s="1737">
        <f t="shared" si="0"/>
        <v>34.039036600000003</v>
      </c>
      <c r="G6" s="1736">
        <f t="shared" si="0"/>
        <v>1889</v>
      </c>
      <c r="H6" s="1737">
        <f t="shared" si="0"/>
        <v>92.510495000000006</v>
      </c>
      <c r="I6" s="1736">
        <f t="shared" si="0"/>
        <v>0</v>
      </c>
      <c r="J6" s="1737">
        <f t="shared" si="0"/>
        <v>0</v>
      </c>
      <c r="K6" s="1736">
        <f t="shared" si="0"/>
        <v>2039</v>
      </c>
      <c r="L6" s="1737">
        <f t="shared" si="0"/>
        <v>126.54953160000001</v>
      </c>
      <c r="M6" s="1736">
        <v>32</v>
      </c>
      <c r="N6" s="1742">
        <v>1.85408</v>
      </c>
      <c r="O6" s="225"/>
      <c r="P6" s="225"/>
    </row>
    <row r="7" spans="1:16" s="1051" customFormat="1" x14ac:dyDescent="0.25">
      <c r="A7" s="630">
        <v>45412</v>
      </c>
      <c r="B7" s="993">
        <v>22</v>
      </c>
      <c r="C7" s="993">
        <v>0</v>
      </c>
      <c r="D7" s="994">
        <v>0</v>
      </c>
      <c r="E7" s="993">
        <v>11</v>
      </c>
      <c r="F7" s="994">
        <v>2.6928329999999998</v>
      </c>
      <c r="G7" s="993">
        <v>150</v>
      </c>
      <c r="H7" s="994">
        <v>8.9870374999999996</v>
      </c>
      <c r="I7" s="993">
        <v>0</v>
      </c>
      <c r="J7" s="994">
        <v>0</v>
      </c>
      <c r="K7" s="993">
        <v>161</v>
      </c>
      <c r="L7" s="994">
        <v>11.6798705</v>
      </c>
      <c r="M7" s="993">
        <v>13</v>
      </c>
      <c r="N7" s="994">
        <v>1.06</v>
      </c>
      <c r="O7" s="225"/>
      <c r="P7" s="225"/>
    </row>
    <row r="8" spans="1:16" s="1051" customFormat="1" x14ac:dyDescent="0.25">
      <c r="A8" s="630">
        <v>45443</v>
      </c>
      <c r="B8" s="993">
        <v>23</v>
      </c>
      <c r="C8" s="993">
        <v>0</v>
      </c>
      <c r="D8" s="994">
        <v>0</v>
      </c>
      <c r="E8" s="993">
        <v>14</v>
      </c>
      <c r="F8" s="994">
        <v>3.802629</v>
      </c>
      <c r="G8" s="993">
        <v>134</v>
      </c>
      <c r="H8" s="994">
        <v>8.8337300000000027</v>
      </c>
      <c r="I8" s="993">
        <v>0</v>
      </c>
      <c r="J8" s="994">
        <v>0</v>
      </c>
      <c r="K8" s="993">
        <v>148</v>
      </c>
      <c r="L8" s="994">
        <v>12.636359000000002</v>
      </c>
      <c r="M8" s="993">
        <v>25</v>
      </c>
      <c r="N8" s="994">
        <v>1.8155399999999999</v>
      </c>
      <c r="O8" s="225"/>
      <c r="P8" s="225"/>
    </row>
    <row r="9" spans="1:16" s="1051" customFormat="1" x14ac:dyDescent="0.25">
      <c r="A9" s="630">
        <v>45473</v>
      </c>
      <c r="B9" s="993">
        <v>20</v>
      </c>
      <c r="C9" s="993">
        <v>0</v>
      </c>
      <c r="D9" s="994">
        <v>0</v>
      </c>
      <c r="E9" s="993">
        <v>10</v>
      </c>
      <c r="F9" s="994">
        <v>2.7018900000000001</v>
      </c>
      <c r="G9" s="993">
        <v>127</v>
      </c>
      <c r="H9" s="994">
        <v>8.2868699999999986</v>
      </c>
      <c r="I9" s="993">
        <v>0</v>
      </c>
      <c r="J9" s="994">
        <v>0</v>
      </c>
      <c r="K9" s="993">
        <v>137</v>
      </c>
      <c r="L9" s="994">
        <v>10.988759999999999</v>
      </c>
      <c r="M9" s="993">
        <v>16</v>
      </c>
      <c r="N9" s="994">
        <v>1.2877529999999999</v>
      </c>
      <c r="O9" s="225"/>
      <c r="P9" s="225"/>
    </row>
    <row r="10" spans="1:16" s="1051" customFormat="1" x14ac:dyDescent="0.25">
      <c r="A10" s="630">
        <v>45504</v>
      </c>
      <c r="B10" s="1052">
        <v>23</v>
      </c>
      <c r="C10" s="993">
        <v>0</v>
      </c>
      <c r="D10" s="994">
        <v>0</v>
      </c>
      <c r="E10" s="993">
        <v>14</v>
      </c>
      <c r="F10" s="994">
        <v>3.74</v>
      </c>
      <c r="G10" s="993">
        <v>130</v>
      </c>
      <c r="H10" s="994">
        <v>7.39</v>
      </c>
      <c r="I10" s="993">
        <v>0</v>
      </c>
      <c r="J10" s="994">
        <v>0</v>
      </c>
      <c r="K10" s="993">
        <v>144</v>
      </c>
      <c r="L10" s="994">
        <v>11.129999999999999</v>
      </c>
      <c r="M10" s="993">
        <v>54</v>
      </c>
      <c r="N10" s="994">
        <v>2.39</v>
      </c>
      <c r="O10" s="225"/>
      <c r="P10" s="225"/>
    </row>
    <row r="11" spans="1:16" s="1051" customFormat="1" x14ac:dyDescent="0.25">
      <c r="A11" s="630">
        <v>45535</v>
      </c>
      <c r="B11" s="1052">
        <v>21</v>
      </c>
      <c r="C11" s="993">
        <v>0</v>
      </c>
      <c r="D11" s="994">
        <v>0</v>
      </c>
      <c r="E11" s="993">
        <v>12</v>
      </c>
      <c r="F11" s="994">
        <v>3.0004200000000005</v>
      </c>
      <c r="G11" s="993">
        <v>274</v>
      </c>
      <c r="H11" s="994">
        <v>14.536702500000002</v>
      </c>
      <c r="I11" s="993">
        <v>0</v>
      </c>
      <c r="J11" s="994">
        <v>0</v>
      </c>
      <c r="K11" s="993">
        <v>286</v>
      </c>
      <c r="L11" s="994">
        <v>17.537122500000002</v>
      </c>
      <c r="M11" s="993">
        <v>59</v>
      </c>
      <c r="N11" s="994">
        <v>2.4562050000000002</v>
      </c>
      <c r="O11" s="225"/>
      <c r="P11" s="225"/>
    </row>
    <row r="12" spans="1:16" s="1051" customFormat="1" x14ac:dyDescent="0.25">
      <c r="A12" s="630">
        <v>45565</v>
      </c>
      <c r="B12" s="993">
        <v>21</v>
      </c>
      <c r="C12" s="993">
        <v>0</v>
      </c>
      <c r="D12" s="994">
        <v>0</v>
      </c>
      <c r="E12" s="993">
        <v>14</v>
      </c>
      <c r="F12" s="994">
        <v>3.643713</v>
      </c>
      <c r="G12" s="993">
        <v>709</v>
      </c>
      <c r="H12" s="994">
        <v>24.932912499999997</v>
      </c>
      <c r="I12" s="993">
        <v>0</v>
      </c>
      <c r="J12" s="994">
        <v>0</v>
      </c>
      <c r="K12" s="993">
        <v>723</v>
      </c>
      <c r="L12" s="994">
        <v>28.576625499999999</v>
      </c>
      <c r="M12" s="993">
        <v>41</v>
      </c>
      <c r="N12" s="994">
        <v>2.1578409999999999</v>
      </c>
      <c r="O12" s="225"/>
      <c r="P12" s="225"/>
    </row>
    <row r="13" spans="1:16" s="1051" customFormat="1" x14ac:dyDescent="0.25">
      <c r="A13" s="630">
        <v>45596</v>
      </c>
      <c r="B13" s="993">
        <v>22</v>
      </c>
      <c r="C13" s="993">
        <v>0</v>
      </c>
      <c r="D13" s="994">
        <v>0</v>
      </c>
      <c r="E13" s="993">
        <v>27</v>
      </c>
      <c r="F13" s="994">
        <v>7.7331899999999996</v>
      </c>
      <c r="G13" s="993">
        <v>240</v>
      </c>
      <c r="H13" s="994">
        <v>12.386222500000006</v>
      </c>
      <c r="I13" s="993">
        <v>0</v>
      </c>
      <c r="J13" s="994">
        <v>0</v>
      </c>
      <c r="K13" s="993">
        <v>267</v>
      </c>
      <c r="L13" s="994">
        <v>20.119412500000006</v>
      </c>
      <c r="M13" s="993">
        <v>42</v>
      </c>
      <c r="N13" s="994">
        <v>5.935905</v>
      </c>
      <c r="O13" s="225"/>
      <c r="P13" s="225"/>
    </row>
    <row r="14" spans="1:16" s="1051" customFormat="1" x14ac:dyDescent="0.25">
      <c r="A14" s="630">
        <v>45626</v>
      </c>
      <c r="B14" s="993">
        <v>21</v>
      </c>
      <c r="C14" s="993">
        <v>0</v>
      </c>
      <c r="D14" s="994">
        <v>0</v>
      </c>
      <c r="E14" s="993">
        <v>48</v>
      </c>
      <c r="F14" s="994">
        <v>6.7243615999999999</v>
      </c>
      <c r="G14" s="993">
        <v>125</v>
      </c>
      <c r="H14" s="994">
        <v>7.1570199999999993</v>
      </c>
      <c r="I14" s="993">
        <v>0</v>
      </c>
      <c r="J14" s="994">
        <v>0</v>
      </c>
      <c r="K14" s="993">
        <v>173</v>
      </c>
      <c r="L14" s="994">
        <v>13.881381599999999</v>
      </c>
      <c r="M14" s="993">
        <v>32</v>
      </c>
      <c r="N14" s="994">
        <v>1.85408</v>
      </c>
      <c r="O14" s="225"/>
      <c r="P14" s="225"/>
    </row>
    <row r="15" spans="1:16" x14ac:dyDescent="0.25">
      <c r="B15" s="763"/>
      <c r="C15" s="763"/>
      <c r="D15" s="763"/>
      <c r="E15" s="763"/>
      <c r="F15" s="763"/>
      <c r="G15" s="763"/>
      <c r="H15" s="763"/>
      <c r="I15" s="763"/>
      <c r="J15" s="763"/>
      <c r="K15" s="763"/>
      <c r="L15" s="763"/>
    </row>
    <row r="16" spans="1:16" x14ac:dyDescent="0.25">
      <c r="A16" s="2244" t="s">
        <v>975</v>
      </c>
      <c r="B16" s="2245"/>
      <c r="C16" s="2245"/>
      <c r="D16" s="2245"/>
      <c r="E16" s="2245"/>
      <c r="F16" s="2245"/>
      <c r="G16" s="2245"/>
      <c r="H16" s="2245"/>
      <c r="I16" s="2245"/>
      <c r="J16" s="2245"/>
      <c r="K16" s="2245"/>
      <c r="L16" s="2245"/>
      <c r="M16" s="2245"/>
      <c r="N16" s="2246"/>
    </row>
    <row r="17" spans="1:17" ht="28.5" customHeight="1" x14ac:dyDescent="0.25">
      <c r="A17" s="2247" t="s">
        <v>114</v>
      </c>
      <c r="B17" s="2247" t="s">
        <v>1386</v>
      </c>
      <c r="C17" s="2248" t="s">
        <v>976</v>
      </c>
      <c r="D17" s="2249"/>
      <c r="E17" s="2249"/>
      <c r="F17" s="2250"/>
      <c r="G17" s="2233" t="s">
        <v>594</v>
      </c>
      <c r="H17" s="2233"/>
      <c r="I17" s="2233"/>
      <c r="J17" s="2233"/>
      <c r="K17" s="2248" t="s">
        <v>94</v>
      </c>
      <c r="L17" s="2250"/>
      <c r="M17" s="2248" t="s">
        <v>1390</v>
      </c>
      <c r="N17" s="2250"/>
    </row>
    <row r="18" spans="1:17" ht="21" customHeight="1" x14ac:dyDescent="0.25">
      <c r="A18" s="2213"/>
      <c r="B18" s="2213"/>
      <c r="C18" s="2251" t="s">
        <v>977</v>
      </c>
      <c r="D18" s="2252"/>
      <c r="E18" s="2251" t="s">
        <v>978</v>
      </c>
      <c r="F18" s="2252"/>
      <c r="G18" s="2236" t="s">
        <v>977</v>
      </c>
      <c r="H18" s="2236"/>
      <c r="I18" s="2236" t="s">
        <v>978</v>
      </c>
      <c r="J18" s="2236"/>
      <c r="K18" s="2253" t="s">
        <v>474</v>
      </c>
      <c r="L18" s="2253" t="s">
        <v>1406</v>
      </c>
      <c r="M18" s="2247" t="s">
        <v>474</v>
      </c>
      <c r="N18" s="2247" t="s">
        <v>1395</v>
      </c>
    </row>
    <row r="19" spans="1:17" ht="45" customHeight="1" x14ac:dyDescent="0.25">
      <c r="A19" s="2206"/>
      <c r="B19" s="2206"/>
      <c r="C19" s="1049" t="s">
        <v>474</v>
      </c>
      <c r="D19" s="1049" t="s">
        <v>1405</v>
      </c>
      <c r="E19" s="1049" t="s">
        <v>474</v>
      </c>
      <c r="F19" s="1049" t="s">
        <v>1405</v>
      </c>
      <c r="G19" s="1049" t="s">
        <v>989</v>
      </c>
      <c r="H19" s="1049" t="s">
        <v>985</v>
      </c>
      <c r="I19" s="1049" t="s">
        <v>989</v>
      </c>
      <c r="J19" s="1049" t="s">
        <v>985</v>
      </c>
      <c r="K19" s="2254"/>
      <c r="L19" s="2254"/>
      <c r="M19" s="2206"/>
      <c r="N19" s="2206"/>
    </row>
    <row r="20" spans="1:17" x14ac:dyDescent="0.25">
      <c r="A20" s="561" t="s">
        <v>477</v>
      </c>
      <c r="B20" s="1053">
        <v>254</v>
      </c>
      <c r="C20" s="1053">
        <v>32528</v>
      </c>
      <c r="D20" s="1054">
        <v>3319.1884190000005</v>
      </c>
      <c r="E20" s="1053">
        <v>29940</v>
      </c>
      <c r="F20" s="1054">
        <v>2809.4286369999995</v>
      </c>
      <c r="G20" s="1053">
        <v>1367980</v>
      </c>
      <c r="H20" s="1054">
        <v>97565.700477249979</v>
      </c>
      <c r="I20" s="1053">
        <v>1668686</v>
      </c>
      <c r="J20" s="1054">
        <v>92575.582914250001</v>
      </c>
      <c r="K20" s="1053">
        <v>3099134</v>
      </c>
      <c r="L20" s="1054">
        <v>196270.16888349998</v>
      </c>
      <c r="M20" s="1053">
        <v>439</v>
      </c>
      <c r="N20" s="1054">
        <v>33.009750000000004</v>
      </c>
    </row>
    <row r="21" spans="1:17" x14ac:dyDescent="0.25">
      <c r="A21" s="1743" t="s">
        <v>681</v>
      </c>
      <c r="B21" s="1736">
        <f>SUM(B22:B29)</f>
        <v>173</v>
      </c>
      <c r="C21" s="1736">
        <f t="shared" ref="C21:L21" si="1">SUM(C22:C29)</f>
        <v>24019</v>
      </c>
      <c r="D21" s="1736">
        <f t="shared" si="1"/>
        <v>6643.3671739999991</v>
      </c>
      <c r="E21" s="1736">
        <f t="shared" si="1"/>
        <v>19888</v>
      </c>
      <c r="F21" s="1736">
        <f t="shared" si="1"/>
        <v>5178.4957475000001</v>
      </c>
      <c r="G21" s="1736">
        <f t="shared" si="1"/>
        <v>5270425</v>
      </c>
      <c r="H21" s="1736">
        <f t="shared" si="1"/>
        <v>386147.90879525</v>
      </c>
      <c r="I21" s="1736">
        <f t="shared" si="1"/>
        <v>4801740</v>
      </c>
      <c r="J21" s="1736">
        <f t="shared" si="1"/>
        <v>271299.71697800001</v>
      </c>
      <c r="K21" s="1736">
        <f t="shared" si="1"/>
        <v>10116072</v>
      </c>
      <c r="L21" s="1736">
        <f t="shared" si="1"/>
        <v>669269.48869475001</v>
      </c>
      <c r="M21" s="1736">
        <v>1636</v>
      </c>
      <c r="N21" s="1742">
        <v>96.92649999999999</v>
      </c>
    </row>
    <row r="22" spans="1:17" x14ac:dyDescent="0.25">
      <c r="A22" s="1019">
        <v>45412</v>
      </c>
      <c r="B22" s="1033">
        <v>22</v>
      </c>
      <c r="C22" s="1033">
        <v>4206</v>
      </c>
      <c r="D22" s="1055">
        <v>1093.7545334999998</v>
      </c>
      <c r="E22" s="1033">
        <v>2232</v>
      </c>
      <c r="F22" s="1055">
        <v>533.39063399999986</v>
      </c>
      <c r="G22" s="1033">
        <v>469918</v>
      </c>
      <c r="H22" s="1055">
        <v>38033.995651250014</v>
      </c>
      <c r="I22" s="1033">
        <v>1253338</v>
      </c>
      <c r="J22" s="1055">
        <v>75683.183141000016</v>
      </c>
      <c r="K22" s="1033">
        <v>1729694</v>
      </c>
      <c r="L22" s="1055">
        <v>115344.32395975004</v>
      </c>
      <c r="M22" s="1033">
        <v>407</v>
      </c>
      <c r="N22" s="1055">
        <v>28.34</v>
      </c>
    </row>
    <row r="23" spans="1:17" x14ac:dyDescent="0.25">
      <c r="A23" s="1019">
        <v>45443</v>
      </c>
      <c r="B23" s="1033">
        <v>23</v>
      </c>
      <c r="C23" s="1033">
        <v>2462</v>
      </c>
      <c r="D23" s="1055">
        <v>701.78770499999973</v>
      </c>
      <c r="E23" s="1033">
        <v>933</v>
      </c>
      <c r="F23" s="1055">
        <v>243.88474349999993</v>
      </c>
      <c r="G23" s="1033">
        <v>1267891</v>
      </c>
      <c r="H23" s="1055">
        <v>95694.799223999958</v>
      </c>
      <c r="I23" s="1033">
        <v>296748</v>
      </c>
      <c r="J23" s="1055">
        <v>17266.392479000016</v>
      </c>
      <c r="K23" s="1033">
        <v>1568034</v>
      </c>
      <c r="L23" s="1055">
        <v>113906.86415149998</v>
      </c>
      <c r="M23" s="1033">
        <v>799</v>
      </c>
      <c r="N23" s="1055">
        <v>51.811</v>
      </c>
    </row>
    <row r="24" spans="1:17" x14ac:dyDescent="0.25">
      <c r="A24" s="1019">
        <v>45473</v>
      </c>
      <c r="B24" s="1056">
        <v>20</v>
      </c>
      <c r="C24" s="1057">
        <v>449</v>
      </c>
      <c r="D24" s="1055">
        <v>124.547025</v>
      </c>
      <c r="E24" s="1057">
        <v>995</v>
      </c>
      <c r="F24" s="1055">
        <v>261.63831749999997</v>
      </c>
      <c r="G24" s="1057">
        <v>444730</v>
      </c>
      <c r="H24" s="1055">
        <v>31976.810883750004</v>
      </c>
      <c r="I24" s="1057">
        <v>430453</v>
      </c>
      <c r="J24" s="1055">
        <v>25100.489501999993</v>
      </c>
      <c r="K24" s="1057">
        <v>876627</v>
      </c>
      <c r="L24" s="1055">
        <v>57463.485728250002</v>
      </c>
      <c r="M24" s="1057">
        <v>790</v>
      </c>
      <c r="N24" s="1055">
        <v>53.170999999999992</v>
      </c>
    </row>
    <row r="25" spans="1:17" x14ac:dyDescent="0.25">
      <c r="A25" s="1019">
        <v>45504</v>
      </c>
      <c r="B25" s="1058">
        <v>23</v>
      </c>
      <c r="C25" s="1059">
        <v>1006</v>
      </c>
      <c r="D25" s="1060">
        <v>284</v>
      </c>
      <c r="E25" s="1059">
        <v>1887</v>
      </c>
      <c r="F25" s="1060">
        <v>509</v>
      </c>
      <c r="G25" s="1057">
        <v>632321</v>
      </c>
      <c r="H25" s="1055">
        <v>47656</v>
      </c>
      <c r="I25" s="1057">
        <v>521799</v>
      </c>
      <c r="J25" s="1055">
        <v>31323</v>
      </c>
      <c r="K25" s="1057">
        <v>1157013</v>
      </c>
      <c r="L25" s="1055">
        <v>79772</v>
      </c>
      <c r="M25" s="1057">
        <v>937</v>
      </c>
      <c r="N25" s="1055">
        <v>63.04</v>
      </c>
    </row>
    <row r="26" spans="1:17" x14ac:dyDescent="0.25">
      <c r="A26" s="1019">
        <v>45535</v>
      </c>
      <c r="B26" s="1058">
        <v>21</v>
      </c>
      <c r="C26" s="1059">
        <v>5357</v>
      </c>
      <c r="D26" s="1060">
        <v>1400.7770384999999</v>
      </c>
      <c r="E26" s="1059">
        <v>4812</v>
      </c>
      <c r="F26" s="1060">
        <v>1202.3317635000005</v>
      </c>
      <c r="G26" s="1057">
        <v>641538</v>
      </c>
      <c r="H26" s="1055">
        <v>46803.573126000032</v>
      </c>
      <c r="I26" s="1057">
        <v>349131</v>
      </c>
      <c r="J26" s="1055">
        <v>20324.353872999989</v>
      </c>
      <c r="K26" s="1057">
        <v>1000838</v>
      </c>
      <c r="L26" s="1055">
        <v>69731.03580100002</v>
      </c>
      <c r="M26" s="1061">
        <v>1643</v>
      </c>
      <c r="N26" s="1055">
        <v>101.61699999999999</v>
      </c>
    </row>
    <row r="27" spans="1:17" x14ac:dyDescent="0.25">
      <c r="A27" s="1019">
        <v>45565</v>
      </c>
      <c r="B27" s="1033">
        <v>21</v>
      </c>
      <c r="C27" s="1033">
        <v>5831</v>
      </c>
      <c r="D27" s="1055">
        <v>1640.4681600000004</v>
      </c>
      <c r="E27" s="1033">
        <v>4646</v>
      </c>
      <c r="F27" s="1055">
        <v>1201.1439015000001</v>
      </c>
      <c r="G27" s="1033">
        <v>685232</v>
      </c>
      <c r="H27" s="1055">
        <v>46868.919709000016</v>
      </c>
      <c r="I27" s="1033">
        <v>363500</v>
      </c>
      <c r="J27" s="1055">
        <v>18981.561702250008</v>
      </c>
      <c r="K27" s="1033">
        <v>1059209</v>
      </c>
      <c r="L27" s="1055">
        <v>68692.093472750028</v>
      </c>
      <c r="M27" s="1061">
        <v>2014</v>
      </c>
      <c r="N27" s="1055">
        <v>118.45172049999999</v>
      </c>
    </row>
    <row r="28" spans="1:17" x14ac:dyDescent="0.25">
      <c r="A28" s="1019">
        <v>45596</v>
      </c>
      <c r="B28" s="1058">
        <v>22</v>
      </c>
      <c r="C28" s="1059">
        <v>2971</v>
      </c>
      <c r="D28" s="1060">
        <v>908.62622849999968</v>
      </c>
      <c r="E28" s="1059">
        <v>2966</v>
      </c>
      <c r="F28" s="1060">
        <v>850.51329299999986</v>
      </c>
      <c r="G28" s="1057">
        <v>488693</v>
      </c>
      <c r="H28" s="1055">
        <v>34289.813488249987</v>
      </c>
      <c r="I28" s="1057">
        <v>928549</v>
      </c>
      <c r="J28" s="1055">
        <v>49169.824070249961</v>
      </c>
      <c r="K28" s="1057">
        <v>1423179</v>
      </c>
      <c r="L28" s="1055">
        <v>85218.777079999942</v>
      </c>
      <c r="M28" s="1061">
        <v>1126</v>
      </c>
      <c r="N28" s="1055">
        <v>66.525999999999996</v>
      </c>
    </row>
    <row r="29" spans="1:17" x14ac:dyDescent="0.25">
      <c r="A29" s="1019">
        <v>45626</v>
      </c>
      <c r="B29" s="1033">
        <v>21</v>
      </c>
      <c r="C29" s="1033">
        <v>1737</v>
      </c>
      <c r="D29" s="1055">
        <v>489.40648349999998</v>
      </c>
      <c r="E29" s="1033">
        <v>1417</v>
      </c>
      <c r="F29" s="1055">
        <v>376.59309449999967</v>
      </c>
      <c r="G29" s="1033">
        <v>640102</v>
      </c>
      <c r="H29" s="1055">
        <v>44823.996712999986</v>
      </c>
      <c r="I29" s="1033">
        <v>658222</v>
      </c>
      <c r="J29" s="1055">
        <v>33450.912210500042</v>
      </c>
      <c r="K29" s="1033">
        <v>1301478</v>
      </c>
      <c r="L29" s="1055">
        <v>79140.908501500031</v>
      </c>
      <c r="M29" s="1356">
        <v>1636</v>
      </c>
      <c r="N29" s="1357">
        <v>96.92649999999999</v>
      </c>
    </row>
    <row r="30" spans="1:17" x14ac:dyDescent="0.25">
      <c r="A30" s="1023"/>
      <c r="B30" s="1043"/>
      <c r="C30" s="1043"/>
      <c r="D30" s="1062"/>
      <c r="E30" s="1043"/>
      <c r="F30" s="1062"/>
      <c r="G30" s="1043"/>
      <c r="H30" s="1062"/>
      <c r="I30" s="1043"/>
      <c r="J30" s="1062"/>
      <c r="K30" s="1043"/>
      <c r="L30" s="1062"/>
      <c r="M30" s="1043"/>
      <c r="N30" s="1062"/>
    </row>
    <row r="31" spans="1:17" s="225" customFormat="1" x14ac:dyDescent="0.25">
      <c r="A31" s="613" t="s">
        <v>1459</v>
      </c>
      <c r="B31" s="280"/>
      <c r="C31" s="280"/>
      <c r="D31" s="280"/>
      <c r="E31" s="280"/>
      <c r="F31" s="280"/>
      <c r="G31" s="280"/>
      <c r="H31" s="280"/>
      <c r="I31" s="280"/>
      <c r="J31" s="280"/>
      <c r="K31" s="280"/>
      <c r="L31" s="280"/>
      <c r="M31" s="280"/>
      <c r="N31" s="280"/>
      <c r="Q31" s="280"/>
    </row>
    <row r="32" spans="1:17" x14ac:dyDescent="0.25">
      <c r="A32" s="989" t="s">
        <v>262</v>
      </c>
    </row>
    <row r="33" spans="2:14" x14ac:dyDescent="0.25">
      <c r="B33" s="763"/>
      <c r="C33" s="763"/>
      <c r="D33" s="763"/>
      <c r="E33" s="763"/>
      <c r="F33" s="763"/>
      <c r="G33" s="763"/>
      <c r="H33" s="763"/>
      <c r="I33" s="763"/>
      <c r="J33" s="763"/>
      <c r="K33" s="763"/>
      <c r="L33" s="763"/>
      <c r="M33" s="763"/>
      <c r="N33" s="763"/>
    </row>
    <row r="34" spans="2:14" x14ac:dyDescent="0.25">
      <c r="B34" s="763"/>
      <c r="C34" s="763"/>
      <c r="D34" s="763"/>
      <c r="E34" s="763"/>
      <c r="F34" s="763"/>
      <c r="G34" s="763"/>
      <c r="H34" s="763"/>
      <c r="I34" s="763"/>
      <c r="J34" s="763"/>
      <c r="K34" s="763"/>
      <c r="L34" s="763"/>
    </row>
    <row r="35" spans="2:14" x14ac:dyDescent="0.25">
      <c r="B35" s="763"/>
      <c r="C35" s="763"/>
      <c r="D35" s="763"/>
      <c r="E35" s="763"/>
      <c r="F35" s="763"/>
      <c r="G35" s="763"/>
      <c r="H35" s="763"/>
      <c r="I35" s="763"/>
      <c r="J35" s="763"/>
      <c r="K35" s="763"/>
      <c r="L35" s="763"/>
      <c r="M35" s="763"/>
      <c r="N35" s="763"/>
    </row>
    <row r="37" spans="2:14" x14ac:dyDescent="0.25">
      <c r="B37" s="763"/>
      <c r="C37" s="763"/>
      <c r="D37" s="763"/>
      <c r="E37" s="763"/>
      <c r="F37" s="763"/>
      <c r="G37" s="763"/>
      <c r="H37" s="763"/>
      <c r="I37" s="763"/>
      <c r="J37" s="763"/>
      <c r="K37" s="763"/>
      <c r="L37" s="763"/>
    </row>
  </sheetData>
  <mergeCells count="24">
    <mergeCell ref="A2:N2"/>
    <mergeCell ref="A3:A4"/>
    <mergeCell ref="B3:B4"/>
    <mergeCell ref="C3:D3"/>
    <mergeCell ref="E3:F3"/>
    <mergeCell ref="G3:H3"/>
    <mergeCell ref="I3:J3"/>
    <mergeCell ref="K3:L3"/>
    <mergeCell ref="M3:N3"/>
    <mergeCell ref="A16:N16"/>
    <mergeCell ref="A17:A19"/>
    <mergeCell ref="B17:B19"/>
    <mergeCell ref="C17:F17"/>
    <mergeCell ref="G17:J17"/>
    <mergeCell ref="K17:L17"/>
    <mergeCell ref="M17:N17"/>
    <mergeCell ref="C18:D18"/>
    <mergeCell ref="E18:F18"/>
    <mergeCell ref="G18:H18"/>
    <mergeCell ref="I18:J18"/>
    <mergeCell ref="K18:K19"/>
    <mergeCell ref="L18:L19"/>
    <mergeCell ref="M18:M19"/>
    <mergeCell ref="N18:N19"/>
  </mergeCells>
  <printOptions horizontalCentered="1"/>
  <pageMargins left="0.7" right="0.7" top="0.75" bottom="0.75" header="0.3" footer="0.3"/>
  <pageSetup scale="76"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
  <sheetViews>
    <sheetView workbookViewId="0">
      <selection activeCell="N6" sqref="N6"/>
    </sheetView>
  </sheetViews>
  <sheetFormatPr defaultColWidth="9.140625" defaultRowHeight="15" x14ac:dyDescent="0.25"/>
  <cols>
    <col min="1" max="1" width="13.140625" style="225" customWidth="1"/>
    <col min="2" max="2" width="13.85546875" style="225" customWidth="1"/>
    <col min="3" max="3" width="14" style="225" customWidth="1"/>
    <col min="4" max="4" width="12.140625" style="225" customWidth="1"/>
    <col min="5" max="5" width="23.85546875" style="225" customWidth="1"/>
    <col min="6" max="6" width="13.140625" style="225" customWidth="1"/>
    <col min="7" max="7" width="8.7109375" style="225" customWidth="1"/>
    <col min="8" max="11" width="9.28515625" style="225" bestFit="1" customWidth="1"/>
    <col min="12" max="12" width="9.7109375" style="225" bestFit="1" customWidth="1"/>
    <col min="13" max="13" width="9.28515625" style="225" bestFit="1" customWidth="1"/>
    <col min="14" max="14" width="9.5703125" style="225" bestFit="1" customWidth="1"/>
    <col min="15" max="16384" width="9.140625" style="225"/>
  </cols>
  <sheetData>
    <row r="1" spans="1:10" ht="15.75" x14ac:dyDescent="0.25">
      <c r="A1" s="1064" t="s">
        <v>1407</v>
      </c>
      <c r="B1" s="1065"/>
      <c r="C1" s="1065"/>
      <c r="D1" s="1065"/>
      <c r="E1" s="1065"/>
      <c r="F1" s="1065"/>
      <c r="G1" s="1065"/>
      <c r="H1" s="1065"/>
      <c r="I1" s="1065"/>
      <c r="J1" s="1066"/>
    </row>
    <row r="2" spans="1:10" ht="35.25" customHeight="1" x14ac:dyDescent="0.25">
      <c r="A2" s="1067" t="s">
        <v>990</v>
      </c>
      <c r="B2" s="1068" t="s">
        <v>1408</v>
      </c>
      <c r="C2" s="1068" t="s">
        <v>1409</v>
      </c>
      <c r="D2" s="1068" t="s">
        <v>1410</v>
      </c>
      <c r="E2" s="1068" t="s">
        <v>1411</v>
      </c>
      <c r="F2" s="1068" t="s">
        <v>1412</v>
      </c>
      <c r="G2" s="1068" t="s">
        <v>297</v>
      </c>
      <c r="H2" s="1069"/>
      <c r="I2" s="280"/>
    </row>
    <row r="3" spans="1:10" x14ac:dyDescent="0.25">
      <c r="A3" s="2261" t="s">
        <v>74</v>
      </c>
      <c r="B3" s="2261"/>
      <c r="C3" s="2261"/>
      <c r="D3" s="2261"/>
      <c r="E3" s="2261"/>
      <c r="F3" s="2261"/>
      <c r="G3" s="2261"/>
      <c r="H3" s="1069"/>
      <c r="I3" s="280"/>
    </row>
    <row r="4" spans="1:10" x14ac:dyDescent="0.25">
      <c r="A4" s="1070" t="s">
        <v>477</v>
      </c>
      <c r="B4" s="1071">
        <v>1.5620775180048118E-5</v>
      </c>
      <c r="C4" s="1071">
        <v>1.8583842689575554</v>
      </c>
      <c r="D4" s="1071">
        <v>52.098543558254619</v>
      </c>
      <c r="E4" s="1071">
        <v>0.12731865583125868</v>
      </c>
      <c r="F4" s="1071">
        <v>0.83925304899422848</v>
      </c>
      <c r="G4" s="1071">
        <v>45.077417482594498</v>
      </c>
      <c r="H4" s="1069"/>
      <c r="I4" s="280"/>
    </row>
    <row r="5" spans="1:10" x14ac:dyDescent="0.25">
      <c r="A5" s="1070" t="s">
        <v>681</v>
      </c>
      <c r="B5" s="1071">
        <v>8.3239866559670463E-6</v>
      </c>
      <c r="C5" s="1071">
        <v>1.39</v>
      </c>
      <c r="D5" s="1071">
        <v>55.01</v>
      </c>
      <c r="E5" s="1071">
        <v>7.0000000000000007E-2</v>
      </c>
      <c r="F5" s="1071">
        <v>1.69</v>
      </c>
      <c r="G5" s="1071">
        <v>41.84</v>
      </c>
      <c r="H5" s="1069"/>
      <c r="I5" s="280"/>
    </row>
    <row r="6" spans="1:10" x14ac:dyDescent="0.25">
      <c r="A6" s="630">
        <v>45412</v>
      </c>
      <c r="B6" s="1072">
        <v>2.04639223657122E-5</v>
      </c>
      <c r="C6" s="1072">
        <v>1.4985911929694009</v>
      </c>
      <c r="D6" s="1072">
        <v>53.987148120657181</v>
      </c>
      <c r="E6" s="1072">
        <v>6.1374041305228277E-2</v>
      </c>
      <c r="F6" s="1072">
        <v>1.0688517055320308</v>
      </c>
      <c r="G6" s="1072">
        <v>43.384012458043955</v>
      </c>
      <c r="H6" s="1069"/>
      <c r="I6" s="280"/>
    </row>
    <row r="7" spans="1:10" x14ac:dyDescent="0.25">
      <c r="A7" s="630">
        <v>45443</v>
      </c>
      <c r="B7" s="1072">
        <v>2.0736362352250552E-6</v>
      </c>
      <c r="C7" s="1072">
        <v>1.1974089241918995</v>
      </c>
      <c r="D7" s="1072">
        <v>54.182427008513812</v>
      </c>
      <c r="E7" s="1072">
        <v>8.8129783954268973E-2</v>
      </c>
      <c r="F7" s="1072">
        <v>1.0387463553540826</v>
      </c>
      <c r="G7" s="1072">
        <v>43.493286586221387</v>
      </c>
      <c r="H7" s="1069"/>
      <c r="I7" s="280"/>
    </row>
    <row r="8" spans="1:10" x14ac:dyDescent="0.25">
      <c r="A8" s="630">
        <v>45473</v>
      </c>
      <c r="B8" s="1072">
        <v>1.7483593801933231E-5</v>
      </c>
      <c r="C8" s="1072">
        <v>1.2142828498837597</v>
      </c>
      <c r="D8" s="1072">
        <v>53.77768837651363</v>
      </c>
      <c r="E8" s="1072">
        <v>5.789268656722802E-2</v>
      </c>
      <c r="F8" s="1072">
        <v>1.1848478538124383</v>
      </c>
      <c r="G8" s="1072">
        <v>43.765270613038616</v>
      </c>
      <c r="H8" s="1069"/>
      <c r="I8" s="280"/>
    </row>
    <row r="9" spans="1:10" x14ac:dyDescent="0.25">
      <c r="A9" s="630">
        <v>45504</v>
      </c>
      <c r="B9" s="1072">
        <v>2.0387597233965888E-5</v>
      </c>
      <c r="C9" s="1072">
        <v>1.3796145560528066</v>
      </c>
      <c r="D9" s="1072">
        <v>53.012699864350566</v>
      </c>
      <c r="E9" s="1072">
        <v>9.8134418097890475E-2</v>
      </c>
      <c r="F9" s="1072">
        <v>1.5492222082635885</v>
      </c>
      <c r="G9" s="1072">
        <v>43.960307005931064</v>
      </c>
      <c r="H9" s="1069"/>
      <c r="I9" s="280"/>
    </row>
    <row r="10" spans="1:10" x14ac:dyDescent="0.25">
      <c r="A10" s="630">
        <v>45535</v>
      </c>
      <c r="B10" s="1072">
        <v>2.4333964191354991E-6</v>
      </c>
      <c r="C10" s="1072">
        <v>1.4490334798293276</v>
      </c>
      <c r="D10" s="1072">
        <v>54.599836088629402</v>
      </c>
      <c r="E10" s="1072">
        <v>4.9393412342396803E-2</v>
      </c>
      <c r="F10" s="1072">
        <v>1.8482886835507886</v>
      </c>
      <c r="G10" s="1072">
        <v>42.053445902251674</v>
      </c>
      <c r="H10" s="1069"/>
      <c r="I10" s="280"/>
    </row>
    <row r="11" spans="1:10" x14ac:dyDescent="0.25">
      <c r="A11" s="630">
        <v>45565</v>
      </c>
      <c r="B11" s="1072">
        <v>5.6521107412857584E-7</v>
      </c>
      <c r="C11" s="1072">
        <v>1.2961738754154928</v>
      </c>
      <c r="D11" s="1072">
        <v>56.672913498780261</v>
      </c>
      <c r="E11" s="1072">
        <v>5.4782518148838083E-2</v>
      </c>
      <c r="F11" s="1072">
        <v>1.7434269998048109</v>
      </c>
      <c r="G11" s="1072">
        <v>40.232700564400758</v>
      </c>
      <c r="H11" s="1069"/>
      <c r="I11" s="280"/>
    </row>
    <row r="12" spans="1:10" x14ac:dyDescent="0.25">
      <c r="A12" s="630">
        <v>45596</v>
      </c>
      <c r="B12" s="1072">
        <v>7.718918621844861E-7</v>
      </c>
      <c r="C12" s="1072">
        <v>1.4080548106737816</v>
      </c>
      <c r="D12" s="1072">
        <v>55.2658245605801</v>
      </c>
      <c r="E12" s="1072">
        <v>3.352282249360812E-2</v>
      </c>
      <c r="F12" s="1072">
        <v>2.4332885290539759</v>
      </c>
      <c r="G12" s="1072">
        <v>40.859307292333654</v>
      </c>
      <c r="H12" s="1069"/>
      <c r="I12" s="280"/>
    </row>
    <row r="13" spans="1:10" x14ac:dyDescent="0.25">
      <c r="A13" s="630">
        <v>45626</v>
      </c>
      <c r="B13" s="1072">
        <v>1.0000000000000001E-5</v>
      </c>
      <c r="C13" s="1072">
        <v>1.61</v>
      </c>
      <c r="D13" s="1072">
        <v>57.38</v>
      </c>
      <c r="E13" s="1072">
        <v>0.08</v>
      </c>
      <c r="F13" s="1072">
        <v>2.2799999999999998</v>
      </c>
      <c r="G13" s="1072">
        <v>38.65</v>
      </c>
      <c r="H13" s="1069"/>
      <c r="I13" s="280"/>
    </row>
    <row r="14" spans="1:10" x14ac:dyDescent="0.25">
      <c r="A14" s="599"/>
      <c r="B14" s="1073"/>
      <c r="C14" s="1073"/>
      <c r="D14" s="1073"/>
      <c r="E14" s="1073"/>
      <c r="F14" s="1073"/>
      <c r="G14" s="1073"/>
      <c r="H14" s="1069"/>
      <c r="I14" s="280"/>
    </row>
    <row r="15" spans="1:10" s="1074" customFormat="1" x14ac:dyDescent="0.25">
      <c r="A15" s="2261" t="s">
        <v>75</v>
      </c>
      <c r="B15" s="2261"/>
      <c r="C15" s="2261"/>
      <c r="D15" s="2261"/>
      <c r="E15" s="2261"/>
      <c r="F15" s="2261"/>
      <c r="G15" s="2261"/>
      <c r="H15" s="1069"/>
      <c r="I15" s="989"/>
    </row>
    <row r="16" spans="1:10" s="1074" customFormat="1" x14ac:dyDescent="0.25">
      <c r="A16" s="1075" t="s">
        <v>477</v>
      </c>
      <c r="B16" s="1076">
        <v>0.40935803287414579</v>
      </c>
      <c r="C16" s="1076">
        <v>5.3006490727428925</v>
      </c>
      <c r="D16" s="1076">
        <v>36.346196744198778</v>
      </c>
      <c r="E16" s="1076">
        <v>7.3856189843789735E-2</v>
      </c>
      <c r="F16" s="1076">
        <v>7.8131563951853273E-4</v>
      </c>
      <c r="G16" s="1076">
        <v>57.869158644700846</v>
      </c>
      <c r="H16" s="1077"/>
      <c r="I16" s="989"/>
    </row>
    <row r="17" spans="1:24" s="1074" customFormat="1" x14ac:dyDescent="0.25">
      <c r="A17" s="1070" t="s">
        <v>681</v>
      </c>
      <c r="B17" s="1078">
        <v>0.12</v>
      </c>
      <c r="C17" s="1078">
        <v>6.57</v>
      </c>
      <c r="D17" s="1078">
        <v>38.32</v>
      </c>
      <c r="E17" s="1078">
        <v>0.02</v>
      </c>
      <c r="F17" s="1078">
        <v>0</v>
      </c>
      <c r="G17" s="1078">
        <v>54.98</v>
      </c>
      <c r="H17" s="1077"/>
      <c r="I17" s="989"/>
    </row>
    <row r="18" spans="1:24" s="1074" customFormat="1" x14ac:dyDescent="0.25">
      <c r="A18" s="630">
        <v>45412</v>
      </c>
      <c r="B18" s="1079">
        <v>0.19280189841118459</v>
      </c>
      <c r="C18" s="1079">
        <v>8.0141967175694155</v>
      </c>
      <c r="D18" s="1080">
        <v>42.517111837456682</v>
      </c>
      <c r="E18" s="1080">
        <v>0.12402962931060434</v>
      </c>
      <c r="F18" s="1081">
        <v>0</v>
      </c>
      <c r="G18" s="1080">
        <v>49.151859917252118</v>
      </c>
      <c r="H18" s="1077"/>
      <c r="I18" s="989"/>
    </row>
    <row r="19" spans="1:24" s="1074" customFormat="1" x14ac:dyDescent="0.25">
      <c r="A19" s="630">
        <v>45443</v>
      </c>
      <c r="B19" s="1080">
        <v>8.9757197212749579E-2</v>
      </c>
      <c r="C19" s="1080">
        <v>3.9023546967300344</v>
      </c>
      <c r="D19" s="1080">
        <v>20.567767536692642</v>
      </c>
      <c r="E19" s="1080">
        <v>2.4200139260646858E-3</v>
      </c>
      <c r="F19" s="1080">
        <v>0</v>
      </c>
      <c r="G19" s="1080">
        <v>75.437700555438497</v>
      </c>
      <c r="H19" s="1077"/>
      <c r="I19" s="989"/>
    </row>
    <row r="20" spans="1:24" s="1074" customFormat="1" x14ac:dyDescent="0.25">
      <c r="A20" s="630">
        <v>45473</v>
      </c>
      <c r="B20" s="1080">
        <v>0.17309022387291059</v>
      </c>
      <c r="C20" s="1080">
        <v>8.5190441784481159</v>
      </c>
      <c r="D20" s="1080">
        <v>42.345400449539909</v>
      </c>
      <c r="E20" s="1080">
        <v>0</v>
      </c>
      <c r="F20" s="1080">
        <v>0</v>
      </c>
      <c r="G20" s="1080">
        <v>48.962465148139067</v>
      </c>
      <c r="H20" s="225"/>
      <c r="I20" s="989"/>
    </row>
    <row r="21" spans="1:24" s="1074" customFormat="1" x14ac:dyDescent="0.25">
      <c r="A21" s="630">
        <v>45504</v>
      </c>
      <c r="B21" s="1080">
        <v>0.13690595229412184</v>
      </c>
      <c r="C21" s="1080">
        <v>7.7833382761724357</v>
      </c>
      <c r="D21" s="1080">
        <v>43.974285475768532</v>
      </c>
      <c r="E21" s="1080">
        <v>0</v>
      </c>
      <c r="F21" s="1080">
        <v>0</v>
      </c>
      <c r="G21" s="1080">
        <v>48.105470295764903</v>
      </c>
      <c r="H21" s="225"/>
      <c r="I21" s="989"/>
    </row>
    <row r="22" spans="1:24" s="1074" customFormat="1" x14ac:dyDescent="0.25">
      <c r="A22" s="630">
        <v>45535</v>
      </c>
      <c r="B22" s="1080">
        <v>0.11480578899729231</v>
      </c>
      <c r="C22" s="1080">
        <v>3.3582288886419023</v>
      </c>
      <c r="D22" s="1080">
        <v>22.496835740078332</v>
      </c>
      <c r="E22" s="1080">
        <v>0</v>
      </c>
      <c r="F22" s="1080">
        <v>0</v>
      </c>
      <c r="G22" s="1080">
        <v>74.030129582282484</v>
      </c>
      <c r="H22" s="225"/>
      <c r="I22" s="989"/>
    </row>
    <row r="23" spans="1:24" s="1074" customFormat="1" x14ac:dyDescent="0.25">
      <c r="A23" s="630">
        <v>45565</v>
      </c>
      <c r="B23" s="1080">
        <v>7.2501307560605743E-2</v>
      </c>
      <c r="C23" s="1080">
        <v>6.4866479459912449</v>
      </c>
      <c r="D23" s="1080">
        <v>46.14768377742714</v>
      </c>
      <c r="E23" s="1080">
        <v>0</v>
      </c>
      <c r="F23" s="1080">
        <v>0</v>
      </c>
      <c r="G23" s="1080">
        <v>47.293166969021016</v>
      </c>
      <c r="H23" s="225"/>
      <c r="I23" s="989"/>
    </row>
    <row r="24" spans="1:24" s="1074" customFormat="1" x14ac:dyDescent="0.25">
      <c r="A24" s="630">
        <v>45596</v>
      </c>
      <c r="B24" s="1080">
        <v>0.05</v>
      </c>
      <c r="C24" s="1080">
        <v>7.87</v>
      </c>
      <c r="D24" s="1080">
        <v>43.16</v>
      </c>
      <c r="E24" s="1080">
        <v>0</v>
      </c>
      <c r="F24" s="1080">
        <v>0</v>
      </c>
      <c r="G24" s="1080">
        <v>48.92</v>
      </c>
      <c r="H24" s="1077"/>
      <c r="I24" s="989"/>
    </row>
    <row r="25" spans="1:24" s="1074" customFormat="1" x14ac:dyDescent="0.25">
      <c r="A25" s="630">
        <v>45626</v>
      </c>
      <c r="B25" s="1080">
        <v>0.12</v>
      </c>
      <c r="C25" s="1080">
        <v>6.98</v>
      </c>
      <c r="D25" s="1080">
        <v>46.36</v>
      </c>
      <c r="E25" s="1080">
        <v>0</v>
      </c>
      <c r="F25" s="1080">
        <v>0</v>
      </c>
      <c r="G25" s="1080">
        <v>46.55</v>
      </c>
      <c r="H25" s="1077"/>
      <c r="I25" s="989"/>
    </row>
    <row r="26" spans="1:24" s="1074" customFormat="1" x14ac:dyDescent="0.25">
      <c r="A26" s="599"/>
      <c r="B26" s="1082"/>
      <c r="C26" s="1082"/>
      <c r="D26" s="1073"/>
      <c r="E26" s="1083"/>
      <c r="F26" s="1084"/>
      <c r="G26" s="1073"/>
      <c r="H26" s="1077"/>
      <c r="I26" s="989"/>
    </row>
    <row r="27" spans="1:24" s="1074" customFormat="1" x14ac:dyDescent="0.25">
      <c r="A27" s="2261" t="s">
        <v>71</v>
      </c>
      <c r="B27" s="2261"/>
      <c r="C27" s="2261"/>
      <c r="D27" s="2261"/>
      <c r="E27" s="2261"/>
      <c r="F27" s="2261"/>
      <c r="G27" s="2261"/>
      <c r="H27" s="1077"/>
      <c r="I27" s="989"/>
    </row>
    <row r="28" spans="1:24" x14ac:dyDescent="0.25">
      <c r="A28" s="1070" t="s">
        <v>477</v>
      </c>
      <c r="B28" s="1078">
        <v>0</v>
      </c>
      <c r="C28" s="1078">
        <v>1.5405191424264499</v>
      </c>
      <c r="D28" s="1078">
        <v>6.0151927214496297</v>
      </c>
      <c r="E28" s="1078">
        <v>0</v>
      </c>
      <c r="F28" s="1078">
        <v>0</v>
      </c>
      <c r="G28" s="1078">
        <v>92.444288136123902</v>
      </c>
      <c r="H28" s="1077"/>
      <c r="I28" s="989"/>
      <c r="J28" s="1074"/>
      <c r="K28" s="1074"/>
      <c r="L28" s="1074"/>
      <c r="M28" s="1074"/>
      <c r="N28" s="1074"/>
      <c r="O28" s="1074"/>
      <c r="P28" s="1074"/>
      <c r="Q28" s="1074"/>
      <c r="R28" s="1074"/>
      <c r="S28" s="1074"/>
      <c r="T28" s="1074"/>
      <c r="U28" s="1074"/>
      <c r="V28" s="1074"/>
      <c r="W28" s="1074"/>
      <c r="X28" s="1074"/>
    </row>
    <row r="29" spans="1:24" x14ac:dyDescent="0.25">
      <c r="A29" s="1070" t="s">
        <v>681</v>
      </c>
      <c r="B29" s="1078">
        <v>0</v>
      </c>
      <c r="C29" s="1078">
        <v>7.83</v>
      </c>
      <c r="D29" s="1078">
        <v>77.92</v>
      </c>
      <c r="E29" s="1078">
        <v>0</v>
      </c>
      <c r="F29" s="1078">
        <v>0</v>
      </c>
      <c r="G29" s="1078">
        <v>14.25</v>
      </c>
      <c r="H29" s="1077"/>
      <c r="I29" s="989"/>
      <c r="J29" s="1074"/>
      <c r="K29" s="1074"/>
      <c r="L29" s="1074"/>
      <c r="M29" s="1074"/>
      <c r="N29" s="1074"/>
      <c r="O29" s="1074"/>
      <c r="P29" s="1074"/>
      <c r="Q29" s="1074"/>
      <c r="R29" s="1074"/>
      <c r="S29" s="1074"/>
      <c r="T29" s="1074"/>
      <c r="U29" s="1074"/>
      <c r="V29" s="1074"/>
      <c r="W29" s="1074"/>
      <c r="X29" s="1074"/>
    </row>
    <row r="30" spans="1:24" s="1074" customFormat="1" x14ac:dyDescent="0.25">
      <c r="A30" s="630">
        <v>45412</v>
      </c>
      <c r="B30" s="1079">
        <v>0</v>
      </c>
      <c r="C30" s="1079">
        <v>0</v>
      </c>
      <c r="D30" s="1080">
        <v>50</v>
      </c>
      <c r="E30" s="1080">
        <v>0</v>
      </c>
      <c r="F30" s="1081">
        <v>0</v>
      </c>
      <c r="G30" s="1080">
        <v>50</v>
      </c>
      <c r="H30" s="1077"/>
      <c r="I30" s="989"/>
    </row>
    <row r="31" spans="1:24" s="1074" customFormat="1" x14ac:dyDescent="0.25">
      <c r="A31" s="630">
        <v>45443</v>
      </c>
      <c r="B31" s="1080">
        <v>0</v>
      </c>
      <c r="C31" s="1080">
        <v>0</v>
      </c>
      <c r="D31" s="1080">
        <v>50</v>
      </c>
      <c r="E31" s="1080">
        <v>0</v>
      </c>
      <c r="F31" s="1080">
        <v>0</v>
      </c>
      <c r="G31" s="1080">
        <v>50</v>
      </c>
      <c r="H31" s="1077"/>
      <c r="I31" s="989"/>
    </row>
    <row r="32" spans="1:24" s="1074" customFormat="1" x14ac:dyDescent="0.25">
      <c r="A32" s="630">
        <v>45473</v>
      </c>
      <c r="B32" s="1080">
        <v>0</v>
      </c>
      <c r="C32" s="1080">
        <v>0</v>
      </c>
      <c r="D32" s="1080">
        <v>50</v>
      </c>
      <c r="E32" s="1080">
        <v>0</v>
      </c>
      <c r="F32" s="1080">
        <v>0</v>
      </c>
      <c r="G32" s="1080">
        <v>50</v>
      </c>
      <c r="H32" s="1077"/>
      <c r="I32" s="989"/>
    </row>
    <row r="33" spans="1:24" s="1074" customFormat="1" x14ac:dyDescent="0.25">
      <c r="A33" s="630">
        <v>45504</v>
      </c>
      <c r="B33" s="1080">
        <v>0</v>
      </c>
      <c r="C33" s="1080">
        <v>0</v>
      </c>
      <c r="D33" s="1080">
        <v>50</v>
      </c>
      <c r="E33" s="1080">
        <v>0</v>
      </c>
      <c r="F33" s="1080">
        <v>0</v>
      </c>
      <c r="G33" s="1080">
        <v>50</v>
      </c>
      <c r="H33" s="1077"/>
      <c r="I33" s="989"/>
    </row>
    <row r="34" spans="1:24" s="1074" customFormat="1" x14ac:dyDescent="0.25">
      <c r="A34" s="630">
        <v>45535</v>
      </c>
      <c r="B34" s="1080">
        <v>0</v>
      </c>
      <c r="C34" s="1080">
        <v>11.168095972808571</v>
      </c>
      <c r="D34" s="1080">
        <v>57.340612504024499</v>
      </c>
      <c r="E34" s="1080">
        <v>0</v>
      </c>
      <c r="F34" s="1080">
        <v>0</v>
      </c>
      <c r="G34" s="1080">
        <v>31.491291523166932</v>
      </c>
      <c r="H34" s="1077"/>
      <c r="I34" s="989"/>
    </row>
    <row r="35" spans="1:24" s="1074" customFormat="1" x14ac:dyDescent="0.25">
      <c r="A35" s="630">
        <v>45565</v>
      </c>
      <c r="B35" s="1080">
        <v>0</v>
      </c>
      <c r="C35" s="1080">
        <v>8.2791285962627352</v>
      </c>
      <c r="D35" s="1080">
        <v>81.716977522817217</v>
      </c>
      <c r="E35" s="1080">
        <v>0</v>
      </c>
      <c r="F35" s="1080">
        <v>0</v>
      </c>
      <c r="G35" s="1080">
        <v>10.003893880920053</v>
      </c>
      <c r="H35" s="1077"/>
      <c r="I35" s="989"/>
    </row>
    <row r="36" spans="1:24" s="1074" customFormat="1" x14ac:dyDescent="0.25">
      <c r="A36" s="630">
        <v>45596</v>
      </c>
      <c r="B36" s="1080">
        <v>0</v>
      </c>
      <c r="C36" s="1080">
        <v>7.5429400277277692</v>
      </c>
      <c r="D36" s="1080">
        <v>78.783671972001784</v>
      </c>
      <c r="E36" s="1080">
        <v>0</v>
      </c>
      <c r="F36" s="1080">
        <v>0</v>
      </c>
      <c r="G36" s="1080">
        <v>13.673388000270448</v>
      </c>
      <c r="H36" s="1077"/>
      <c r="I36" s="989"/>
    </row>
    <row r="37" spans="1:24" s="1074" customFormat="1" x14ac:dyDescent="0.25">
      <c r="A37" s="630">
        <v>45626</v>
      </c>
      <c r="B37" s="1080">
        <v>0</v>
      </c>
      <c r="C37" s="1080">
        <v>0</v>
      </c>
      <c r="D37" s="1080">
        <v>0</v>
      </c>
      <c r="E37" s="1080">
        <v>0</v>
      </c>
      <c r="F37" s="1080">
        <v>0</v>
      </c>
      <c r="G37" s="1080">
        <v>0</v>
      </c>
      <c r="H37" s="1077"/>
      <c r="I37" s="989"/>
    </row>
    <row r="38" spans="1:24" s="1074" customFormat="1" x14ac:dyDescent="0.25">
      <c r="A38" s="599"/>
      <c r="B38" s="1083"/>
      <c r="C38" s="1083"/>
      <c r="D38" s="1083"/>
      <c r="E38" s="1083"/>
      <c r="F38" s="1083"/>
      <c r="G38" s="1083"/>
      <c r="H38" s="1077"/>
      <c r="I38" s="989"/>
    </row>
    <row r="39" spans="1:24" x14ac:dyDescent="0.25">
      <c r="A39" s="2261" t="s">
        <v>72</v>
      </c>
      <c r="B39" s="2261"/>
      <c r="C39" s="2261"/>
      <c r="D39" s="2261"/>
      <c r="E39" s="2261"/>
      <c r="F39" s="2261"/>
      <c r="G39" s="2261"/>
      <c r="H39" s="1077"/>
      <c r="I39" s="989"/>
      <c r="J39" s="1074"/>
      <c r="K39" s="1074"/>
      <c r="L39" s="1074"/>
      <c r="M39" s="1074"/>
      <c r="N39" s="1074"/>
      <c r="O39" s="1074"/>
      <c r="P39" s="1074"/>
      <c r="Q39" s="1074"/>
      <c r="R39" s="1074"/>
      <c r="S39" s="1074"/>
      <c r="T39" s="1074"/>
      <c r="U39" s="1074"/>
      <c r="V39" s="1074"/>
      <c r="W39" s="1074"/>
      <c r="X39" s="1074"/>
    </row>
    <row r="40" spans="1:24" x14ac:dyDescent="0.25">
      <c r="A40" s="1085" t="s">
        <v>477</v>
      </c>
      <c r="B40" s="1086" t="s">
        <v>232</v>
      </c>
      <c r="C40" s="1086">
        <v>5.2353496573370835E-3</v>
      </c>
      <c r="D40" s="1086">
        <v>88.170176257583691</v>
      </c>
      <c r="E40" s="1086" t="s">
        <v>232</v>
      </c>
      <c r="F40" s="1086">
        <v>1.1997863184195538E-2</v>
      </c>
      <c r="G40" s="1086">
        <v>11.809894146159598</v>
      </c>
      <c r="H40" s="1077"/>
      <c r="I40" s="989"/>
      <c r="J40" s="1074"/>
      <c r="K40" s="1074"/>
      <c r="L40" s="1074"/>
      <c r="M40" s="1074"/>
      <c r="N40" s="1074"/>
      <c r="O40" s="1074"/>
      <c r="P40" s="1074"/>
      <c r="Q40" s="1074"/>
      <c r="R40" s="1074"/>
      <c r="S40" s="1074"/>
      <c r="T40" s="1074"/>
      <c r="U40" s="1074"/>
      <c r="V40" s="1074"/>
      <c r="W40" s="1074"/>
      <c r="X40" s="1074"/>
    </row>
    <row r="41" spans="1:24" x14ac:dyDescent="0.25">
      <c r="A41" s="1087" t="s">
        <v>681</v>
      </c>
      <c r="B41" s="1079">
        <v>0</v>
      </c>
      <c r="C41" s="1079">
        <v>0</v>
      </c>
      <c r="D41" s="1088">
        <v>88.29</v>
      </c>
      <c r="E41" s="1088" t="s">
        <v>232</v>
      </c>
      <c r="F41" s="1088">
        <v>0.1</v>
      </c>
      <c r="G41" s="1088">
        <v>11.61</v>
      </c>
      <c r="H41" s="1077"/>
      <c r="I41" s="989" t="s">
        <v>965</v>
      </c>
      <c r="J41" s="1074"/>
      <c r="K41" s="1074"/>
      <c r="L41" s="1074"/>
      <c r="M41" s="1074"/>
      <c r="N41" s="1074"/>
      <c r="O41" s="1074"/>
      <c r="P41" s="1074"/>
      <c r="Q41" s="1074"/>
      <c r="R41" s="1074"/>
      <c r="S41" s="1074"/>
      <c r="T41" s="1074"/>
      <c r="U41" s="1074"/>
      <c r="V41" s="1074"/>
      <c r="W41" s="1074"/>
      <c r="X41" s="1074"/>
    </row>
    <row r="42" spans="1:24" x14ac:dyDescent="0.25">
      <c r="A42" s="630">
        <v>45412</v>
      </c>
      <c r="B42" s="1079">
        <v>0</v>
      </c>
      <c r="C42" s="1079">
        <v>0</v>
      </c>
      <c r="D42" s="1080">
        <v>87.3</v>
      </c>
      <c r="E42" s="1081" t="s">
        <v>232</v>
      </c>
      <c r="F42" s="1081">
        <v>0.02</v>
      </c>
      <c r="G42" s="1080">
        <v>12.69</v>
      </c>
      <c r="H42" s="1077"/>
      <c r="I42" s="989" t="s">
        <v>965</v>
      </c>
      <c r="J42" s="1074"/>
      <c r="K42" s="1074"/>
      <c r="L42" s="1074"/>
      <c r="M42" s="1074"/>
      <c r="N42" s="1074"/>
      <c r="O42" s="1074"/>
      <c r="P42" s="1074"/>
      <c r="Q42" s="1074"/>
      <c r="R42" s="1074"/>
      <c r="S42" s="1074"/>
      <c r="T42" s="1074"/>
      <c r="U42" s="1074"/>
      <c r="V42" s="1074"/>
      <c r="W42" s="1074"/>
      <c r="X42" s="1074"/>
    </row>
    <row r="43" spans="1:24" x14ac:dyDescent="0.25">
      <c r="A43" s="630">
        <v>45443</v>
      </c>
      <c r="B43" s="1080">
        <v>0</v>
      </c>
      <c r="C43" s="1080">
        <v>0</v>
      </c>
      <c r="D43" s="1081">
        <v>88.52</v>
      </c>
      <c r="E43" s="1081" t="s">
        <v>232</v>
      </c>
      <c r="F43" s="1081">
        <v>0.06</v>
      </c>
      <c r="G43" s="1081">
        <v>11.42</v>
      </c>
      <c r="H43" s="1077"/>
      <c r="I43" s="989"/>
      <c r="J43" s="1074"/>
      <c r="K43" s="1074"/>
      <c r="L43" s="1074"/>
      <c r="M43" s="1074"/>
      <c r="N43" s="1074"/>
      <c r="O43" s="1074"/>
      <c r="P43" s="1074"/>
      <c r="Q43" s="1074"/>
      <c r="R43" s="1074"/>
    </row>
    <row r="44" spans="1:24" x14ac:dyDescent="0.25">
      <c r="A44" s="630">
        <v>45473</v>
      </c>
      <c r="B44" s="1080">
        <v>0</v>
      </c>
      <c r="C44" s="1080">
        <v>0</v>
      </c>
      <c r="D44" s="1081">
        <v>90.24</v>
      </c>
      <c r="E44" s="1081" t="s">
        <v>232</v>
      </c>
      <c r="F44" s="1081">
        <v>0.1</v>
      </c>
      <c r="G44" s="1081">
        <v>9.66</v>
      </c>
      <c r="H44" s="1077"/>
      <c r="I44" s="989"/>
      <c r="J44" s="1074"/>
      <c r="K44" s="1074"/>
      <c r="L44" s="1074"/>
      <c r="M44" s="1074"/>
      <c r="N44" s="1074"/>
      <c r="O44" s="1074"/>
      <c r="P44" s="1074"/>
      <c r="Q44" s="1074"/>
      <c r="R44" s="1074"/>
    </row>
    <row r="45" spans="1:24" x14ac:dyDescent="0.25">
      <c r="A45" s="630">
        <v>45504</v>
      </c>
      <c r="B45" s="1080">
        <v>0</v>
      </c>
      <c r="C45" s="1080">
        <v>0</v>
      </c>
      <c r="D45" s="1081">
        <v>88.55</v>
      </c>
      <c r="E45" s="1081" t="s">
        <v>232</v>
      </c>
      <c r="F45" s="1081">
        <v>0</v>
      </c>
      <c r="G45" s="1081">
        <v>11.45</v>
      </c>
      <c r="H45" s="1077"/>
      <c r="I45" s="989"/>
      <c r="J45" s="1074"/>
      <c r="K45" s="1074"/>
      <c r="L45" s="1074"/>
      <c r="M45" s="1074"/>
      <c r="N45" s="1074"/>
      <c r="O45" s="1074"/>
      <c r="P45" s="1074"/>
      <c r="Q45" s="1074"/>
      <c r="R45" s="1074"/>
    </row>
    <row r="46" spans="1:24" x14ac:dyDescent="0.25">
      <c r="A46" s="630">
        <v>45535</v>
      </c>
      <c r="B46" s="1080">
        <v>0</v>
      </c>
      <c r="C46" s="1080">
        <v>0</v>
      </c>
      <c r="D46" s="1081">
        <v>88.38</v>
      </c>
      <c r="E46" s="1081" t="s">
        <v>232</v>
      </c>
      <c r="F46" s="1081">
        <v>0.04</v>
      </c>
      <c r="G46" s="1081">
        <v>11.57</v>
      </c>
      <c r="H46" s="1077"/>
      <c r="I46" s="989"/>
      <c r="J46" s="1074"/>
      <c r="K46" s="1074"/>
      <c r="L46" s="1074"/>
      <c r="M46" s="1074"/>
      <c r="N46" s="1074"/>
      <c r="O46" s="1074"/>
      <c r="P46" s="1074"/>
      <c r="Q46" s="1074"/>
      <c r="R46" s="1074"/>
    </row>
    <row r="47" spans="1:24" x14ac:dyDescent="0.25">
      <c r="A47" s="630">
        <v>45565</v>
      </c>
      <c r="B47" s="1081" t="s">
        <v>232</v>
      </c>
      <c r="C47" s="1081" t="s">
        <v>232</v>
      </c>
      <c r="D47" s="1081">
        <v>88.26</v>
      </c>
      <c r="E47" s="1081" t="s">
        <v>232</v>
      </c>
      <c r="F47" s="1081">
        <v>0.49</v>
      </c>
      <c r="G47" s="1081">
        <v>11.25</v>
      </c>
      <c r="H47" s="1077"/>
      <c r="I47" s="989"/>
      <c r="J47" s="1074"/>
      <c r="K47" s="1074"/>
      <c r="L47" s="1074"/>
      <c r="M47" s="1074"/>
      <c r="N47" s="1074"/>
      <c r="O47" s="1074"/>
      <c r="P47" s="1074"/>
      <c r="Q47" s="1074"/>
      <c r="R47" s="1074"/>
    </row>
    <row r="48" spans="1:24" x14ac:dyDescent="0.25">
      <c r="A48" s="630">
        <v>45596</v>
      </c>
      <c r="B48" s="1080" t="s">
        <v>232</v>
      </c>
      <c r="C48" s="1080" t="s">
        <v>232</v>
      </c>
      <c r="D48" s="1081">
        <v>88.61</v>
      </c>
      <c r="E48" s="1081" t="s">
        <v>232</v>
      </c>
      <c r="F48" s="1081">
        <v>0.11</v>
      </c>
      <c r="G48" s="1081">
        <v>11.28</v>
      </c>
      <c r="H48" s="1077"/>
      <c r="I48" s="989"/>
      <c r="J48" s="1074"/>
      <c r="K48" s="1074"/>
      <c r="L48" s="1074"/>
      <c r="M48" s="1074"/>
      <c r="N48" s="1074"/>
      <c r="O48" s="1074"/>
      <c r="P48" s="1074"/>
      <c r="Q48" s="1074"/>
      <c r="R48" s="1074"/>
    </row>
    <row r="49" spans="1:18" x14ac:dyDescent="0.25">
      <c r="A49" s="630">
        <v>45626</v>
      </c>
      <c r="B49" s="1358" t="s">
        <v>232</v>
      </c>
      <c r="C49" s="1358" t="s">
        <v>232</v>
      </c>
      <c r="D49" s="1358">
        <v>87.36</v>
      </c>
      <c r="E49" s="1358" t="s">
        <v>232</v>
      </c>
      <c r="F49" s="1358">
        <v>0.08</v>
      </c>
      <c r="G49" s="1358">
        <v>12.57</v>
      </c>
      <c r="H49" s="1077"/>
      <c r="I49" s="989"/>
      <c r="J49" s="1074"/>
      <c r="K49" s="1074"/>
      <c r="L49" s="1074"/>
      <c r="M49" s="1074"/>
      <c r="N49" s="1074"/>
      <c r="O49" s="1074"/>
      <c r="P49" s="1074"/>
      <c r="Q49" s="1074"/>
      <c r="R49" s="1074"/>
    </row>
    <row r="50" spans="1:18" x14ac:dyDescent="0.25">
      <c r="A50" s="599"/>
      <c r="B50" s="1084"/>
      <c r="C50" s="1084"/>
      <c r="D50" s="1084"/>
      <c r="E50" s="1084"/>
      <c r="F50" s="1084"/>
      <c r="G50" s="1084"/>
      <c r="H50" s="1077"/>
      <c r="I50" s="989"/>
      <c r="J50" s="1074"/>
      <c r="K50" s="1074"/>
      <c r="L50" s="1074"/>
      <c r="M50" s="1074"/>
      <c r="N50" s="1074"/>
      <c r="O50" s="1074"/>
      <c r="P50" s="1074"/>
      <c r="Q50" s="1074"/>
      <c r="R50" s="1074"/>
    </row>
    <row r="51" spans="1:18" x14ac:dyDescent="0.25">
      <c r="A51" s="613" t="s">
        <v>1459</v>
      </c>
      <c r="B51" s="1083"/>
      <c r="C51" s="1083"/>
      <c r="D51" s="1089"/>
      <c r="E51" s="1084"/>
      <c r="F51" s="1084"/>
      <c r="G51" s="1089"/>
      <c r="H51" s="1069"/>
      <c r="I51" s="280"/>
    </row>
    <row r="52" spans="1:18" ht="15.75" customHeight="1" x14ac:dyDescent="0.25">
      <c r="A52" s="2262" t="s">
        <v>991</v>
      </c>
      <c r="B52" s="2262"/>
      <c r="C52" s="2262"/>
      <c r="D52" s="2262"/>
      <c r="E52" s="2262"/>
      <c r="F52" s="2262"/>
      <c r="G52" s="2262"/>
      <c r="H52" s="1069"/>
      <c r="I52" s="280"/>
    </row>
    <row r="53" spans="1:18" x14ac:dyDescent="0.25">
      <c r="A53" s="1090" t="s">
        <v>992</v>
      </c>
      <c r="B53" s="1091"/>
      <c r="C53" s="1091"/>
      <c r="D53" s="1091"/>
      <c r="E53" s="1091"/>
      <c r="F53" s="1091"/>
      <c r="G53" s="1091"/>
      <c r="H53" s="1069"/>
      <c r="I53" s="280"/>
    </row>
    <row r="54" spans="1:18" x14ac:dyDescent="0.25">
      <c r="A54" s="2260" t="s">
        <v>993</v>
      </c>
      <c r="B54" s="2260"/>
      <c r="C54" s="2260"/>
      <c r="D54" s="2260"/>
      <c r="E54" s="2260"/>
      <c r="F54" s="2260"/>
      <c r="G54" s="2260"/>
      <c r="H54" s="1069"/>
      <c r="I54" s="280"/>
    </row>
    <row r="55" spans="1:18" ht="15" customHeight="1" x14ac:dyDescent="0.25">
      <c r="B55" s="280"/>
      <c r="C55" s="280"/>
      <c r="D55" s="280"/>
      <c r="E55" s="280"/>
      <c r="F55" s="280"/>
      <c r="G55" s="280"/>
      <c r="H55" s="1069"/>
      <c r="I55" s="280"/>
    </row>
    <row r="56" spans="1:18" x14ac:dyDescent="0.25">
      <c r="H56" s="1069"/>
      <c r="I56" s="280"/>
    </row>
    <row r="57" spans="1:18" x14ac:dyDescent="0.25">
      <c r="H57" s="1069"/>
      <c r="I57" s="280"/>
    </row>
    <row r="58" spans="1:18" x14ac:dyDescent="0.25">
      <c r="H58" s="1092"/>
      <c r="I58" s="280"/>
    </row>
    <row r="59" spans="1:18" ht="15" customHeight="1" x14ac:dyDescent="0.25">
      <c r="H59" s="1091"/>
      <c r="I59" s="280"/>
    </row>
    <row r="60" spans="1:18" x14ac:dyDescent="0.25">
      <c r="H60" s="1092"/>
      <c r="I60" s="280"/>
    </row>
    <row r="61" spans="1:18" x14ac:dyDescent="0.25">
      <c r="H61" s="280"/>
      <c r="I61" s="280"/>
    </row>
  </sheetData>
  <mergeCells count="6">
    <mergeCell ref="A54:G54"/>
    <mergeCell ref="A3:G3"/>
    <mergeCell ref="A52:G52"/>
    <mergeCell ref="A15:G15"/>
    <mergeCell ref="A27:G27"/>
    <mergeCell ref="A39:G39"/>
  </mergeCells>
  <printOptions horizontalCentered="1"/>
  <pageMargins left="0.45" right="0.45" top="0.75" bottom="0.75" header="0.3" footer="0.3"/>
  <pageSetup paperSize="9" scale="86"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topLeftCell="F1" workbookViewId="0">
      <selection activeCell="E18" sqref="E18"/>
    </sheetView>
  </sheetViews>
  <sheetFormatPr defaultColWidth="9.140625" defaultRowHeight="15" x14ac:dyDescent="0.25"/>
  <cols>
    <col min="1" max="1" width="14" style="1096" customWidth="1"/>
    <col min="2" max="2" width="13.140625" style="1096" customWidth="1"/>
    <col min="3" max="3" width="21.28515625" style="1096" customWidth="1"/>
    <col min="4" max="4" width="21.5703125" style="1129" customWidth="1"/>
    <col min="5" max="5" width="13.7109375" style="1096" customWidth="1"/>
    <col min="6" max="7" width="12.85546875" style="1096" bestFit="1" customWidth="1"/>
    <col min="8" max="8" width="12.5703125" style="1096" bestFit="1" customWidth="1"/>
    <col min="9" max="9" width="11" style="1096" customWidth="1"/>
    <col min="10" max="10" width="11.140625" style="1096" bestFit="1" customWidth="1"/>
    <col min="11" max="11" width="15.140625" style="1096" customWidth="1"/>
    <col min="12" max="13" width="8.7109375" style="1096" customWidth="1"/>
    <col min="14" max="14" width="9.5703125" style="1096" customWidth="1"/>
    <col min="15" max="15" width="19.85546875" style="1096" customWidth="1"/>
    <col min="16" max="19" width="9.140625" style="1096"/>
    <col min="20" max="20" width="26.28515625" style="225" customWidth="1"/>
    <col min="21" max="22" width="9.85546875" style="225" bestFit="1" customWidth="1"/>
    <col min="23" max="29" width="9.140625" style="225"/>
    <col min="30" max="34" width="9.140625" style="1096"/>
    <col min="35" max="16384" width="9.140625" style="225"/>
  </cols>
  <sheetData>
    <row r="1" spans="1:29" x14ac:dyDescent="0.25">
      <c r="A1" s="1093" t="s">
        <v>1413</v>
      </c>
      <c r="B1" s="1093"/>
      <c r="C1" s="1093"/>
      <c r="D1" s="1094"/>
      <c r="E1" s="1093"/>
      <c r="F1" s="1093"/>
      <c r="G1" s="1093"/>
      <c r="H1" s="1093"/>
      <c r="I1" s="1093"/>
      <c r="J1" s="1093"/>
      <c r="K1" s="1093"/>
      <c r="L1" s="1093"/>
      <c r="M1" s="1093"/>
      <c r="N1" s="1093"/>
      <c r="O1" s="1093"/>
      <c r="P1" s="280"/>
      <c r="Q1" s="1095"/>
      <c r="R1" s="1095"/>
      <c r="T1" s="1096"/>
      <c r="U1" s="1096"/>
      <c r="V1" s="1096"/>
      <c r="W1" s="1096"/>
      <c r="X1" s="1096"/>
      <c r="Y1" s="1096"/>
      <c r="Z1" s="1096"/>
      <c r="AA1" s="1096"/>
      <c r="AB1" s="1096"/>
      <c r="AC1" s="1096"/>
    </row>
    <row r="2" spans="1:29" x14ac:dyDescent="0.25">
      <c r="A2" s="2270" t="s">
        <v>994</v>
      </c>
      <c r="B2" s="2270" t="s">
        <v>995</v>
      </c>
      <c r="C2" s="2270" t="s">
        <v>996</v>
      </c>
      <c r="D2" s="2271" t="s">
        <v>997</v>
      </c>
      <c r="E2" s="2273" t="s">
        <v>1414</v>
      </c>
      <c r="F2" s="2274"/>
      <c r="G2" s="2275"/>
      <c r="H2" s="2270" t="s">
        <v>231</v>
      </c>
      <c r="I2" s="2270"/>
      <c r="J2" s="2270"/>
      <c r="K2" s="2276" t="s">
        <v>998</v>
      </c>
      <c r="L2" s="2270" t="s">
        <v>999</v>
      </c>
      <c r="M2" s="2270"/>
      <c r="N2" s="2263" t="s">
        <v>1000</v>
      </c>
      <c r="O2" s="2263"/>
      <c r="P2" s="280"/>
      <c r="Q2" s="1095"/>
      <c r="R2" s="1095"/>
      <c r="T2" s="1096"/>
      <c r="U2" s="1096"/>
      <c r="V2" s="1096"/>
      <c r="W2" s="1096"/>
      <c r="X2" s="1096"/>
      <c r="Y2" s="1096"/>
      <c r="Z2" s="1096"/>
      <c r="AA2" s="1096"/>
      <c r="AB2" s="1096"/>
      <c r="AC2" s="1096"/>
    </row>
    <row r="3" spans="1:29" ht="30.75" customHeight="1" x14ac:dyDescent="0.25">
      <c r="A3" s="2270"/>
      <c r="B3" s="2270"/>
      <c r="C3" s="2270"/>
      <c r="D3" s="2272"/>
      <c r="E3" s="1097" t="s">
        <v>681</v>
      </c>
      <c r="F3" s="1098">
        <v>45566</v>
      </c>
      <c r="G3" s="1098">
        <v>45597</v>
      </c>
      <c r="H3" s="1097" t="s">
        <v>681</v>
      </c>
      <c r="I3" s="1098">
        <v>45566</v>
      </c>
      <c r="J3" s="1098">
        <v>45597</v>
      </c>
      <c r="K3" s="2277"/>
      <c r="L3" s="1098">
        <v>45566</v>
      </c>
      <c r="M3" s="1098">
        <v>45597</v>
      </c>
      <c r="N3" s="1098" t="s">
        <v>1001</v>
      </c>
      <c r="O3" s="1098" t="s">
        <v>1002</v>
      </c>
      <c r="P3" s="280"/>
      <c r="Q3" s="1095"/>
      <c r="R3" s="1095"/>
    </row>
    <row r="4" spans="1:29" x14ac:dyDescent="0.25">
      <c r="A4" s="2264" t="s">
        <v>1003</v>
      </c>
      <c r="B4" s="2264" t="s">
        <v>976</v>
      </c>
      <c r="C4" s="468" t="s">
        <v>1004</v>
      </c>
      <c r="D4" s="469" t="s">
        <v>1005</v>
      </c>
      <c r="E4" s="470">
        <v>1459238</v>
      </c>
      <c r="F4" s="470">
        <v>144575</v>
      </c>
      <c r="G4" s="470">
        <v>197859</v>
      </c>
      <c r="H4" s="470">
        <v>1064515.76746</v>
      </c>
      <c r="I4" s="470">
        <v>111548.33149999997</v>
      </c>
      <c r="J4" s="470">
        <v>151031.47362999999</v>
      </c>
      <c r="K4" s="471" t="s">
        <v>1006</v>
      </c>
      <c r="L4" s="472">
        <v>78430</v>
      </c>
      <c r="M4" s="472">
        <v>77128</v>
      </c>
      <c r="N4" s="473">
        <v>15622.761904761905</v>
      </c>
      <c r="O4" s="473">
        <v>11952.96101142857</v>
      </c>
      <c r="P4" s="280"/>
      <c r="Q4" s="1095"/>
      <c r="R4" s="1095"/>
    </row>
    <row r="5" spans="1:29" x14ac:dyDescent="0.25">
      <c r="A5" s="2265"/>
      <c r="B5" s="2265"/>
      <c r="C5" s="468" t="s">
        <v>1007</v>
      </c>
      <c r="D5" s="469" t="s">
        <v>1008</v>
      </c>
      <c r="E5" s="470">
        <v>4210477</v>
      </c>
      <c r="F5" s="470">
        <v>552187</v>
      </c>
      <c r="G5" s="470">
        <v>610153</v>
      </c>
      <c r="H5" s="470">
        <v>307444.48937199998</v>
      </c>
      <c r="I5" s="470">
        <v>42478.7696</v>
      </c>
      <c r="J5" s="470">
        <v>46512.219919000003</v>
      </c>
      <c r="K5" s="471" t="s">
        <v>1006</v>
      </c>
      <c r="L5" s="472">
        <v>78439</v>
      </c>
      <c r="M5" s="472">
        <v>76728</v>
      </c>
      <c r="N5" s="473">
        <v>30656.619047619046</v>
      </c>
      <c r="O5" s="473">
        <v>2334.3010706190476</v>
      </c>
      <c r="P5" s="280"/>
      <c r="Q5" s="1095"/>
      <c r="R5" s="1095"/>
    </row>
    <row r="6" spans="1:29" x14ac:dyDescent="0.25">
      <c r="A6" s="2265"/>
      <c r="B6" s="2265"/>
      <c r="C6" s="468" t="s">
        <v>1009</v>
      </c>
      <c r="D6" s="469" t="s">
        <v>1010</v>
      </c>
      <c r="E6" s="470">
        <v>580766</v>
      </c>
      <c r="F6" s="470">
        <v>84136</v>
      </c>
      <c r="G6" s="470">
        <v>108292</v>
      </c>
      <c r="H6" s="470">
        <v>3451.3141848</v>
      </c>
      <c r="I6" s="470">
        <v>524.21719999999993</v>
      </c>
      <c r="J6" s="470">
        <v>671.05858290000003</v>
      </c>
      <c r="K6" s="471" t="s">
        <v>1011</v>
      </c>
      <c r="L6" s="472">
        <v>63536</v>
      </c>
      <c r="M6" s="472">
        <v>62352</v>
      </c>
      <c r="N6" s="473">
        <v>7905.6190476190477</v>
      </c>
      <c r="O6" s="473">
        <v>48.917776571428568</v>
      </c>
      <c r="P6" s="280"/>
      <c r="Q6" s="1095"/>
      <c r="R6" s="1095"/>
    </row>
    <row r="7" spans="1:29" x14ac:dyDescent="0.25">
      <c r="A7" s="2265"/>
      <c r="B7" s="2265"/>
      <c r="C7" s="468" t="s">
        <v>1012</v>
      </c>
      <c r="D7" s="469" t="s">
        <v>1013</v>
      </c>
      <c r="E7" s="470">
        <v>7022699</v>
      </c>
      <c r="F7" s="470">
        <v>975711</v>
      </c>
      <c r="G7" s="470">
        <v>1012936</v>
      </c>
      <c r="H7" s="470">
        <v>5090.9598515999996</v>
      </c>
      <c r="I7" s="470">
        <v>742.82579999999984</v>
      </c>
      <c r="J7" s="470">
        <v>779.23724879999997</v>
      </c>
      <c r="K7" s="471" t="s">
        <v>1014</v>
      </c>
      <c r="L7" s="472">
        <v>7770</v>
      </c>
      <c r="M7" s="472">
        <v>7763</v>
      </c>
      <c r="N7" s="473">
        <v>93975.666666666672</v>
      </c>
      <c r="O7" s="473">
        <v>72.285433190476198</v>
      </c>
      <c r="P7" s="280"/>
      <c r="Q7" s="1095"/>
      <c r="R7" s="1095"/>
    </row>
    <row r="8" spans="1:29" x14ac:dyDescent="0.25">
      <c r="A8" s="2265"/>
      <c r="B8" s="2265"/>
      <c r="C8" s="468" t="s">
        <v>1015</v>
      </c>
      <c r="D8" s="469" t="s">
        <v>1016</v>
      </c>
      <c r="E8" s="470">
        <v>3885598</v>
      </c>
      <c r="F8" s="470">
        <v>500180</v>
      </c>
      <c r="G8" s="470">
        <v>451204</v>
      </c>
      <c r="H8" s="470">
        <v>1028546.429111</v>
      </c>
      <c r="I8" s="470">
        <v>141418.66239999997</v>
      </c>
      <c r="J8" s="470">
        <v>122782.49694300001</v>
      </c>
      <c r="K8" s="471" t="s">
        <v>1017</v>
      </c>
      <c r="L8" s="472">
        <v>94631</v>
      </c>
      <c r="M8" s="472">
        <v>91209</v>
      </c>
      <c r="N8" s="473">
        <v>30752.047619047618</v>
      </c>
      <c r="O8" s="473">
        <v>8400.8519655714281</v>
      </c>
      <c r="P8" s="280"/>
      <c r="Q8" s="1095"/>
      <c r="R8" s="1095"/>
    </row>
    <row r="9" spans="1:29" x14ac:dyDescent="0.25">
      <c r="A9" s="2265"/>
      <c r="B9" s="2265"/>
      <c r="C9" s="468" t="s">
        <v>1018</v>
      </c>
      <c r="D9" s="469" t="s">
        <v>1019</v>
      </c>
      <c r="E9" s="470">
        <v>9296443</v>
      </c>
      <c r="F9" s="470">
        <v>1213327</v>
      </c>
      <c r="G9" s="470">
        <v>1031270</v>
      </c>
      <c r="H9" s="470">
        <v>412026.9809195</v>
      </c>
      <c r="I9" s="470">
        <v>57248.057999999997</v>
      </c>
      <c r="J9" s="470">
        <v>47032.431081499999</v>
      </c>
      <c r="K9" s="471" t="s">
        <v>1017</v>
      </c>
      <c r="L9" s="472">
        <v>94529</v>
      </c>
      <c r="M9" s="472">
        <v>91234</v>
      </c>
      <c r="N9" s="473">
        <v>46032.142857142855</v>
      </c>
      <c r="O9" s="473">
        <v>2104.4342445000007</v>
      </c>
      <c r="P9" s="280"/>
      <c r="Q9" s="1095"/>
      <c r="R9" s="1095"/>
    </row>
    <row r="10" spans="1:29" x14ac:dyDescent="0.25">
      <c r="A10" s="2265"/>
      <c r="B10" s="2265"/>
      <c r="C10" s="468" t="s">
        <v>1020</v>
      </c>
      <c r="D10" s="469" t="s">
        <v>1021</v>
      </c>
      <c r="E10" s="470">
        <v>31937728</v>
      </c>
      <c r="F10" s="470">
        <v>4338629</v>
      </c>
      <c r="G10" s="470">
        <v>3513850</v>
      </c>
      <c r="H10" s="470">
        <v>283727.51345159998</v>
      </c>
      <c r="I10" s="470">
        <v>41038.332000000002</v>
      </c>
      <c r="J10" s="470">
        <v>32147.065524199999</v>
      </c>
      <c r="K10" s="471" t="s">
        <v>1017</v>
      </c>
      <c r="L10" s="472">
        <v>94522</v>
      </c>
      <c r="M10" s="472">
        <v>91250</v>
      </c>
      <c r="N10" s="473">
        <v>157003.23809523811</v>
      </c>
      <c r="O10" s="473">
        <v>1440.534267738095</v>
      </c>
      <c r="P10" s="280"/>
      <c r="Q10" s="1095"/>
      <c r="R10" s="1095"/>
    </row>
    <row r="11" spans="1:29" x14ac:dyDescent="0.25">
      <c r="A11" s="2265"/>
      <c r="B11" s="2266"/>
      <c r="C11" s="1099" t="s">
        <v>1022</v>
      </c>
      <c r="D11" s="1100"/>
      <c r="E11" s="1101">
        <v>58392949</v>
      </c>
      <c r="F11" s="1101">
        <v>7808745</v>
      </c>
      <c r="G11" s="1101">
        <v>6925564</v>
      </c>
      <c r="H11" s="1101">
        <v>3104803.4543504999</v>
      </c>
      <c r="I11" s="1101">
        <v>394999.19649999996</v>
      </c>
      <c r="J11" s="1101">
        <v>400955.98292939999</v>
      </c>
      <c r="K11" s="1102"/>
      <c r="L11" s="1102"/>
      <c r="M11" s="1102"/>
      <c r="N11" s="1103"/>
      <c r="O11" s="1103"/>
      <c r="P11" s="280"/>
      <c r="Q11" s="1095"/>
      <c r="R11" s="1095"/>
    </row>
    <row r="12" spans="1:29" x14ac:dyDescent="0.25">
      <c r="A12" s="2265"/>
      <c r="B12" s="2267" t="s">
        <v>1023</v>
      </c>
      <c r="C12" s="468" t="s">
        <v>1024</v>
      </c>
      <c r="D12" s="474" t="s">
        <v>1025</v>
      </c>
      <c r="E12" s="470">
        <v>457924</v>
      </c>
      <c r="F12" s="470">
        <v>65022</v>
      </c>
      <c r="G12" s="470">
        <v>66652</v>
      </c>
      <c r="H12" s="470">
        <v>53369.617100000003</v>
      </c>
      <c r="I12" s="470">
        <v>7788.3311999999996</v>
      </c>
      <c r="J12" s="470">
        <v>8078.7922749999998</v>
      </c>
      <c r="K12" s="471" t="s">
        <v>1017</v>
      </c>
      <c r="L12" s="472">
        <v>239.25</v>
      </c>
      <c r="M12" s="472">
        <v>242.35</v>
      </c>
      <c r="N12" s="473">
        <v>4488.2857142857147</v>
      </c>
      <c r="O12" s="473">
        <v>542.88081785714292</v>
      </c>
      <c r="P12" s="1104"/>
      <c r="Q12" s="1095"/>
      <c r="R12" s="1095"/>
    </row>
    <row r="13" spans="1:29" x14ac:dyDescent="0.25">
      <c r="A13" s="2265"/>
      <c r="B13" s="2268"/>
      <c r="C13" s="468" t="s">
        <v>1026</v>
      </c>
      <c r="D13" s="474" t="s">
        <v>1027</v>
      </c>
      <c r="E13" s="470">
        <v>575006</v>
      </c>
      <c r="F13" s="470">
        <v>86648</v>
      </c>
      <c r="G13" s="470">
        <v>93736</v>
      </c>
      <c r="H13" s="470">
        <v>13468.158375000001</v>
      </c>
      <c r="I13" s="470">
        <v>2080.2503000000002</v>
      </c>
      <c r="J13" s="470">
        <v>2274.24172</v>
      </c>
      <c r="K13" s="471" t="s">
        <v>1017</v>
      </c>
      <c r="L13" s="472">
        <v>239.5</v>
      </c>
      <c r="M13" s="472">
        <v>242.8</v>
      </c>
      <c r="N13" s="473">
        <v>1885.5714285714287</v>
      </c>
      <c r="O13" s="473">
        <v>45.683987857142867</v>
      </c>
      <c r="P13" s="1104"/>
      <c r="Q13" s="1095"/>
      <c r="R13" s="1095"/>
    </row>
    <row r="14" spans="1:29" x14ac:dyDescent="0.25">
      <c r="A14" s="2265"/>
      <c r="B14" s="2268"/>
      <c r="C14" s="468" t="s">
        <v>1028</v>
      </c>
      <c r="D14" s="474" t="s">
        <v>1029</v>
      </c>
      <c r="E14" s="470">
        <v>1730286</v>
      </c>
      <c r="F14" s="470">
        <v>248951</v>
      </c>
      <c r="G14" s="470">
        <v>203347</v>
      </c>
      <c r="H14" s="470">
        <v>360743.77781250002</v>
      </c>
      <c r="I14" s="470">
        <v>52002.443499999994</v>
      </c>
      <c r="J14" s="470">
        <v>41724.132725000003</v>
      </c>
      <c r="K14" s="471" t="s">
        <v>1017</v>
      </c>
      <c r="L14" s="472">
        <v>840.65</v>
      </c>
      <c r="M14" s="472">
        <v>808.9</v>
      </c>
      <c r="N14" s="473">
        <v>11409.666666666666</v>
      </c>
      <c r="O14" s="473">
        <v>2334.1027363095232</v>
      </c>
      <c r="P14" s="1104"/>
      <c r="Q14" s="1095"/>
      <c r="R14" s="1095"/>
    </row>
    <row r="15" spans="1:29" x14ac:dyDescent="0.25">
      <c r="A15" s="2265"/>
      <c r="B15" s="2268"/>
      <c r="C15" s="468" t="s">
        <v>1030</v>
      </c>
      <c r="D15" s="474" t="s">
        <v>1025</v>
      </c>
      <c r="E15" s="470">
        <v>129437</v>
      </c>
      <c r="F15" s="470">
        <v>18674</v>
      </c>
      <c r="G15" s="470">
        <v>14721</v>
      </c>
      <c r="H15" s="470">
        <v>12059.260749999999</v>
      </c>
      <c r="I15" s="470">
        <v>1707.8609000000004</v>
      </c>
      <c r="J15" s="470">
        <v>1327.956375</v>
      </c>
      <c r="K15" s="471" t="s">
        <v>1017</v>
      </c>
      <c r="L15" s="472">
        <v>181.25</v>
      </c>
      <c r="M15" s="472">
        <v>181.95</v>
      </c>
      <c r="N15" s="473">
        <v>688.28571428571433</v>
      </c>
      <c r="O15" s="473">
        <v>62.017695238095229</v>
      </c>
      <c r="P15" s="1104"/>
      <c r="Q15" s="1095"/>
      <c r="R15" s="1095"/>
    </row>
    <row r="16" spans="1:29" x14ac:dyDescent="0.25">
      <c r="A16" s="2265"/>
      <c r="B16" s="2268"/>
      <c r="C16" s="468" t="s">
        <v>1031</v>
      </c>
      <c r="D16" s="474" t="s">
        <v>1027</v>
      </c>
      <c r="E16" s="470">
        <v>140198</v>
      </c>
      <c r="F16" s="470">
        <v>21513</v>
      </c>
      <c r="G16" s="470">
        <v>19456</v>
      </c>
      <c r="H16" s="470">
        <v>2612.1648100000002</v>
      </c>
      <c r="I16" s="470">
        <v>394.29900000000004</v>
      </c>
      <c r="J16" s="470">
        <v>352.51470499999999</v>
      </c>
      <c r="K16" s="471" t="s">
        <v>1017</v>
      </c>
      <c r="L16" s="472">
        <v>181.75</v>
      </c>
      <c r="M16" s="472">
        <v>182.2</v>
      </c>
      <c r="N16" s="473">
        <v>820.61904761904759</v>
      </c>
      <c r="O16" s="473">
        <v>14.855310714285718</v>
      </c>
      <c r="P16" s="1104"/>
      <c r="Q16" s="1095"/>
      <c r="R16" s="1095"/>
    </row>
    <row r="17" spans="1:18" x14ac:dyDescent="0.25">
      <c r="A17" s="2265"/>
      <c r="B17" s="2268"/>
      <c r="C17" s="468" t="s">
        <v>1032</v>
      </c>
      <c r="D17" s="474" t="s">
        <v>1033</v>
      </c>
      <c r="E17" s="470">
        <v>0</v>
      </c>
      <c r="F17" s="476">
        <v>0</v>
      </c>
      <c r="G17" s="476">
        <v>0</v>
      </c>
      <c r="H17" s="470">
        <v>0</v>
      </c>
      <c r="I17" s="476">
        <v>0</v>
      </c>
      <c r="J17" s="476">
        <v>0</v>
      </c>
      <c r="K17" s="471" t="s">
        <v>1017</v>
      </c>
      <c r="L17" s="472">
        <v>1356</v>
      </c>
      <c r="M17" s="472">
        <v>1360</v>
      </c>
      <c r="N17" s="473">
        <v>0</v>
      </c>
      <c r="O17" s="473">
        <v>0</v>
      </c>
      <c r="P17" s="1104"/>
      <c r="Q17" s="1095"/>
      <c r="R17" s="1095"/>
    </row>
    <row r="18" spans="1:18" x14ac:dyDescent="0.25">
      <c r="A18" s="2265"/>
      <c r="B18" s="2268"/>
      <c r="C18" s="468" t="s">
        <v>1034</v>
      </c>
      <c r="D18" s="474" t="s">
        <v>1025</v>
      </c>
      <c r="E18" s="470">
        <v>0</v>
      </c>
      <c r="F18" s="476">
        <v>0</v>
      </c>
      <c r="G18" s="476">
        <v>0</v>
      </c>
      <c r="H18" s="470">
        <v>0</v>
      </c>
      <c r="I18" s="476">
        <v>0</v>
      </c>
      <c r="J18" s="477">
        <v>0</v>
      </c>
      <c r="K18" s="471" t="s">
        <v>1035</v>
      </c>
      <c r="L18" s="472">
        <v>68970</v>
      </c>
      <c r="M18" s="472">
        <v>71880</v>
      </c>
      <c r="N18" s="473">
        <v>0</v>
      </c>
      <c r="O18" s="478">
        <v>0</v>
      </c>
      <c r="P18" s="1104"/>
      <c r="Q18" s="1095"/>
      <c r="R18" s="1095"/>
    </row>
    <row r="19" spans="1:18" x14ac:dyDescent="0.25">
      <c r="A19" s="2265"/>
      <c r="B19" s="2268"/>
      <c r="C19" s="468" t="s">
        <v>1036</v>
      </c>
      <c r="D19" s="474" t="s">
        <v>1025</v>
      </c>
      <c r="E19" s="470">
        <v>832879</v>
      </c>
      <c r="F19" s="470">
        <v>115705</v>
      </c>
      <c r="G19" s="470">
        <v>111174</v>
      </c>
      <c r="H19" s="470">
        <v>110696.39439999999</v>
      </c>
      <c r="I19" s="470">
        <v>16518.5416</v>
      </c>
      <c r="J19" s="470">
        <v>15608.473225</v>
      </c>
      <c r="K19" s="471" t="s">
        <v>1017</v>
      </c>
      <c r="L19" s="472">
        <v>282.60000000000002</v>
      </c>
      <c r="M19" s="472">
        <v>286.7</v>
      </c>
      <c r="N19" s="473">
        <v>3411.4285714285716</v>
      </c>
      <c r="O19" s="473">
        <v>478.97921785714294</v>
      </c>
      <c r="P19" s="1105"/>
      <c r="Q19" s="1095"/>
      <c r="R19" s="1095"/>
    </row>
    <row r="20" spans="1:18" x14ac:dyDescent="0.25">
      <c r="A20" s="2265"/>
      <c r="B20" s="2268"/>
      <c r="C20" s="468" t="s">
        <v>1037</v>
      </c>
      <c r="D20" s="474" t="s">
        <v>1027</v>
      </c>
      <c r="E20" s="470">
        <v>1197205</v>
      </c>
      <c r="F20" s="470">
        <v>170798</v>
      </c>
      <c r="G20" s="470">
        <v>174002</v>
      </c>
      <c r="H20" s="470">
        <v>31842.942459999998</v>
      </c>
      <c r="I20" s="470">
        <v>4872.7265000000007</v>
      </c>
      <c r="J20" s="470">
        <v>4883.0723950000001</v>
      </c>
      <c r="K20" s="471" t="s">
        <v>1017</v>
      </c>
      <c r="L20" s="472">
        <v>282.55</v>
      </c>
      <c r="M20" s="472">
        <v>286.25</v>
      </c>
      <c r="N20" s="473">
        <v>2720.1428571428573</v>
      </c>
      <c r="O20" s="473">
        <v>76.404005238095252</v>
      </c>
      <c r="P20" s="1104"/>
      <c r="Q20" s="1095"/>
      <c r="R20" s="1095"/>
    </row>
    <row r="21" spans="1:18" x14ac:dyDescent="0.25">
      <c r="A21" s="2265"/>
      <c r="B21" s="2269"/>
      <c r="C21" s="1099" t="s">
        <v>1038</v>
      </c>
      <c r="D21" s="1106"/>
      <c r="E21" s="1101">
        <v>5062935</v>
      </c>
      <c r="F21" s="1101">
        <v>727311</v>
      </c>
      <c r="G21" s="1101">
        <v>683088</v>
      </c>
      <c r="H21" s="1101">
        <v>584792.31570750009</v>
      </c>
      <c r="I21" s="1101">
        <v>85364.452999999994</v>
      </c>
      <c r="J21" s="1101">
        <v>74249.183420000001</v>
      </c>
      <c r="K21" s="1107"/>
      <c r="L21" s="1102"/>
      <c r="M21" s="1102"/>
      <c r="N21" s="1103"/>
      <c r="O21" s="1103"/>
      <c r="P21" s="1108"/>
      <c r="Q21" s="1095"/>
      <c r="R21" s="1095"/>
    </row>
    <row r="22" spans="1:18" ht="32.25" customHeight="1" x14ac:dyDescent="0.25">
      <c r="A22" s="2265"/>
      <c r="B22" s="2268" t="s">
        <v>1039</v>
      </c>
      <c r="C22" s="1238" t="s">
        <v>1040</v>
      </c>
      <c r="D22" s="479" t="s">
        <v>1444</v>
      </c>
      <c r="E22" s="470">
        <v>4610</v>
      </c>
      <c r="F22" s="470">
        <v>337</v>
      </c>
      <c r="G22" s="470">
        <v>793</v>
      </c>
      <c r="H22" s="470">
        <v>982.17518800000005</v>
      </c>
      <c r="I22" s="470">
        <v>22.976900000000001</v>
      </c>
      <c r="J22" s="470">
        <v>52.678536000000001</v>
      </c>
      <c r="K22" s="471" t="s">
        <v>1041</v>
      </c>
      <c r="L22" s="472">
        <v>55650</v>
      </c>
      <c r="M22" s="472">
        <v>55800</v>
      </c>
      <c r="N22" s="480">
        <v>260.61904761904759</v>
      </c>
      <c r="O22" s="480">
        <v>17.383741714285712</v>
      </c>
      <c r="P22" s="280"/>
    </row>
    <row r="23" spans="1:18" ht="17.25" customHeight="1" x14ac:dyDescent="0.25">
      <c r="A23" s="2265"/>
      <c r="B23" s="2268"/>
      <c r="C23" s="1238" t="s">
        <v>1415</v>
      </c>
      <c r="D23" s="469" t="s">
        <v>1025</v>
      </c>
      <c r="E23" s="470">
        <v>36191</v>
      </c>
      <c r="F23" s="470">
        <v>3534</v>
      </c>
      <c r="G23" s="470">
        <v>2865</v>
      </c>
      <c r="H23" s="470">
        <v>1232.8329904</v>
      </c>
      <c r="I23" s="470">
        <v>117.6416</v>
      </c>
      <c r="J23" s="470">
        <v>95.1120576</v>
      </c>
      <c r="K23" s="471"/>
      <c r="L23" s="472">
        <v>933.8</v>
      </c>
      <c r="M23" s="472">
        <v>919.2</v>
      </c>
      <c r="N23" s="480">
        <v>753.61904761904759</v>
      </c>
      <c r="O23" s="480">
        <v>25.089964114285717</v>
      </c>
      <c r="P23" s="280"/>
    </row>
    <row r="24" spans="1:18" x14ac:dyDescent="0.25">
      <c r="A24" s="2265"/>
      <c r="B24" s="2268"/>
      <c r="C24" s="1238" t="s">
        <v>1042</v>
      </c>
      <c r="D24" s="469" t="s">
        <v>1043</v>
      </c>
      <c r="E24" s="470">
        <v>471</v>
      </c>
      <c r="F24" s="470">
        <v>422</v>
      </c>
      <c r="G24" s="470">
        <v>49</v>
      </c>
      <c r="H24" s="470">
        <v>27.867239999999999</v>
      </c>
      <c r="I24" s="470">
        <v>24.805500000000002</v>
      </c>
      <c r="J24" s="470">
        <v>3.0617399999999999</v>
      </c>
      <c r="K24" s="471" t="s">
        <v>1017</v>
      </c>
      <c r="L24" s="472">
        <v>1212.7</v>
      </c>
      <c r="M24" s="472">
        <v>1266.5</v>
      </c>
      <c r="N24" s="473">
        <v>23.095238095238095</v>
      </c>
      <c r="O24" s="473">
        <v>1.4461223809523813</v>
      </c>
      <c r="P24" s="280"/>
    </row>
    <row r="25" spans="1:18" x14ac:dyDescent="0.25">
      <c r="A25" s="2265"/>
      <c r="B25" s="2268"/>
      <c r="C25" s="1238" t="s">
        <v>1044</v>
      </c>
      <c r="D25" s="469" t="s">
        <v>1045</v>
      </c>
      <c r="E25" s="470">
        <v>3</v>
      </c>
      <c r="F25" s="470">
        <v>3</v>
      </c>
      <c r="G25" s="470">
        <v>0</v>
      </c>
      <c r="H25" s="470">
        <v>9.74E-2</v>
      </c>
      <c r="I25" s="481">
        <v>9.74E-2</v>
      </c>
      <c r="J25" s="481">
        <v>0</v>
      </c>
      <c r="K25" s="471" t="s">
        <v>1046</v>
      </c>
      <c r="L25" s="472">
        <v>1540</v>
      </c>
      <c r="M25" s="472">
        <v>1490</v>
      </c>
      <c r="N25" s="478">
        <v>0</v>
      </c>
      <c r="O25" s="478">
        <v>0</v>
      </c>
      <c r="P25" s="280"/>
    </row>
    <row r="26" spans="1:18" x14ac:dyDescent="0.25">
      <c r="A26" s="2265"/>
      <c r="B26" s="2268"/>
      <c r="C26" s="1099" t="s">
        <v>1047</v>
      </c>
      <c r="D26" s="1106"/>
      <c r="E26" s="1101">
        <v>41275</v>
      </c>
      <c r="F26" s="1101">
        <v>4296</v>
      </c>
      <c r="G26" s="1101">
        <v>3707</v>
      </c>
      <c r="H26" s="1101">
        <v>2242.9728184000001</v>
      </c>
      <c r="I26" s="1101">
        <v>165.52139999999997</v>
      </c>
      <c r="J26" s="1101">
        <v>150.85233359999998</v>
      </c>
      <c r="K26" s="1107"/>
      <c r="L26" s="1102"/>
      <c r="M26" s="1102"/>
      <c r="N26" s="1103"/>
      <c r="O26" s="1103"/>
      <c r="P26" s="280"/>
    </row>
    <row r="27" spans="1:18" x14ac:dyDescent="0.25">
      <c r="A27" s="2265"/>
      <c r="B27" s="2267" t="s">
        <v>594</v>
      </c>
      <c r="C27" s="468" t="s">
        <v>1048</v>
      </c>
      <c r="D27" s="474" t="s">
        <v>1049</v>
      </c>
      <c r="E27" s="470">
        <v>4728827</v>
      </c>
      <c r="F27" s="470">
        <v>837136</v>
      </c>
      <c r="G27" s="470">
        <v>599126</v>
      </c>
      <c r="H27" s="470">
        <v>296573.77006999997</v>
      </c>
      <c r="I27" s="470">
        <v>50326.62970000002</v>
      </c>
      <c r="J27" s="470">
        <v>35225.270920000003</v>
      </c>
      <c r="K27" s="471" t="s">
        <v>1050</v>
      </c>
      <c r="L27" s="472">
        <v>5823</v>
      </c>
      <c r="M27" s="472">
        <v>5814</v>
      </c>
      <c r="N27" s="473">
        <v>14464.571428571429</v>
      </c>
      <c r="O27" s="473">
        <v>849.9576409523811</v>
      </c>
      <c r="P27" s="280"/>
      <c r="Q27" s="1095"/>
      <c r="R27" s="1095"/>
    </row>
    <row r="28" spans="1:18" x14ac:dyDescent="0.25">
      <c r="A28" s="2265"/>
      <c r="B28" s="2268"/>
      <c r="C28" s="468" t="s">
        <v>1051</v>
      </c>
      <c r="D28" s="474" t="s">
        <v>1052</v>
      </c>
      <c r="E28" s="470">
        <v>5704384</v>
      </c>
      <c r="F28" s="470">
        <v>1147923</v>
      </c>
      <c r="G28" s="470">
        <v>859072</v>
      </c>
      <c r="H28" s="470">
        <v>35571.849585999997</v>
      </c>
      <c r="I28" s="470">
        <v>6902.7326999999987</v>
      </c>
      <c r="J28" s="470">
        <v>5061.0400639999998</v>
      </c>
      <c r="K28" s="471" t="s">
        <v>1050</v>
      </c>
      <c r="L28" s="472">
        <v>5825</v>
      </c>
      <c r="M28" s="472">
        <v>5820</v>
      </c>
      <c r="N28" s="473">
        <v>18733.190476190477</v>
      </c>
      <c r="O28" s="473">
        <v>110.03806204761902</v>
      </c>
      <c r="P28" s="280"/>
      <c r="Q28" s="1095"/>
      <c r="R28" s="1095"/>
    </row>
    <row r="29" spans="1:18" x14ac:dyDescent="0.25">
      <c r="A29" s="2265"/>
      <c r="B29" s="2268"/>
      <c r="C29" s="468" t="s">
        <v>1053</v>
      </c>
      <c r="D29" s="474" t="s">
        <v>1054</v>
      </c>
      <c r="E29" s="470">
        <v>22854429</v>
      </c>
      <c r="F29" s="470">
        <v>2817170</v>
      </c>
      <c r="G29" s="470">
        <v>2776706</v>
      </c>
      <c r="H29" s="470">
        <v>592464.02256249997</v>
      </c>
      <c r="I29" s="470">
        <v>79619.905800000008</v>
      </c>
      <c r="J29" s="470">
        <v>90043.627687500004</v>
      </c>
      <c r="K29" s="471" t="s">
        <v>1055</v>
      </c>
      <c r="L29" s="472">
        <v>229.5</v>
      </c>
      <c r="M29" s="472">
        <v>283.2</v>
      </c>
      <c r="N29" s="473">
        <v>23159</v>
      </c>
      <c r="O29" s="473">
        <v>741.12455654761902</v>
      </c>
      <c r="P29" s="280"/>
      <c r="Q29" s="1095"/>
      <c r="R29" s="1095"/>
    </row>
    <row r="30" spans="1:18" x14ac:dyDescent="0.25">
      <c r="A30" s="2265"/>
      <c r="B30" s="2268"/>
      <c r="C30" s="468" t="s">
        <v>1056</v>
      </c>
      <c r="D30" s="474" t="s">
        <v>1057</v>
      </c>
      <c r="E30" s="470">
        <v>12709462</v>
      </c>
      <c r="F30" s="470">
        <v>1759931</v>
      </c>
      <c r="G30" s="470">
        <v>1928812</v>
      </c>
      <c r="H30" s="470">
        <v>67303.891502500002</v>
      </c>
      <c r="I30" s="470">
        <v>10038.046899999999</v>
      </c>
      <c r="J30" s="470">
        <v>12530.429244999999</v>
      </c>
      <c r="K30" s="471" t="s">
        <v>1055</v>
      </c>
      <c r="L30" s="472">
        <v>229.7</v>
      </c>
      <c r="M30" s="472">
        <v>283.2</v>
      </c>
      <c r="N30" s="473">
        <v>17371.285714285714</v>
      </c>
      <c r="O30" s="473">
        <v>111.28717095238095</v>
      </c>
      <c r="P30" s="280"/>
      <c r="Q30" s="1095"/>
      <c r="R30" s="1095"/>
    </row>
    <row r="31" spans="1:18" x14ac:dyDescent="0.25">
      <c r="A31" s="2265"/>
      <c r="B31" s="2269"/>
      <c r="C31" s="1099" t="s">
        <v>1058</v>
      </c>
      <c r="D31" s="1106"/>
      <c r="E31" s="1101">
        <v>45997102</v>
      </c>
      <c r="F31" s="1101">
        <v>6562160</v>
      </c>
      <c r="G31" s="1101">
        <v>6163716</v>
      </c>
      <c r="H31" s="1101">
        <v>991913.53372099996</v>
      </c>
      <c r="I31" s="1101">
        <v>146887.31510000001</v>
      </c>
      <c r="J31" s="1101">
        <v>142860.36791650002</v>
      </c>
      <c r="K31" s="1107"/>
      <c r="L31" s="1102"/>
      <c r="M31" s="1102"/>
      <c r="N31" s="1103"/>
      <c r="O31" s="1103"/>
      <c r="P31" s="280"/>
      <c r="Q31" s="1095"/>
      <c r="R31" s="1095"/>
    </row>
    <row r="32" spans="1:18" x14ac:dyDescent="0.25">
      <c r="A32" s="2265"/>
      <c r="B32" s="2267" t="s">
        <v>462</v>
      </c>
      <c r="C32" s="468" t="s">
        <v>1059</v>
      </c>
      <c r="D32" s="469">
        <v>50</v>
      </c>
      <c r="E32" s="470">
        <v>25548</v>
      </c>
      <c r="F32" s="470">
        <v>1748</v>
      </c>
      <c r="G32" s="470">
        <v>1179</v>
      </c>
      <c r="H32" s="470">
        <v>2348.3230099999996</v>
      </c>
      <c r="I32" s="470">
        <v>169.0668</v>
      </c>
      <c r="J32" s="470">
        <v>111.48962</v>
      </c>
      <c r="K32" s="471" t="s">
        <v>1060</v>
      </c>
      <c r="L32" s="472">
        <v>19496</v>
      </c>
      <c r="M32" s="472">
        <v>18845</v>
      </c>
      <c r="N32" s="473">
        <v>93.38095238095238</v>
      </c>
      <c r="O32" s="473">
        <v>8.8126821428571436</v>
      </c>
      <c r="P32" s="280"/>
      <c r="Q32" s="1095"/>
      <c r="R32" s="1095"/>
    </row>
    <row r="33" spans="1:18" x14ac:dyDescent="0.25">
      <c r="A33" s="2265"/>
      <c r="B33" s="2268"/>
      <c r="C33" s="468" t="s">
        <v>1061</v>
      </c>
      <c r="D33" s="469">
        <v>50</v>
      </c>
      <c r="E33" s="470">
        <v>0</v>
      </c>
      <c r="F33" s="482">
        <v>0</v>
      </c>
      <c r="G33" s="482">
        <v>0</v>
      </c>
      <c r="H33" s="470">
        <v>0</v>
      </c>
      <c r="I33" s="482">
        <v>0</v>
      </c>
      <c r="J33" s="482">
        <v>0</v>
      </c>
      <c r="K33" s="471" t="s">
        <v>1060</v>
      </c>
      <c r="L33" s="472">
        <v>17649</v>
      </c>
      <c r="M33" s="472">
        <v>17684</v>
      </c>
      <c r="N33" s="473">
        <v>0</v>
      </c>
      <c r="O33" s="473">
        <v>0</v>
      </c>
      <c r="P33" s="280"/>
      <c r="Q33" s="1095"/>
      <c r="R33" s="1095"/>
    </row>
    <row r="34" spans="1:18" x14ac:dyDescent="0.25">
      <c r="A34" s="2265"/>
      <c r="B34" s="2269"/>
      <c r="C34" s="1099" t="s">
        <v>1062</v>
      </c>
      <c r="D34" s="1100"/>
      <c r="E34" s="1101">
        <v>25548</v>
      </c>
      <c r="F34" s="1101">
        <v>1748</v>
      </c>
      <c r="G34" s="1101">
        <v>1179</v>
      </c>
      <c r="H34" s="1101">
        <v>2348.3230099999996</v>
      </c>
      <c r="I34" s="1101">
        <v>169.0668</v>
      </c>
      <c r="J34" s="1101">
        <v>111.48962</v>
      </c>
      <c r="K34" s="1107"/>
      <c r="L34" s="1102"/>
      <c r="M34" s="1102"/>
      <c r="N34" s="1103"/>
      <c r="O34" s="1103"/>
      <c r="P34" s="280"/>
      <c r="Q34" s="1095"/>
      <c r="R34" s="1095"/>
    </row>
    <row r="35" spans="1:18" ht="30" x14ac:dyDescent="0.25">
      <c r="A35" s="2266"/>
      <c r="B35" s="1109" t="s">
        <v>1063</v>
      </c>
      <c r="C35" s="1109" t="s">
        <v>1063</v>
      </c>
      <c r="D35" s="1110"/>
      <c r="E35" s="1111">
        <v>109519809</v>
      </c>
      <c r="F35" s="1111">
        <v>15104260</v>
      </c>
      <c r="G35" s="1111">
        <v>13777254</v>
      </c>
      <c r="H35" s="1111">
        <v>4686100.5996073997</v>
      </c>
      <c r="I35" s="1111">
        <v>627585.55280000006</v>
      </c>
      <c r="J35" s="1111">
        <v>618327.87621949997</v>
      </c>
      <c r="K35" s="1112"/>
      <c r="L35" s="1102"/>
      <c r="M35" s="1102"/>
      <c r="N35" s="1103"/>
      <c r="O35" s="1103"/>
      <c r="P35" s="280"/>
      <c r="Q35" s="1095"/>
      <c r="R35" s="1095"/>
    </row>
    <row r="36" spans="1:18" x14ac:dyDescent="0.25">
      <c r="A36" s="2267" t="s">
        <v>1064</v>
      </c>
      <c r="B36" s="2264" t="s">
        <v>976</v>
      </c>
      <c r="C36" s="468" t="s">
        <v>1004</v>
      </c>
      <c r="D36" s="469" t="s">
        <v>1005</v>
      </c>
      <c r="E36" s="470">
        <v>3296663</v>
      </c>
      <c r="F36" s="470">
        <v>149349</v>
      </c>
      <c r="G36" s="470">
        <v>954354</v>
      </c>
      <c r="H36" s="470">
        <v>2431585.0256850002</v>
      </c>
      <c r="I36" s="470">
        <v>115445.9341</v>
      </c>
      <c r="J36" s="470">
        <v>728926.27561500005</v>
      </c>
      <c r="K36" s="471" t="s">
        <v>1006</v>
      </c>
      <c r="L36" s="483"/>
      <c r="M36" s="483"/>
      <c r="N36" s="473">
        <v>14402.476190476191</v>
      </c>
      <c r="O36" s="473">
        <v>10990.311250476192</v>
      </c>
      <c r="P36" s="280"/>
      <c r="Q36" s="1095"/>
      <c r="R36" s="1095"/>
    </row>
    <row r="37" spans="1:18" x14ac:dyDescent="0.25">
      <c r="A37" s="2268"/>
      <c r="B37" s="2265"/>
      <c r="C37" s="468" t="s">
        <v>1007</v>
      </c>
      <c r="D37" s="469" t="s">
        <v>1008</v>
      </c>
      <c r="E37" s="470">
        <v>10402502</v>
      </c>
      <c r="F37" s="470">
        <v>1885816</v>
      </c>
      <c r="G37" s="470">
        <v>2426568</v>
      </c>
      <c r="H37" s="470">
        <v>771464.55004050001</v>
      </c>
      <c r="I37" s="470">
        <v>145136.11560000005</v>
      </c>
      <c r="J37" s="470">
        <v>185897.52969299999</v>
      </c>
      <c r="K37" s="471" t="s">
        <v>1006</v>
      </c>
      <c r="L37" s="483"/>
      <c r="M37" s="483"/>
      <c r="N37" s="473">
        <v>24069.428571428572</v>
      </c>
      <c r="O37" s="473">
        <v>1868.8124312857146</v>
      </c>
      <c r="P37" s="921"/>
      <c r="Q37" s="1095"/>
      <c r="R37" s="1095"/>
    </row>
    <row r="38" spans="1:18" x14ac:dyDescent="0.25">
      <c r="A38" s="2268"/>
      <c r="B38" s="2265"/>
      <c r="C38" s="468" t="s">
        <v>1015</v>
      </c>
      <c r="D38" s="469" t="s">
        <v>1016</v>
      </c>
      <c r="E38" s="470">
        <v>4667866</v>
      </c>
      <c r="F38" s="470">
        <v>244018</v>
      </c>
      <c r="G38" s="470">
        <v>1028692</v>
      </c>
      <c r="H38" s="470">
        <v>1235151.2531419999</v>
      </c>
      <c r="I38" s="470">
        <v>70689.535099999994</v>
      </c>
      <c r="J38" s="470">
        <v>280905.98406300001</v>
      </c>
      <c r="K38" s="471" t="s">
        <v>1017</v>
      </c>
      <c r="L38" s="483"/>
      <c r="M38" s="483"/>
      <c r="N38" s="473">
        <v>20073.904761904763</v>
      </c>
      <c r="O38" s="473">
        <v>5656.2139250000009</v>
      </c>
      <c r="P38" s="280"/>
      <c r="Q38" s="1095"/>
      <c r="R38" s="1095"/>
    </row>
    <row r="39" spans="1:18" x14ac:dyDescent="0.25">
      <c r="A39" s="2268"/>
      <c r="B39" s="2265"/>
      <c r="C39" s="468" t="s">
        <v>1018</v>
      </c>
      <c r="D39" s="469" t="s">
        <v>1019</v>
      </c>
      <c r="E39" s="470">
        <v>6140339</v>
      </c>
      <c r="F39" s="470">
        <v>545977</v>
      </c>
      <c r="G39" s="470">
        <v>1836035</v>
      </c>
      <c r="H39" s="470">
        <v>275813.88413699996</v>
      </c>
      <c r="I39" s="470">
        <v>26491.205900000004</v>
      </c>
      <c r="J39" s="470">
        <v>84198.168067999999</v>
      </c>
      <c r="K39" s="471" t="s">
        <v>1017</v>
      </c>
      <c r="L39" s="483"/>
      <c r="M39" s="483"/>
      <c r="N39" s="473">
        <v>27658.095238095237</v>
      </c>
      <c r="O39" s="473">
        <v>1310.5037794999998</v>
      </c>
      <c r="P39" s="280"/>
      <c r="Q39" s="1095"/>
      <c r="R39" s="1095"/>
    </row>
    <row r="40" spans="1:18" x14ac:dyDescent="0.25">
      <c r="A40" s="2268"/>
      <c r="B40" s="2266"/>
      <c r="C40" s="1099" t="s">
        <v>1022</v>
      </c>
      <c r="D40" s="1106"/>
      <c r="E40" s="1101">
        <v>24507370</v>
      </c>
      <c r="F40" s="1101">
        <v>2825160</v>
      </c>
      <c r="G40" s="1101">
        <v>6245649</v>
      </c>
      <c r="H40" s="1101">
        <v>4714014.7130045006</v>
      </c>
      <c r="I40" s="1101">
        <v>357762.79070000001</v>
      </c>
      <c r="J40" s="1101">
        <v>1279927.9574390003</v>
      </c>
      <c r="K40" s="1107"/>
      <c r="L40" s="1102"/>
      <c r="M40" s="1102"/>
      <c r="N40" s="1103"/>
      <c r="O40" s="1103"/>
      <c r="P40" s="280"/>
      <c r="Q40" s="1095"/>
      <c r="R40" s="1095"/>
    </row>
    <row r="41" spans="1:18" x14ac:dyDescent="0.25">
      <c r="A41" s="2268"/>
      <c r="B41" s="2267" t="s">
        <v>1023</v>
      </c>
      <c r="C41" s="1113" t="s">
        <v>1028</v>
      </c>
      <c r="D41" s="474" t="s">
        <v>1029</v>
      </c>
      <c r="E41" s="470">
        <v>126198</v>
      </c>
      <c r="F41" s="470">
        <v>22191</v>
      </c>
      <c r="G41" s="470">
        <v>27199</v>
      </c>
      <c r="H41" s="470">
        <v>26443.708825000002</v>
      </c>
      <c r="I41" s="470">
        <v>4688.5519999999997</v>
      </c>
      <c r="J41" s="470">
        <v>5652.6566725000002</v>
      </c>
      <c r="K41" s="471" t="s">
        <v>1017</v>
      </c>
      <c r="L41" s="1114"/>
      <c r="M41" s="1114"/>
      <c r="N41" s="473">
        <v>999.85714285714289</v>
      </c>
      <c r="O41" s="473">
        <v>209.0987397619048</v>
      </c>
      <c r="P41" s="280"/>
      <c r="Q41" s="1095"/>
      <c r="R41" s="1095"/>
    </row>
    <row r="42" spans="1:18" x14ac:dyDescent="0.25">
      <c r="A42" s="2268"/>
      <c r="B42" s="2268"/>
      <c r="C42" s="468" t="s">
        <v>1032</v>
      </c>
      <c r="D42" s="474" t="s">
        <v>1033</v>
      </c>
      <c r="E42" s="470">
        <v>0</v>
      </c>
      <c r="F42" s="482">
        <v>0</v>
      </c>
      <c r="G42" s="482">
        <v>0</v>
      </c>
      <c r="H42" s="470">
        <v>0</v>
      </c>
      <c r="I42" s="482">
        <v>0</v>
      </c>
      <c r="J42" s="482">
        <v>0</v>
      </c>
      <c r="K42" s="471" t="s">
        <v>1017</v>
      </c>
      <c r="L42" s="1114"/>
      <c r="M42" s="1114"/>
      <c r="N42" s="473">
        <v>0</v>
      </c>
      <c r="O42" s="473">
        <v>0</v>
      </c>
      <c r="P42" s="280"/>
      <c r="Q42" s="1095"/>
      <c r="R42" s="1095"/>
    </row>
    <row r="43" spans="1:18" x14ac:dyDescent="0.25">
      <c r="A43" s="2268"/>
      <c r="B43" s="2268"/>
      <c r="C43" s="1113" t="s">
        <v>1036</v>
      </c>
      <c r="D43" s="474" t="s">
        <v>1025</v>
      </c>
      <c r="E43" s="470">
        <v>12912</v>
      </c>
      <c r="F43" s="470">
        <v>3747</v>
      </c>
      <c r="G43" s="470">
        <v>2917</v>
      </c>
      <c r="H43" s="470">
        <v>1786.41428</v>
      </c>
      <c r="I43" s="470">
        <v>543.12619999999993</v>
      </c>
      <c r="J43" s="470">
        <v>420.01177999999999</v>
      </c>
      <c r="K43" s="471" t="s">
        <v>1017</v>
      </c>
      <c r="L43" s="1114"/>
      <c r="M43" s="1114"/>
      <c r="N43" s="473">
        <v>250.76190476190476</v>
      </c>
      <c r="O43" s="473">
        <v>36.448728809523814</v>
      </c>
      <c r="P43" s="280"/>
      <c r="Q43" s="1095"/>
      <c r="R43" s="1095"/>
    </row>
    <row r="44" spans="1:18" x14ac:dyDescent="0.25">
      <c r="A44" s="2268"/>
      <c r="B44" s="2269"/>
      <c r="C44" s="1099" t="s">
        <v>1038</v>
      </c>
      <c r="D44" s="1106"/>
      <c r="E44" s="1101">
        <v>139110</v>
      </c>
      <c r="F44" s="1101">
        <v>25938</v>
      </c>
      <c r="G44" s="1101">
        <v>30116</v>
      </c>
      <c r="H44" s="1101">
        <v>28230.123105000002</v>
      </c>
      <c r="I44" s="1101">
        <v>5231.6781999999994</v>
      </c>
      <c r="J44" s="1101">
        <v>6072.6684525000001</v>
      </c>
      <c r="K44" s="1107"/>
      <c r="L44" s="1102"/>
      <c r="M44" s="1102"/>
      <c r="N44" s="1103"/>
      <c r="O44" s="1103"/>
      <c r="P44" s="280"/>
      <c r="Q44" s="1095"/>
      <c r="R44" s="1095"/>
    </row>
    <row r="45" spans="1:18" x14ac:dyDescent="0.25">
      <c r="A45" s="2268"/>
      <c r="B45" s="2267" t="s">
        <v>594</v>
      </c>
      <c r="C45" s="1113" t="s">
        <v>1048</v>
      </c>
      <c r="D45" s="474" t="s">
        <v>1049</v>
      </c>
      <c r="E45" s="470">
        <v>350837790</v>
      </c>
      <c r="F45" s="470">
        <v>49997997</v>
      </c>
      <c r="G45" s="470">
        <v>46656062</v>
      </c>
      <c r="H45" s="470">
        <v>22505359.420066997</v>
      </c>
      <c r="I45" s="470">
        <v>3085093.2470999998</v>
      </c>
      <c r="J45" s="470">
        <v>2787993.2821050002</v>
      </c>
      <c r="K45" s="471" t="s">
        <v>1050</v>
      </c>
      <c r="L45" s="1114"/>
      <c r="M45" s="1114"/>
      <c r="N45" s="473">
        <v>158427.61904761905</v>
      </c>
      <c r="O45" s="473">
        <v>9525.4367502857167</v>
      </c>
      <c r="P45" s="280"/>
      <c r="Q45" s="1095"/>
      <c r="R45" s="1095"/>
    </row>
    <row r="46" spans="1:18" x14ac:dyDescent="0.25">
      <c r="A46" s="2268"/>
      <c r="B46" s="2268"/>
      <c r="C46" s="1113" t="s">
        <v>1051</v>
      </c>
      <c r="D46" s="474" t="s">
        <v>1052</v>
      </c>
      <c r="E46" s="470">
        <v>21002272</v>
      </c>
      <c r="F46" s="470">
        <v>5417998</v>
      </c>
      <c r="G46" s="470">
        <v>4809533</v>
      </c>
      <c r="H46" s="470">
        <v>130655.7280952</v>
      </c>
      <c r="I46" s="470">
        <v>33456.649699999994</v>
      </c>
      <c r="J46" s="470">
        <v>28657.454527599999</v>
      </c>
      <c r="K46" s="471" t="s">
        <v>1050</v>
      </c>
      <c r="L46" s="1114"/>
      <c r="M46" s="1114"/>
      <c r="N46" s="473">
        <v>30153.476190476191</v>
      </c>
      <c r="O46" s="473">
        <v>180.76085577619048</v>
      </c>
      <c r="P46" s="280"/>
      <c r="Q46" s="1095"/>
      <c r="R46" s="1095"/>
    </row>
    <row r="47" spans="1:18" x14ac:dyDescent="0.25">
      <c r="A47" s="2268"/>
      <c r="B47" s="2268"/>
      <c r="C47" s="468" t="s">
        <v>1053</v>
      </c>
      <c r="D47" s="474" t="s">
        <v>1054</v>
      </c>
      <c r="E47" s="470">
        <v>119937629</v>
      </c>
      <c r="F47" s="470">
        <v>15046371</v>
      </c>
      <c r="G47" s="470">
        <v>15530864</v>
      </c>
      <c r="H47" s="470">
        <v>3226843.0256812503</v>
      </c>
      <c r="I47" s="470">
        <v>419704.1575999998</v>
      </c>
      <c r="J47" s="470">
        <v>511300.08525624999</v>
      </c>
      <c r="K47" s="471" t="s">
        <v>1055</v>
      </c>
      <c r="L47" s="1114"/>
      <c r="M47" s="1114"/>
      <c r="N47" s="473">
        <v>98278.190476190473</v>
      </c>
      <c r="O47" s="473">
        <v>3136.3749330357141</v>
      </c>
      <c r="P47" s="280"/>
      <c r="Q47" s="1095"/>
      <c r="R47" s="1095"/>
    </row>
    <row r="48" spans="1:18" x14ac:dyDescent="0.25">
      <c r="A48" s="2268"/>
      <c r="B48" s="2268"/>
      <c r="C48" s="468" t="s">
        <v>1056</v>
      </c>
      <c r="D48" s="474" t="s">
        <v>1057</v>
      </c>
      <c r="E48" s="470">
        <v>5086009</v>
      </c>
      <c r="F48" s="470">
        <v>976596</v>
      </c>
      <c r="G48" s="470">
        <v>1148352</v>
      </c>
      <c r="H48" s="470">
        <v>28411.04042125</v>
      </c>
      <c r="I48" s="470">
        <v>5479.8152</v>
      </c>
      <c r="J48" s="470">
        <v>7641.3226050000003</v>
      </c>
      <c r="K48" s="471" t="s">
        <v>1055</v>
      </c>
      <c r="L48" s="1114"/>
      <c r="M48" s="1114"/>
      <c r="N48" s="473">
        <v>8756.1904761904771</v>
      </c>
      <c r="O48" s="473">
        <v>56.854075476190474</v>
      </c>
      <c r="P48" s="280"/>
      <c r="Q48" s="1095"/>
      <c r="R48" s="1095"/>
    </row>
    <row r="49" spans="1:18" x14ac:dyDescent="0.25">
      <c r="A49" s="2268"/>
      <c r="B49" s="2269"/>
      <c r="C49" s="1099" t="s">
        <v>1058</v>
      </c>
      <c r="D49" s="1106"/>
      <c r="E49" s="1101">
        <v>496863700</v>
      </c>
      <c r="F49" s="1101">
        <v>71438962</v>
      </c>
      <c r="G49" s="1101">
        <v>68144811</v>
      </c>
      <c r="H49" s="1101">
        <v>25891269.214264698</v>
      </c>
      <c r="I49" s="1101">
        <v>3543733.8695999999</v>
      </c>
      <c r="J49" s="1101">
        <v>3335592.1444938504</v>
      </c>
      <c r="K49" s="1107"/>
      <c r="L49" s="1102"/>
      <c r="M49" s="1102"/>
      <c r="N49" s="1103"/>
      <c r="O49" s="1103"/>
      <c r="P49" s="280"/>
      <c r="Q49" s="1095"/>
      <c r="R49" s="1095"/>
    </row>
    <row r="50" spans="1:18" ht="30" x14ac:dyDescent="0.25">
      <c r="A50" s="2269"/>
      <c r="B50" s="1109" t="s">
        <v>1065</v>
      </c>
      <c r="C50" s="1109" t="s">
        <v>1065</v>
      </c>
      <c r="D50" s="1110"/>
      <c r="E50" s="1115">
        <v>521510180</v>
      </c>
      <c r="F50" s="1115">
        <v>74290060</v>
      </c>
      <c r="G50" s="1115">
        <v>74420576</v>
      </c>
      <c r="H50" s="1115">
        <v>30633514.050374199</v>
      </c>
      <c r="I50" s="1115">
        <v>3906728.3385000001</v>
      </c>
      <c r="J50" s="1115">
        <v>4621592.770385351</v>
      </c>
      <c r="K50" s="1112"/>
      <c r="L50" s="1116"/>
      <c r="M50" s="1116"/>
      <c r="N50" s="1116"/>
      <c r="O50" s="1116"/>
      <c r="P50" s="280"/>
      <c r="Q50" s="1095"/>
      <c r="R50" s="1095"/>
    </row>
    <row r="51" spans="1:18" x14ac:dyDescent="0.25">
      <c r="A51" s="1117"/>
      <c r="B51" s="1118"/>
      <c r="C51" s="1118"/>
      <c r="D51" s="1119"/>
      <c r="E51" s="1120"/>
      <c r="F51" s="1120"/>
      <c r="G51" s="1120"/>
      <c r="H51" s="1120"/>
      <c r="I51" s="1120"/>
      <c r="J51" s="1120"/>
      <c r="K51" s="1121"/>
      <c r="L51" s="1122"/>
      <c r="M51" s="1122"/>
      <c r="N51" s="1122"/>
      <c r="O51" s="1122"/>
      <c r="P51" s="280"/>
      <c r="Q51" s="1095"/>
      <c r="R51" s="1095"/>
    </row>
    <row r="52" spans="1:18" ht="12.6" customHeight="1" x14ac:dyDescent="0.25">
      <c r="A52" s="484" t="s">
        <v>1470</v>
      </c>
      <c r="B52" s="280"/>
      <c r="C52" s="1123"/>
      <c r="D52" s="1124"/>
      <c r="E52" s="1123"/>
      <c r="F52" s="1123"/>
      <c r="G52" s="1123"/>
      <c r="H52" s="1123"/>
      <c r="I52" s="1123"/>
      <c r="J52" s="1123"/>
      <c r="K52" s="1123"/>
      <c r="L52" s="1123"/>
      <c r="M52" s="1123"/>
      <c r="N52" s="1123"/>
      <c r="O52" s="1123"/>
      <c r="P52" s="280"/>
      <c r="Q52" s="1095"/>
      <c r="R52" s="1095"/>
    </row>
    <row r="53" spans="1:18" ht="12.6" customHeight="1" x14ac:dyDescent="0.25">
      <c r="A53" s="1125" t="s">
        <v>479</v>
      </c>
      <c r="B53" s="484"/>
      <c r="C53" s="484"/>
      <c r="D53" s="1126"/>
      <c r="E53" s="484"/>
      <c r="F53" s="484"/>
      <c r="G53" s="484"/>
      <c r="H53" s="484"/>
      <c r="I53" s="484"/>
      <c r="J53" s="484"/>
      <c r="K53" s="484"/>
      <c r="L53" s="484"/>
      <c r="M53" s="484"/>
      <c r="N53" s="484"/>
      <c r="O53" s="484"/>
      <c r="P53" s="280"/>
      <c r="Q53" s="1095"/>
      <c r="R53" s="1095"/>
    </row>
    <row r="54" spans="1:18" x14ac:dyDescent="0.25">
      <c r="A54" s="484" t="s">
        <v>1066</v>
      </c>
      <c r="B54" s="484"/>
      <c r="C54" s="484"/>
      <c r="D54" s="1126"/>
      <c r="E54" s="484"/>
      <c r="F54" s="484"/>
      <c r="G54" s="484"/>
      <c r="H54" s="484"/>
      <c r="I54" s="484"/>
      <c r="J54" s="484"/>
      <c r="K54" s="484"/>
      <c r="L54" s="484"/>
      <c r="M54" s="484"/>
      <c r="N54" s="484"/>
      <c r="O54" s="484"/>
      <c r="P54" s="280"/>
      <c r="Q54" s="1095"/>
      <c r="R54" s="1095"/>
    </row>
    <row r="55" spans="1:18" x14ac:dyDescent="0.25">
      <c r="A55" s="484" t="s">
        <v>1067</v>
      </c>
      <c r="B55" s="484"/>
      <c r="C55" s="484"/>
      <c r="D55" s="1126"/>
      <c r="E55" s="484"/>
      <c r="F55" s="484"/>
      <c r="G55" s="484"/>
      <c r="H55" s="484"/>
      <c r="I55" s="484"/>
      <c r="J55" s="484"/>
      <c r="K55" s="484"/>
      <c r="L55" s="484"/>
      <c r="M55" s="484"/>
      <c r="N55" s="484"/>
      <c r="O55" s="484"/>
      <c r="P55" s="280"/>
      <c r="Q55" s="1095"/>
      <c r="R55" s="1095"/>
    </row>
    <row r="56" spans="1:18" x14ac:dyDescent="0.25">
      <c r="A56" s="484" t="s">
        <v>1068</v>
      </c>
      <c r="B56" s="484"/>
      <c r="C56" s="484"/>
      <c r="D56" s="1126"/>
      <c r="E56" s="484"/>
      <c r="F56" s="484"/>
      <c r="G56" s="484"/>
      <c r="H56" s="484"/>
      <c r="I56" s="484"/>
      <c r="J56" s="484"/>
      <c r="K56" s="484"/>
      <c r="L56" s="484"/>
      <c r="M56" s="484"/>
      <c r="N56" s="484"/>
      <c r="O56" s="484"/>
      <c r="P56" s="280"/>
      <c r="Q56" s="1095"/>
      <c r="R56" s="1095"/>
    </row>
    <row r="57" spans="1:18" x14ac:dyDescent="0.25">
      <c r="A57" s="484" t="s">
        <v>1069</v>
      </c>
      <c r="B57" s="484"/>
      <c r="C57" s="484"/>
      <c r="D57" s="1126"/>
      <c r="E57" s="484"/>
      <c r="F57" s="484"/>
      <c r="G57" s="484"/>
      <c r="H57" s="484"/>
      <c r="I57" s="484"/>
      <c r="J57" s="484"/>
      <c r="K57" s="484"/>
      <c r="L57" s="484"/>
      <c r="M57" s="484"/>
      <c r="N57" s="484"/>
      <c r="O57" s="484"/>
      <c r="P57" s="280"/>
      <c r="Q57" s="1095"/>
      <c r="R57" s="1095"/>
    </row>
    <row r="58" spans="1:18" x14ac:dyDescent="0.25">
      <c r="A58" s="280" t="s">
        <v>1070</v>
      </c>
      <c r="B58" s="989"/>
      <c r="C58" s="1095"/>
      <c r="D58" s="1127"/>
      <c r="E58" s="1095"/>
      <c r="F58" s="1095"/>
      <c r="G58" s="1095"/>
      <c r="H58" s="1095"/>
      <c r="I58" s="1095"/>
      <c r="J58" s="1095"/>
      <c r="K58" s="1095"/>
      <c r="L58" s="1095"/>
      <c r="M58" s="1095"/>
      <c r="N58" s="1095"/>
      <c r="O58" s="1095"/>
      <c r="P58" s="280"/>
      <c r="Q58" s="1095"/>
      <c r="R58" s="1095"/>
    </row>
    <row r="59" spans="1:18" x14ac:dyDescent="0.25">
      <c r="A59" s="225"/>
      <c r="B59" s="484"/>
      <c r="C59" s="484"/>
      <c r="D59" s="1126"/>
      <c r="E59" s="484"/>
      <c r="F59" s="484"/>
      <c r="G59" s="484"/>
      <c r="H59" s="484"/>
      <c r="I59" s="484"/>
      <c r="J59" s="484"/>
      <c r="K59" s="484"/>
      <c r="L59" s="484"/>
      <c r="M59" s="484"/>
      <c r="N59" s="484"/>
      <c r="O59" s="484"/>
      <c r="P59" s="280"/>
      <c r="Q59" s="1095"/>
      <c r="R59" s="1095"/>
    </row>
    <row r="60" spans="1:18" x14ac:dyDescent="0.25">
      <c r="A60" s="225"/>
      <c r="B60" s="484"/>
      <c r="C60" s="484"/>
      <c r="D60" s="1126"/>
      <c r="E60" s="484"/>
      <c r="F60" s="484"/>
      <c r="G60" s="484"/>
      <c r="H60" s="484"/>
      <c r="I60" s="484"/>
      <c r="J60" s="484"/>
      <c r="K60" s="484"/>
      <c r="L60" s="484"/>
      <c r="M60" s="484"/>
      <c r="N60" s="484"/>
      <c r="O60" s="484"/>
      <c r="P60" s="280"/>
      <c r="Q60" s="1095"/>
      <c r="R60" s="1095"/>
    </row>
    <row r="61" spans="1:18" x14ac:dyDescent="0.25">
      <c r="A61" s="225"/>
      <c r="B61" s="484"/>
      <c r="C61" s="484"/>
      <c r="D61" s="1126"/>
      <c r="E61" s="484"/>
      <c r="F61" s="484"/>
      <c r="G61" s="484"/>
      <c r="H61" s="484"/>
      <c r="I61" s="484"/>
      <c r="J61" s="484"/>
      <c r="K61" s="484"/>
      <c r="L61" s="484"/>
      <c r="M61" s="484"/>
      <c r="N61" s="484"/>
      <c r="O61" s="484"/>
      <c r="P61" s="1108"/>
      <c r="Q61" s="1128"/>
      <c r="R61" s="1095"/>
    </row>
    <row r="62" spans="1:18" x14ac:dyDescent="0.25">
      <c r="A62" s="225"/>
      <c r="B62" s="989"/>
      <c r="C62" s="280"/>
      <c r="D62" s="1126"/>
      <c r="E62" s="280"/>
      <c r="F62" s="280"/>
      <c r="G62" s="280"/>
      <c r="H62" s="280"/>
      <c r="I62" s="280"/>
      <c r="J62" s="280"/>
      <c r="K62" s="280"/>
      <c r="L62" s="280"/>
      <c r="M62" s="280"/>
      <c r="N62" s="280"/>
      <c r="O62" s="280"/>
      <c r="P62" s="1108"/>
      <c r="Q62" s="1128"/>
      <c r="R62" s="1095"/>
    </row>
  </sheetData>
  <mergeCells count="19">
    <mergeCell ref="A36:A50"/>
    <mergeCell ref="B36:B40"/>
    <mergeCell ref="B41:B44"/>
    <mergeCell ref="B45:B49"/>
    <mergeCell ref="L2:M2"/>
    <mergeCell ref="N2:O2"/>
    <mergeCell ref="B4:B11"/>
    <mergeCell ref="B12:B21"/>
    <mergeCell ref="A2:A3"/>
    <mergeCell ref="B2:B3"/>
    <mergeCell ref="C2:C3"/>
    <mergeCell ref="D2:D3"/>
    <mergeCell ref="E2:G2"/>
    <mergeCell ref="H2:J2"/>
    <mergeCell ref="A4:A35"/>
    <mergeCell ref="B22:B26"/>
    <mergeCell ref="K2:K3"/>
    <mergeCell ref="B27:B31"/>
    <mergeCell ref="B32:B34"/>
  </mergeCells>
  <printOptions horizontalCentered="1"/>
  <pageMargins left="0.7" right="0.7" top="0.75" bottom="0.75" header="0.3" footer="0.3"/>
  <pageSetup paperSize="9" scale="37" fitToHeight="0"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topLeftCell="C1" workbookViewId="0">
      <selection activeCell="M6" sqref="M6"/>
    </sheetView>
  </sheetViews>
  <sheetFormatPr defaultColWidth="9.140625" defaultRowHeight="11.25" x14ac:dyDescent="0.25"/>
  <cols>
    <col min="1" max="1" width="11.140625" style="1130" customWidth="1"/>
    <col min="2" max="2" width="11.85546875" style="1130" customWidth="1"/>
    <col min="3" max="3" width="21.28515625" style="1130" customWidth="1"/>
    <col min="4" max="4" width="15.42578125" style="1130" bestFit="1" customWidth="1"/>
    <col min="5" max="5" width="11.5703125" style="1130" customWidth="1"/>
    <col min="6" max="6" width="10.7109375" style="1130" customWidth="1"/>
    <col min="7" max="8" width="10.5703125" style="1130" customWidth="1"/>
    <col min="9" max="11" width="10.140625" style="1152" bestFit="1" customWidth="1"/>
    <col min="12" max="12" width="14.140625" style="1130" customWidth="1"/>
    <col min="13" max="14" width="10" style="1130" bestFit="1" customWidth="1"/>
    <col min="15" max="15" width="10.28515625" style="1130" customWidth="1"/>
    <col min="16" max="16" width="18.5703125" style="1130" customWidth="1"/>
    <col min="17" max="19" width="9.140625" style="1130"/>
    <col min="20" max="20" width="10.7109375" style="1130" bestFit="1" customWidth="1"/>
    <col min="21" max="16384" width="9.140625" style="1130"/>
  </cols>
  <sheetData>
    <row r="1" spans="1:30" ht="18" customHeight="1" x14ac:dyDescent="0.25">
      <c r="A1" s="2278" t="s">
        <v>1416</v>
      </c>
      <c r="B1" s="2278"/>
      <c r="C1" s="2278"/>
      <c r="D1" s="2278"/>
      <c r="E1" s="2278"/>
      <c r="F1" s="2278"/>
      <c r="G1" s="2278"/>
      <c r="H1" s="2278"/>
      <c r="I1" s="2278"/>
      <c r="J1" s="2278"/>
      <c r="K1" s="2278"/>
      <c r="L1" s="2278"/>
      <c r="M1" s="2278"/>
      <c r="N1" s="2278"/>
      <c r="O1" s="2278"/>
      <c r="P1" s="2278"/>
    </row>
    <row r="2" spans="1:30" ht="15" customHeight="1" x14ac:dyDescent="0.25">
      <c r="A2" s="2279" t="s">
        <v>994</v>
      </c>
      <c r="B2" s="2279" t="s">
        <v>995</v>
      </c>
      <c r="C2" s="2279" t="s">
        <v>996</v>
      </c>
      <c r="D2" s="2280" t="s">
        <v>1072</v>
      </c>
      <c r="E2" s="2280" t="s">
        <v>997</v>
      </c>
      <c r="F2" s="2273" t="s">
        <v>1414</v>
      </c>
      <c r="G2" s="2274"/>
      <c r="H2" s="2275"/>
      <c r="I2" s="2282" t="s">
        <v>231</v>
      </c>
      <c r="J2" s="2282"/>
      <c r="K2" s="2282"/>
      <c r="L2" s="2280" t="s">
        <v>998</v>
      </c>
      <c r="M2" s="2283"/>
      <c r="N2" s="2284"/>
      <c r="O2" s="2279" t="s">
        <v>1071</v>
      </c>
      <c r="P2" s="2279"/>
    </row>
    <row r="3" spans="1:30" ht="30" customHeight="1" x14ac:dyDescent="0.25">
      <c r="A3" s="2279"/>
      <c r="B3" s="2279"/>
      <c r="C3" s="2279"/>
      <c r="D3" s="2281" t="s">
        <v>1072</v>
      </c>
      <c r="E3" s="2281"/>
      <c r="F3" s="1098" t="s">
        <v>681</v>
      </c>
      <c r="G3" s="1131">
        <v>45566</v>
      </c>
      <c r="H3" s="1131">
        <v>45597</v>
      </c>
      <c r="I3" s="1132" t="s">
        <v>681</v>
      </c>
      <c r="J3" s="1131">
        <v>45566</v>
      </c>
      <c r="K3" s="1131">
        <v>45597</v>
      </c>
      <c r="L3" s="2281"/>
      <c r="M3" s="1133">
        <v>45566</v>
      </c>
      <c r="N3" s="1133">
        <v>45597</v>
      </c>
      <c r="O3" s="1098" t="s">
        <v>473</v>
      </c>
      <c r="P3" s="1098" t="s">
        <v>1150</v>
      </c>
      <c r="U3" s="1134"/>
      <c r="V3" s="1134"/>
    </row>
    <row r="4" spans="1:30" ht="15.75" x14ac:dyDescent="0.25">
      <c r="A4" s="2285" t="s">
        <v>1073</v>
      </c>
      <c r="B4" s="2285" t="s">
        <v>1074</v>
      </c>
      <c r="C4" s="485" t="s">
        <v>1075</v>
      </c>
      <c r="D4" s="486" t="s">
        <v>1076</v>
      </c>
      <c r="E4" s="487" t="s">
        <v>1077</v>
      </c>
      <c r="F4" s="488">
        <v>0</v>
      </c>
      <c r="G4" s="488">
        <v>0</v>
      </c>
      <c r="H4" s="488">
        <v>0</v>
      </c>
      <c r="I4" s="1135">
        <v>0</v>
      </c>
      <c r="J4" s="1135">
        <v>0</v>
      </c>
      <c r="K4" s="1135">
        <v>0</v>
      </c>
      <c r="L4" s="488" t="s">
        <v>1078</v>
      </c>
      <c r="M4" s="1135">
        <v>2581</v>
      </c>
      <c r="N4" s="1135">
        <v>2632</v>
      </c>
      <c r="O4" s="1135">
        <v>0</v>
      </c>
      <c r="P4" s="1135">
        <v>0</v>
      </c>
      <c r="Q4" s="1136"/>
      <c r="AD4" s="1137"/>
    </row>
    <row r="5" spans="1:30" ht="15.75" x14ac:dyDescent="0.25">
      <c r="A5" s="2285"/>
      <c r="B5" s="2285"/>
      <c r="C5" s="485" t="s">
        <v>1079</v>
      </c>
      <c r="D5" s="486" t="s">
        <v>1080</v>
      </c>
      <c r="E5" s="487" t="s">
        <v>1077</v>
      </c>
      <c r="F5" s="488">
        <v>3</v>
      </c>
      <c r="G5" s="488">
        <v>0</v>
      </c>
      <c r="H5" s="488">
        <v>0</v>
      </c>
      <c r="I5" s="1135">
        <v>0.06</v>
      </c>
      <c r="J5" s="1135">
        <v>0</v>
      </c>
      <c r="K5" s="1135">
        <v>0</v>
      </c>
      <c r="L5" s="488" t="s">
        <v>1078</v>
      </c>
      <c r="M5" s="1135">
        <v>2400</v>
      </c>
      <c r="N5" s="1135">
        <v>2413</v>
      </c>
      <c r="O5" s="1135">
        <v>0</v>
      </c>
      <c r="P5" s="1135">
        <v>0</v>
      </c>
      <c r="Q5" s="1136"/>
      <c r="AD5" s="1137"/>
    </row>
    <row r="6" spans="1:30" ht="15.75" x14ac:dyDescent="0.25">
      <c r="A6" s="2285"/>
      <c r="B6" s="2285"/>
      <c r="C6" s="485" t="s">
        <v>1081</v>
      </c>
      <c r="D6" s="486" t="s">
        <v>1081</v>
      </c>
      <c r="E6" s="487" t="s">
        <v>1082</v>
      </c>
      <c r="F6" s="488">
        <v>0</v>
      </c>
      <c r="G6" s="488">
        <v>0</v>
      </c>
      <c r="H6" s="488">
        <v>0</v>
      </c>
      <c r="I6" s="1135">
        <v>0</v>
      </c>
      <c r="J6" s="1135">
        <v>0</v>
      </c>
      <c r="K6" s="1135">
        <v>0</v>
      </c>
      <c r="L6" s="488" t="s">
        <v>1083</v>
      </c>
      <c r="M6" s="1135">
        <v>1335</v>
      </c>
      <c r="N6" s="1135">
        <v>1321</v>
      </c>
      <c r="O6" s="1135">
        <v>0</v>
      </c>
      <c r="P6" s="1135">
        <v>0</v>
      </c>
      <c r="Q6" s="1136"/>
      <c r="AD6" s="1137"/>
    </row>
    <row r="7" spans="1:30" ht="15" x14ac:dyDescent="0.25">
      <c r="A7" s="2285"/>
      <c r="B7" s="2285"/>
      <c r="C7" s="485" t="s">
        <v>1084</v>
      </c>
      <c r="D7" s="486" t="s">
        <v>1085</v>
      </c>
      <c r="E7" s="487" t="s">
        <v>1025</v>
      </c>
      <c r="F7" s="488">
        <v>360082</v>
      </c>
      <c r="G7" s="488">
        <v>66492</v>
      </c>
      <c r="H7" s="488">
        <v>29357</v>
      </c>
      <c r="I7" s="1135">
        <v>11267.47</v>
      </c>
      <c r="J7" s="1135">
        <v>2262.98</v>
      </c>
      <c r="K7" s="1135">
        <v>971.44</v>
      </c>
      <c r="L7" s="488" t="s">
        <v>1078</v>
      </c>
      <c r="M7" s="1135">
        <v>6603</v>
      </c>
      <c r="N7" s="1135">
        <v>6494</v>
      </c>
      <c r="O7" s="1135">
        <v>7202</v>
      </c>
      <c r="P7" s="1135">
        <v>238</v>
      </c>
      <c r="Q7" s="1136"/>
    </row>
    <row r="8" spans="1:30" ht="15" x14ac:dyDescent="0.25">
      <c r="A8" s="2285"/>
      <c r="B8" s="2285"/>
      <c r="C8" s="485" t="s">
        <v>1086</v>
      </c>
      <c r="D8" s="486" t="s">
        <v>1087</v>
      </c>
      <c r="E8" s="487" t="s">
        <v>1077</v>
      </c>
      <c r="F8" s="488">
        <v>0</v>
      </c>
      <c r="G8" s="488">
        <v>0</v>
      </c>
      <c r="H8" s="488">
        <v>0</v>
      </c>
      <c r="I8" s="1135">
        <v>0</v>
      </c>
      <c r="J8" s="1135">
        <v>0</v>
      </c>
      <c r="K8" s="1135" t="s">
        <v>232</v>
      </c>
      <c r="L8" s="488" t="s">
        <v>1078</v>
      </c>
      <c r="M8" s="1135" t="s">
        <v>232</v>
      </c>
      <c r="N8" s="1135" t="s">
        <v>232</v>
      </c>
      <c r="O8" s="1135" t="s">
        <v>232</v>
      </c>
      <c r="P8" s="1135" t="s">
        <v>232</v>
      </c>
      <c r="Q8" s="1136"/>
    </row>
    <row r="9" spans="1:30" ht="15" x14ac:dyDescent="0.25">
      <c r="A9" s="2285"/>
      <c r="B9" s="2285"/>
      <c r="C9" s="485" t="s">
        <v>1088</v>
      </c>
      <c r="D9" s="486" t="s">
        <v>1089</v>
      </c>
      <c r="E9" s="487" t="s">
        <v>1090</v>
      </c>
      <c r="F9" s="488">
        <v>0</v>
      </c>
      <c r="G9" s="488">
        <v>0</v>
      </c>
      <c r="H9" s="488">
        <v>0</v>
      </c>
      <c r="I9" s="1135">
        <v>0</v>
      </c>
      <c r="J9" s="1135">
        <v>0</v>
      </c>
      <c r="K9" s="1135" t="s">
        <v>232</v>
      </c>
      <c r="L9" s="488" t="s">
        <v>1078</v>
      </c>
      <c r="M9" s="1135" t="s">
        <v>232</v>
      </c>
      <c r="N9" s="1135" t="s">
        <v>232</v>
      </c>
      <c r="O9" s="1135" t="s">
        <v>232</v>
      </c>
      <c r="P9" s="1135" t="s">
        <v>232</v>
      </c>
      <c r="Q9" s="1136"/>
    </row>
    <row r="10" spans="1:30" ht="15.75" x14ac:dyDescent="0.25">
      <c r="A10" s="2285"/>
      <c r="B10" s="2285"/>
      <c r="C10" s="485" t="s">
        <v>1091</v>
      </c>
      <c r="D10" s="486" t="s">
        <v>1092</v>
      </c>
      <c r="E10" s="487" t="s">
        <v>1025</v>
      </c>
      <c r="F10" s="488">
        <v>209254</v>
      </c>
      <c r="G10" s="488">
        <v>21646</v>
      </c>
      <c r="H10" s="488">
        <v>37394</v>
      </c>
      <c r="I10" s="1135">
        <v>7681.4800000000014</v>
      </c>
      <c r="J10" s="1135">
        <v>799.59</v>
      </c>
      <c r="K10" s="1135">
        <v>1407.77</v>
      </c>
      <c r="L10" s="488" t="s">
        <v>1078</v>
      </c>
      <c r="M10" s="1135">
        <v>7212</v>
      </c>
      <c r="N10" s="1135">
        <v>7812</v>
      </c>
      <c r="O10" s="1135">
        <v>5451</v>
      </c>
      <c r="P10" s="1135">
        <v>206</v>
      </c>
      <c r="Q10" s="1136"/>
      <c r="AD10" s="1137"/>
    </row>
    <row r="11" spans="1:30" ht="15.75" x14ac:dyDescent="0.25">
      <c r="A11" s="2285"/>
      <c r="B11" s="2285"/>
      <c r="C11" s="485" t="s">
        <v>1093</v>
      </c>
      <c r="D11" s="486" t="s">
        <v>1094</v>
      </c>
      <c r="E11" s="487" t="s">
        <v>1090</v>
      </c>
      <c r="F11" s="488">
        <v>0</v>
      </c>
      <c r="G11" s="488">
        <v>0</v>
      </c>
      <c r="H11" s="488">
        <v>0</v>
      </c>
      <c r="I11" s="1135">
        <v>0</v>
      </c>
      <c r="J11" s="1135">
        <v>0</v>
      </c>
      <c r="K11" s="1135">
        <v>0</v>
      </c>
      <c r="L11" s="488" t="s">
        <v>1095</v>
      </c>
      <c r="M11" s="1135">
        <v>26310</v>
      </c>
      <c r="N11" s="1135">
        <v>26210</v>
      </c>
      <c r="O11" s="1135">
        <v>0</v>
      </c>
      <c r="P11" s="1135">
        <v>0</v>
      </c>
      <c r="Q11" s="1136"/>
      <c r="AD11" s="1137"/>
    </row>
    <row r="12" spans="1:30" ht="15.75" x14ac:dyDescent="0.25">
      <c r="A12" s="2285"/>
      <c r="B12" s="2285"/>
      <c r="C12" s="485" t="s">
        <v>1417</v>
      </c>
      <c r="D12" s="486" t="s">
        <v>1418</v>
      </c>
      <c r="E12" s="487"/>
      <c r="F12" s="488">
        <v>988</v>
      </c>
      <c r="G12" s="488">
        <v>258</v>
      </c>
      <c r="H12" s="488">
        <v>231</v>
      </c>
      <c r="I12" s="1135">
        <v>56.47</v>
      </c>
      <c r="J12" s="1135">
        <v>15.18</v>
      </c>
      <c r="K12" s="1135">
        <v>14.48</v>
      </c>
      <c r="L12" s="488" t="s">
        <v>1078</v>
      </c>
      <c r="M12" s="1135">
        <v>1207</v>
      </c>
      <c r="N12" s="1135">
        <v>1246</v>
      </c>
      <c r="O12" s="1135">
        <v>152</v>
      </c>
      <c r="P12" s="1135">
        <v>10</v>
      </c>
      <c r="Q12" s="1136"/>
      <c r="AD12" s="1137"/>
    </row>
    <row r="13" spans="1:30" ht="15" x14ac:dyDescent="0.25">
      <c r="A13" s="2285"/>
      <c r="B13" s="2285"/>
      <c r="C13" s="485" t="s">
        <v>1096</v>
      </c>
      <c r="D13" s="486" t="s">
        <v>1097</v>
      </c>
      <c r="E13" s="487" t="s">
        <v>1077</v>
      </c>
      <c r="F13" s="488">
        <v>409872</v>
      </c>
      <c r="G13" s="488">
        <v>22416</v>
      </c>
      <c r="H13" s="488">
        <v>33766</v>
      </c>
      <c r="I13" s="1135">
        <v>11661.140000000001</v>
      </c>
      <c r="J13" s="1135">
        <v>664.2</v>
      </c>
      <c r="K13" s="1135">
        <v>951.49</v>
      </c>
      <c r="L13" s="488" t="s">
        <v>1083</v>
      </c>
      <c r="M13" s="1135">
        <v>2946</v>
      </c>
      <c r="N13" s="1135">
        <v>2727</v>
      </c>
      <c r="O13" s="1135">
        <v>3284</v>
      </c>
      <c r="P13" s="1135">
        <v>93</v>
      </c>
      <c r="Q13" s="1136"/>
    </row>
    <row r="14" spans="1:30" ht="15" x14ac:dyDescent="0.25">
      <c r="A14" s="2285"/>
      <c r="B14" s="2285"/>
      <c r="C14" s="485" t="s">
        <v>1098</v>
      </c>
      <c r="D14" s="486" t="s">
        <v>1098</v>
      </c>
      <c r="E14" s="487" t="s">
        <v>1077</v>
      </c>
      <c r="F14" s="488">
        <v>0</v>
      </c>
      <c r="G14" s="488">
        <v>0</v>
      </c>
      <c r="H14" s="488">
        <v>0</v>
      </c>
      <c r="I14" s="1135">
        <v>0</v>
      </c>
      <c r="J14" s="1135">
        <v>0</v>
      </c>
      <c r="K14" s="1135" t="s">
        <v>232</v>
      </c>
      <c r="L14" s="488" t="s">
        <v>1078</v>
      </c>
      <c r="M14" s="1135" t="s">
        <v>232</v>
      </c>
      <c r="N14" s="1135" t="s">
        <v>232</v>
      </c>
      <c r="O14" s="1135" t="s">
        <v>232</v>
      </c>
      <c r="P14" s="1135" t="s">
        <v>232</v>
      </c>
      <c r="Q14" s="1136"/>
    </row>
    <row r="15" spans="1:30" ht="15" x14ac:dyDescent="0.25">
      <c r="A15" s="2285"/>
      <c r="B15" s="2285"/>
      <c r="C15" s="485" t="s">
        <v>1099</v>
      </c>
      <c r="D15" s="486" t="s">
        <v>1100</v>
      </c>
      <c r="E15" s="487" t="s">
        <v>1077</v>
      </c>
      <c r="F15" s="488">
        <v>853829</v>
      </c>
      <c r="G15" s="488">
        <v>109675</v>
      </c>
      <c r="H15" s="488">
        <v>108484</v>
      </c>
      <c r="I15" s="1135">
        <v>23164.43</v>
      </c>
      <c r="J15" s="1135">
        <v>3019.86</v>
      </c>
      <c r="K15" s="1135">
        <v>2827.84</v>
      </c>
      <c r="L15" s="488" t="s">
        <v>1078</v>
      </c>
      <c r="M15" s="1135">
        <v>5259</v>
      </c>
      <c r="N15" s="1135">
        <v>5158</v>
      </c>
      <c r="O15" s="1135">
        <v>12935</v>
      </c>
      <c r="P15" s="1135">
        <v>337</v>
      </c>
      <c r="Q15" s="1136"/>
    </row>
    <row r="16" spans="1:30" ht="15" x14ac:dyDescent="0.25">
      <c r="A16" s="2285"/>
      <c r="B16" s="2285"/>
      <c r="C16" s="485" t="s">
        <v>1101</v>
      </c>
      <c r="D16" s="486" t="s">
        <v>1102</v>
      </c>
      <c r="E16" s="487" t="s">
        <v>1025</v>
      </c>
      <c r="F16" s="488">
        <v>426294</v>
      </c>
      <c r="G16" s="488">
        <v>61028</v>
      </c>
      <c r="H16" s="488">
        <v>47529</v>
      </c>
      <c r="I16" s="1135">
        <v>22960.690000000002</v>
      </c>
      <c r="J16" s="1135">
        <v>3395.9</v>
      </c>
      <c r="K16" s="1135">
        <v>2474.27</v>
      </c>
      <c r="L16" s="488" t="s">
        <v>1078</v>
      </c>
      <c r="M16" s="1135">
        <v>10628</v>
      </c>
      <c r="N16" s="1135">
        <v>10061</v>
      </c>
      <c r="O16" s="1135">
        <v>11658</v>
      </c>
      <c r="P16" s="1135">
        <v>608</v>
      </c>
      <c r="Q16" s="1136"/>
    </row>
    <row r="17" spans="1:17" ht="15" x14ac:dyDescent="0.25">
      <c r="A17" s="2285"/>
      <c r="B17" s="2285"/>
      <c r="C17" s="485" t="s">
        <v>1103</v>
      </c>
      <c r="D17" s="486" t="s">
        <v>1103</v>
      </c>
      <c r="E17" s="487" t="s">
        <v>1025</v>
      </c>
      <c r="F17" s="488">
        <v>0</v>
      </c>
      <c r="G17" s="488">
        <v>0</v>
      </c>
      <c r="H17" s="488">
        <v>0</v>
      </c>
      <c r="I17" s="1135">
        <v>0</v>
      </c>
      <c r="J17" s="1135">
        <v>0</v>
      </c>
      <c r="K17" s="1135">
        <v>0</v>
      </c>
      <c r="L17" s="488" t="s">
        <v>1106</v>
      </c>
      <c r="M17" s="1135">
        <v>5388</v>
      </c>
      <c r="N17" s="1135">
        <v>5121</v>
      </c>
      <c r="O17" s="1135">
        <v>0</v>
      </c>
      <c r="P17" s="1135">
        <v>0</v>
      </c>
      <c r="Q17" s="1136"/>
    </row>
    <row r="18" spans="1:17" ht="15" x14ac:dyDescent="0.25">
      <c r="A18" s="2285"/>
      <c r="B18" s="2285"/>
      <c r="C18" s="485" t="s">
        <v>1104</v>
      </c>
      <c r="D18" s="486" t="s">
        <v>1105</v>
      </c>
      <c r="E18" s="487" t="s">
        <v>1077</v>
      </c>
      <c r="F18" s="488">
        <v>0</v>
      </c>
      <c r="G18" s="488">
        <v>0</v>
      </c>
      <c r="H18" s="488">
        <v>0</v>
      </c>
      <c r="I18" s="1135">
        <v>0</v>
      </c>
      <c r="J18" s="1135">
        <v>0</v>
      </c>
      <c r="K18" s="1135" t="s">
        <v>232</v>
      </c>
      <c r="L18" s="488" t="s">
        <v>1078</v>
      </c>
      <c r="M18" s="1135" t="s">
        <v>232</v>
      </c>
      <c r="N18" s="1135" t="s">
        <v>232</v>
      </c>
      <c r="O18" s="1135" t="s">
        <v>232</v>
      </c>
      <c r="P18" s="1135" t="s">
        <v>232</v>
      </c>
      <c r="Q18" s="1136"/>
    </row>
    <row r="19" spans="1:17" ht="15" x14ac:dyDescent="0.25">
      <c r="A19" s="2285"/>
      <c r="B19" s="2285"/>
      <c r="C19" s="485" t="s">
        <v>1107</v>
      </c>
      <c r="D19" s="486" t="s">
        <v>1108</v>
      </c>
      <c r="E19" s="487" t="s">
        <v>1109</v>
      </c>
      <c r="F19" s="488">
        <v>0</v>
      </c>
      <c r="G19" s="488">
        <v>0</v>
      </c>
      <c r="H19" s="488">
        <v>0</v>
      </c>
      <c r="I19" s="1135">
        <v>0</v>
      </c>
      <c r="J19" s="1135">
        <v>0</v>
      </c>
      <c r="K19" s="1135">
        <v>0</v>
      </c>
      <c r="L19" s="488"/>
      <c r="M19" s="1135">
        <v>14055</v>
      </c>
      <c r="N19" s="1135">
        <v>14560</v>
      </c>
      <c r="O19" s="1135">
        <v>0</v>
      </c>
      <c r="P19" s="1135">
        <v>0</v>
      </c>
      <c r="Q19" s="1136"/>
    </row>
    <row r="20" spans="1:17" ht="15" x14ac:dyDescent="0.25">
      <c r="A20" s="2285"/>
      <c r="B20" s="2285"/>
      <c r="C20" s="485" t="s">
        <v>1110</v>
      </c>
      <c r="D20" s="486" t="s">
        <v>1111</v>
      </c>
      <c r="E20" s="487"/>
      <c r="F20" s="488">
        <v>21</v>
      </c>
      <c r="G20" s="488">
        <v>0</v>
      </c>
      <c r="H20" s="488">
        <v>0</v>
      </c>
      <c r="I20" s="1135">
        <v>0.49</v>
      </c>
      <c r="J20" s="1135">
        <v>0</v>
      </c>
      <c r="K20" s="1135">
        <v>0</v>
      </c>
      <c r="L20" s="488" t="s">
        <v>1078</v>
      </c>
      <c r="M20" s="1135">
        <v>25095</v>
      </c>
      <c r="N20" s="1135">
        <v>25055</v>
      </c>
      <c r="O20" s="1135">
        <v>0</v>
      </c>
      <c r="P20" s="1135">
        <v>0</v>
      </c>
      <c r="Q20" s="1136"/>
    </row>
    <row r="21" spans="1:17" ht="15" x14ac:dyDescent="0.25">
      <c r="A21" s="2285"/>
      <c r="B21" s="2285"/>
      <c r="C21" s="485" t="s">
        <v>1110</v>
      </c>
      <c r="D21" s="486" t="s">
        <v>1112</v>
      </c>
      <c r="E21" s="487" t="s">
        <v>1109</v>
      </c>
      <c r="F21" s="488">
        <v>86929</v>
      </c>
      <c r="G21" s="488">
        <v>8212</v>
      </c>
      <c r="H21" s="488">
        <v>6836</v>
      </c>
      <c r="I21" s="1135">
        <v>6828.0100000000011</v>
      </c>
      <c r="J21" s="1135">
        <v>628.66999999999996</v>
      </c>
      <c r="K21" s="1135">
        <v>510.55</v>
      </c>
      <c r="L21" s="488" t="s">
        <v>1114</v>
      </c>
      <c r="M21" s="1135">
        <v>24215</v>
      </c>
      <c r="N21" s="1135">
        <v>25255</v>
      </c>
      <c r="O21" s="1135">
        <v>1011</v>
      </c>
      <c r="P21" s="1135">
        <v>75</v>
      </c>
      <c r="Q21" s="1136"/>
    </row>
    <row r="22" spans="1:17" ht="15" x14ac:dyDescent="0.25">
      <c r="A22" s="2285"/>
      <c r="B22" s="2285"/>
      <c r="C22" s="485" t="s">
        <v>1044</v>
      </c>
      <c r="D22" s="486" t="s">
        <v>1113</v>
      </c>
      <c r="E22" s="487" t="s">
        <v>1045</v>
      </c>
      <c r="F22" s="488">
        <v>29762</v>
      </c>
      <c r="G22" s="488">
        <v>5418</v>
      </c>
      <c r="H22" s="488">
        <v>5488</v>
      </c>
      <c r="I22" s="1135">
        <v>938.2</v>
      </c>
      <c r="J22" s="1135">
        <v>170.21</v>
      </c>
      <c r="K22" s="1135">
        <v>169.75</v>
      </c>
      <c r="L22" s="488" t="s">
        <v>1078</v>
      </c>
      <c r="M22" s="1135">
        <v>1479</v>
      </c>
      <c r="N22" s="1135">
        <v>1441</v>
      </c>
      <c r="O22" s="1135">
        <v>2738</v>
      </c>
      <c r="P22" s="1135">
        <v>85</v>
      </c>
      <c r="Q22" s="1136"/>
    </row>
    <row r="23" spans="1:17" ht="15" x14ac:dyDescent="0.25">
      <c r="A23" s="2285"/>
      <c r="B23" s="2285"/>
      <c r="C23" s="485" t="s">
        <v>1115</v>
      </c>
      <c r="D23" s="486" t="s">
        <v>1116</v>
      </c>
      <c r="E23" s="487" t="s">
        <v>1077</v>
      </c>
      <c r="F23" s="488">
        <v>0</v>
      </c>
      <c r="G23" s="488">
        <v>0</v>
      </c>
      <c r="H23" s="488">
        <v>0</v>
      </c>
      <c r="I23" s="1135">
        <v>0</v>
      </c>
      <c r="J23" s="1135">
        <v>0</v>
      </c>
      <c r="K23" s="1135">
        <v>0</v>
      </c>
      <c r="L23" s="488" t="s">
        <v>1083</v>
      </c>
      <c r="M23" s="1135">
        <v>2385</v>
      </c>
      <c r="N23" s="1135">
        <v>2445</v>
      </c>
      <c r="O23" s="1135">
        <v>0</v>
      </c>
      <c r="P23" s="1135">
        <v>0</v>
      </c>
      <c r="Q23" s="1136"/>
    </row>
    <row r="24" spans="1:17" ht="15" x14ac:dyDescent="0.25">
      <c r="A24" s="2285"/>
      <c r="B24" s="2285"/>
      <c r="C24" s="485" t="s">
        <v>1117</v>
      </c>
      <c r="D24" s="486" t="s">
        <v>1118</v>
      </c>
      <c r="E24" s="487" t="s">
        <v>1025</v>
      </c>
      <c r="F24" s="488">
        <v>0</v>
      </c>
      <c r="G24" s="488">
        <v>0</v>
      </c>
      <c r="H24" s="488">
        <v>0</v>
      </c>
      <c r="I24" s="1135">
        <v>0</v>
      </c>
      <c r="J24" s="1135">
        <v>0</v>
      </c>
      <c r="K24" s="1135" t="s">
        <v>232</v>
      </c>
      <c r="L24" s="488" t="s">
        <v>1078</v>
      </c>
      <c r="M24" s="1135" t="s">
        <v>232</v>
      </c>
      <c r="N24" s="1135" t="s">
        <v>232</v>
      </c>
      <c r="O24" s="1135" t="s">
        <v>232</v>
      </c>
      <c r="P24" s="1135" t="s">
        <v>232</v>
      </c>
      <c r="Q24" s="1136"/>
    </row>
    <row r="25" spans="1:17" ht="15" x14ac:dyDescent="0.25">
      <c r="A25" s="2285"/>
      <c r="B25" s="2285"/>
      <c r="C25" s="485" t="s">
        <v>1119</v>
      </c>
      <c r="D25" s="486" t="s">
        <v>1120</v>
      </c>
      <c r="E25" s="487" t="s">
        <v>1077</v>
      </c>
      <c r="F25" s="488">
        <v>0</v>
      </c>
      <c r="G25" s="488">
        <v>0</v>
      </c>
      <c r="H25" s="488">
        <v>0</v>
      </c>
      <c r="I25" s="1135">
        <v>0</v>
      </c>
      <c r="J25" s="1135">
        <v>0</v>
      </c>
      <c r="K25" s="1135" t="s">
        <v>232</v>
      </c>
      <c r="L25" s="488" t="s">
        <v>1078</v>
      </c>
      <c r="M25" s="1135" t="s">
        <v>232</v>
      </c>
      <c r="N25" s="1135" t="s">
        <v>232</v>
      </c>
      <c r="O25" s="1135" t="s">
        <v>232</v>
      </c>
      <c r="P25" s="1135" t="s">
        <v>232</v>
      </c>
      <c r="Q25" s="1136"/>
    </row>
    <row r="26" spans="1:17" ht="15" x14ac:dyDescent="0.25">
      <c r="A26" s="2285"/>
      <c r="B26" s="2285"/>
      <c r="C26" s="485" t="s">
        <v>1121</v>
      </c>
      <c r="D26" s="486" t="s">
        <v>1122</v>
      </c>
      <c r="E26" s="487" t="s">
        <v>1025</v>
      </c>
      <c r="F26" s="488">
        <v>0</v>
      </c>
      <c r="G26" s="488">
        <v>0</v>
      </c>
      <c r="H26" s="488">
        <v>0</v>
      </c>
      <c r="I26" s="1135">
        <v>0</v>
      </c>
      <c r="J26" s="1135">
        <v>0</v>
      </c>
      <c r="K26" s="1135">
        <v>0</v>
      </c>
      <c r="L26" s="488" t="s">
        <v>1078</v>
      </c>
      <c r="M26" s="1135">
        <v>14360</v>
      </c>
      <c r="N26" s="1135">
        <v>13760</v>
      </c>
      <c r="O26" s="1135">
        <v>0</v>
      </c>
      <c r="P26" s="1135">
        <v>0</v>
      </c>
      <c r="Q26" s="1136"/>
    </row>
    <row r="27" spans="1:17" ht="15" x14ac:dyDescent="0.25">
      <c r="A27" s="2285"/>
      <c r="B27" s="2285"/>
      <c r="C27" s="485" t="s">
        <v>1123</v>
      </c>
      <c r="D27" s="486" t="s">
        <v>1124</v>
      </c>
      <c r="E27" s="487" t="s">
        <v>1025</v>
      </c>
      <c r="F27" s="488">
        <v>0</v>
      </c>
      <c r="G27" s="488">
        <v>0</v>
      </c>
      <c r="H27" s="488">
        <v>0</v>
      </c>
      <c r="I27" s="1135">
        <v>0</v>
      </c>
      <c r="J27" s="1135">
        <v>0</v>
      </c>
      <c r="K27" s="1135" t="s">
        <v>232</v>
      </c>
      <c r="L27" s="488" t="s">
        <v>1035</v>
      </c>
      <c r="M27" s="1135" t="s">
        <v>232</v>
      </c>
      <c r="N27" s="1135" t="s">
        <v>232</v>
      </c>
      <c r="O27" s="1135" t="s">
        <v>232</v>
      </c>
      <c r="P27" s="1135" t="s">
        <v>232</v>
      </c>
      <c r="Q27" s="1136"/>
    </row>
    <row r="28" spans="1:17" ht="15" x14ac:dyDescent="0.25">
      <c r="A28" s="2285"/>
      <c r="B28" s="2285"/>
      <c r="C28" s="485" t="s">
        <v>1125</v>
      </c>
      <c r="D28" s="486" t="s">
        <v>1126</v>
      </c>
      <c r="E28" s="487" t="s">
        <v>1077</v>
      </c>
      <c r="F28" s="488">
        <v>0</v>
      </c>
      <c r="G28" s="488">
        <v>0</v>
      </c>
      <c r="H28" s="488">
        <v>0</v>
      </c>
      <c r="I28" s="1135">
        <v>0</v>
      </c>
      <c r="J28" s="1135">
        <v>0</v>
      </c>
      <c r="K28" s="1135" t="s">
        <v>232</v>
      </c>
      <c r="L28" s="488"/>
      <c r="M28" s="1135" t="s">
        <v>232</v>
      </c>
      <c r="N28" s="1135" t="s">
        <v>232</v>
      </c>
      <c r="O28" s="1135" t="s">
        <v>232</v>
      </c>
      <c r="P28" s="1135" t="s">
        <v>232</v>
      </c>
      <c r="Q28" s="1136"/>
    </row>
    <row r="29" spans="1:17" ht="15" x14ac:dyDescent="0.25">
      <c r="A29" s="2285"/>
      <c r="B29" s="2285"/>
      <c r="C29" s="485" t="s">
        <v>1419</v>
      </c>
      <c r="D29" s="486" t="s">
        <v>1127</v>
      </c>
      <c r="E29" s="487" t="s">
        <v>1025</v>
      </c>
      <c r="F29" s="488">
        <v>3981</v>
      </c>
      <c r="G29" s="488">
        <v>171</v>
      </c>
      <c r="H29" s="488">
        <v>93</v>
      </c>
      <c r="I29" s="1135">
        <v>186.64000000000001</v>
      </c>
      <c r="J29" s="1135">
        <v>10.4</v>
      </c>
      <c r="K29" s="1135">
        <v>6.18</v>
      </c>
      <c r="L29" s="488" t="s">
        <v>1078</v>
      </c>
      <c r="M29" s="1135">
        <v>1287</v>
      </c>
      <c r="N29" s="1135">
        <v>1314</v>
      </c>
      <c r="O29" s="1135">
        <v>52</v>
      </c>
      <c r="P29" s="1135">
        <v>3</v>
      </c>
      <c r="Q29" s="1136"/>
    </row>
    <row r="30" spans="1:17" ht="15" x14ac:dyDescent="0.25">
      <c r="A30" s="2285"/>
      <c r="B30" s="2285"/>
      <c r="C30" s="485" t="s">
        <v>1128</v>
      </c>
      <c r="D30" s="486" t="s">
        <v>1129</v>
      </c>
      <c r="E30" s="487" t="s">
        <v>1025</v>
      </c>
      <c r="F30" s="488">
        <v>167255</v>
      </c>
      <c r="G30" s="488">
        <v>18662</v>
      </c>
      <c r="H30" s="488">
        <v>11561</v>
      </c>
      <c r="I30" s="1135">
        <v>13512.89</v>
      </c>
      <c r="J30" s="1135">
        <v>1270.1600000000001</v>
      </c>
      <c r="K30" s="1135">
        <v>803.69</v>
      </c>
      <c r="L30" s="488"/>
      <c r="M30" s="1135">
        <v>12888</v>
      </c>
      <c r="N30" s="1135">
        <v>13552</v>
      </c>
      <c r="O30" s="1135">
        <v>2896</v>
      </c>
      <c r="P30" s="1135">
        <v>199</v>
      </c>
      <c r="Q30" s="1136"/>
    </row>
    <row r="31" spans="1:17" ht="15" x14ac:dyDescent="0.25">
      <c r="A31" s="2285"/>
      <c r="B31" s="2285"/>
      <c r="C31" s="485" t="s">
        <v>1130</v>
      </c>
      <c r="D31" s="486" t="s">
        <v>1131</v>
      </c>
      <c r="E31" s="487" t="s">
        <v>1077</v>
      </c>
      <c r="F31" s="488">
        <v>0</v>
      </c>
      <c r="G31" s="488">
        <v>0</v>
      </c>
      <c r="H31" s="488">
        <v>0</v>
      </c>
      <c r="I31" s="1135">
        <v>0</v>
      </c>
      <c r="J31" s="1135">
        <v>0</v>
      </c>
      <c r="K31" s="1135" t="s">
        <v>232</v>
      </c>
      <c r="L31" s="488"/>
      <c r="M31" s="1135" t="s">
        <v>232</v>
      </c>
      <c r="N31" s="1135" t="s">
        <v>232</v>
      </c>
      <c r="O31" s="1135" t="s">
        <v>232</v>
      </c>
      <c r="P31" s="1135" t="s">
        <v>232</v>
      </c>
      <c r="Q31" s="1136"/>
    </row>
    <row r="32" spans="1:17" ht="15" x14ac:dyDescent="0.25">
      <c r="A32" s="2285"/>
      <c r="B32" s="2285"/>
      <c r="C32" s="485" t="s">
        <v>1420</v>
      </c>
      <c r="D32" s="486" t="s">
        <v>1421</v>
      </c>
      <c r="E32" s="487" t="s">
        <v>1025</v>
      </c>
      <c r="F32" s="488">
        <v>173</v>
      </c>
      <c r="G32" s="488">
        <v>128</v>
      </c>
      <c r="H32" s="488">
        <v>45</v>
      </c>
      <c r="I32" s="1135">
        <v>3.19</v>
      </c>
      <c r="J32" s="1135">
        <v>2.36</v>
      </c>
      <c r="K32" s="1135">
        <v>0.83</v>
      </c>
      <c r="L32" s="488" t="s">
        <v>1078</v>
      </c>
      <c r="M32" s="1135">
        <v>3740</v>
      </c>
      <c r="N32" s="1135">
        <v>3791</v>
      </c>
      <c r="O32" s="1135">
        <v>14</v>
      </c>
      <c r="P32" s="1135">
        <v>0</v>
      </c>
      <c r="Q32" s="1136"/>
    </row>
    <row r="33" spans="1:18" s="1141" customFormat="1" ht="15" x14ac:dyDescent="0.25">
      <c r="A33" s="2285"/>
      <c r="B33" s="2286"/>
      <c r="C33" s="1138" t="s">
        <v>1047</v>
      </c>
      <c r="D33" s="1138"/>
      <c r="E33" s="1139"/>
      <c r="F33" s="1139">
        <v>2548443</v>
      </c>
      <c r="G33" s="1139">
        <v>314106</v>
      </c>
      <c r="H33" s="1139">
        <v>280784</v>
      </c>
      <c r="I33" s="1140">
        <v>98261.16</v>
      </c>
      <c r="J33" s="1140">
        <v>12239.509999999998</v>
      </c>
      <c r="K33" s="1140">
        <v>10138.290000000001</v>
      </c>
      <c r="L33" s="1139"/>
      <c r="M33" s="1140" t="s">
        <v>232</v>
      </c>
      <c r="N33" s="1140" t="s">
        <v>232</v>
      </c>
      <c r="O33" s="1140">
        <v>47393</v>
      </c>
      <c r="P33" s="1140">
        <v>1854</v>
      </c>
      <c r="Q33" s="1130"/>
      <c r="R33" s="1130"/>
    </row>
    <row r="34" spans="1:18" ht="15" x14ac:dyDescent="0.25">
      <c r="A34" s="2285"/>
      <c r="B34" s="2287" t="s">
        <v>987</v>
      </c>
      <c r="C34" s="485" t="s">
        <v>1132</v>
      </c>
      <c r="D34" s="486" t="s">
        <v>1133</v>
      </c>
      <c r="E34" s="487" t="s">
        <v>1077</v>
      </c>
      <c r="F34" s="488">
        <v>16</v>
      </c>
      <c r="G34" s="488">
        <v>0</v>
      </c>
      <c r="H34" s="488">
        <v>0</v>
      </c>
      <c r="I34" s="1135">
        <v>0.68</v>
      </c>
      <c r="J34" s="1135">
        <v>0</v>
      </c>
      <c r="K34" s="1135">
        <v>0</v>
      </c>
      <c r="L34" s="488" t="s">
        <v>1035</v>
      </c>
      <c r="M34" s="1135">
        <v>41970</v>
      </c>
      <c r="N34" s="1135">
        <v>41880</v>
      </c>
      <c r="O34" s="1135">
        <v>0</v>
      </c>
      <c r="P34" s="1135">
        <v>0</v>
      </c>
    </row>
    <row r="35" spans="1:18" s="1141" customFormat="1" ht="15" x14ac:dyDescent="0.25">
      <c r="A35" s="2285"/>
      <c r="B35" s="2288"/>
      <c r="C35" s="1138" t="s">
        <v>1134</v>
      </c>
      <c r="D35" s="1138"/>
      <c r="E35" s="1142"/>
      <c r="F35" s="1142">
        <v>16</v>
      </c>
      <c r="G35" s="1139">
        <v>0</v>
      </c>
      <c r="H35" s="1139"/>
      <c r="I35" s="1140">
        <v>0.68</v>
      </c>
      <c r="J35" s="1140">
        <v>0</v>
      </c>
      <c r="K35" s="1140">
        <v>0</v>
      </c>
      <c r="L35" s="1143"/>
      <c r="M35" s="1144"/>
      <c r="N35" s="1144"/>
      <c r="O35" s="1144">
        <v>0</v>
      </c>
      <c r="P35" s="1144">
        <v>0</v>
      </c>
      <c r="Q35" s="1130"/>
      <c r="R35" s="1130"/>
    </row>
    <row r="36" spans="1:18" ht="15" x14ac:dyDescent="0.25">
      <c r="A36" s="2285"/>
      <c r="B36" s="2287" t="s">
        <v>1135</v>
      </c>
      <c r="C36" s="486" t="s">
        <v>1136</v>
      </c>
      <c r="D36" s="486" t="s">
        <v>1136</v>
      </c>
      <c r="E36" s="490" t="s">
        <v>1137</v>
      </c>
      <c r="F36" s="488">
        <v>0</v>
      </c>
      <c r="G36" s="488">
        <v>0</v>
      </c>
      <c r="H36" s="488">
        <v>0</v>
      </c>
      <c r="I36" s="1135">
        <v>0</v>
      </c>
      <c r="J36" s="1135">
        <v>0</v>
      </c>
      <c r="K36" s="1135">
        <v>0</v>
      </c>
      <c r="L36" s="491" t="s">
        <v>1060</v>
      </c>
      <c r="M36" s="1135">
        <v>0</v>
      </c>
      <c r="N36" s="1135">
        <v>0</v>
      </c>
      <c r="O36" s="1135">
        <v>0</v>
      </c>
      <c r="P36" s="1135">
        <v>0</v>
      </c>
    </row>
    <row r="37" spans="1:18" ht="15" x14ac:dyDescent="0.25">
      <c r="A37" s="2285"/>
      <c r="B37" s="2289"/>
      <c r="C37" s="486" t="s">
        <v>1138</v>
      </c>
      <c r="D37" s="486" t="s">
        <v>1138</v>
      </c>
      <c r="E37" s="490" t="s">
        <v>1137</v>
      </c>
      <c r="F37" s="488">
        <v>0</v>
      </c>
      <c r="G37" s="488">
        <v>0</v>
      </c>
      <c r="H37" s="488">
        <v>0</v>
      </c>
      <c r="I37" s="1135">
        <v>0</v>
      </c>
      <c r="J37" s="1135">
        <v>0</v>
      </c>
      <c r="K37" s="1135">
        <v>0</v>
      </c>
      <c r="L37" s="491" t="s">
        <v>1060</v>
      </c>
      <c r="M37" s="1135">
        <v>0</v>
      </c>
      <c r="N37" s="1135">
        <v>0</v>
      </c>
      <c r="O37" s="1135">
        <v>0</v>
      </c>
      <c r="P37" s="1135">
        <v>0</v>
      </c>
    </row>
    <row r="38" spans="1:18" ht="15" x14ac:dyDescent="0.25">
      <c r="A38" s="2285"/>
      <c r="B38" s="2289"/>
      <c r="C38" s="486" t="s">
        <v>1139</v>
      </c>
      <c r="D38" s="486" t="s">
        <v>1139</v>
      </c>
      <c r="E38" s="490" t="s">
        <v>1137</v>
      </c>
      <c r="F38" s="488">
        <v>0</v>
      </c>
      <c r="G38" s="488">
        <v>0</v>
      </c>
      <c r="H38" s="488">
        <v>0</v>
      </c>
      <c r="I38" s="1135">
        <v>0</v>
      </c>
      <c r="J38" s="1135">
        <v>0</v>
      </c>
      <c r="K38" s="1135">
        <v>0</v>
      </c>
      <c r="L38" s="491" t="s">
        <v>1060</v>
      </c>
      <c r="M38" s="1135">
        <v>0</v>
      </c>
      <c r="N38" s="1135">
        <v>0</v>
      </c>
      <c r="O38" s="1135">
        <v>0</v>
      </c>
      <c r="P38" s="1135">
        <v>0</v>
      </c>
    </row>
    <row r="39" spans="1:18" s="1141" customFormat="1" ht="15" x14ac:dyDescent="0.25">
      <c r="A39" s="2285"/>
      <c r="B39" s="2288"/>
      <c r="C39" s="1138" t="s">
        <v>1140</v>
      </c>
      <c r="D39" s="1138"/>
      <c r="E39" s="1142"/>
      <c r="F39" s="1142">
        <v>0</v>
      </c>
      <c r="G39" s="1139">
        <v>0</v>
      </c>
      <c r="H39" s="1139">
        <v>0</v>
      </c>
      <c r="I39" s="1140">
        <v>0</v>
      </c>
      <c r="J39" s="1140">
        <v>0</v>
      </c>
      <c r="K39" s="1140">
        <v>0</v>
      </c>
      <c r="L39" s="1139"/>
      <c r="M39" s="1140"/>
      <c r="N39" s="1140"/>
      <c r="O39" s="1140">
        <v>0</v>
      </c>
      <c r="P39" s="1140">
        <v>0</v>
      </c>
      <c r="Q39" s="1130"/>
      <c r="R39" s="1130"/>
    </row>
    <row r="40" spans="1:18" s="1141" customFormat="1" ht="45" x14ac:dyDescent="0.25">
      <c r="A40" s="2286"/>
      <c r="B40" s="1145" t="s">
        <v>1141</v>
      </c>
      <c r="C40" s="1138" t="s">
        <v>1141</v>
      </c>
      <c r="D40" s="1138"/>
      <c r="E40" s="1139"/>
      <c r="F40" s="1139">
        <v>2548459</v>
      </c>
      <c r="G40" s="1139">
        <v>314106</v>
      </c>
      <c r="H40" s="1139">
        <v>280784</v>
      </c>
      <c r="I40" s="1140">
        <v>98261.84</v>
      </c>
      <c r="J40" s="1140">
        <v>12239.509999999998</v>
      </c>
      <c r="K40" s="1140">
        <v>10138.290000000001</v>
      </c>
      <c r="L40" s="1139"/>
      <c r="M40" s="1140"/>
      <c r="N40" s="1140"/>
      <c r="O40" s="1140">
        <v>47393</v>
      </c>
      <c r="P40" s="1140">
        <v>1854</v>
      </c>
      <c r="Q40" s="1130"/>
      <c r="R40" s="1130"/>
    </row>
    <row r="41" spans="1:18" ht="15" x14ac:dyDescent="0.25">
      <c r="A41" s="2290" t="s">
        <v>1142</v>
      </c>
      <c r="B41" s="2287" t="s">
        <v>1143</v>
      </c>
      <c r="C41" s="485" t="s">
        <v>1086</v>
      </c>
      <c r="D41" s="486" t="s">
        <v>1087</v>
      </c>
      <c r="E41" s="487" t="s">
        <v>1077</v>
      </c>
      <c r="F41" s="488">
        <v>0</v>
      </c>
      <c r="G41" s="489">
        <v>0</v>
      </c>
      <c r="H41" s="489">
        <v>0</v>
      </c>
      <c r="I41" s="1135">
        <v>0</v>
      </c>
      <c r="J41" s="1135">
        <v>0</v>
      </c>
      <c r="K41" s="1135">
        <v>0</v>
      </c>
      <c r="L41" s="488" t="s">
        <v>1078</v>
      </c>
      <c r="M41" s="1135">
        <v>0</v>
      </c>
      <c r="N41" s="1135">
        <v>0</v>
      </c>
      <c r="O41" s="1135">
        <v>0</v>
      </c>
      <c r="P41" s="1135">
        <v>0</v>
      </c>
    </row>
    <row r="42" spans="1:18" ht="15" x14ac:dyDescent="0.25">
      <c r="A42" s="2285"/>
      <c r="B42" s="2289"/>
      <c r="C42" s="485" t="s">
        <v>1092</v>
      </c>
      <c r="D42" s="486" t="s">
        <v>1092</v>
      </c>
      <c r="E42" s="487" t="s">
        <v>1025</v>
      </c>
      <c r="F42" s="488">
        <v>0</v>
      </c>
      <c r="G42" s="489">
        <v>0</v>
      </c>
      <c r="H42" s="489">
        <v>0</v>
      </c>
      <c r="I42" s="1135">
        <v>0</v>
      </c>
      <c r="J42" s="1135">
        <v>0</v>
      </c>
      <c r="K42" s="1135">
        <v>0</v>
      </c>
      <c r="L42" s="488" t="s">
        <v>1078</v>
      </c>
      <c r="M42" s="1135">
        <v>0</v>
      </c>
      <c r="N42" s="1135">
        <v>0</v>
      </c>
      <c r="O42" s="1135">
        <v>0</v>
      </c>
      <c r="P42" s="1135">
        <v>0</v>
      </c>
    </row>
    <row r="43" spans="1:18" ht="15" x14ac:dyDescent="0.25">
      <c r="A43" s="2285"/>
      <c r="B43" s="2289"/>
      <c r="C43" s="485" t="s">
        <v>1101</v>
      </c>
      <c r="D43" s="486" t="s">
        <v>1102</v>
      </c>
      <c r="E43" s="487" t="s">
        <v>1025</v>
      </c>
      <c r="F43" s="488">
        <v>0</v>
      </c>
      <c r="G43" s="489">
        <v>0</v>
      </c>
      <c r="H43" s="489">
        <v>0</v>
      </c>
      <c r="I43" s="1135">
        <v>0</v>
      </c>
      <c r="J43" s="1135">
        <v>0</v>
      </c>
      <c r="K43" s="1135">
        <v>0</v>
      </c>
      <c r="L43" s="488" t="s">
        <v>1078</v>
      </c>
      <c r="M43" s="1135">
        <v>0</v>
      </c>
      <c r="N43" s="1135">
        <v>0</v>
      </c>
      <c r="O43" s="1135">
        <v>0</v>
      </c>
      <c r="P43" s="1135">
        <v>0</v>
      </c>
    </row>
    <row r="44" spans="1:18" ht="15" x14ac:dyDescent="0.25">
      <c r="A44" s="2285"/>
      <c r="B44" s="2289"/>
      <c r="C44" s="485" t="s">
        <v>1144</v>
      </c>
      <c r="D44" s="486" t="s">
        <v>1100</v>
      </c>
      <c r="E44" s="487" t="s">
        <v>1025</v>
      </c>
      <c r="F44" s="488">
        <v>874.25</v>
      </c>
      <c r="G44" s="489">
        <v>197.37</v>
      </c>
      <c r="H44" s="489">
        <v>246.28</v>
      </c>
      <c r="I44" s="1135">
        <v>4744.01</v>
      </c>
      <c r="J44" s="1135">
        <v>1083.32</v>
      </c>
      <c r="K44" s="1135">
        <v>1270.5</v>
      </c>
      <c r="L44" s="488" t="s">
        <v>1078</v>
      </c>
      <c r="M44" s="1135">
        <v>0</v>
      </c>
      <c r="N44" s="1135">
        <v>0</v>
      </c>
      <c r="O44" s="1135">
        <v>1902</v>
      </c>
      <c r="P44" s="1135">
        <v>0</v>
      </c>
    </row>
    <row r="45" spans="1:18" ht="15" x14ac:dyDescent="0.25">
      <c r="A45" s="2285"/>
      <c r="B45" s="2289"/>
      <c r="C45" s="485" t="s">
        <v>1110</v>
      </c>
      <c r="D45" s="486" t="s">
        <v>1112</v>
      </c>
      <c r="E45" s="487" t="s">
        <v>1109</v>
      </c>
      <c r="F45" s="488">
        <v>0</v>
      </c>
      <c r="G45" s="489">
        <v>0</v>
      </c>
      <c r="H45" s="489">
        <v>0</v>
      </c>
      <c r="I45" s="1135">
        <v>0</v>
      </c>
      <c r="J45" s="1135">
        <v>0</v>
      </c>
      <c r="K45" s="1135">
        <v>0</v>
      </c>
      <c r="L45" s="488" t="s">
        <v>1078</v>
      </c>
      <c r="M45" s="1135">
        <v>0</v>
      </c>
      <c r="N45" s="1135">
        <v>0</v>
      </c>
      <c r="O45" s="1135">
        <v>0</v>
      </c>
      <c r="P45" s="1135">
        <v>0</v>
      </c>
    </row>
    <row r="46" spans="1:18" ht="15" x14ac:dyDescent="0.25">
      <c r="A46" s="2285"/>
      <c r="B46" s="2289"/>
      <c r="C46" s="485" t="s">
        <v>1145</v>
      </c>
      <c r="D46" s="486" t="s">
        <v>1124</v>
      </c>
      <c r="E46" s="487" t="s">
        <v>1025</v>
      </c>
      <c r="F46" s="488">
        <v>0</v>
      </c>
      <c r="G46" s="489">
        <v>0</v>
      </c>
      <c r="H46" s="489">
        <v>0</v>
      </c>
      <c r="I46" s="1135">
        <v>0</v>
      </c>
      <c r="J46" s="1135">
        <v>0</v>
      </c>
      <c r="K46" s="1135">
        <v>0</v>
      </c>
      <c r="L46" s="488" t="s">
        <v>1078</v>
      </c>
      <c r="M46" s="1135">
        <v>0</v>
      </c>
      <c r="N46" s="1135">
        <v>0</v>
      </c>
      <c r="O46" s="1135">
        <v>0</v>
      </c>
      <c r="P46" s="1135">
        <v>0</v>
      </c>
    </row>
    <row r="47" spans="1:18" ht="15" x14ac:dyDescent="0.25">
      <c r="A47" s="2285"/>
      <c r="B47" s="2289"/>
      <c r="C47" s="485" t="s">
        <v>1115</v>
      </c>
      <c r="D47" s="486" t="s">
        <v>1116</v>
      </c>
      <c r="E47" s="487" t="s">
        <v>1077</v>
      </c>
      <c r="F47" s="488">
        <v>0</v>
      </c>
      <c r="G47" s="489">
        <v>0</v>
      </c>
      <c r="H47" s="489">
        <v>0</v>
      </c>
      <c r="I47" s="1135">
        <v>0</v>
      </c>
      <c r="J47" s="1135">
        <v>0</v>
      </c>
      <c r="K47" s="1135">
        <v>0</v>
      </c>
      <c r="L47" s="488" t="s">
        <v>1078</v>
      </c>
      <c r="M47" s="1135">
        <v>0</v>
      </c>
      <c r="N47" s="1135">
        <v>0</v>
      </c>
      <c r="O47" s="1135">
        <v>0</v>
      </c>
      <c r="P47" s="1135">
        <v>0</v>
      </c>
    </row>
    <row r="48" spans="1:18" ht="15" x14ac:dyDescent="0.25">
      <c r="A48" s="2285"/>
      <c r="B48" s="2289"/>
      <c r="C48" s="485" t="s">
        <v>1146</v>
      </c>
      <c r="D48" s="486" t="s">
        <v>1120</v>
      </c>
      <c r="E48" s="487" t="s">
        <v>1077</v>
      </c>
      <c r="F48" s="488">
        <v>0</v>
      </c>
      <c r="G48" s="489">
        <v>0</v>
      </c>
      <c r="H48" s="489">
        <v>0</v>
      </c>
      <c r="I48" s="1135">
        <v>0</v>
      </c>
      <c r="J48" s="1135">
        <v>0</v>
      </c>
      <c r="K48" s="1135">
        <v>0</v>
      </c>
      <c r="L48" s="488" t="s">
        <v>1078</v>
      </c>
      <c r="M48" s="1135">
        <v>0</v>
      </c>
      <c r="N48" s="1135">
        <v>0</v>
      </c>
      <c r="O48" s="1135">
        <v>0</v>
      </c>
      <c r="P48" s="1135">
        <v>0</v>
      </c>
    </row>
    <row r="49" spans="1:17" ht="15" x14ac:dyDescent="0.25">
      <c r="A49" s="2285"/>
      <c r="B49" s="2289"/>
      <c r="C49" s="485" t="s">
        <v>1130</v>
      </c>
      <c r="D49" s="486" t="s">
        <v>1131</v>
      </c>
      <c r="E49" s="487" t="s">
        <v>1077</v>
      </c>
      <c r="F49" s="488">
        <v>0</v>
      </c>
      <c r="G49" s="489">
        <v>0</v>
      </c>
      <c r="H49" s="489">
        <v>0</v>
      </c>
      <c r="I49" s="1135">
        <v>0</v>
      </c>
      <c r="J49" s="1135">
        <v>0</v>
      </c>
      <c r="K49" s="1135">
        <v>0</v>
      </c>
      <c r="L49" s="488" t="s">
        <v>1078</v>
      </c>
      <c r="M49" s="1135">
        <v>0</v>
      </c>
      <c r="N49" s="1135">
        <v>0</v>
      </c>
      <c r="O49" s="1135">
        <v>0</v>
      </c>
      <c r="P49" s="1135">
        <v>0</v>
      </c>
    </row>
    <row r="50" spans="1:17" ht="15" x14ac:dyDescent="0.25">
      <c r="A50" s="2285"/>
      <c r="B50" s="2288"/>
      <c r="C50" s="485" t="s">
        <v>1128</v>
      </c>
      <c r="D50" s="486" t="s">
        <v>1129</v>
      </c>
      <c r="E50" s="487" t="s">
        <v>1025</v>
      </c>
      <c r="F50" s="488">
        <v>0</v>
      </c>
      <c r="G50" s="489">
        <v>0</v>
      </c>
      <c r="H50" s="489">
        <v>0</v>
      </c>
      <c r="I50" s="1135">
        <v>0</v>
      </c>
      <c r="J50" s="1135">
        <v>0</v>
      </c>
      <c r="K50" s="1135">
        <v>0</v>
      </c>
      <c r="L50" s="488" t="s">
        <v>1078</v>
      </c>
      <c r="M50" s="1135">
        <v>0</v>
      </c>
      <c r="N50" s="1135">
        <v>0</v>
      </c>
      <c r="O50" s="1135">
        <v>0</v>
      </c>
      <c r="P50" s="1135">
        <v>0</v>
      </c>
    </row>
    <row r="51" spans="1:17" s="1141" customFormat="1" ht="45" x14ac:dyDescent="0.25">
      <c r="A51" s="2286"/>
      <c r="B51" s="1145" t="s">
        <v>1147</v>
      </c>
      <c r="C51" s="1138" t="s">
        <v>1147</v>
      </c>
      <c r="D51" s="1138"/>
      <c r="E51" s="1139"/>
      <c r="F51" s="1146">
        <v>874.25</v>
      </c>
      <c r="G51" s="1146">
        <v>197.37</v>
      </c>
      <c r="H51" s="1146">
        <v>246.28</v>
      </c>
      <c r="I51" s="1147">
        <v>4744.01</v>
      </c>
      <c r="J51" s="1147">
        <v>1083.32</v>
      </c>
      <c r="K51" s="1147">
        <v>1270.5</v>
      </c>
      <c r="L51" s="1139"/>
      <c r="M51" s="1140">
        <v>0</v>
      </c>
      <c r="N51" s="1140">
        <v>0</v>
      </c>
      <c r="O51" s="1140">
        <v>1902</v>
      </c>
      <c r="P51" s="1140">
        <v>1</v>
      </c>
      <c r="Q51" s="1130"/>
    </row>
    <row r="52" spans="1:17" s="1141" customFormat="1" ht="15" x14ac:dyDescent="0.25">
      <c r="A52" s="1364"/>
      <c r="B52" s="1365"/>
      <c r="C52" s="1366"/>
      <c r="D52" s="1366"/>
      <c r="E52" s="1367"/>
      <c r="F52" s="1368"/>
      <c r="G52" s="1368"/>
      <c r="H52" s="1368"/>
      <c r="I52" s="1369"/>
      <c r="J52" s="1369"/>
      <c r="K52" s="1369"/>
      <c r="L52" s="1367"/>
      <c r="M52" s="1370"/>
      <c r="N52" s="1370"/>
      <c r="O52" s="1370"/>
      <c r="P52" s="1370"/>
      <c r="Q52" s="1130"/>
    </row>
    <row r="53" spans="1:17" ht="15" x14ac:dyDescent="0.25">
      <c r="A53" s="1148" t="s">
        <v>1459</v>
      </c>
      <c r="B53" s="893"/>
      <c r="C53" s="897"/>
      <c r="D53" s="897"/>
      <c r="E53" s="897"/>
      <c r="F53" s="897"/>
      <c r="G53" s="897"/>
      <c r="H53" s="897"/>
      <c r="I53" s="1149"/>
      <c r="J53" s="1149"/>
      <c r="K53" s="1149"/>
      <c r="L53" s="897"/>
      <c r="M53" s="897"/>
      <c r="N53" s="897"/>
      <c r="O53" s="893"/>
      <c r="P53" s="893"/>
    </row>
    <row r="54" spans="1:17" ht="15" x14ac:dyDescent="0.25">
      <c r="A54" s="893" t="s">
        <v>1148</v>
      </c>
      <c r="B54" s="893"/>
      <c r="C54" s="897"/>
      <c r="D54" s="897"/>
      <c r="E54" s="897"/>
      <c r="F54" s="897"/>
      <c r="G54" s="897"/>
      <c r="H54" s="897"/>
      <c r="I54" s="1149"/>
      <c r="J54" s="1149"/>
      <c r="K54" s="1149"/>
      <c r="L54" s="897"/>
      <c r="M54" s="897"/>
      <c r="N54" s="897"/>
      <c r="O54" s="893"/>
      <c r="P54" s="893"/>
    </row>
    <row r="55" spans="1:17" ht="15" x14ac:dyDescent="0.25">
      <c r="A55" s="893" t="s">
        <v>1149</v>
      </c>
      <c r="B55" s="893"/>
      <c r="C55" s="893"/>
      <c r="D55" s="893"/>
      <c r="E55" s="893"/>
      <c r="F55" s="893"/>
      <c r="G55" s="893"/>
      <c r="H55" s="893"/>
      <c r="I55" s="1149"/>
      <c r="J55" s="1150"/>
      <c r="K55" s="1150"/>
      <c r="L55" s="893"/>
      <c r="M55" s="893"/>
      <c r="N55" s="893"/>
      <c r="O55" s="893"/>
      <c r="P55" s="893"/>
    </row>
    <row r="56" spans="1:17" ht="15" x14ac:dyDescent="0.25">
      <c r="A56" s="897" t="s">
        <v>981</v>
      </c>
      <c r="B56" s="893"/>
      <c r="C56" s="893"/>
      <c r="D56" s="893"/>
      <c r="E56" s="893"/>
      <c r="F56" s="893"/>
      <c r="G56" s="893"/>
      <c r="H56" s="893"/>
      <c r="I56" s="1149"/>
      <c r="J56" s="1150"/>
      <c r="K56" s="1150"/>
      <c r="L56" s="893"/>
      <c r="M56" s="893"/>
      <c r="N56" s="893"/>
      <c r="O56" s="893"/>
      <c r="P56" s="893"/>
      <c r="Q56" s="1151"/>
    </row>
  </sheetData>
  <mergeCells count="17">
    <mergeCell ref="A4:A40"/>
    <mergeCell ref="B4:B33"/>
    <mergeCell ref="B34:B35"/>
    <mergeCell ref="B36:B39"/>
    <mergeCell ref="A41:A51"/>
    <mergeCell ref="B41:B50"/>
    <mergeCell ref="A1:P1"/>
    <mergeCell ref="A2:A3"/>
    <mergeCell ref="B2:B3"/>
    <mergeCell ref="C2:C3"/>
    <mergeCell ref="D2:D3"/>
    <mergeCell ref="E2:E3"/>
    <mergeCell ref="F2:H2"/>
    <mergeCell ref="I2:K2"/>
    <mergeCell ref="L2:L3"/>
    <mergeCell ref="M2:N2"/>
    <mergeCell ref="O2:P2"/>
  </mergeCells>
  <printOptions horizontalCentered="1"/>
  <pageMargins left="0.7" right="0.7" top="0.75" bottom="0.75" header="0.3" footer="0.3"/>
  <pageSetup paperSize="9" scale="40" fitToHeight="0"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2"/>
  <sheetViews>
    <sheetView workbookViewId="0">
      <selection activeCell="C15" sqref="C15"/>
    </sheetView>
  </sheetViews>
  <sheetFormatPr defaultColWidth="9.140625" defaultRowHeight="12.75" x14ac:dyDescent="0.2"/>
  <cols>
    <col min="1" max="1" width="11.140625" style="1216" customWidth="1"/>
    <col min="2" max="2" width="17.42578125" style="1210" bestFit="1" customWidth="1"/>
    <col min="3" max="3" width="27.7109375" style="1096" customWidth="1"/>
    <col min="4" max="4" width="12.5703125" style="1096" customWidth="1"/>
    <col min="5" max="5" width="9.7109375" style="1096" customWidth="1"/>
    <col min="6" max="7" width="8.7109375" style="1214" customWidth="1"/>
    <col min="8" max="9" width="9.140625" style="1214" customWidth="1"/>
    <col min="10" max="10" width="8.7109375" style="1214" customWidth="1"/>
    <col min="11" max="11" width="12.7109375" style="1215" customWidth="1"/>
    <col min="12" max="12" width="10.140625" style="1096" customWidth="1"/>
    <col min="13" max="13" width="10.5703125" style="1096" customWidth="1"/>
    <col min="14" max="14" width="9.42578125" style="1096" customWidth="1"/>
    <col min="15" max="15" width="17.5703125" style="1096" customWidth="1"/>
    <col min="16" max="16384" width="9.140625" style="1096"/>
  </cols>
  <sheetData>
    <row r="1" spans="1:26" ht="20.25" customHeight="1" thickBot="1" x14ac:dyDescent="0.25">
      <c r="A1" s="2297" t="s">
        <v>1422</v>
      </c>
      <c r="B1" s="2298"/>
      <c r="C1" s="2298"/>
      <c r="D1" s="2298"/>
      <c r="E1" s="2298"/>
      <c r="F1" s="2298"/>
      <c r="G1" s="2298"/>
      <c r="H1" s="2298"/>
      <c r="I1" s="2298"/>
      <c r="J1" s="2298"/>
      <c r="K1" s="2298"/>
      <c r="L1" s="2298"/>
      <c r="M1" s="2298"/>
      <c r="N1" s="2298"/>
      <c r="O1" s="2298"/>
    </row>
    <row r="2" spans="1:26" ht="12.75" customHeight="1" x14ac:dyDescent="0.2">
      <c r="A2" s="2299" t="s">
        <v>994</v>
      </c>
      <c r="B2" s="2301" t="s">
        <v>995</v>
      </c>
      <c r="C2" s="2303" t="s">
        <v>996</v>
      </c>
      <c r="D2" s="2303" t="s">
        <v>997</v>
      </c>
      <c r="E2" s="2301" t="s">
        <v>1414</v>
      </c>
      <c r="F2" s="2301"/>
      <c r="G2" s="2301"/>
      <c r="H2" s="2301" t="s">
        <v>231</v>
      </c>
      <c r="I2" s="2301"/>
      <c r="J2" s="2301"/>
      <c r="K2" s="2301" t="s">
        <v>998</v>
      </c>
      <c r="L2" s="2301" t="s">
        <v>999</v>
      </c>
      <c r="M2" s="2301"/>
      <c r="N2" s="2301" t="s">
        <v>1071</v>
      </c>
      <c r="O2" s="2305"/>
    </row>
    <row r="3" spans="1:26" ht="25.5" customHeight="1" thickBot="1" x14ac:dyDescent="0.25">
      <c r="A3" s="2300"/>
      <c r="B3" s="2302"/>
      <c r="C3" s="2304"/>
      <c r="D3" s="2304"/>
      <c r="E3" s="1153" t="s">
        <v>681</v>
      </c>
      <c r="F3" s="1153">
        <v>45566</v>
      </c>
      <c r="G3" s="1153">
        <v>45597</v>
      </c>
      <c r="H3" s="1153" t="s">
        <v>681</v>
      </c>
      <c r="I3" s="1153">
        <v>45566</v>
      </c>
      <c r="J3" s="1153">
        <v>45597</v>
      </c>
      <c r="K3" s="2302"/>
      <c r="L3" s="1153">
        <v>45536</v>
      </c>
      <c r="M3" s="1153">
        <v>45566</v>
      </c>
      <c r="N3" s="1153" t="s">
        <v>1001</v>
      </c>
      <c r="O3" s="1154" t="s">
        <v>1423</v>
      </c>
    </row>
    <row r="4" spans="1:26" x14ac:dyDescent="0.2">
      <c r="A4" s="2292" t="s">
        <v>1151</v>
      </c>
      <c r="B4" s="2292" t="s">
        <v>972</v>
      </c>
      <c r="C4" s="1155" t="s">
        <v>1004</v>
      </c>
      <c r="D4" s="1155" t="s">
        <v>1152</v>
      </c>
      <c r="E4" s="1156">
        <v>0</v>
      </c>
      <c r="F4" s="1157">
        <v>0</v>
      </c>
      <c r="G4" s="1157"/>
      <c r="H4" s="1158">
        <v>0</v>
      </c>
      <c r="I4" s="1158">
        <v>0</v>
      </c>
      <c r="J4" s="1158"/>
      <c r="K4" s="1159" t="s">
        <v>1006</v>
      </c>
      <c r="L4" s="1157">
        <v>79360</v>
      </c>
      <c r="M4" s="1157">
        <v>76374</v>
      </c>
      <c r="N4" s="1160">
        <v>0</v>
      </c>
      <c r="O4" s="1160">
        <v>0</v>
      </c>
    </row>
    <row r="5" spans="1:26" x14ac:dyDescent="0.2">
      <c r="A5" s="2292"/>
      <c r="B5" s="2295"/>
      <c r="C5" s="492" t="s">
        <v>1015</v>
      </c>
      <c r="D5" s="492" t="s">
        <v>1153</v>
      </c>
      <c r="E5" s="493">
        <v>20</v>
      </c>
      <c r="F5" s="494">
        <v>8</v>
      </c>
      <c r="G5" s="494">
        <v>0</v>
      </c>
      <c r="H5" s="1161">
        <v>5.4018949999999997</v>
      </c>
      <c r="I5" s="1161">
        <v>2.36</v>
      </c>
      <c r="J5" s="1161">
        <v>0</v>
      </c>
      <c r="K5" s="495" t="s">
        <v>1017</v>
      </c>
      <c r="L5" s="494">
        <v>96508</v>
      </c>
      <c r="M5" s="494">
        <v>88881</v>
      </c>
      <c r="N5" s="496">
        <v>0</v>
      </c>
      <c r="O5" s="496">
        <v>0</v>
      </c>
    </row>
    <row r="6" spans="1:26" x14ac:dyDescent="0.2">
      <c r="A6" s="2292"/>
      <c r="B6" s="2295"/>
      <c r="C6" s="492" t="s">
        <v>1154</v>
      </c>
      <c r="D6" s="492" t="s">
        <v>1155</v>
      </c>
      <c r="E6" s="493">
        <v>0</v>
      </c>
      <c r="F6" s="494"/>
      <c r="G6" s="494"/>
      <c r="H6" s="1162">
        <v>0</v>
      </c>
      <c r="I6" s="1162"/>
      <c r="J6" s="1162"/>
      <c r="K6" s="495" t="s">
        <v>1006</v>
      </c>
      <c r="L6" s="494">
        <v>79360</v>
      </c>
      <c r="M6" s="494">
        <v>76485</v>
      </c>
      <c r="N6" s="496">
        <v>0</v>
      </c>
      <c r="O6" s="496">
        <v>0</v>
      </c>
    </row>
    <row r="7" spans="1:26" x14ac:dyDescent="0.2">
      <c r="A7" s="2292"/>
      <c r="B7" s="2295"/>
      <c r="C7" s="492" t="s">
        <v>1156</v>
      </c>
      <c r="D7" s="492" t="s">
        <v>1157</v>
      </c>
      <c r="E7" s="493">
        <v>0</v>
      </c>
      <c r="F7" s="494"/>
      <c r="G7" s="494"/>
      <c r="H7" s="1161">
        <v>0</v>
      </c>
      <c r="I7" s="1161"/>
      <c r="J7" s="1161"/>
      <c r="K7" s="495" t="s">
        <v>1017</v>
      </c>
      <c r="L7" s="494">
        <v>97416</v>
      </c>
      <c r="M7" s="494">
        <v>88560</v>
      </c>
      <c r="N7" s="496">
        <v>0</v>
      </c>
      <c r="O7" s="496">
        <v>0</v>
      </c>
    </row>
    <row r="8" spans="1:26" x14ac:dyDescent="0.2">
      <c r="A8" s="2292"/>
      <c r="B8" s="2295"/>
      <c r="C8" s="492" t="s">
        <v>1158</v>
      </c>
      <c r="D8" s="492" t="s">
        <v>1159</v>
      </c>
      <c r="E8" s="493">
        <v>0</v>
      </c>
      <c r="F8" s="494"/>
      <c r="G8" s="494"/>
      <c r="H8" s="1161">
        <v>0</v>
      </c>
      <c r="I8" s="1161"/>
      <c r="J8" s="1161"/>
      <c r="K8" s="495" t="s">
        <v>1017</v>
      </c>
      <c r="L8" s="494">
        <v>97416</v>
      </c>
      <c r="M8" s="494">
        <v>88560</v>
      </c>
      <c r="N8" s="496">
        <v>0</v>
      </c>
      <c r="O8" s="496">
        <v>0</v>
      </c>
    </row>
    <row r="9" spans="1:26" x14ac:dyDescent="0.2">
      <c r="A9" s="2292"/>
      <c r="B9" s="2296"/>
      <c r="C9" s="1163" t="s">
        <v>1022</v>
      </c>
      <c r="D9" s="1163"/>
      <c r="E9" s="1164">
        <v>20</v>
      </c>
      <c r="F9" s="1165">
        <v>8</v>
      </c>
      <c r="G9" s="1165">
        <v>0</v>
      </c>
      <c r="H9" s="1166">
        <v>5.4018949999999997</v>
      </c>
      <c r="I9" s="1166">
        <v>2.36</v>
      </c>
      <c r="J9" s="1166">
        <v>0</v>
      </c>
      <c r="K9" s="1167"/>
      <c r="L9" s="1164">
        <v>450060</v>
      </c>
      <c r="M9" s="1164">
        <v>418860</v>
      </c>
      <c r="N9" s="1164">
        <v>0</v>
      </c>
      <c r="O9" s="1168">
        <v>0</v>
      </c>
    </row>
    <row r="10" spans="1:26" x14ac:dyDescent="0.2">
      <c r="A10" s="2292"/>
      <c r="B10" s="2291" t="s">
        <v>1160</v>
      </c>
      <c r="C10" s="492" t="s">
        <v>1161</v>
      </c>
      <c r="D10" s="492"/>
      <c r="E10" s="495">
        <v>0</v>
      </c>
      <c r="F10" s="494"/>
      <c r="G10" s="494"/>
      <c r="H10" s="1169">
        <v>0</v>
      </c>
      <c r="I10" s="1169"/>
      <c r="J10" s="1169"/>
      <c r="K10" s="495"/>
      <c r="L10" s="495"/>
      <c r="M10" s="495"/>
      <c r="N10" s="496">
        <v>0</v>
      </c>
      <c r="O10" s="498" t="s">
        <v>232</v>
      </c>
      <c r="Y10" s="1096" t="s">
        <v>232</v>
      </c>
      <c r="Z10" s="1096" t="s">
        <v>232</v>
      </c>
    </row>
    <row r="11" spans="1:26" x14ac:dyDescent="0.2">
      <c r="A11" s="2292"/>
      <c r="B11" s="2292"/>
      <c r="C11" s="492" t="s">
        <v>1128</v>
      </c>
      <c r="D11" s="492" t="s">
        <v>1077</v>
      </c>
      <c r="E11" s="493">
        <v>0</v>
      </c>
      <c r="F11" s="494"/>
      <c r="G11" s="494"/>
      <c r="H11" s="1162">
        <v>0</v>
      </c>
      <c r="I11" s="1162"/>
      <c r="J11" s="1162"/>
      <c r="K11" s="495" t="s">
        <v>1078</v>
      </c>
      <c r="L11" s="493"/>
      <c r="M11" s="493"/>
      <c r="N11" s="497">
        <v>0</v>
      </c>
      <c r="O11" s="499" t="s">
        <v>232</v>
      </c>
    </row>
    <row r="12" spans="1:26" x14ac:dyDescent="0.2">
      <c r="A12" s="2292"/>
      <c r="B12" s="2292"/>
      <c r="C12" s="492" t="s">
        <v>1162</v>
      </c>
      <c r="E12" s="493">
        <v>0</v>
      </c>
      <c r="F12" s="494"/>
      <c r="G12" s="494"/>
      <c r="H12" s="1162">
        <v>0</v>
      </c>
      <c r="I12" s="1162"/>
      <c r="J12" s="1162"/>
      <c r="K12" s="495"/>
      <c r="L12" s="493"/>
      <c r="M12" s="493"/>
      <c r="N12" s="497">
        <v>0</v>
      </c>
      <c r="O12" s="499" t="s">
        <v>232</v>
      </c>
    </row>
    <row r="13" spans="1:26" x14ac:dyDescent="0.2">
      <c r="A13" s="2292"/>
      <c r="B13" s="2295"/>
      <c r="C13" s="492" t="s">
        <v>1163</v>
      </c>
      <c r="D13" s="492" t="s">
        <v>1164</v>
      </c>
      <c r="E13" s="493">
        <v>0</v>
      </c>
      <c r="F13" s="494"/>
      <c r="G13" s="494"/>
      <c r="H13" s="1162">
        <v>0</v>
      </c>
      <c r="I13" s="1162"/>
      <c r="J13" s="1162"/>
      <c r="K13" s="495" t="s">
        <v>1017</v>
      </c>
      <c r="L13" s="1170">
        <v>402.2</v>
      </c>
      <c r="M13" s="1170">
        <v>413.3</v>
      </c>
      <c r="N13" s="497">
        <v>0</v>
      </c>
      <c r="O13" s="497">
        <v>0</v>
      </c>
    </row>
    <row r="14" spans="1:26" x14ac:dyDescent="0.2">
      <c r="A14" s="2292"/>
      <c r="B14" s="2295"/>
      <c r="C14" s="492" t="s">
        <v>1165</v>
      </c>
      <c r="D14" s="500" t="s">
        <v>1166</v>
      </c>
      <c r="E14" s="493">
        <v>0</v>
      </c>
      <c r="F14" s="494"/>
      <c r="G14" s="494"/>
      <c r="H14" s="1162">
        <v>0</v>
      </c>
      <c r="I14" s="1162"/>
      <c r="J14" s="1162"/>
      <c r="K14" s="495" t="s">
        <v>1095</v>
      </c>
      <c r="L14" s="493"/>
      <c r="M14" s="493"/>
      <c r="N14" s="497">
        <v>0</v>
      </c>
      <c r="O14" s="497">
        <v>0</v>
      </c>
    </row>
    <row r="15" spans="1:26" x14ac:dyDescent="0.2">
      <c r="A15" s="2292"/>
      <c r="B15" s="2296"/>
      <c r="C15" s="1163" t="s">
        <v>1047</v>
      </c>
      <c r="D15" s="1163"/>
      <c r="E15" s="1164">
        <v>0</v>
      </c>
      <c r="F15" s="1165">
        <v>0</v>
      </c>
      <c r="G15" s="1165">
        <v>0</v>
      </c>
      <c r="H15" s="1166">
        <v>0</v>
      </c>
      <c r="I15" s="1166">
        <v>0</v>
      </c>
      <c r="J15" s="1166">
        <v>0</v>
      </c>
      <c r="K15" s="1167"/>
      <c r="L15" s="1164">
        <v>402.2</v>
      </c>
      <c r="M15" s="1164">
        <v>413.3</v>
      </c>
      <c r="N15" s="1164">
        <v>0</v>
      </c>
      <c r="O15" s="1168">
        <v>0</v>
      </c>
    </row>
    <row r="16" spans="1:26" x14ac:dyDescent="0.2">
      <c r="A16" s="2292"/>
      <c r="B16" s="2291" t="s">
        <v>980</v>
      </c>
      <c r="C16" s="1171" t="s">
        <v>1167</v>
      </c>
      <c r="D16" s="492" t="s">
        <v>1077</v>
      </c>
      <c r="E16" s="493">
        <v>0</v>
      </c>
      <c r="F16" s="494"/>
      <c r="G16" s="494"/>
      <c r="H16" s="1162">
        <v>0</v>
      </c>
      <c r="I16" s="1162"/>
      <c r="J16" s="1162"/>
      <c r="K16" s="495" t="s">
        <v>1035</v>
      </c>
      <c r="L16" s="494">
        <v>40990</v>
      </c>
      <c r="M16" s="494">
        <v>40330</v>
      </c>
      <c r="N16" s="495">
        <v>0</v>
      </c>
      <c r="O16" s="498">
        <v>0</v>
      </c>
    </row>
    <row r="17" spans="1:16" x14ac:dyDescent="0.2">
      <c r="A17" s="2292"/>
      <c r="B17" s="2295"/>
      <c r="C17" s="492" t="s">
        <v>1028</v>
      </c>
      <c r="D17" s="492" t="s">
        <v>1029</v>
      </c>
      <c r="E17" s="501">
        <v>0</v>
      </c>
      <c r="F17" s="494"/>
      <c r="G17" s="494"/>
      <c r="H17" s="1161">
        <v>0</v>
      </c>
      <c r="I17" s="1161"/>
      <c r="J17" s="1161"/>
      <c r="K17" s="495" t="s">
        <v>1017</v>
      </c>
      <c r="L17" s="494"/>
      <c r="M17" s="494"/>
      <c r="N17" s="495">
        <v>0</v>
      </c>
      <c r="O17" s="498">
        <v>0</v>
      </c>
    </row>
    <row r="18" spans="1:16" x14ac:dyDescent="0.2">
      <c r="A18" s="2292"/>
      <c r="B18" s="2295"/>
      <c r="C18" s="492" t="s">
        <v>1024</v>
      </c>
      <c r="D18" s="492" t="s">
        <v>1025</v>
      </c>
      <c r="E18" s="501">
        <v>0</v>
      </c>
      <c r="F18" s="494"/>
      <c r="G18" s="494"/>
      <c r="H18" s="1161">
        <v>0</v>
      </c>
      <c r="I18" s="1161"/>
      <c r="J18" s="1161"/>
      <c r="K18" s="495"/>
      <c r="L18" s="494"/>
      <c r="M18" s="494"/>
      <c r="N18" s="495">
        <v>0</v>
      </c>
      <c r="O18" s="498">
        <v>0</v>
      </c>
    </row>
    <row r="19" spans="1:16" x14ac:dyDescent="0.2">
      <c r="A19" s="2292"/>
      <c r="B19" s="2295"/>
      <c r="C19" s="492" t="s">
        <v>1036</v>
      </c>
      <c r="D19" s="492" t="s">
        <v>1025</v>
      </c>
      <c r="E19" s="501">
        <v>0</v>
      </c>
      <c r="F19" s="494"/>
      <c r="G19" s="494"/>
      <c r="H19" s="1161">
        <v>0</v>
      </c>
      <c r="I19" s="1161"/>
      <c r="J19" s="1161"/>
      <c r="K19" s="495"/>
      <c r="L19" s="494"/>
      <c r="M19" s="494"/>
      <c r="N19" s="495">
        <v>0</v>
      </c>
      <c r="O19" s="498">
        <v>0</v>
      </c>
    </row>
    <row r="20" spans="1:16" x14ac:dyDescent="0.2">
      <c r="A20" s="2292"/>
      <c r="B20" s="2296"/>
      <c r="C20" s="1163" t="s">
        <v>1134</v>
      </c>
      <c r="D20" s="1163"/>
      <c r="E20" s="1164">
        <v>0</v>
      </c>
      <c r="F20" s="1165"/>
      <c r="G20" s="1165">
        <v>0</v>
      </c>
      <c r="H20" s="1172">
        <v>0</v>
      </c>
      <c r="I20" s="1172"/>
      <c r="J20" s="1172"/>
      <c r="K20" s="1167"/>
      <c r="L20" s="1164">
        <v>40990</v>
      </c>
      <c r="M20" s="1164">
        <v>40330</v>
      </c>
      <c r="N20" s="1164">
        <v>0</v>
      </c>
      <c r="O20" s="1173">
        <v>0</v>
      </c>
    </row>
    <row r="21" spans="1:16" x14ac:dyDescent="0.2">
      <c r="A21" s="2292"/>
      <c r="B21" s="2291" t="s">
        <v>973</v>
      </c>
      <c r="C21" s="492" t="s">
        <v>1168</v>
      </c>
      <c r="D21" s="492"/>
      <c r="E21" s="501">
        <v>0</v>
      </c>
      <c r="F21" s="494">
        <v>0</v>
      </c>
      <c r="G21" s="494"/>
      <c r="H21" s="1161">
        <v>0</v>
      </c>
      <c r="I21" s="1161">
        <v>0</v>
      </c>
      <c r="J21" s="1161"/>
      <c r="K21" s="495" t="s">
        <v>232</v>
      </c>
      <c r="L21" s="494">
        <v>6152</v>
      </c>
      <c r="M21" s="494">
        <v>6174</v>
      </c>
      <c r="N21" s="495" t="s">
        <v>232</v>
      </c>
      <c r="O21" s="495" t="s">
        <v>232</v>
      </c>
    </row>
    <row r="22" spans="1:16" x14ac:dyDescent="0.2">
      <c r="A22" s="2292"/>
      <c r="B22" s="2292"/>
      <c r="C22" s="492" t="s">
        <v>1169</v>
      </c>
      <c r="D22" s="492"/>
      <c r="E22" s="501">
        <v>0</v>
      </c>
      <c r="F22" s="494"/>
      <c r="G22" s="494"/>
      <c r="H22" s="1161">
        <v>0</v>
      </c>
      <c r="I22" s="1174"/>
      <c r="J22" s="1174"/>
      <c r="K22" s="495"/>
      <c r="L22" s="494">
        <v>5947</v>
      </c>
      <c r="M22" s="494">
        <v>5810</v>
      </c>
      <c r="N22" s="495"/>
      <c r="O22" s="495"/>
    </row>
    <row r="23" spans="1:16" x14ac:dyDescent="0.2">
      <c r="A23" s="2292"/>
      <c r="B23" s="2296"/>
      <c r="C23" s="1163" t="s">
        <v>1058</v>
      </c>
      <c r="D23" s="1163"/>
      <c r="E23" s="1164">
        <v>0</v>
      </c>
      <c r="F23" s="1165">
        <v>0</v>
      </c>
      <c r="G23" s="1165"/>
      <c r="H23" s="1172">
        <v>0</v>
      </c>
      <c r="I23" s="1172">
        <v>0</v>
      </c>
      <c r="J23" s="1172">
        <v>0</v>
      </c>
      <c r="K23" s="1167"/>
      <c r="L23" s="1164">
        <v>12099</v>
      </c>
      <c r="M23" s="1164">
        <v>11984</v>
      </c>
      <c r="N23" s="1164">
        <v>0</v>
      </c>
      <c r="O23" s="1164">
        <v>0</v>
      </c>
    </row>
    <row r="24" spans="1:16" x14ac:dyDescent="0.2">
      <c r="A24" s="2293"/>
      <c r="B24" s="1175" t="s">
        <v>1424</v>
      </c>
      <c r="C24" s="1163"/>
      <c r="D24" s="1163"/>
      <c r="E24" s="1163">
        <v>20</v>
      </c>
      <c r="F24" s="1176">
        <v>8</v>
      </c>
      <c r="G24" s="1176"/>
      <c r="H24" s="1176">
        <v>5.4018949999999997</v>
      </c>
      <c r="I24" s="1176">
        <v>2.36</v>
      </c>
      <c r="J24" s="1176"/>
      <c r="K24" s="1163"/>
      <c r="L24" s="1163">
        <v>503551.2</v>
      </c>
      <c r="M24" s="1163">
        <v>471587.3</v>
      </c>
      <c r="N24" s="1163">
        <v>0</v>
      </c>
      <c r="O24" s="1163">
        <v>0</v>
      </c>
    </row>
    <row r="25" spans="1:16" x14ac:dyDescent="0.2">
      <c r="A25" s="2291" t="s">
        <v>1170</v>
      </c>
      <c r="B25" s="2291" t="s">
        <v>1171</v>
      </c>
      <c r="C25" s="492" t="s">
        <v>1004</v>
      </c>
      <c r="D25" s="492" t="s">
        <v>1152</v>
      </c>
      <c r="E25" s="501">
        <v>56</v>
      </c>
      <c r="F25" s="494"/>
      <c r="G25" s="494">
        <v>0</v>
      </c>
      <c r="H25" s="1161">
        <v>39.884219999999999</v>
      </c>
      <c r="I25" s="1161">
        <v>39.884219999999999</v>
      </c>
      <c r="J25" s="1161">
        <v>0</v>
      </c>
      <c r="K25" s="502" t="s">
        <v>1006</v>
      </c>
      <c r="L25" s="493"/>
      <c r="M25" s="493"/>
      <c r="N25" s="497">
        <v>0.56999999999999995</v>
      </c>
      <c r="O25" s="497">
        <v>0.40847714285714287</v>
      </c>
    </row>
    <row r="26" spans="1:16" x14ac:dyDescent="0.2">
      <c r="A26" s="2292"/>
      <c r="B26" s="2295"/>
      <c r="C26" s="492" t="s">
        <v>1015</v>
      </c>
      <c r="D26" s="500" t="s">
        <v>1172</v>
      </c>
      <c r="E26" s="501">
        <v>830</v>
      </c>
      <c r="F26" s="494">
        <v>277</v>
      </c>
      <c r="G26" s="494">
        <v>0</v>
      </c>
      <c r="H26" s="1161">
        <v>217.68997050000002</v>
      </c>
      <c r="I26" s="1161">
        <v>130.40606099999999</v>
      </c>
      <c r="J26" s="1161">
        <v>0</v>
      </c>
      <c r="K26" s="502" t="s">
        <v>1017</v>
      </c>
      <c r="L26" s="493"/>
      <c r="M26" s="493"/>
      <c r="N26" s="497">
        <v>15.75</v>
      </c>
      <c r="O26" s="497">
        <v>4.0876872000000004</v>
      </c>
    </row>
    <row r="27" spans="1:16" x14ac:dyDescent="0.2">
      <c r="A27" s="2292"/>
      <c r="B27" s="2295"/>
      <c r="C27" s="492" t="s">
        <v>1173</v>
      </c>
      <c r="D27" s="1096" t="s">
        <v>1152</v>
      </c>
      <c r="E27" s="501">
        <v>0</v>
      </c>
      <c r="F27" s="494"/>
      <c r="G27" s="494"/>
      <c r="H27" s="1161">
        <v>0</v>
      </c>
      <c r="I27" s="1161"/>
      <c r="J27" s="1161"/>
      <c r="K27" s="502" t="s">
        <v>1017</v>
      </c>
      <c r="L27" s="493"/>
      <c r="M27" s="493"/>
      <c r="N27" s="497">
        <v>0</v>
      </c>
      <c r="O27" s="497">
        <v>0</v>
      </c>
    </row>
    <row r="28" spans="1:16" x14ac:dyDescent="0.2">
      <c r="A28" s="2292"/>
      <c r="B28" s="2295"/>
      <c r="C28" s="492" t="s">
        <v>1154</v>
      </c>
      <c r="D28" s="492" t="s">
        <v>1155</v>
      </c>
      <c r="E28" s="493">
        <v>0</v>
      </c>
      <c r="F28" s="494"/>
      <c r="G28" s="494"/>
      <c r="H28" s="1162">
        <v>0</v>
      </c>
      <c r="I28" s="1162"/>
      <c r="J28" s="1162"/>
      <c r="K28" s="502" t="s">
        <v>1006</v>
      </c>
      <c r="L28" s="493"/>
      <c r="M28" s="493"/>
      <c r="N28" s="497">
        <v>0</v>
      </c>
      <c r="O28" s="497">
        <v>0</v>
      </c>
      <c r="P28" s="1177"/>
    </row>
    <row r="29" spans="1:16" x14ac:dyDescent="0.2">
      <c r="A29" s="2292"/>
      <c r="B29" s="2296"/>
      <c r="C29" s="1178" t="s">
        <v>1022</v>
      </c>
      <c r="D29" s="1178"/>
      <c r="E29" s="1179">
        <v>886</v>
      </c>
      <c r="F29" s="1180">
        <v>277</v>
      </c>
      <c r="G29" s="1180">
        <v>0</v>
      </c>
      <c r="H29" s="1181">
        <v>257.57419049999999</v>
      </c>
      <c r="I29" s="1181">
        <v>170.29028099999999</v>
      </c>
      <c r="J29" s="1181"/>
      <c r="K29" s="1182"/>
      <c r="L29" s="1179"/>
      <c r="M29" s="1179"/>
      <c r="N29" s="1179">
        <v>16.32</v>
      </c>
      <c r="O29" s="1183">
        <v>4.4961643428571429</v>
      </c>
      <c r="P29" s="1177"/>
    </row>
    <row r="30" spans="1:16" x14ac:dyDescent="0.2">
      <c r="A30" s="2292"/>
      <c r="B30" s="2291" t="s">
        <v>594</v>
      </c>
      <c r="C30" s="492" t="s">
        <v>1168</v>
      </c>
      <c r="D30" s="492"/>
      <c r="E30" s="501">
        <v>191</v>
      </c>
      <c r="F30" s="494"/>
      <c r="G30" s="494">
        <v>0</v>
      </c>
      <c r="H30" s="1161">
        <v>13.771009999999999</v>
      </c>
      <c r="I30" s="1161"/>
      <c r="J30" s="1161">
        <v>0</v>
      </c>
      <c r="K30" s="502" t="s">
        <v>1174</v>
      </c>
      <c r="L30" s="493"/>
      <c r="M30" s="493"/>
      <c r="N30" s="495">
        <v>0</v>
      </c>
      <c r="O30" s="498">
        <v>0</v>
      </c>
      <c r="P30" s="1177"/>
    </row>
    <row r="31" spans="1:16" x14ac:dyDescent="0.2">
      <c r="A31" s="2292"/>
      <c r="B31" s="2295"/>
      <c r="C31" s="492" t="s">
        <v>1169</v>
      </c>
      <c r="D31" s="492"/>
      <c r="E31" s="501">
        <v>60</v>
      </c>
      <c r="F31" s="494">
        <v>60</v>
      </c>
      <c r="G31" s="494">
        <v>0</v>
      </c>
      <c r="H31" s="1161">
        <v>4.03</v>
      </c>
      <c r="I31" s="1161"/>
      <c r="J31" s="1161">
        <v>0</v>
      </c>
      <c r="K31" s="502" t="s">
        <v>1174</v>
      </c>
      <c r="L31" s="493"/>
      <c r="M31" s="493"/>
      <c r="N31" s="495">
        <v>0</v>
      </c>
      <c r="O31" s="498">
        <v>0</v>
      </c>
      <c r="P31" s="1177"/>
    </row>
    <row r="32" spans="1:16" x14ac:dyDescent="0.2">
      <c r="A32" s="2292"/>
      <c r="B32" s="2295"/>
      <c r="C32" s="1184" t="s">
        <v>1058</v>
      </c>
      <c r="D32" s="1184"/>
      <c r="E32" s="493">
        <v>251</v>
      </c>
      <c r="F32" s="1185">
        <v>60</v>
      </c>
      <c r="G32" s="1185">
        <v>0</v>
      </c>
      <c r="H32" s="1162">
        <v>17.801009999999998</v>
      </c>
      <c r="I32" s="1186">
        <v>0</v>
      </c>
      <c r="J32" s="1186">
        <v>0</v>
      </c>
      <c r="K32" s="495"/>
      <c r="L32" s="493"/>
      <c r="M32" s="493"/>
      <c r="N32" s="503">
        <v>0</v>
      </c>
      <c r="O32" s="503">
        <v>0</v>
      </c>
      <c r="P32" s="1177"/>
    </row>
    <row r="33" spans="1:16" x14ac:dyDescent="0.2">
      <c r="A33" s="2292"/>
      <c r="B33" s="2291" t="s">
        <v>1399</v>
      </c>
      <c r="C33" s="492" t="s">
        <v>1028</v>
      </c>
      <c r="D33" s="492" t="s">
        <v>1029</v>
      </c>
      <c r="E33" s="501">
        <v>0</v>
      </c>
      <c r="F33" s="494"/>
      <c r="G33" s="494"/>
      <c r="H33" s="1161">
        <v>0</v>
      </c>
      <c r="I33" s="1161"/>
      <c r="J33" s="1161"/>
      <c r="K33" s="502" t="s">
        <v>1017</v>
      </c>
      <c r="L33" s="493"/>
      <c r="M33" s="493"/>
      <c r="N33" s="503" t="s">
        <v>232</v>
      </c>
      <c r="O33" s="493" t="s">
        <v>232</v>
      </c>
      <c r="P33" s="1177"/>
    </row>
    <row r="34" spans="1:16" x14ac:dyDescent="0.2">
      <c r="A34" s="2292"/>
      <c r="B34" s="2296"/>
      <c r="C34" s="1163" t="s">
        <v>1134</v>
      </c>
      <c r="D34" s="1163"/>
      <c r="E34" s="1187">
        <v>0</v>
      </c>
      <c r="F34" s="1188">
        <v>0</v>
      </c>
      <c r="G34" s="1188"/>
      <c r="H34" s="1189">
        <v>0</v>
      </c>
      <c r="I34" s="1189"/>
      <c r="J34" s="1189"/>
      <c r="K34" s="1190"/>
      <c r="L34" s="1187"/>
      <c r="M34" s="1187"/>
      <c r="N34" s="1191">
        <v>0</v>
      </c>
      <c r="O34" s="1192">
        <v>0</v>
      </c>
      <c r="P34" s="1177"/>
    </row>
    <row r="35" spans="1:16" x14ac:dyDescent="0.2">
      <c r="A35" s="2293"/>
      <c r="B35" s="1193" t="s">
        <v>1175</v>
      </c>
      <c r="C35" s="1175"/>
      <c r="D35" s="1175"/>
      <c r="E35" s="1187">
        <v>1137</v>
      </c>
      <c r="F35" s="1188">
        <v>337</v>
      </c>
      <c r="G35" s="1188">
        <v>0</v>
      </c>
      <c r="H35" s="1189">
        <v>275.37520050000001</v>
      </c>
      <c r="I35" s="1194">
        <v>170.29028099999999</v>
      </c>
      <c r="J35" s="1194">
        <v>0</v>
      </c>
      <c r="K35" s="1190"/>
      <c r="L35" s="1195">
        <v>0</v>
      </c>
      <c r="M35" s="1195">
        <v>0</v>
      </c>
      <c r="N35" s="1191">
        <v>16.32</v>
      </c>
      <c r="O35" s="1195">
        <v>4.4961643428571429</v>
      </c>
      <c r="P35" s="1177"/>
    </row>
    <row r="36" spans="1:16" x14ac:dyDescent="0.2">
      <c r="A36" s="2291" t="s">
        <v>1176</v>
      </c>
      <c r="B36" s="2291" t="s">
        <v>1171</v>
      </c>
      <c r="C36" s="492" t="s">
        <v>1004</v>
      </c>
      <c r="D36" s="492" t="s">
        <v>1152</v>
      </c>
      <c r="E36" s="493">
        <v>0</v>
      </c>
      <c r="F36" s="1170">
        <v>0</v>
      </c>
      <c r="G36" s="1170">
        <v>0</v>
      </c>
      <c r="H36" s="1186">
        <v>0</v>
      </c>
      <c r="I36" s="1186">
        <v>0</v>
      </c>
      <c r="J36" s="1186">
        <v>0</v>
      </c>
      <c r="K36" s="495" t="s">
        <v>1006</v>
      </c>
      <c r="L36" s="493" t="s">
        <v>220</v>
      </c>
      <c r="M36" s="493" t="s">
        <v>220</v>
      </c>
      <c r="N36" s="1359">
        <v>0</v>
      </c>
      <c r="O36" s="1359">
        <v>0</v>
      </c>
      <c r="P36" s="1177"/>
    </row>
    <row r="37" spans="1:16" x14ac:dyDescent="0.2">
      <c r="A37" s="2292"/>
      <c r="B37" s="2295"/>
      <c r="C37" s="492" t="s">
        <v>1007</v>
      </c>
      <c r="D37" s="492" t="s">
        <v>1155</v>
      </c>
      <c r="E37" s="493">
        <v>0</v>
      </c>
      <c r="F37" s="1170">
        <v>0</v>
      </c>
      <c r="G37" s="1170">
        <v>0</v>
      </c>
      <c r="H37" s="1186">
        <v>0</v>
      </c>
      <c r="I37" s="1186">
        <v>0</v>
      </c>
      <c r="J37" s="1186">
        <v>0</v>
      </c>
      <c r="K37" s="495" t="s">
        <v>1006</v>
      </c>
      <c r="L37" s="493" t="s">
        <v>220</v>
      </c>
      <c r="M37" s="493" t="s">
        <v>220</v>
      </c>
      <c r="N37" s="1359">
        <v>0</v>
      </c>
      <c r="O37" s="1359">
        <v>0</v>
      </c>
      <c r="P37" s="1177"/>
    </row>
    <row r="38" spans="1:16" x14ac:dyDescent="0.2">
      <c r="A38" s="2292"/>
      <c r="B38" s="2295"/>
      <c r="C38" s="492" t="s">
        <v>1177</v>
      </c>
      <c r="D38" s="492" t="s">
        <v>1178</v>
      </c>
      <c r="E38" s="493">
        <v>0</v>
      </c>
      <c r="F38" s="1170">
        <v>0</v>
      </c>
      <c r="G38" s="1170">
        <v>0</v>
      </c>
      <c r="H38" s="1186">
        <v>0</v>
      </c>
      <c r="I38" s="1186">
        <v>0</v>
      </c>
      <c r="J38" s="1186">
        <v>0</v>
      </c>
      <c r="K38" s="495" t="s">
        <v>1179</v>
      </c>
      <c r="L38" s="493" t="s">
        <v>220</v>
      </c>
      <c r="M38" s="493" t="s">
        <v>220</v>
      </c>
      <c r="N38" s="1359">
        <v>0</v>
      </c>
      <c r="O38" s="1359">
        <v>0</v>
      </c>
      <c r="P38" s="1177"/>
    </row>
    <row r="39" spans="1:16" x14ac:dyDescent="0.2">
      <c r="A39" s="2292"/>
      <c r="B39" s="2295"/>
      <c r="C39" s="492" t="s">
        <v>1015</v>
      </c>
      <c r="D39" s="492" t="s">
        <v>1153</v>
      </c>
      <c r="E39" s="504">
        <v>126</v>
      </c>
      <c r="F39" s="1196">
        <v>27</v>
      </c>
      <c r="G39" s="1196">
        <v>24</v>
      </c>
      <c r="H39" s="1186">
        <v>33.888482999999994</v>
      </c>
      <c r="I39" s="1186">
        <v>7.7331899999999996</v>
      </c>
      <c r="J39" s="1186">
        <v>6.57</v>
      </c>
      <c r="K39" s="495" t="s">
        <v>1017</v>
      </c>
      <c r="L39" s="493">
        <v>94590</v>
      </c>
      <c r="M39" s="493">
        <v>91230</v>
      </c>
      <c r="N39" s="1360">
        <v>3.0476190476190474</v>
      </c>
      <c r="O39" s="1360">
        <v>0.87019957142857118</v>
      </c>
      <c r="P39" s="1177"/>
    </row>
    <row r="40" spans="1:16" x14ac:dyDescent="0.2">
      <c r="A40" s="2292"/>
      <c r="B40" s="2295"/>
      <c r="C40" s="492" t="s">
        <v>1180</v>
      </c>
      <c r="D40" s="492" t="s">
        <v>1181</v>
      </c>
      <c r="E40" s="504">
        <v>0</v>
      </c>
      <c r="F40" s="1196">
        <v>0</v>
      </c>
      <c r="G40" s="1196">
        <v>0</v>
      </c>
      <c r="H40" s="1186">
        <v>0</v>
      </c>
      <c r="I40" s="1186">
        <v>0</v>
      </c>
      <c r="J40" s="1186">
        <v>0</v>
      </c>
      <c r="K40" s="505" t="s">
        <v>1017</v>
      </c>
      <c r="L40" s="493" t="s">
        <v>220</v>
      </c>
      <c r="M40" s="493" t="s">
        <v>220</v>
      </c>
      <c r="N40" s="1359">
        <v>0</v>
      </c>
      <c r="O40" s="1359">
        <v>0</v>
      </c>
      <c r="P40" s="1177"/>
    </row>
    <row r="41" spans="1:16" x14ac:dyDescent="0.2">
      <c r="A41" s="2292"/>
      <c r="B41" s="2295"/>
      <c r="C41" s="492" t="s">
        <v>1182</v>
      </c>
      <c r="D41" s="492" t="s">
        <v>1152</v>
      </c>
      <c r="E41" s="504">
        <v>0</v>
      </c>
      <c r="F41" s="1196">
        <v>0</v>
      </c>
      <c r="G41" s="1196">
        <v>0</v>
      </c>
      <c r="H41" s="1186">
        <v>0</v>
      </c>
      <c r="I41" s="1186">
        <v>0</v>
      </c>
      <c r="J41" s="1186">
        <v>0</v>
      </c>
      <c r="K41" s="505" t="s">
        <v>1017</v>
      </c>
      <c r="L41" s="493" t="s">
        <v>220</v>
      </c>
      <c r="M41" s="493" t="s">
        <v>220</v>
      </c>
      <c r="N41" s="1359">
        <v>0</v>
      </c>
      <c r="O41" s="1359">
        <v>0</v>
      </c>
      <c r="P41" s="1177"/>
    </row>
    <row r="42" spans="1:16" x14ac:dyDescent="0.2">
      <c r="A42" s="2292"/>
      <c r="B42" s="2295"/>
      <c r="C42" s="492" t="s">
        <v>1425</v>
      </c>
      <c r="D42" s="492" t="s">
        <v>1426</v>
      </c>
      <c r="E42" s="504">
        <v>0</v>
      </c>
      <c r="F42" s="1196">
        <v>0</v>
      </c>
      <c r="G42" s="1196">
        <v>0</v>
      </c>
      <c r="H42" s="1186">
        <v>0</v>
      </c>
      <c r="I42" s="1186">
        <v>0</v>
      </c>
      <c r="J42" s="1186">
        <v>0</v>
      </c>
      <c r="K42" s="505" t="s">
        <v>1011</v>
      </c>
      <c r="L42" s="493" t="s">
        <v>220</v>
      </c>
      <c r="M42" s="493" t="s">
        <v>220</v>
      </c>
      <c r="N42" s="1359">
        <v>0</v>
      </c>
      <c r="O42" s="1359">
        <v>0</v>
      </c>
      <c r="P42" s="1177"/>
    </row>
    <row r="43" spans="1:16" x14ac:dyDescent="0.2">
      <c r="A43" s="2292"/>
      <c r="B43" s="2296"/>
      <c r="C43" s="1163" t="s">
        <v>1022</v>
      </c>
      <c r="D43" s="1163"/>
      <c r="E43" s="1187">
        <v>126</v>
      </c>
      <c r="F43" s="1197">
        <v>27</v>
      </c>
      <c r="G43" s="1197">
        <v>24</v>
      </c>
      <c r="H43" s="1194">
        <v>33.888482999999994</v>
      </c>
      <c r="I43" s="1194">
        <v>7.7331899999999996</v>
      </c>
      <c r="J43" s="1194">
        <v>6.57</v>
      </c>
      <c r="K43" s="1190"/>
      <c r="L43" s="1192"/>
      <c r="M43" s="1192"/>
      <c r="N43" s="1192">
        <v>3.0476190476190474</v>
      </c>
      <c r="O43" s="1192">
        <v>0.87019957142857118</v>
      </c>
      <c r="P43" s="1177"/>
    </row>
    <row r="44" spans="1:16" x14ac:dyDescent="0.2">
      <c r="A44" s="2292"/>
      <c r="B44" s="2291" t="s">
        <v>1183</v>
      </c>
      <c r="C44" s="492" t="s">
        <v>1184</v>
      </c>
      <c r="D44" s="492" t="s">
        <v>1185</v>
      </c>
      <c r="E44" s="493">
        <v>0</v>
      </c>
      <c r="F44" s="1170">
        <v>0</v>
      </c>
      <c r="G44" s="1170">
        <v>0</v>
      </c>
      <c r="H44" s="1186">
        <v>0</v>
      </c>
      <c r="I44" s="1186">
        <v>0</v>
      </c>
      <c r="J44" s="1186">
        <v>0</v>
      </c>
      <c r="K44" s="495" t="s">
        <v>1050</v>
      </c>
      <c r="L44" s="493" t="s">
        <v>220</v>
      </c>
      <c r="M44" s="493" t="s">
        <v>220</v>
      </c>
      <c r="N44" s="1359">
        <v>0</v>
      </c>
      <c r="O44" s="1359">
        <v>0</v>
      </c>
      <c r="P44" s="1177"/>
    </row>
    <row r="45" spans="1:16" x14ac:dyDescent="0.2">
      <c r="A45" s="2292"/>
      <c r="B45" s="2295"/>
      <c r="C45" s="492" t="s">
        <v>1186</v>
      </c>
      <c r="D45" s="492" t="s">
        <v>1187</v>
      </c>
      <c r="E45" s="493">
        <v>0</v>
      </c>
      <c r="F45" s="1170">
        <v>0</v>
      </c>
      <c r="G45" s="1170">
        <v>0</v>
      </c>
      <c r="H45" s="1186">
        <v>0</v>
      </c>
      <c r="I45" s="1186">
        <v>0</v>
      </c>
      <c r="J45" s="1186">
        <v>0</v>
      </c>
      <c r="K45" s="495" t="s">
        <v>1050</v>
      </c>
      <c r="L45" s="493" t="s">
        <v>220</v>
      </c>
      <c r="M45" s="493" t="s">
        <v>220</v>
      </c>
      <c r="N45" s="1359">
        <v>0</v>
      </c>
      <c r="O45" s="1359">
        <v>0</v>
      </c>
      <c r="P45" s="1177"/>
    </row>
    <row r="46" spans="1:16" x14ac:dyDescent="0.2">
      <c r="A46" s="2292"/>
      <c r="B46" s="2295"/>
      <c r="C46" s="492" t="s">
        <v>1188</v>
      </c>
      <c r="D46" s="492" t="s">
        <v>1054</v>
      </c>
      <c r="E46" s="493">
        <v>716</v>
      </c>
      <c r="F46" s="1170">
        <v>67</v>
      </c>
      <c r="G46" s="1170">
        <v>2</v>
      </c>
      <c r="H46" s="1186">
        <v>18.439837499999999</v>
      </c>
      <c r="I46" s="1186">
        <v>2.0453625</v>
      </c>
      <c r="J46" s="1186">
        <v>7.0000000000000007E-2</v>
      </c>
      <c r="K46" s="495" t="s">
        <v>1055</v>
      </c>
      <c r="L46" s="493" t="s">
        <v>220</v>
      </c>
      <c r="M46" s="493" t="s">
        <v>220</v>
      </c>
      <c r="N46" s="1360">
        <v>2</v>
      </c>
      <c r="O46" s="1360">
        <v>6.9041666666666668E-2</v>
      </c>
      <c r="P46" s="1177"/>
    </row>
    <row r="47" spans="1:16" x14ac:dyDescent="0.2">
      <c r="A47" s="2292"/>
      <c r="B47" s="2295"/>
      <c r="C47" s="492" t="s">
        <v>1169</v>
      </c>
      <c r="D47" s="492" t="s">
        <v>1189</v>
      </c>
      <c r="E47" s="493">
        <v>1173</v>
      </c>
      <c r="F47" s="1170">
        <v>173</v>
      </c>
      <c r="G47" s="1170">
        <v>123</v>
      </c>
      <c r="H47" s="1186">
        <v>74.070429999999959</v>
      </c>
      <c r="I47" s="1186">
        <v>10.340860000000005</v>
      </c>
      <c r="J47" s="1186">
        <v>7.087019999999999</v>
      </c>
      <c r="K47" s="495" t="s">
        <v>1050</v>
      </c>
      <c r="L47" s="493" t="s">
        <v>220</v>
      </c>
      <c r="M47" s="493">
        <v>5884</v>
      </c>
      <c r="N47" s="1360">
        <v>35.142857142857146</v>
      </c>
      <c r="O47" s="1360">
        <v>2.0565219047619054</v>
      </c>
      <c r="P47" s="1177"/>
    </row>
    <row r="48" spans="1:16" x14ac:dyDescent="0.2">
      <c r="A48" s="2292"/>
      <c r="B48" s="2295"/>
      <c r="C48" s="492" t="s">
        <v>1427</v>
      </c>
      <c r="D48" s="492" t="s">
        <v>1187</v>
      </c>
      <c r="E48" s="493">
        <v>0</v>
      </c>
      <c r="F48" s="1170">
        <v>0</v>
      </c>
      <c r="G48" s="1170">
        <v>0</v>
      </c>
      <c r="H48" s="1186">
        <v>0</v>
      </c>
      <c r="I48" s="1186">
        <v>0</v>
      </c>
      <c r="J48" s="1186">
        <v>0</v>
      </c>
      <c r="K48" s="495" t="s">
        <v>1050</v>
      </c>
      <c r="L48" s="493" t="s">
        <v>220</v>
      </c>
      <c r="M48" s="493" t="s">
        <v>220</v>
      </c>
      <c r="N48" s="1360">
        <v>0</v>
      </c>
      <c r="O48" s="1360">
        <v>0</v>
      </c>
      <c r="P48" s="1177"/>
    </row>
    <row r="49" spans="1:16" x14ac:dyDescent="0.2">
      <c r="A49" s="2292"/>
      <c r="B49" s="2295"/>
      <c r="C49" s="492" t="s">
        <v>1428</v>
      </c>
      <c r="D49" s="492" t="s">
        <v>1057</v>
      </c>
      <c r="E49" s="493">
        <v>0</v>
      </c>
      <c r="F49" s="1170">
        <v>0</v>
      </c>
      <c r="G49" s="1170">
        <v>0</v>
      </c>
      <c r="H49" s="1186">
        <v>0</v>
      </c>
      <c r="I49" s="1186">
        <v>0</v>
      </c>
      <c r="J49" s="1186">
        <v>0</v>
      </c>
      <c r="K49" s="495" t="s">
        <v>1050</v>
      </c>
      <c r="L49" s="493" t="s">
        <v>220</v>
      </c>
      <c r="M49" s="493" t="s">
        <v>220</v>
      </c>
      <c r="N49" s="1360">
        <v>0</v>
      </c>
      <c r="O49" s="1360">
        <v>0</v>
      </c>
      <c r="P49" s="1177"/>
    </row>
    <row r="50" spans="1:16" x14ac:dyDescent="0.2">
      <c r="A50" s="2292"/>
      <c r="B50" s="2296"/>
      <c r="C50" s="1163" t="s">
        <v>1058</v>
      </c>
      <c r="D50" s="1163"/>
      <c r="E50" s="1164">
        <v>1889</v>
      </c>
      <c r="F50" s="1172">
        <v>240</v>
      </c>
      <c r="G50" s="1172">
        <v>125</v>
      </c>
      <c r="H50" s="1198">
        <v>92.510267499999969</v>
      </c>
      <c r="I50" s="1198">
        <v>12.386222500000004</v>
      </c>
      <c r="J50" s="1198">
        <v>7.1570199999999993</v>
      </c>
      <c r="K50" s="1167"/>
      <c r="L50" s="1168"/>
      <c r="M50" s="1168"/>
      <c r="N50" s="1168">
        <v>37.142857142857146</v>
      </c>
      <c r="O50" s="1168">
        <v>2.1255635714285721</v>
      </c>
      <c r="P50" s="1177"/>
    </row>
    <row r="51" spans="1:16" x14ac:dyDescent="0.2">
      <c r="A51" s="2292"/>
      <c r="B51" s="2291" t="s">
        <v>1143</v>
      </c>
      <c r="C51" s="506" t="s">
        <v>1190</v>
      </c>
      <c r="D51" s="492" t="s">
        <v>1077</v>
      </c>
      <c r="E51" s="495">
        <v>0</v>
      </c>
      <c r="F51" s="494">
        <v>0</v>
      </c>
      <c r="G51" s="494">
        <v>0</v>
      </c>
      <c r="H51" s="1199">
        <v>0</v>
      </c>
      <c r="I51" s="1199">
        <v>0</v>
      </c>
      <c r="J51" s="1199">
        <v>0</v>
      </c>
      <c r="K51" s="502" t="s">
        <v>1191</v>
      </c>
      <c r="L51" s="495" t="s">
        <v>220</v>
      </c>
      <c r="M51" s="495" t="s">
        <v>220</v>
      </c>
      <c r="N51" s="1361">
        <v>0</v>
      </c>
      <c r="O51" s="1361">
        <v>0</v>
      </c>
      <c r="P51" s="1177"/>
    </row>
    <row r="52" spans="1:16" x14ac:dyDescent="0.2">
      <c r="A52" s="2292"/>
      <c r="B52" s="2296"/>
      <c r="C52" s="1163" t="s">
        <v>1047</v>
      </c>
      <c r="D52" s="1163"/>
      <c r="E52" s="1187">
        <v>0</v>
      </c>
      <c r="F52" s="1197">
        <v>0</v>
      </c>
      <c r="G52" s="1197">
        <v>0</v>
      </c>
      <c r="H52" s="1194">
        <v>0</v>
      </c>
      <c r="I52" s="1194">
        <v>0</v>
      </c>
      <c r="J52" s="1194">
        <v>0</v>
      </c>
      <c r="K52" s="1190"/>
      <c r="L52" s="1192"/>
      <c r="M52" s="1192"/>
      <c r="N52" s="1192">
        <v>0</v>
      </c>
      <c r="O52" s="1192">
        <v>0</v>
      </c>
      <c r="P52" s="1177"/>
    </row>
    <row r="53" spans="1:16" x14ac:dyDescent="0.2">
      <c r="A53" s="2292"/>
      <c r="B53" s="2291" t="s">
        <v>1399</v>
      </c>
      <c r="C53" s="492" t="s">
        <v>1028</v>
      </c>
      <c r="D53" s="492" t="s">
        <v>1029</v>
      </c>
      <c r="E53" s="493">
        <v>0</v>
      </c>
      <c r="F53" s="1170">
        <v>0</v>
      </c>
      <c r="G53" s="1170">
        <v>0</v>
      </c>
      <c r="H53" s="1186">
        <v>0</v>
      </c>
      <c r="I53" s="1186">
        <v>0</v>
      </c>
      <c r="J53" s="1186">
        <v>0</v>
      </c>
      <c r="K53" s="502" t="s">
        <v>1017</v>
      </c>
      <c r="L53" s="493" t="s">
        <v>220</v>
      </c>
      <c r="M53" s="493" t="s">
        <v>220</v>
      </c>
      <c r="N53" s="1359">
        <v>0</v>
      </c>
      <c r="O53" s="1359">
        <v>0</v>
      </c>
      <c r="P53" s="1177"/>
    </row>
    <row r="54" spans="1:16" x14ac:dyDescent="0.2">
      <c r="A54" s="2292"/>
      <c r="B54" s="2292"/>
      <c r="C54" s="492" t="s">
        <v>1429</v>
      </c>
      <c r="D54" s="492" t="s">
        <v>1027</v>
      </c>
      <c r="E54" s="493">
        <v>0</v>
      </c>
      <c r="F54" s="1170">
        <v>0</v>
      </c>
      <c r="G54" s="1170">
        <v>0</v>
      </c>
      <c r="H54" s="1186">
        <v>0</v>
      </c>
      <c r="I54" s="1186">
        <v>0</v>
      </c>
      <c r="J54" s="1186">
        <v>0</v>
      </c>
      <c r="K54" s="502" t="s">
        <v>1017</v>
      </c>
      <c r="L54" s="493" t="s">
        <v>220</v>
      </c>
      <c r="M54" s="493" t="s">
        <v>220</v>
      </c>
      <c r="N54" s="1359">
        <v>0</v>
      </c>
      <c r="O54" s="1359">
        <v>0</v>
      </c>
      <c r="P54" s="1177"/>
    </row>
    <row r="55" spans="1:16" x14ac:dyDescent="0.2">
      <c r="A55" s="2292"/>
      <c r="B55" s="2292"/>
      <c r="C55" s="492" t="s">
        <v>1430</v>
      </c>
      <c r="D55" s="492" t="s">
        <v>1025</v>
      </c>
      <c r="E55" s="493">
        <v>0</v>
      </c>
      <c r="F55" s="1170">
        <v>0</v>
      </c>
      <c r="G55" s="1170">
        <v>0</v>
      </c>
      <c r="H55" s="1186">
        <v>0</v>
      </c>
      <c r="I55" s="1186">
        <v>0</v>
      </c>
      <c r="J55" s="1186">
        <v>0</v>
      </c>
      <c r="K55" s="502" t="s">
        <v>1017</v>
      </c>
      <c r="L55" s="493" t="s">
        <v>220</v>
      </c>
      <c r="M55" s="493" t="s">
        <v>220</v>
      </c>
      <c r="N55" s="1359">
        <v>0</v>
      </c>
      <c r="O55" s="1359">
        <v>0</v>
      </c>
      <c r="P55" s="1177"/>
    </row>
    <row r="56" spans="1:16" x14ac:dyDescent="0.2">
      <c r="A56" s="2292"/>
      <c r="B56" s="2292"/>
      <c r="C56" s="492" t="s">
        <v>1431</v>
      </c>
      <c r="D56" s="492" t="s">
        <v>1025</v>
      </c>
      <c r="E56" s="493">
        <v>0</v>
      </c>
      <c r="F56" s="1170">
        <v>0</v>
      </c>
      <c r="G56" s="1170">
        <v>0</v>
      </c>
      <c r="H56" s="1186">
        <v>0</v>
      </c>
      <c r="I56" s="1186">
        <v>0</v>
      </c>
      <c r="J56" s="1186">
        <v>0</v>
      </c>
      <c r="K56" s="502" t="s">
        <v>1017</v>
      </c>
      <c r="L56" s="493" t="s">
        <v>220</v>
      </c>
      <c r="M56" s="493" t="s">
        <v>220</v>
      </c>
      <c r="N56" s="1359">
        <v>0</v>
      </c>
      <c r="O56" s="1359">
        <v>0</v>
      </c>
      <c r="P56" s="1177"/>
    </row>
    <row r="57" spans="1:16" x14ac:dyDescent="0.2">
      <c r="A57" s="2292"/>
      <c r="B57" s="2292"/>
      <c r="C57" s="492" t="s">
        <v>1432</v>
      </c>
      <c r="D57" s="492" t="s">
        <v>1027</v>
      </c>
      <c r="E57" s="493">
        <v>0</v>
      </c>
      <c r="F57" s="1170">
        <v>0</v>
      </c>
      <c r="G57" s="1170">
        <v>0</v>
      </c>
      <c r="H57" s="1186">
        <v>0</v>
      </c>
      <c r="I57" s="1186">
        <v>0</v>
      </c>
      <c r="J57" s="1186">
        <v>0</v>
      </c>
      <c r="K57" s="502" t="s">
        <v>1017</v>
      </c>
      <c r="L57" s="493" t="s">
        <v>220</v>
      </c>
      <c r="M57" s="493" t="s">
        <v>220</v>
      </c>
      <c r="N57" s="1359">
        <v>0</v>
      </c>
      <c r="O57" s="1359">
        <v>0</v>
      </c>
      <c r="P57" s="1177"/>
    </row>
    <row r="58" spans="1:16" x14ac:dyDescent="0.2">
      <c r="A58" s="2292"/>
      <c r="B58" s="2292"/>
      <c r="C58" s="492" t="s">
        <v>1433</v>
      </c>
      <c r="D58" s="492" t="s">
        <v>1434</v>
      </c>
      <c r="E58" s="493">
        <v>0</v>
      </c>
      <c r="F58" s="1170">
        <v>0</v>
      </c>
      <c r="G58" s="1170">
        <v>0</v>
      </c>
      <c r="H58" s="1186">
        <v>0</v>
      </c>
      <c r="I58" s="1186">
        <v>0</v>
      </c>
      <c r="J58" s="1186">
        <v>0</v>
      </c>
      <c r="K58" s="502" t="s">
        <v>1017</v>
      </c>
      <c r="L58" s="493" t="s">
        <v>220</v>
      </c>
      <c r="M58" s="493" t="s">
        <v>220</v>
      </c>
      <c r="N58" s="1359">
        <v>0</v>
      </c>
      <c r="O58" s="1359">
        <v>0</v>
      </c>
      <c r="P58" s="1177"/>
    </row>
    <row r="59" spans="1:16" x14ac:dyDescent="0.2">
      <c r="A59" s="2292"/>
      <c r="B59" s="2292"/>
      <c r="C59" s="492" t="s">
        <v>1435</v>
      </c>
      <c r="D59" s="492" t="s">
        <v>1025</v>
      </c>
      <c r="E59" s="493">
        <v>0</v>
      </c>
      <c r="F59" s="1170">
        <v>0</v>
      </c>
      <c r="G59" s="1170">
        <v>0</v>
      </c>
      <c r="H59" s="1186">
        <v>0</v>
      </c>
      <c r="I59" s="1186">
        <v>0</v>
      </c>
      <c r="J59" s="1186">
        <v>0</v>
      </c>
      <c r="K59" s="502" t="s">
        <v>1017</v>
      </c>
      <c r="L59" s="493" t="s">
        <v>220</v>
      </c>
      <c r="M59" s="493" t="s">
        <v>220</v>
      </c>
      <c r="N59" s="1359">
        <v>0</v>
      </c>
      <c r="O59" s="1359">
        <v>0</v>
      </c>
      <c r="P59" s="1177"/>
    </row>
    <row r="60" spans="1:16" x14ac:dyDescent="0.2">
      <c r="A60" s="2292"/>
      <c r="B60" s="2292"/>
      <c r="C60" s="492" t="s">
        <v>1436</v>
      </c>
      <c r="D60" s="492" t="s">
        <v>1027</v>
      </c>
      <c r="E60" s="493">
        <v>0</v>
      </c>
      <c r="F60" s="1170">
        <v>0</v>
      </c>
      <c r="G60" s="1170">
        <v>0</v>
      </c>
      <c r="H60" s="1186">
        <v>0</v>
      </c>
      <c r="I60" s="1186">
        <v>0</v>
      </c>
      <c r="J60" s="1186">
        <v>0</v>
      </c>
      <c r="K60" s="502" t="s">
        <v>1017</v>
      </c>
      <c r="L60" s="493" t="s">
        <v>220</v>
      </c>
      <c r="M60" s="493" t="s">
        <v>220</v>
      </c>
      <c r="N60" s="1359">
        <v>0</v>
      </c>
      <c r="O60" s="1359">
        <v>0</v>
      </c>
      <c r="P60" s="1177"/>
    </row>
    <row r="61" spans="1:16" x14ac:dyDescent="0.2">
      <c r="A61" s="2292"/>
      <c r="B61" s="2296"/>
      <c r="C61" s="1184" t="s">
        <v>1192</v>
      </c>
      <c r="D61" s="1184"/>
      <c r="E61" s="493">
        <v>0</v>
      </c>
      <c r="F61" s="1170">
        <v>0</v>
      </c>
      <c r="G61" s="1170">
        <v>0</v>
      </c>
      <c r="H61" s="1186">
        <v>0</v>
      </c>
      <c r="I61" s="1186">
        <v>0</v>
      </c>
      <c r="J61" s="1186">
        <v>0</v>
      </c>
      <c r="K61" s="495"/>
      <c r="L61" s="499"/>
      <c r="M61" s="499"/>
      <c r="N61" s="1360">
        <v>0</v>
      </c>
      <c r="O61" s="1360">
        <v>0</v>
      </c>
      <c r="P61" s="1177"/>
    </row>
    <row r="62" spans="1:16" x14ac:dyDescent="0.2">
      <c r="A62" s="2293"/>
      <c r="B62" s="1200" t="s">
        <v>1193</v>
      </c>
      <c r="C62" s="1201" t="s">
        <v>1193</v>
      </c>
      <c r="D62" s="1202"/>
      <c r="E62" s="1203">
        <v>2015</v>
      </c>
      <c r="F62" s="1204">
        <v>267</v>
      </c>
      <c r="G62" s="1204">
        <v>149</v>
      </c>
      <c r="H62" s="1205">
        <v>126.40151049999997</v>
      </c>
      <c r="I62" s="1205">
        <v>20.119412500000003</v>
      </c>
      <c r="J62" s="1205">
        <v>13.729779999999998</v>
      </c>
      <c r="K62" s="1206"/>
      <c r="L62" s="1207"/>
      <c r="M62" s="1207"/>
      <c r="N62" s="1207">
        <v>40.19047619047619</v>
      </c>
      <c r="O62" s="1207">
        <v>2.9957631428571432</v>
      </c>
      <c r="P62" s="1177"/>
    </row>
    <row r="63" spans="1:16" x14ac:dyDescent="0.2">
      <c r="A63" s="2291" t="s">
        <v>1194</v>
      </c>
      <c r="B63" s="2294" t="s">
        <v>976</v>
      </c>
      <c r="C63" s="492" t="s">
        <v>1007</v>
      </c>
      <c r="D63" s="492" t="s">
        <v>1155</v>
      </c>
      <c r="E63" s="493">
        <v>0</v>
      </c>
      <c r="F63" s="1170">
        <v>0</v>
      </c>
      <c r="G63" s="1170">
        <v>0</v>
      </c>
      <c r="H63" s="1186">
        <v>0</v>
      </c>
      <c r="I63" s="1186">
        <v>0</v>
      </c>
      <c r="J63" s="1186">
        <v>0</v>
      </c>
      <c r="K63" s="502" t="s">
        <v>1006</v>
      </c>
      <c r="L63" s="493" t="s">
        <v>220</v>
      </c>
      <c r="M63" s="493" t="s">
        <v>220</v>
      </c>
      <c r="N63" s="1359">
        <v>0</v>
      </c>
      <c r="O63" s="1359">
        <v>0</v>
      </c>
      <c r="P63" s="1177"/>
    </row>
    <row r="64" spans="1:16" x14ac:dyDescent="0.2">
      <c r="A64" s="2292"/>
      <c r="B64" s="2295"/>
      <c r="C64" s="492" t="s">
        <v>1015</v>
      </c>
      <c r="D64" s="492" t="s">
        <v>1153</v>
      </c>
      <c r="E64" s="493">
        <v>43907</v>
      </c>
      <c r="F64" s="1170">
        <v>5937</v>
      </c>
      <c r="G64" s="1170">
        <v>3154</v>
      </c>
      <c r="H64" s="1186">
        <v>11821.901636999988</v>
      </c>
      <c r="I64" s="1186">
        <v>1759.1395215000007</v>
      </c>
      <c r="J64" s="1186">
        <v>865.99957799999993</v>
      </c>
      <c r="K64" s="502" t="s">
        <v>1017</v>
      </c>
      <c r="L64" s="493" t="s">
        <v>220</v>
      </c>
      <c r="M64" s="493" t="s">
        <v>220</v>
      </c>
      <c r="N64" s="1359">
        <v>27.047619047619047</v>
      </c>
      <c r="O64" s="1359">
        <v>7.4460714285714289</v>
      </c>
      <c r="P64" s="1177"/>
    </row>
    <row r="65" spans="1:16" x14ac:dyDescent="0.2">
      <c r="A65" s="2292"/>
      <c r="B65" s="2295"/>
      <c r="C65" s="492" t="s">
        <v>1437</v>
      </c>
      <c r="D65" s="492" t="s">
        <v>1152</v>
      </c>
      <c r="E65" s="493">
        <v>0</v>
      </c>
      <c r="F65" s="1170">
        <v>0</v>
      </c>
      <c r="G65" s="1170">
        <v>0</v>
      </c>
      <c r="H65" s="1186">
        <v>0</v>
      </c>
      <c r="I65" s="1186">
        <v>0</v>
      </c>
      <c r="J65" s="1186">
        <v>0</v>
      </c>
      <c r="K65" s="502" t="s">
        <v>1006</v>
      </c>
      <c r="L65" s="493" t="s">
        <v>220</v>
      </c>
      <c r="M65" s="493" t="s">
        <v>220</v>
      </c>
      <c r="N65" s="1359">
        <v>0</v>
      </c>
      <c r="O65" s="1359">
        <v>0</v>
      </c>
      <c r="P65" s="1177"/>
    </row>
    <row r="66" spans="1:16" x14ac:dyDescent="0.2">
      <c r="A66" s="2292"/>
      <c r="B66" s="2296"/>
      <c r="C66" s="492" t="s">
        <v>1180</v>
      </c>
      <c r="D66" s="492" t="s">
        <v>1181</v>
      </c>
      <c r="E66" s="493">
        <v>0</v>
      </c>
      <c r="F66" s="1170">
        <v>0</v>
      </c>
      <c r="G66" s="1170">
        <v>0</v>
      </c>
      <c r="H66" s="1186">
        <v>0</v>
      </c>
      <c r="I66" s="1186">
        <v>0</v>
      </c>
      <c r="J66" s="1186">
        <v>0</v>
      </c>
      <c r="K66" s="502" t="s">
        <v>1017</v>
      </c>
      <c r="L66" s="493" t="s">
        <v>220</v>
      </c>
      <c r="M66" s="493" t="s">
        <v>220</v>
      </c>
      <c r="N66" s="1359">
        <v>0</v>
      </c>
      <c r="O66" s="1359">
        <v>0</v>
      </c>
      <c r="P66" s="1177"/>
    </row>
    <row r="67" spans="1:16" x14ac:dyDescent="0.2">
      <c r="A67" s="2292"/>
      <c r="B67" s="2294" t="s">
        <v>594</v>
      </c>
      <c r="C67" s="492" t="s">
        <v>1188</v>
      </c>
      <c r="D67" s="492" t="s">
        <v>1195</v>
      </c>
      <c r="E67" s="493">
        <v>7934</v>
      </c>
      <c r="F67" s="1170">
        <v>785</v>
      </c>
      <c r="G67" s="1170">
        <v>279</v>
      </c>
      <c r="H67" s="1186">
        <v>194.34267499999982</v>
      </c>
      <c r="I67" s="1186">
        <v>22.96433750000002</v>
      </c>
      <c r="J67" s="1186">
        <v>9.3359874999999981</v>
      </c>
      <c r="K67" s="502" t="s">
        <v>1055</v>
      </c>
      <c r="L67" s="493" t="s">
        <v>220</v>
      </c>
      <c r="M67" s="493" t="s">
        <v>220</v>
      </c>
      <c r="N67" s="1359">
        <v>12.523809523809524</v>
      </c>
      <c r="O67" s="1359">
        <v>0.38666666666666671</v>
      </c>
      <c r="P67" s="1177"/>
    </row>
    <row r="68" spans="1:16" x14ac:dyDescent="0.2">
      <c r="A68" s="2292"/>
      <c r="B68" s="2296"/>
      <c r="C68" s="492" t="s">
        <v>1169</v>
      </c>
      <c r="D68" s="507" t="s">
        <v>1196</v>
      </c>
      <c r="E68" s="493">
        <v>10064231</v>
      </c>
      <c r="F68" s="1170">
        <v>1416457</v>
      </c>
      <c r="G68" s="1170">
        <v>1298045</v>
      </c>
      <c r="H68" s="1186">
        <v>657252.99319899955</v>
      </c>
      <c r="I68" s="1186">
        <v>83436.673220999932</v>
      </c>
      <c r="J68" s="1186">
        <v>78265.572935999749</v>
      </c>
      <c r="K68" s="508" t="s">
        <v>1050</v>
      </c>
      <c r="L68" s="493" t="s">
        <v>220</v>
      </c>
      <c r="M68" s="493" t="s">
        <v>220</v>
      </c>
      <c r="N68" s="1359">
        <v>1139.9047619047619</v>
      </c>
      <c r="O68" s="1359">
        <v>66.857523809523812</v>
      </c>
      <c r="P68" s="1177"/>
    </row>
    <row r="69" spans="1:16" x14ac:dyDescent="0.2">
      <c r="A69" s="2292"/>
      <c r="B69" s="2294" t="s">
        <v>1399</v>
      </c>
      <c r="C69" s="492" t="s">
        <v>1438</v>
      </c>
      <c r="D69" s="507" t="s">
        <v>1029</v>
      </c>
      <c r="E69" s="493">
        <v>0</v>
      </c>
      <c r="F69" s="1170">
        <v>0</v>
      </c>
      <c r="G69" s="1170">
        <v>0</v>
      </c>
      <c r="H69" s="1186">
        <v>0</v>
      </c>
      <c r="I69" s="1186">
        <v>0</v>
      </c>
      <c r="J69" s="1186">
        <v>0</v>
      </c>
      <c r="K69" s="508" t="s">
        <v>1017</v>
      </c>
      <c r="L69" s="493" t="s">
        <v>220</v>
      </c>
      <c r="M69" s="493" t="s">
        <v>220</v>
      </c>
      <c r="N69" s="1359">
        <v>0</v>
      </c>
      <c r="O69" s="1359">
        <v>0</v>
      </c>
      <c r="P69" s="1177"/>
    </row>
    <row r="70" spans="1:16" x14ac:dyDescent="0.2">
      <c r="A70" s="2292"/>
      <c r="B70" s="2296"/>
      <c r="C70" s="492" t="s">
        <v>1435</v>
      </c>
      <c r="D70" s="507" t="s">
        <v>1025</v>
      </c>
      <c r="E70" s="493">
        <v>0</v>
      </c>
      <c r="F70" s="1170">
        <v>0</v>
      </c>
      <c r="G70" s="1170">
        <v>0</v>
      </c>
      <c r="H70" s="1186">
        <v>0</v>
      </c>
      <c r="I70" s="1186">
        <v>0</v>
      </c>
      <c r="J70" s="1186">
        <v>0</v>
      </c>
      <c r="K70" s="508" t="s">
        <v>1017</v>
      </c>
      <c r="L70" s="493" t="s">
        <v>220</v>
      </c>
      <c r="M70" s="493" t="s">
        <v>220</v>
      </c>
      <c r="N70" s="1359">
        <v>0</v>
      </c>
      <c r="O70" s="1359">
        <v>0</v>
      </c>
      <c r="P70" s="1177"/>
    </row>
    <row r="71" spans="1:16" x14ac:dyDescent="0.2">
      <c r="A71" s="2293"/>
      <c r="B71" s="1208" t="s">
        <v>1197</v>
      </c>
      <c r="C71" s="1209" t="s">
        <v>1198</v>
      </c>
      <c r="D71" s="1175"/>
      <c r="E71" s="1187">
        <v>10116072</v>
      </c>
      <c r="F71" s="1197">
        <v>1423179</v>
      </c>
      <c r="G71" s="1197">
        <v>1301478</v>
      </c>
      <c r="H71" s="1194">
        <v>669269.23751099966</v>
      </c>
      <c r="I71" s="1194">
        <v>85218.777079999927</v>
      </c>
      <c r="J71" s="1194">
        <v>79140.908501499754</v>
      </c>
      <c r="K71" s="1190"/>
      <c r="L71" s="1192"/>
      <c r="M71" s="1192"/>
      <c r="N71" s="1192">
        <v>1179.4761904761906</v>
      </c>
      <c r="O71" s="1192">
        <v>74.690261904761911</v>
      </c>
      <c r="P71" s="1177"/>
    </row>
    <row r="72" spans="1:16" x14ac:dyDescent="0.2">
      <c r="A72" s="1354"/>
      <c r="B72" s="1353"/>
      <c r="C72" s="1352"/>
      <c r="D72" s="1351"/>
      <c r="E72" s="1350"/>
      <c r="F72" s="1349"/>
      <c r="G72" s="1349"/>
      <c r="H72" s="1348"/>
      <c r="I72" s="1348"/>
      <c r="J72" s="1348"/>
      <c r="K72" s="1347"/>
      <c r="L72" s="1346"/>
      <c r="M72" s="1346"/>
      <c r="N72" s="1346"/>
      <c r="O72" s="1346"/>
      <c r="P72" s="1177"/>
    </row>
    <row r="73" spans="1:16" ht="15.75" customHeight="1" x14ac:dyDescent="0.2">
      <c r="A73" s="1148" t="s">
        <v>1469</v>
      </c>
      <c r="C73" s="509"/>
      <c r="D73" s="509"/>
      <c r="E73" s="509"/>
      <c r="F73" s="1211"/>
      <c r="G73" s="1211"/>
      <c r="H73" s="1212"/>
      <c r="I73" s="1212"/>
      <c r="J73" s="1212"/>
      <c r="K73" s="510"/>
      <c r="L73" s="510"/>
      <c r="M73" s="510"/>
      <c r="N73" s="510"/>
      <c r="O73" s="510"/>
    </row>
    <row r="74" spans="1:16" ht="14.25" customHeight="1" x14ac:dyDescent="0.2">
      <c r="A74" s="511" t="s">
        <v>1199</v>
      </c>
      <c r="B74" s="512"/>
      <c r="C74" s="512"/>
      <c r="D74" s="512"/>
      <c r="E74" s="512"/>
      <c r="F74" s="1213"/>
      <c r="G74" s="1213"/>
      <c r="H74" s="1213"/>
      <c r="I74" s="1213"/>
      <c r="L74" s="513"/>
      <c r="M74" s="513"/>
      <c r="N74" s="513"/>
      <c r="O74" s="513"/>
    </row>
    <row r="75" spans="1:16" x14ac:dyDescent="0.2">
      <c r="K75" s="1096"/>
    </row>
    <row r="76" spans="1:16" x14ac:dyDescent="0.2">
      <c r="K76" s="1096"/>
    </row>
    <row r="77" spans="1:16" x14ac:dyDescent="0.2">
      <c r="K77" s="1096"/>
    </row>
    <row r="78" spans="1:16" x14ac:dyDescent="0.2">
      <c r="K78" s="1096"/>
    </row>
    <row r="79" spans="1:16" x14ac:dyDescent="0.2">
      <c r="K79" s="1096"/>
    </row>
    <row r="80" spans="1:16" x14ac:dyDescent="0.2">
      <c r="K80" s="1096"/>
    </row>
    <row r="81" spans="11:11" x14ac:dyDescent="0.2">
      <c r="K81" s="1096"/>
    </row>
    <row r="82" spans="11:11" x14ac:dyDescent="0.2">
      <c r="K82" s="1096"/>
    </row>
    <row r="83" spans="11:11" x14ac:dyDescent="0.2">
      <c r="K83" s="1096"/>
    </row>
    <row r="84" spans="11:11" x14ac:dyDescent="0.2">
      <c r="K84" s="1096"/>
    </row>
    <row r="85" spans="11:11" x14ac:dyDescent="0.2">
      <c r="K85" s="1096"/>
    </row>
    <row r="86" spans="11:11" x14ac:dyDescent="0.2">
      <c r="K86" s="1096"/>
    </row>
    <row r="87" spans="11:11" x14ac:dyDescent="0.2">
      <c r="K87" s="1096"/>
    </row>
    <row r="88" spans="11:11" x14ac:dyDescent="0.2">
      <c r="K88" s="1096"/>
    </row>
    <row r="89" spans="11:11" x14ac:dyDescent="0.2">
      <c r="K89" s="1096"/>
    </row>
    <row r="90" spans="11:11" x14ac:dyDescent="0.2">
      <c r="K90" s="1096"/>
    </row>
    <row r="91" spans="11:11" x14ac:dyDescent="0.2">
      <c r="K91" s="1096"/>
    </row>
    <row r="92" spans="11:11" x14ac:dyDescent="0.2">
      <c r="K92" s="1096"/>
    </row>
    <row r="93" spans="11:11" x14ac:dyDescent="0.2">
      <c r="K93" s="1096"/>
    </row>
    <row r="94" spans="11:11" x14ac:dyDescent="0.2">
      <c r="K94" s="1096"/>
    </row>
    <row r="95" spans="11:11" x14ac:dyDescent="0.2">
      <c r="K95" s="1096"/>
    </row>
    <row r="96" spans="11:11" x14ac:dyDescent="0.2">
      <c r="K96" s="1096"/>
    </row>
    <row r="97" spans="11:11" x14ac:dyDescent="0.2">
      <c r="K97" s="1096"/>
    </row>
    <row r="98" spans="11:11" x14ac:dyDescent="0.2">
      <c r="K98" s="1096"/>
    </row>
    <row r="99" spans="11:11" x14ac:dyDescent="0.2">
      <c r="K99" s="1096"/>
    </row>
    <row r="100" spans="11:11" x14ac:dyDescent="0.2">
      <c r="K100" s="1096"/>
    </row>
    <row r="101" spans="11:11" x14ac:dyDescent="0.2">
      <c r="K101" s="1096"/>
    </row>
    <row r="102" spans="11:11" x14ac:dyDescent="0.2">
      <c r="K102" s="1096"/>
    </row>
    <row r="103" spans="11:11" x14ac:dyDescent="0.2">
      <c r="K103" s="1096"/>
    </row>
    <row r="104" spans="11:11" x14ac:dyDescent="0.2">
      <c r="K104" s="1096"/>
    </row>
    <row r="105" spans="11:11" x14ac:dyDescent="0.2">
      <c r="K105" s="1096"/>
    </row>
    <row r="106" spans="11:11" x14ac:dyDescent="0.2">
      <c r="K106" s="1096"/>
    </row>
    <row r="107" spans="11:11" x14ac:dyDescent="0.2">
      <c r="K107" s="1096"/>
    </row>
    <row r="108" spans="11:11" x14ac:dyDescent="0.2">
      <c r="K108" s="1096"/>
    </row>
    <row r="109" spans="11:11" x14ac:dyDescent="0.2">
      <c r="K109" s="1096"/>
    </row>
    <row r="110" spans="11:11" x14ac:dyDescent="0.2">
      <c r="K110" s="1096"/>
    </row>
    <row r="111" spans="11:11" x14ac:dyDescent="0.2">
      <c r="K111" s="1096"/>
    </row>
    <row r="112" spans="11:11" x14ac:dyDescent="0.2">
      <c r="K112" s="1096"/>
    </row>
    <row r="113" spans="11:11" x14ac:dyDescent="0.2">
      <c r="K113" s="1096"/>
    </row>
    <row r="114" spans="11:11" x14ac:dyDescent="0.2">
      <c r="K114" s="1096"/>
    </row>
    <row r="115" spans="11:11" x14ac:dyDescent="0.2">
      <c r="K115" s="1096"/>
    </row>
    <row r="116" spans="11:11" x14ac:dyDescent="0.2">
      <c r="K116" s="1096"/>
    </row>
    <row r="117" spans="11:11" x14ac:dyDescent="0.2">
      <c r="K117" s="1096"/>
    </row>
    <row r="118" spans="11:11" x14ac:dyDescent="0.2">
      <c r="K118" s="1096"/>
    </row>
    <row r="119" spans="11:11" x14ac:dyDescent="0.2">
      <c r="K119" s="1096"/>
    </row>
    <row r="120" spans="11:11" x14ac:dyDescent="0.2">
      <c r="K120" s="1096"/>
    </row>
    <row r="121" spans="11:11" x14ac:dyDescent="0.2">
      <c r="K121" s="1096"/>
    </row>
    <row r="122" spans="11:11" x14ac:dyDescent="0.2">
      <c r="K122" s="1096"/>
    </row>
    <row r="123" spans="11:11" x14ac:dyDescent="0.2">
      <c r="K123" s="1096"/>
    </row>
    <row r="124" spans="11:11" x14ac:dyDescent="0.2">
      <c r="K124" s="1096"/>
    </row>
    <row r="125" spans="11:11" x14ac:dyDescent="0.2">
      <c r="K125" s="1096"/>
    </row>
    <row r="126" spans="11:11" x14ac:dyDescent="0.2">
      <c r="K126" s="1096"/>
    </row>
    <row r="127" spans="11:11" x14ac:dyDescent="0.2">
      <c r="K127" s="1096"/>
    </row>
    <row r="128" spans="11:11" x14ac:dyDescent="0.2">
      <c r="K128" s="1096"/>
    </row>
    <row r="129" spans="11:11" x14ac:dyDescent="0.2">
      <c r="K129" s="1096"/>
    </row>
    <row r="130" spans="11:11" x14ac:dyDescent="0.2">
      <c r="K130" s="1096"/>
    </row>
    <row r="131" spans="11:11" x14ac:dyDescent="0.2">
      <c r="K131" s="1096"/>
    </row>
    <row r="132" spans="11:11" x14ac:dyDescent="0.2">
      <c r="K132" s="1096"/>
    </row>
    <row r="133" spans="11:11" x14ac:dyDescent="0.2">
      <c r="K133" s="1096"/>
    </row>
    <row r="134" spans="11:11" x14ac:dyDescent="0.2">
      <c r="K134" s="1096"/>
    </row>
    <row r="135" spans="11:11" x14ac:dyDescent="0.2">
      <c r="K135" s="1096"/>
    </row>
    <row r="136" spans="11:11" x14ac:dyDescent="0.2">
      <c r="K136" s="1096"/>
    </row>
    <row r="137" spans="11:11" x14ac:dyDescent="0.2">
      <c r="K137" s="1096"/>
    </row>
    <row r="138" spans="11:11" x14ac:dyDescent="0.2">
      <c r="K138" s="1096"/>
    </row>
    <row r="139" spans="11:11" x14ac:dyDescent="0.2">
      <c r="K139" s="1096"/>
    </row>
    <row r="140" spans="11:11" x14ac:dyDescent="0.2">
      <c r="K140" s="1096"/>
    </row>
    <row r="141" spans="11:11" x14ac:dyDescent="0.2">
      <c r="K141" s="1096"/>
    </row>
    <row r="142" spans="11:11" x14ac:dyDescent="0.2">
      <c r="K142" s="1096"/>
    </row>
    <row r="143" spans="11:11" x14ac:dyDescent="0.2">
      <c r="K143" s="1096"/>
    </row>
    <row r="144" spans="11:11" x14ac:dyDescent="0.2">
      <c r="K144" s="1096"/>
    </row>
    <row r="145" spans="11:11" x14ac:dyDescent="0.2">
      <c r="K145" s="1096"/>
    </row>
    <row r="146" spans="11:11" x14ac:dyDescent="0.2">
      <c r="K146" s="1096"/>
    </row>
    <row r="147" spans="11:11" x14ac:dyDescent="0.2">
      <c r="K147" s="1096"/>
    </row>
    <row r="148" spans="11:11" x14ac:dyDescent="0.2">
      <c r="K148" s="1096"/>
    </row>
    <row r="149" spans="11:11" x14ac:dyDescent="0.2">
      <c r="K149" s="1096"/>
    </row>
    <row r="150" spans="11:11" x14ac:dyDescent="0.2">
      <c r="K150" s="1096"/>
    </row>
    <row r="151" spans="11:11" x14ac:dyDescent="0.2">
      <c r="K151" s="1096"/>
    </row>
    <row r="152" spans="11:11" x14ac:dyDescent="0.2">
      <c r="K152" s="1096"/>
    </row>
    <row r="153" spans="11:11" x14ac:dyDescent="0.2">
      <c r="K153" s="1096"/>
    </row>
    <row r="154" spans="11:11" x14ac:dyDescent="0.2">
      <c r="K154" s="1096"/>
    </row>
    <row r="155" spans="11:11" x14ac:dyDescent="0.2">
      <c r="K155" s="1096"/>
    </row>
    <row r="156" spans="11:11" x14ac:dyDescent="0.2">
      <c r="K156" s="1096"/>
    </row>
    <row r="157" spans="11:11" x14ac:dyDescent="0.2">
      <c r="K157" s="1096"/>
    </row>
    <row r="158" spans="11:11" x14ac:dyDescent="0.2">
      <c r="K158" s="1096"/>
    </row>
    <row r="159" spans="11:11" x14ac:dyDescent="0.2">
      <c r="K159" s="1096"/>
    </row>
    <row r="160" spans="11:11" x14ac:dyDescent="0.2">
      <c r="K160" s="1096"/>
    </row>
    <row r="161" spans="11:11" x14ac:dyDescent="0.2">
      <c r="K161" s="1096"/>
    </row>
    <row r="162" spans="11:11" x14ac:dyDescent="0.2">
      <c r="K162" s="1096"/>
    </row>
    <row r="163" spans="11:11" x14ac:dyDescent="0.2">
      <c r="K163" s="1096"/>
    </row>
    <row r="164" spans="11:11" x14ac:dyDescent="0.2">
      <c r="K164" s="1096"/>
    </row>
    <row r="165" spans="11:11" x14ac:dyDescent="0.2">
      <c r="K165" s="1096"/>
    </row>
    <row r="166" spans="11:11" x14ac:dyDescent="0.2">
      <c r="K166" s="1096"/>
    </row>
    <row r="167" spans="11:11" x14ac:dyDescent="0.2">
      <c r="K167" s="1096"/>
    </row>
    <row r="168" spans="11:11" x14ac:dyDescent="0.2">
      <c r="K168" s="1096"/>
    </row>
    <row r="169" spans="11:11" x14ac:dyDescent="0.2">
      <c r="K169" s="1096"/>
    </row>
    <row r="170" spans="11:11" x14ac:dyDescent="0.2">
      <c r="K170" s="1096"/>
    </row>
    <row r="171" spans="11:11" x14ac:dyDescent="0.2">
      <c r="K171" s="1096"/>
    </row>
    <row r="172" spans="11:11" x14ac:dyDescent="0.2">
      <c r="K172" s="1096"/>
    </row>
  </sheetData>
  <mergeCells count="28">
    <mergeCell ref="B44:B50"/>
    <mergeCell ref="B51:B52"/>
    <mergeCell ref="B53:B61"/>
    <mergeCell ref="A4:A24"/>
    <mergeCell ref="B4:B9"/>
    <mergeCell ref="B10:B15"/>
    <mergeCell ref="B16:B20"/>
    <mergeCell ref="B21:B23"/>
    <mergeCell ref="A25:A35"/>
    <mergeCell ref="B25:B29"/>
    <mergeCell ref="B30:B32"/>
    <mergeCell ref="B33:B34"/>
    <mergeCell ref="A63:A71"/>
    <mergeCell ref="B63:B66"/>
    <mergeCell ref="B67:B68"/>
    <mergeCell ref="B69:B70"/>
    <mergeCell ref="A1:O1"/>
    <mergeCell ref="A2:A3"/>
    <mergeCell ref="B2:B3"/>
    <mergeCell ref="C2:C3"/>
    <mergeCell ref="D2:D3"/>
    <mergeCell ref="E2:G2"/>
    <mergeCell ref="H2:J2"/>
    <mergeCell ref="K2:K3"/>
    <mergeCell ref="L2:M2"/>
    <mergeCell ref="N2:O2"/>
    <mergeCell ref="A36:A62"/>
    <mergeCell ref="B36:B43"/>
  </mergeCells>
  <printOptions horizontalCentered="1"/>
  <pageMargins left="0.7" right="0.7" top="0.75" bottom="0.75" header="0.3" footer="0.3"/>
  <pageSetup paperSize="9" scale="46" fitToHeight="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I49"/>
  <sheetViews>
    <sheetView topLeftCell="A10" workbookViewId="0">
      <selection activeCell="C15" sqref="C15"/>
    </sheetView>
  </sheetViews>
  <sheetFormatPr defaultRowHeight="15" x14ac:dyDescent="0.25"/>
  <cols>
    <col min="1" max="1" width="73" style="225" bestFit="1" customWidth="1"/>
    <col min="2" max="2" width="16" style="225" bestFit="1" customWidth="1"/>
    <col min="3" max="3" width="11.42578125" style="225" bestFit="1" customWidth="1"/>
    <col min="4" max="4" width="10.85546875" style="225" customWidth="1"/>
    <col min="5" max="6" width="10.7109375" style="225" bestFit="1" customWidth="1"/>
    <col min="7" max="8" width="11.42578125" style="225" bestFit="1" customWidth="1"/>
    <col min="9" max="9" width="14" style="225" customWidth="1"/>
    <col min="10" max="16384" width="9.140625" style="225"/>
  </cols>
  <sheetData>
    <row r="1" spans="1:9" x14ac:dyDescent="0.25">
      <c r="A1" s="2306" t="s">
        <v>192</v>
      </c>
      <c r="B1" s="2306"/>
      <c r="C1" s="2306"/>
    </row>
    <row r="2" spans="1:9" x14ac:dyDescent="0.25">
      <c r="A2" s="1217" t="s">
        <v>1472</v>
      </c>
      <c r="B2" s="1218">
        <v>7660491</v>
      </c>
      <c r="C2" s="798"/>
    </row>
    <row r="3" spans="1:9" x14ac:dyDescent="0.25">
      <c r="A3" s="1217" t="s">
        <v>1474</v>
      </c>
      <c r="B3" s="1218" t="s">
        <v>1473</v>
      </c>
      <c r="C3" s="798"/>
    </row>
    <row r="4" spans="1:9" x14ac:dyDescent="0.25">
      <c r="A4" s="1217" t="s">
        <v>1475</v>
      </c>
      <c r="B4" s="1218" t="s">
        <v>1476</v>
      </c>
      <c r="C4" s="798"/>
    </row>
    <row r="5" spans="1:9" ht="30" x14ac:dyDescent="0.25">
      <c r="A5" s="1217" t="s">
        <v>671</v>
      </c>
      <c r="B5" s="1219">
        <v>29.7</v>
      </c>
      <c r="C5" s="798"/>
    </row>
    <row r="6" spans="1:9" x14ac:dyDescent="0.25">
      <c r="A6" s="1217" t="s">
        <v>1477</v>
      </c>
      <c r="B6" s="1219">
        <v>30.8</v>
      </c>
      <c r="C6" s="798"/>
    </row>
    <row r="7" spans="1:9" x14ac:dyDescent="0.25">
      <c r="A7" s="1220" t="s">
        <v>193</v>
      </c>
      <c r="B7" s="1221">
        <v>45383</v>
      </c>
      <c r="C7" s="1221">
        <v>45413</v>
      </c>
      <c r="D7" s="1221">
        <v>45444</v>
      </c>
      <c r="E7" s="1221">
        <v>45474</v>
      </c>
      <c r="F7" s="1221">
        <v>45505</v>
      </c>
      <c r="G7" s="1221">
        <v>45536</v>
      </c>
      <c r="H7" s="1221">
        <v>45566</v>
      </c>
      <c r="I7" s="1221">
        <v>45597</v>
      </c>
    </row>
    <row r="8" spans="1:9" x14ac:dyDescent="0.25">
      <c r="A8" s="1222" t="s">
        <v>194</v>
      </c>
      <c r="B8" s="1222">
        <v>4.5</v>
      </c>
      <c r="C8" s="1222">
        <v>4.5</v>
      </c>
      <c r="D8" s="1222">
        <v>4.5</v>
      </c>
      <c r="E8" s="1222">
        <v>4.5</v>
      </c>
      <c r="F8" s="1222">
        <v>4.5</v>
      </c>
      <c r="G8" s="1222">
        <v>4.5</v>
      </c>
      <c r="H8" s="1222">
        <v>4.5</v>
      </c>
      <c r="I8" s="1222">
        <v>4.5</v>
      </c>
    </row>
    <row r="9" spans="1:9" x14ac:dyDescent="0.25">
      <c r="A9" s="1222" t="s">
        <v>195</v>
      </c>
      <c r="B9" s="1222">
        <v>6.5</v>
      </c>
      <c r="C9" s="1222">
        <v>6.5</v>
      </c>
      <c r="D9" s="1222">
        <v>6.5</v>
      </c>
      <c r="E9" s="1222">
        <v>6.5</v>
      </c>
      <c r="F9" s="1222">
        <v>6.5</v>
      </c>
      <c r="G9" s="1222">
        <v>6.5</v>
      </c>
      <c r="H9" s="1222">
        <v>6.5</v>
      </c>
      <c r="I9" s="1222">
        <v>6.5</v>
      </c>
    </row>
    <row r="10" spans="1:9" x14ac:dyDescent="0.25">
      <c r="A10" s="903" t="s">
        <v>196</v>
      </c>
      <c r="B10" s="1223">
        <v>253583.37</v>
      </c>
      <c r="C10" s="1223">
        <v>248313.84</v>
      </c>
      <c r="D10" s="1223">
        <v>253518.89</v>
      </c>
      <c r="E10" s="1223">
        <v>255897.78</v>
      </c>
      <c r="F10" s="1223">
        <v>257027.47</v>
      </c>
      <c r="G10" s="1223">
        <f>25878742/100</f>
        <v>258787.42</v>
      </c>
      <c r="H10" s="1224">
        <v>262159</v>
      </c>
      <c r="I10" s="1224" t="s">
        <v>1478</v>
      </c>
    </row>
    <row r="11" spans="1:9" x14ac:dyDescent="0.25">
      <c r="A11" s="1222" t="s">
        <v>197</v>
      </c>
      <c r="B11" s="1223">
        <v>209361.42</v>
      </c>
      <c r="C11" s="1223">
        <v>210876</v>
      </c>
      <c r="D11" s="1223">
        <v>209029.2</v>
      </c>
      <c r="E11" s="1223">
        <v>211937.41</v>
      </c>
      <c r="F11" s="1223">
        <v>213242.06</v>
      </c>
      <c r="G11" s="1223">
        <f>21505561/100</f>
        <v>215055.61</v>
      </c>
      <c r="H11" s="271">
        <v>218076</v>
      </c>
      <c r="I11" s="271" t="s">
        <v>1479</v>
      </c>
    </row>
    <row r="12" spans="1:9" ht="15.75" customHeight="1" x14ac:dyDescent="0.25">
      <c r="A12" s="1222" t="s">
        <v>198</v>
      </c>
      <c r="B12" s="1223">
        <v>166311.9</v>
      </c>
      <c r="C12" s="1223">
        <v>167814</v>
      </c>
      <c r="D12" s="1223">
        <v>167107.97</v>
      </c>
      <c r="E12" s="1223">
        <v>168147.92</v>
      </c>
      <c r="F12" s="1223">
        <v>169451.62</v>
      </c>
      <c r="G12" s="1223">
        <f>17125371/100</f>
        <v>171253.71</v>
      </c>
      <c r="H12" s="1224">
        <v>172383</v>
      </c>
      <c r="I12" s="1224" t="s">
        <v>1481</v>
      </c>
    </row>
    <row r="13" spans="1:9" x14ac:dyDescent="0.25">
      <c r="A13" s="1217" t="s">
        <v>199</v>
      </c>
      <c r="B13" s="1225"/>
      <c r="C13" s="1226"/>
      <c r="E13" s="1222"/>
      <c r="H13" s="11"/>
      <c r="I13" s="11"/>
    </row>
    <row r="14" spans="1:9" x14ac:dyDescent="0.25">
      <c r="A14" s="1222" t="s">
        <v>200</v>
      </c>
      <c r="B14" s="1227">
        <v>6.65</v>
      </c>
      <c r="C14" s="1227">
        <v>6.56</v>
      </c>
      <c r="D14" s="1227">
        <v>6.67</v>
      </c>
      <c r="E14" s="1222">
        <v>6.5</v>
      </c>
      <c r="F14" s="1222">
        <v>6.59</v>
      </c>
      <c r="G14" s="1222">
        <v>6.61</v>
      </c>
      <c r="H14" s="1229">
        <v>6.5</v>
      </c>
      <c r="I14" s="1222">
        <v>6.5</v>
      </c>
    </row>
    <row r="15" spans="1:9" x14ac:dyDescent="0.25">
      <c r="A15" s="1222" t="s">
        <v>201</v>
      </c>
      <c r="B15" s="1227">
        <v>6.92</v>
      </c>
      <c r="C15" s="1227">
        <v>6.85</v>
      </c>
      <c r="D15" s="1227">
        <v>6.8</v>
      </c>
      <c r="E15" s="1222">
        <v>6.72</v>
      </c>
      <c r="F15" s="1222">
        <v>6.63</v>
      </c>
      <c r="G15" s="1222">
        <v>6.65</v>
      </c>
      <c r="H15" s="1229">
        <v>6.51</v>
      </c>
      <c r="I15" s="1222">
        <v>6.51</v>
      </c>
    </row>
    <row r="16" spans="1:9" x14ac:dyDescent="0.25">
      <c r="A16" s="901" t="s">
        <v>202</v>
      </c>
      <c r="B16" s="1228" t="s">
        <v>624</v>
      </c>
      <c r="C16" s="1228" t="s">
        <v>624</v>
      </c>
      <c r="D16" s="1227" t="s">
        <v>774</v>
      </c>
      <c r="E16" s="1227" t="s">
        <v>774</v>
      </c>
      <c r="F16" s="1222" t="s">
        <v>774</v>
      </c>
      <c r="G16" s="1222" t="s">
        <v>774</v>
      </c>
      <c r="H16" s="1229" t="s">
        <v>774</v>
      </c>
      <c r="I16" s="1229" t="s">
        <v>774</v>
      </c>
    </row>
    <row r="17" spans="1:9" x14ac:dyDescent="0.25">
      <c r="A17" s="1222" t="s">
        <v>203</v>
      </c>
      <c r="B17" s="1227" t="s">
        <v>204</v>
      </c>
      <c r="C17" s="1227" t="s">
        <v>204</v>
      </c>
      <c r="D17" s="1227" t="s">
        <v>775</v>
      </c>
      <c r="E17" s="1229" t="s">
        <v>204</v>
      </c>
      <c r="F17" s="1229" t="s">
        <v>204</v>
      </c>
      <c r="G17" s="1229" t="s">
        <v>204</v>
      </c>
      <c r="H17" s="1229" t="s">
        <v>204</v>
      </c>
      <c r="I17" s="1229" t="s">
        <v>204</v>
      </c>
    </row>
    <row r="18" spans="1:9" x14ac:dyDescent="0.25">
      <c r="A18" s="1225" t="s">
        <v>205</v>
      </c>
      <c r="B18" s="1225"/>
      <c r="C18" s="1226"/>
      <c r="E18" s="1222"/>
    </row>
    <row r="19" spans="1:9" x14ac:dyDescent="0.25">
      <c r="A19" s="1222" t="s">
        <v>206</v>
      </c>
      <c r="B19" s="1230">
        <v>2272962.9500000002</v>
      </c>
      <c r="C19" s="1230">
        <v>2637533.6700000004</v>
      </c>
      <c r="D19" s="1230">
        <v>3132227.57</v>
      </c>
      <c r="E19" s="1230">
        <v>3296724.85</v>
      </c>
      <c r="F19" s="1230">
        <v>2847505</v>
      </c>
      <c r="G19" s="1230">
        <v>2740057.79</v>
      </c>
      <c r="H19" s="1230">
        <v>2514561.2602946409</v>
      </c>
      <c r="I19" s="1230">
        <v>2036474.66</v>
      </c>
    </row>
    <row r="20" spans="1:9" x14ac:dyDescent="0.25">
      <c r="A20" s="1222" t="s">
        <v>207</v>
      </c>
      <c r="B20" s="704">
        <v>40655851.939999998</v>
      </c>
      <c r="C20" s="704">
        <v>41212881.140000001</v>
      </c>
      <c r="D20" s="704">
        <v>43924743.630000003</v>
      </c>
      <c r="E20" s="1230">
        <v>46238008.350000001</v>
      </c>
      <c r="F20" s="1230">
        <v>46439993.770000003</v>
      </c>
      <c r="G20" s="1230">
        <v>47435137.149999999</v>
      </c>
      <c r="H20" s="1230">
        <v>44471429.920000002</v>
      </c>
      <c r="I20" s="1230">
        <v>44668650.359999999</v>
      </c>
    </row>
    <row r="21" spans="1:9" x14ac:dyDescent="0.25">
      <c r="A21" s="1222" t="s">
        <v>208</v>
      </c>
      <c r="B21" s="704">
        <v>40304405.9649911</v>
      </c>
      <c r="C21" s="704">
        <v>40880529.739361502</v>
      </c>
      <c r="D21" s="704">
        <v>43573919</v>
      </c>
      <c r="E21" s="1230">
        <v>45865877.613030799</v>
      </c>
      <c r="F21" s="1230">
        <v>46109615.540309303</v>
      </c>
      <c r="G21" s="1230">
        <v>47064725.361702502</v>
      </c>
      <c r="H21" s="1230">
        <v>44137974.234856397</v>
      </c>
      <c r="I21" s="1230">
        <v>44320059.880000003</v>
      </c>
    </row>
    <row r="22" spans="1:9" x14ac:dyDescent="0.25">
      <c r="A22" s="1222" t="s">
        <v>209</v>
      </c>
      <c r="B22" s="755">
        <v>-8671</v>
      </c>
      <c r="C22" s="755">
        <v>-25586</v>
      </c>
      <c r="D22" s="755">
        <v>26565</v>
      </c>
      <c r="E22" s="1230">
        <v>32365</v>
      </c>
      <c r="F22" s="1230">
        <v>7322</v>
      </c>
      <c r="G22" s="1230">
        <v>57724</v>
      </c>
      <c r="H22" s="1230">
        <v>-94017</v>
      </c>
      <c r="I22" s="1230">
        <v>-21612</v>
      </c>
    </row>
    <row r="23" spans="1:9" x14ac:dyDescent="0.25">
      <c r="A23" s="1225" t="s">
        <v>210</v>
      </c>
      <c r="B23" s="1225"/>
      <c r="C23" s="1226"/>
      <c r="E23" s="1222"/>
    </row>
    <row r="24" spans="1:9" x14ac:dyDescent="0.25">
      <c r="A24" s="1222" t="s">
        <v>211</v>
      </c>
      <c r="B24" s="1231">
        <v>641590</v>
      </c>
      <c r="C24" s="1231">
        <v>651510</v>
      </c>
      <c r="D24" s="1231">
        <v>651997</v>
      </c>
      <c r="E24" s="1231">
        <v>667386</v>
      </c>
      <c r="F24" s="1231">
        <v>689235</v>
      </c>
      <c r="G24" s="1231">
        <v>704885</v>
      </c>
      <c r="H24" s="1231">
        <v>682130</v>
      </c>
      <c r="I24" s="1231">
        <v>658091</v>
      </c>
    </row>
    <row r="25" spans="1:9" x14ac:dyDescent="0.25">
      <c r="A25" s="1222" t="s">
        <v>212</v>
      </c>
      <c r="B25" s="1227">
        <v>83.34</v>
      </c>
      <c r="C25" s="1227">
        <v>83.3</v>
      </c>
      <c r="D25" s="1231">
        <v>83.45</v>
      </c>
      <c r="E25" s="1222">
        <v>83.73</v>
      </c>
      <c r="F25" s="1222">
        <v>83.87</v>
      </c>
      <c r="G25" s="1222">
        <v>83.67</v>
      </c>
      <c r="H25" s="1222">
        <v>84.09</v>
      </c>
      <c r="I25" s="1222">
        <v>84.5</v>
      </c>
    </row>
    <row r="26" spans="1:9" x14ac:dyDescent="0.25">
      <c r="A26" s="1222" t="s">
        <v>213</v>
      </c>
      <c r="B26" s="1227">
        <v>89.43</v>
      </c>
      <c r="C26" s="1227">
        <v>90.12</v>
      </c>
      <c r="D26" s="1231">
        <v>89.25</v>
      </c>
      <c r="E26" s="1222">
        <v>90.32</v>
      </c>
      <c r="F26" s="1222">
        <v>92.91</v>
      </c>
      <c r="G26" s="1222">
        <v>93.46</v>
      </c>
      <c r="H26" s="1222">
        <v>91.25</v>
      </c>
      <c r="I26" s="1222">
        <v>89.36</v>
      </c>
    </row>
    <row r="27" spans="1:9" x14ac:dyDescent="0.25">
      <c r="A27" s="1222" t="s">
        <v>214</v>
      </c>
      <c r="B27" s="1229">
        <v>1.37</v>
      </c>
      <c r="C27" s="1229">
        <v>1.34</v>
      </c>
      <c r="D27" s="1232">
        <v>1.26</v>
      </c>
      <c r="E27" s="1222">
        <v>1.33</v>
      </c>
      <c r="F27" s="1222">
        <v>1.64</v>
      </c>
      <c r="G27" s="1222">
        <v>2.11</v>
      </c>
      <c r="H27" s="270">
        <v>2</v>
      </c>
      <c r="I27" s="270">
        <v>2.1800000000000002</v>
      </c>
    </row>
    <row r="28" spans="1:9" x14ac:dyDescent="0.25">
      <c r="A28" s="1225" t="s">
        <v>215</v>
      </c>
      <c r="B28" s="1225"/>
      <c r="C28" s="1226"/>
      <c r="E28" s="1222"/>
    </row>
    <row r="29" spans="1:9" x14ac:dyDescent="0.25">
      <c r="A29" s="1222" t="s">
        <v>216</v>
      </c>
      <c r="B29" s="1231">
        <v>1240</v>
      </c>
      <c r="C29" s="1231">
        <f>232000/100</f>
        <v>2320</v>
      </c>
      <c r="D29" s="1231">
        <v>3410</v>
      </c>
      <c r="E29" s="1231">
        <v>4530</v>
      </c>
      <c r="F29" s="1231">
        <v>5936.97</v>
      </c>
      <c r="G29" s="1231">
        <f>705697/100</f>
        <v>7056.97</v>
      </c>
      <c r="H29" s="272" t="s">
        <v>1439</v>
      </c>
      <c r="I29" s="272">
        <v>9636.9699999999993</v>
      </c>
    </row>
    <row r="30" spans="1:9" x14ac:dyDescent="0.25">
      <c r="A30" s="1222" t="s">
        <v>217</v>
      </c>
      <c r="B30" s="1227">
        <v>1.26</v>
      </c>
      <c r="C30" s="1227">
        <v>2.6104417670682833</v>
      </c>
      <c r="D30" s="1227">
        <v>3.36</v>
      </c>
      <c r="E30" s="1222">
        <v>2.1</v>
      </c>
      <c r="F30" s="1222">
        <v>1.25</v>
      </c>
      <c r="G30" s="1222">
        <v>1.84</v>
      </c>
      <c r="H30" s="901">
        <v>2.36</v>
      </c>
      <c r="I30" s="901">
        <v>2.36</v>
      </c>
    </row>
    <row r="31" spans="1:9" x14ac:dyDescent="0.25">
      <c r="A31" s="1222" t="s">
        <v>218</v>
      </c>
      <c r="B31" s="1227">
        <v>4.83</v>
      </c>
      <c r="C31" s="1227">
        <v>4.8</v>
      </c>
      <c r="D31" s="1227">
        <v>5.08</v>
      </c>
      <c r="E31" s="1222">
        <v>3.54</v>
      </c>
      <c r="F31" s="1222">
        <v>3.65</v>
      </c>
      <c r="G31" s="270">
        <v>5.49</v>
      </c>
      <c r="H31" s="901">
        <v>6.21</v>
      </c>
      <c r="I31" s="901">
        <v>5.48</v>
      </c>
    </row>
    <row r="32" spans="1:9" x14ac:dyDescent="0.25">
      <c r="A32" s="1225" t="s">
        <v>1440</v>
      </c>
      <c r="B32" s="1226"/>
      <c r="C32" s="1226"/>
      <c r="E32" s="1222"/>
    </row>
    <row r="33" spans="1:9" x14ac:dyDescent="0.25">
      <c r="A33" s="1222" t="s">
        <v>219</v>
      </c>
      <c r="B33" s="1229">
        <v>148</v>
      </c>
      <c r="C33" s="1229">
        <v>154.69999999999999</v>
      </c>
      <c r="D33" s="1229">
        <v>151</v>
      </c>
      <c r="E33" s="1229">
        <v>149.4</v>
      </c>
      <c r="F33" s="273">
        <v>145.69999999999999</v>
      </c>
      <c r="G33" s="1229">
        <v>146.69999999999999</v>
      </c>
      <c r="H33" s="324">
        <v>149.9</v>
      </c>
      <c r="I33" s="324" t="s">
        <v>220</v>
      </c>
    </row>
    <row r="34" spans="1:9" x14ac:dyDescent="0.25">
      <c r="A34" s="1222" t="s">
        <v>221</v>
      </c>
      <c r="B34" s="1229">
        <v>130.9</v>
      </c>
      <c r="C34" s="1229">
        <v>136.5</v>
      </c>
      <c r="D34" s="1229">
        <v>134.9</v>
      </c>
      <c r="E34" s="1229">
        <v>116.1</v>
      </c>
      <c r="F34" s="273">
        <v>107.1</v>
      </c>
      <c r="G34" s="1229">
        <v>111.7</v>
      </c>
      <c r="H34" s="324">
        <v>128.5</v>
      </c>
      <c r="I34" s="324" t="s">
        <v>220</v>
      </c>
    </row>
    <row r="35" spans="1:9" x14ac:dyDescent="0.25">
      <c r="A35" s="1222" t="s">
        <v>222</v>
      </c>
      <c r="B35" s="1229">
        <v>144.6</v>
      </c>
      <c r="C35" s="1229">
        <v>150.4</v>
      </c>
      <c r="D35" s="1229">
        <v>146.6</v>
      </c>
      <c r="E35" s="1229">
        <v>148.30000000000001</v>
      </c>
      <c r="F35" s="273">
        <v>146</v>
      </c>
      <c r="G35" s="1229">
        <v>147</v>
      </c>
      <c r="H35" s="324">
        <v>147.9</v>
      </c>
      <c r="I35" s="324" t="s">
        <v>220</v>
      </c>
    </row>
    <row r="36" spans="1:9" x14ac:dyDescent="0.25">
      <c r="A36" s="1222" t="s">
        <v>223</v>
      </c>
      <c r="B36" s="1229">
        <v>212</v>
      </c>
      <c r="C36" s="1229">
        <v>229.3</v>
      </c>
      <c r="D36" s="1229">
        <v>222.8</v>
      </c>
      <c r="E36" s="1229">
        <v>220.2</v>
      </c>
      <c r="F36" s="273">
        <v>212.3</v>
      </c>
      <c r="G36" s="1229">
        <v>206.9</v>
      </c>
      <c r="H36" s="324">
        <v>207.8</v>
      </c>
      <c r="I36" s="324" t="s">
        <v>220</v>
      </c>
    </row>
    <row r="37" spans="1:9" x14ac:dyDescent="0.25">
      <c r="A37" s="1225" t="s">
        <v>224</v>
      </c>
      <c r="B37" s="1226"/>
      <c r="C37" s="1226"/>
      <c r="E37" s="1222"/>
    </row>
    <row r="38" spans="1:9" x14ac:dyDescent="0.25">
      <c r="A38" s="1222" t="s">
        <v>225</v>
      </c>
      <c r="B38" s="1233">
        <v>65.638280125999998</v>
      </c>
      <c r="C38" s="1233">
        <v>69.365133447000005</v>
      </c>
      <c r="D38" s="1234">
        <v>65.47</v>
      </c>
      <c r="E38" s="1235">
        <v>64.473539361000007</v>
      </c>
      <c r="F38" s="1235">
        <v>65.400000000000006</v>
      </c>
      <c r="G38" s="1234">
        <v>65.19</v>
      </c>
      <c r="H38" s="324">
        <v>73.209999999999994</v>
      </c>
      <c r="I38" s="1234">
        <v>67.790000000000006</v>
      </c>
    </row>
    <row r="39" spans="1:9" x14ac:dyDescent="0.25">
      <c r="A39" s="1222" t="s">
        <v>226</v>
      </c>
      <c r="B39" s="1233">
        <v>71.314999999999998</v>
      </c>
      <c r="C39" s="1233">
        <v>78.863</v>
      </c>
      <c r="D39" s="1234">
        <v>73.47</v>
      </c>
      <c r="E39" s="1235">
        <v>73.379000000000005</v>
      </c>
      <c r="F39" s="1235">
        <v>80.06</v>
      </c>
      <c r="G39" s="1234">
        <v>71.680000000000007</v>
      </c>
      <c r="H39" s="324">
        <v>83.33</v>
      </c>
      <c r="I39" s="1234">
        <v>87.63</v>
      </c>
    </row>
    <row r="40" spans="1:9" x14ac:dyDescent="0.25">
      <c r="A40" s="1222" t="s">
        <v>227</v>
      </c>
      <c r="B40" s="1229">
        <f>-B39+B38</f>
        <v>-5.6767198739999998</v>
      </c>
      <c r="C40" s="1229">
        <f>-C39+C38</f>
        <v>-9.4978665529999944</v>
      </c>
      <c r="D40" s="1229">
        <f>-D39+D38</f>
        <v>-8</v>
      </c>
      <c r="E40" s="1229">
        <f>-E39+E38</f>
        <v>-8.9054606389999975</v>
      </c>
      <c r="F40" s="1235">
        <f>-F39+F38</f>
        <v>-14.659999999999997</v>
      </c>
      <c r="G40" s="1234">
        <v>-6.49</v>
      </c>
      <c r="H40" s="324">
        <v>-10.119999999999999</v>
      </c>
      <c r="I40" s="1234">
        <v>-19.84</v>
      </c>
    </row>
    <row r="41" spans="1:9" x14ac:dyDescent="0.25">
      <c r="A41" s="1236" t="s">
        <v>228</v>
      </c>
    </row>
    <row r="42" spans="1:9" x14ac:dyDescent="0.25">
      <c r="A42" s="1237" t="s">
        <v>771</v>
      </c>
    </row>
    <row r="43" spans="1:9" x14ac:dyDescent="0.25">
      <c r="A43" s="1237" t="s">
        <v>672</v>
      </c>
    </row>
    <row r="44" spans="1:9" x14ac:dyDescent="0.25">
      <c r="A44" s="1237" t="s">
        <v>1441</v>
      </c>
    </row>
    <row r="45" spans="1:9" x14ac:dyDescent="0.25">
      <c r="A45" s="1237" t="s">
        <v>1442</v>
      </c>
    </row>
    <row r="46" spans="1:9" x14ac:dyDescent="0.25">
      <c r="A46" s="1237" t="s">
        <v>229</v>
      </c>
    </row>
    <row r="47" spans="1:9" x14ac:dyDescent="0.25">
      <c r="A47" s="1237" t="s">
        <v>1480</v>
      </c>
    </row>
    <row r="48" spans="1:9" x14ac:dyDescent="0.25">
      <c r="A48" s="1237" t="s">
        <v>1443</v>
      </c>
    </row>
    <row r="49" spans="1:1" x14ac:dyDescent="0.25">
      <c r="A49" s="1237" t="s">
        <v>230</v>
      </c>
    </row>
  </sheetData>
  <mergeCells count="1">
    <mergeCell ref="A1:C1"/>
  </mergeCells>
  <hyperlinks>
    <hyperlink ref="A15" location="_edn3" display="_edn3"/>
  </hyperlinks>
  <printOptions horizontalCentered="1"/>
  <pageMargins left="0.7" right="0.7" top="0.75" bottom="0.75" header="0.3" footer="0.3"/>
  <pageSetup paperSize="9" scale="73"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24"/>
  <sheetViews>
    <sheetView showGridLines="0" workbookViewId="0">
      <selection sqref="A1:I1"/>
    </sheetView>
  </sheetViews>
  <sheetFormatPr defaultRowHeight="15" x14ac:dyDescent="0.25"/>
  <sheetData>
    <row r="1" spans="1:11" x14ac:dyDescent="0.25">
      <c r="A1" s="1847" t="s">
        <v>7</v>
      </c>
      <c r="B1" s="1847"/>
      <c r="C1" s="1847"/>
      <c r="D1" s="1847"/>
      <c r="E1" s="1847"/>
      <c r="F1" s="1847"/>
      <c r="G1" s="1847"/>
      <c r="H1" s="1847"/>
      <c r="I1" s="1847"/>
      <c r="J1" s="44"/>
      <c r="K1" s="44"/>
    </row>
    <row r="2" spans="1:11" x14ac:dyDescent="0.25">
      <c r="A2" s="1848" t="s">
        <v>114</v>
      </c>
      <c r="B2" s="1852" t="s">
        <v>162</v>
      </c>
      <c r="C2" s="1853"/>
      <c r="D2" s="1852" t="s">
        <v>163</v>
      </c>
      <c r="E2" s="1853"/>
      <c r="F2" s="1852" t="s">
        <v>164</v>
      </c>
      <c r="G2" s="1853"/>
      <c r="H2" s="1852" t="s">
        <v>165</v>
      </c>
      <c r="I2" s="1853"/>
      <c r="J2" s="1852" t="s">
        <v>94</v>
      </c>
      <c r="K2" s="1853"/>
    </row>
    <row r="3" spans="1:11" ht="30" x14ac:dyDescent="0.25">
      <c r="A3" s="1849"/>
      <c r="B3" s="1254" t="s">
        <v>139</v>
      </c>
      <c r="C3" s="1254" t="s">
        <v>1215</v>
      </c>
      <c r="D3" s="1254" t="s">
        <v>139</v>
      </c>
      <c r="E3" s="1254" t="s">
        <v>1215</v>
      </c>
      <c r="F3" s="1254" t="s">
        <v>139</v>
      </c>
      <c r="G3" s="1254" t="s">
        <v>1215</v>
      </c>
      <c r="H3" s="1254" t="s">
        <v>139</v>
      </c>
      <c r="I3" s="1254" t="s">
        <v>1215</v>
      </c>
      <c r="J3" s="1255" t="s">
        <v>139</v>
      </c>
      <c r="K3" s="1254" t="s">
        <v>1215</v>
      </c>
    </row>
    <row r="4" spans="1:11" x14ac:dyDescent="0.25">
      <c r="A4" s="267" t="s">
        <v>477</v>
      </c>
      <c r="B4" s="68">
        <v>0</v>
      </c>
      <c r="C4" s="68">
        <v>0</v>
      </c>
      <c r="D4" s="68">
        <v>3</v>
      </c>
      <c r="E4" s="68">
        <v>266.53775969999998</v>
      </c>
      <c r="F4" s="68">
        <v>0</v>
      </c>
      <c r="G4" s="68">
        <v>0</v>
      </c>
      <c r="H4" s="68">
        <v>58</v>
      </c>
      <c r="I4" s="68">
        <v>68704.953550000006</v>
      </c>
      <c r="J4" s="68">
        <v>61</v>
      </c>
      <c r="K4" s="68">
        <v>68971.49130970001</v>
      </c>
    </row>
    <row r="5" spans="1:11" x14ac:dyDescent="0.25">
      <c r="A5" s="268" t="s">
        <v>681</v>
      </c>
      <c r="B5" s="176">
        <f t="shared" ref="B5:K5" si="0">SUM(B6:B12)</f>
        <v>3</v>
      </c>
      <c r="C5" s="176">
        <f t="shared" si="0"/>
        <v>448.46863999999755</v>
      </c>
      <c r="D5" s="176">
        <f t="shared" si="0"/>
        <v>2</v>
      </c>
      <c r="E5" s="176">
        <f t="shared" si="0"/>
        <v>3024.84</v>
      </c>
      <c r="F5" s="176">
        <f t="shared" si="0"/>
        <v>0</v>
      </c>
      <c r="G5" s="176">
        <f t="shared" si="0"/>
        <v>0</v>
      </c>
      <c r="H5" s="176">
        <f t="shared" si="0"/>
        <v>55</v>
      </c>
      <c r="I5" s="176">
        <f t="shared" si="0"/>
        <v>76865.724567101992</v>
      </c>
      <c r="J5" s="176">
        <f t="shared" si="0"/>
        <v>60</v>
      </c>
      <c r="K5" s="176">
        <f t="shared" si="0"/>
        <v>80339.033207101995</v>
      </c>
    </row>
    <row r="6" spans="1:11" x14ac:dyDescent="0.25">
      <c r="A6" s="135">
        <v>45412</v>
      </c>
      <c r="B6" s="109">
        <v>0</v>
      </c>
      <c r="C6" s="109">
        <v>0</v>
      </c>
      <c r="D6" s="109">
        <v>0</v>
      </c>
      <c r="E6" s="109">
        <v>0</v>
      </c>
      <c r="F6" s="109">
        <v>0</v>
      </c>
      <c r="G6" s="109">
        <v>0</v>
      </c>
      <c r="H6" s="109">
        <v>11</v>
      </c>
      <c r="I6" s="109">
        <v>11471.732781210001</v>
      </c>
      <c r="J6" s="109">
        <f>SUM(B6,D6,F6,H6)</f>
        <v>11</v>
      </c>
      <c r="K6" s="109">
        <f>SUM(C6,E6,G6,I6)</f>
        <v>11471.732781210001</v>
      </c>
    </row>
    <row r="7" spans="1:11" x14ac:dyDescent="0.25">
      <c r="A7" s="135">
        <v>45443</v>
      </c>
      <c r="B7" s="109">
        <v>0</v>
      </c>
      <c r="C7" s="109">
        <v>0</v>
      </c>
      <c r="D7" s="109">
        <v>0</v>
      </c>
      <c r="E7" s="109">
        <v>0</v>
      </c>
      <c r="F7" s="109">
        <v>0</v>
      </c>
      <c r="G7" s="109">
        <v>0</v>
      </c>
      <c r="H7" s="109">
        <v>2</v>
      </c>
      <c r="I7" s="109">
        <v>3039.9998919999998</v>
      </c>
      <c r="J7" s="109">
        <f t="shared" ref="J7:K10" si="1">SUM(B7,D7,F7,H7)</f>
        <v>2</v>
      </c>
      <c r="K7" s="109">
        <f t="shared" si="1"/>
        <v>3039.9998919999998</v>
      </c>
    </row>
    <row r="8" spans="1:11" x14ac:dyDescent="0.25">
      <c r="A8" s="135">
        <v>45473</v>
      </c>
      <c r="B8" s="109">
        <v>0</v>
      </c>
      <c r="C8" s="109">
        <v>0</v>
      </c>
      <c r="D8" s="109">
        <v>1</v>
      </c>
      <c r="E8" s="109">
        <v>24.84</v>
      </c>
      <c r="F8" s="109">
        <v>0</v>
      </c>
      <c r="G8" s="109">
        <v>0</v>
      </c>
      <c r="H8" s="109">
        <v>5</v>
      </c>
      <c r="I8" s="109">
        <v>2749.9996000000001</v>
      </c>
      <c r="J8" s="109">
        <f t="shared" si="1"/>
        <v>6</v>
      </c>
      <c r="K8" s="109">
        <f t="shared" si="1"/>
        <v>2774.8396000000002</v>
      </c>
    </row>
    <row r="9" spans="1:11" x14ac:dyDescent="0.25">
      <c r="A9" s="135">
        <v>45504</v>
      </c>
      <c r="B9" s="109">
        <v>0</v>
      </c>
      <c r="C9" s="109">
        <v>0</v>
      </c>
      <c r="D9" s="109">
        <v>0</v>
      </c>
      <c r="E9" s="109">
        <v>0</v>
      </c>
      <c r="F9" s="109">
        <v>0</v>
      </c>
      <c r="G9" s="109">
        <v>0</v>
      </c>
      <c r="H9" s="3">
        <v>11</v>
      </c>
      <c r="I9" s="109">
        <v>13699.104579524997</v>
      </c>
      <c r="J9" s="109">
        <f t="shared" si="1"/>
        <v>11</v>
      </c>
      <c r="K9" s="109">
        <f t="shared" si="1"/>
        <v>13699.104579524997</v>
      </c>
    </row>
    <row r="10" spans="1:11" x14ac:dyDescent="0.25">
      <c r="A10" s="135">
        <v>45535</v>
      </c>
      <c r="B10" s="3">
        <v>1</v>
      </c>
      <c r="C10" s="109">
        <v>248.50344000000001</v>
      </c>
      <c r="D10" s="109">
        <v>0</v>
      </c>
      <c r="E10" s="109">
        <v>0</v>
      </c>
      <c r="F10" s="109">
        <v>0</v>
      </c>
      <c r="G10" s="109">
        <v>0</v>
      </c>
      <c r="H10" s="3">
        <v>7</v>
      </c>
      <c r="I10" s="109">
        <v>12033.097714366997</v>
      </c>
      <c r="J10" s="109">
        <f t="shared" si="1"/>
        <v>8</v>
      </c>
      <c r="K10" s="109">
        <f t="shared" si="1"/>
        <v>12281.601154366997</v>
      </c>
    </row>
    <row r="11" spans="1:11" x14ac:dyDescent="0.25">
      <c r="A11" s="135">
        <v>45565</v>
      </c>
      <c r="B11" s="3">
        <v>1</v>
      </c>
      <c r="C11" s="537">
        <v>149.99520000000001</v>
      </c>
      <c r="D11" s="109">
        <v>1</v>
      </c>
      <c r="E11" s="109">
        <v>3000</v>
      </c>
      <c r="F11" s="109">
        <v>0</v>
      </c>
      <c r="G11" s="109">
        <v>0</v>
      </c>
      <c r="H11" s="109">
        <v>10</v>
      </c>
      <c r="I11" s="109">
        <v>18332.759999999998</v>
      </c>
      <c r="J11" s="109">
        <f>SUM(B11,D11,F11,H11)</f>
        <v>12</v>
      </c>
      <c r="K11" s="109">
        <f>SUM(C11,E11,G11,I11)</f>
        <v>21482.7552</v>
      </c>
    </row>
    <row r="12" spans="1:11" x14ac:dyDescent="0.25">
      <c r="A12" s="135">
        <v>45596</v>
      </c>
      <c r="B12" s="3">
        <v>1</v>
      </c>
      <c r="C12" s="3">
        <v>49.969999999997526</v>
      </c>
      <c r="D12" s="3">
        <v>0</v>
      </c>
      <c r="E12" s="3">
        <v>0</v>
      </c>
      <c r="F12" s="3">
        <v>0</v>
      </c>
      <c r="G12" s="3">
        <v>0</v>
      </c>
      <c r="H12" s="108">
        <v>9</v>
      </c>
      <c r="I12" s="108">
        <v>15539.03</v>
      </c>
      <c r="J12" s="109">
        <f>SUM(B12,D12,F12,H12)</f>
        <v>10</v>
      </c>
      <c r="K12" s="109">
        <f>SUM(C12,E12,G12,I12)</f>
        <v>15588.999999999998</v>
      </c>
    </row>
    <row r="13" spans="1:11" s="221"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514"/>
      <c r="C13" s="514"/>
      <c r="D13" s="514"/>
      <c r="E13" s="515"/>
      <c r="F13" s="514"/>
      <c r="G13" s="514"/>
      <c r="H13" s="514"/>
      <c r="I13" s="516"/>
      <c r="J13" s="517"/>
      <c r="K13" s="517"/>
    </row>
    <row r="14" spans="1:11" ht="15" customHeight="1" x14ac:dyDescent="0.25">
      <c r="A14" s="1854" t="s">
        <v>166</v>
      </c>
      <c r="B14" s="1854"/>
      <c r="C14" s="1854"/>
      <c r="D14" s="1854"/>
      <c r="E14" s="1854"/>
      <c r="F14" s="1854"/>
      <c r="G14" s="1854"/>
      <c r="H14" s="1854"/>
      <c r="I14" s="1854"/>
      <c r="J14" s="1854"/>
      <c r="K14" s="1854"/>
    </row>
    <row r="15" spans="1:11" s="221" customFormat="1" ht="15" customHeight="1" x14ac:dyDescent="0.25">
      <c r="A15" s="1854" t="s">
        <v>1228</v>
      </c>
      <c r="B15" s="1854"/>
      <c r="C15" s="1854"/>
      <c r="D15" s="1854"/>
      <c r="E15" s="1854"/>
      <c r="F15" s="1854"/>
      <c r="G15" s="1854"/>
      <c r="H15" s="1854"/>
      <c r="I15" s="1854"/>
      <c r="J15" s="1854"/>
      <c r="K15" s="1854"/>
    </row>
    <row r="16" spans="1:11" ht="15" customHeight="1" x14ac:dyDescent="0.25">
      <c r="A16" s="1764" t="s">
        <v>167</v>
      </c>
      <c r="B16" s="1764"/>
      <c r="C16" s="1764"/>
      <c r="D16" s="1764"/>
      <c r="E16" s="523"/>
      <c r="F16" s="523"/>
      <c r="G16" s="523"/>
      <c r="H16" s="523"/>
      <c r="I16" s="523"/>
      <c r="J16" s="524"/>
      <c r="K16" s="524"/>
    </row>
    <row r="17" spans="1:11" x14ac:dyDescent="0.25">
      <c r="B17" s="69"/>
      <c r="C17" s="18"/>
      <c r="D17" s="69"/>
      <c r="E17" s="18"/>
      <c r="F17" s="15"/>
      <c r="G17" s="15"/>
      <c r="H17" s="15"/>
      <c r="I17" s="15"/>
      <c r="J17" s="15"/>
      <c r="K17" s="15"/>
    </row>
    <row r="18" spans="1:11" x14ac:dyDescent="0.25">
      <c r="A18" s="17"/>
      <c r="B18" s="69"/>
      <c r="C18" s="18"/>
      <c r="D18" s="69"/>
      <c r="E18" s="18"/>
      <c r="F18" s="15"/>
      <c r="G18" s="15"/>
      <c r="H18" s="69"/>
      <c r="I18" s="18"/>
      <c r="J18" s="15"/>
      <c r="K18" s="18"/>
    </row>
    <row r="19" spans="1:11" x14ac:dyDescent="0.25">
      <c r="A19" s="17"/>
      <c r="B19" s="7"/>
      <c r="C19" s="7"/>
      <c r="D19" s="7"/>
      <c r="E19" s="7"/>
      <c r="F19" s="7"/>
      <c r="G19" s="7"/>
      <c r="H19" s="69"/>
      <c r="I19" s="18"/>
      <c r="J19" s="15"/>
      <c r="K19" s="18"/>
    </row>
    <row r="20" spans="1:11" x14ac:dyDescent="0.25">
      <c r="A20" s="17"/>
      <c r="B20" s="7"/>
      <c r="C20" s="7"/>
      <c r="D20" s="7"/>
      <c r="E20" s="7"/>
      <c r="F20" s="7"/>
      <c r="G20" s="7"/>
      <c r="H20" s="7"/>
      <c r="I20" s="7"/>
      <c r="J20" s="7"/>
      <c r="K20" s="7"/>
    </row>
    <row r="21" spans="1:11" x14ac:dyDescent="0.25">
      <c r="A21" s="17"/>
      <c r="B21" s="7"/>
      <c r="C21" s="7"/>
      <c r="D21" s="7"/>
      <c r="E21" s="7"/>
      <c r="F21" s="7"/>
      <c r="G21" s="7"/>
      <c r="H21" s="7"/>
      <c r="I21" s="7"/>
      <c r="J21" s="7"/>
      <c r="K21" s="7"/>
    </row>
    <row r="22" spans="1:11" x14ac:dyDescent="0.25">
      <c r="A22" s="66"/>
      <c r="B22" s="70"/>
      <c r="C22" s="70"/>
      <c r="D22" s="70"/>
      <c r="E22" s="70"/>
      <c r="F22" s="70"/>
      <c r="G22" s="70"/>
      <c r="H22" s="70"/>
      <c r="I22" s="70"/>
      <c r="J22" s="70"/>
      <c r="K22" s="70"/>
    </row>
    <row r="23" spans="1:11" x14ac:dyDescent="0.25">
      <c r="A23" s="66"/>
      <c r="B23" s="70"/>
      <c r="C23" s="70"/>
      <c r="D23" s="70"/>
      <c r="E23" s="70"/>
      <c r="F23" s="70"/>
      <c r="G23" s="70"/>
      <c r="H23" s="70"/>
      <c r="I23" s="70"/>
      <c r="J23" s="70"/>
      <c r="K23" s="70"/>
    </row>
    <row r="24" spans="1:11" x14ac:dyDescent="0.25">
      <c r="A24" s="43"/>
      <c r="B24" s="70"/>
      <c r="C24" s="70"/>
      <c r="D24" s="70"/>
      <c r="E24" s="70"/>
      <c r="F24" s="70"/>
      <c r="G24" s="70"/>
      <c r="H24" s="70"/>
      <c r="I24" s="70"/>
      <c r="J24" s="70"/>
      <c r="K24" s="70"/>
    </row>
  </sheetData>
  <mergeCells count="10">
    <mergeCell ref="A16:D16"/>
    <mergeCell ref="A15:K15"/>
    <mergeCell ref="J2:K2"/>
    <mergeCell ref="A14:K14"/>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28"/>
  <sheetViews>
    <sheetView showGridLines="0" workbookViewId="0">
      <selection sqref="A1:I1"/>
    </sheetView>
  </sheetViews>
  <sheetFormatPr defaultRowHeight="15" x14ac:dyDescent="0.25"/>
  <cols>
    <col min="1" max="1" width="15.140625" customWidth="1"/>
  </cols>
  <sheetData>
    <row r="1" spans="1:22" x14ac:dyDescent="0.25">
      <c r="A1" s="1847" t="s">
        <v>8</v>
      </c>
      <c r="B1" s="1847"/>
      <c r="C1" s="1847"/>
      <c r="D1" s="1847"/>
      <c r="E1" s="1847"/>
      <c r="F1" s="1847"/>
      <c r="G1" s="1847"/>
      <c r="H1" s="1847"/>
      <c r="I1" s="1847"/>
      <c r="J1" s="44"/>
      <c r="K1" s="44"/>
    </row>
    <row r="2" spans="1:22" x14ac:dyDescent="0.25">
      <c r="A2" s="1855" t="s">
        <v>168</v>
      </c>
      <c r="B2" s="1852" t="s">
        <v>162</v>
      </c>
      <c r="C2" s="1853"/>
      <c r="D2" s="1852" t="s">
        <v>163</v>
      </c>
      <c r="E2" s="1853"/>
      <c r="F2" s="1852" t="s">
        <v>164</v>
      </c>
      <c r="G2" s="1853"/>
      <c r="H2" s="1852" t="s">
        <v>169</v>
      </c>
      <c r="I2" s="1853"/>
      <c r="J2" s="1852" t="s">
        <v>94</v>
      </c>
      <c r="K2" s="1853"/>
    </row>
    <row r="3" spans="1:22" ht="30" x14ac:dyDescent="0.25">
      <c r="A3" s="1856"/>
      <c r="B3" s="1256" t="s">
        <v>139</v>
      </c>
      <c r="C3" s="1256" t="s">
        <v>1215</v>
      </c>
      <c r="D3" s="1256" t="s">
        <v>139</v>
      </c>
      <c r="E3" s="1256" t="s">
        <v>1215</v>
      </c>
      <c r="F3" s="1256" t="s">
        <v>139</v>
      </c>
      <c r="G3" s="1256" t="s">
        <v>1215</v>
      </c>
      <c r="H3" s="1256" t="s">
        <v>139</v>
      </c>
      <c r="I3" s="1256" t="s">
        <v>1215</v>
      </c>
      <c r="J3" s="1256" t="s">
        <v>139</v>
      </c>
      <c r="K3" s="1256" t="s">
        <v>1215</v>
      </c>
    </row>
    <row r="4" spans="1:22" x14ac:dyDescent="0.25">
      <c r="A4" s="267" t="s">
        <v>477</v>
      </c>
      <c r="B4" s="131">
        <v>354</v>
      </c>
      <c r="C4" s="131">
        <v>10393.319999999998</v>
      </c>
      <c r="D4" s="131">
        <v>73</v>
      </c>
      <c r="E4" s="131">
        <v>1010.7463999999998</v>
      </c>
      <c r="F4" s="131">
        <v>5</v>
      </c>
      <c r="G4" s="131">
        <v>41.44</v>
      </c>
      <c r="H4" s="131">
        <v>257</v>
      </c>
      <c r="I4" s="131">
        <v>33709.596000000005</v>
      </c>
      <c r="J4" s="131">
        <v>689</v>
      </c>
      <c r="K4" s="131">
        <v>45155.102399999996</v>
      </c>
    </row>
    <row r="5" spans="1:22" x14ac:dyDescent="0.25">
      <c r="A5" s="268" t="s">
        <v>681</v>
      </c>
      <c r="B5" s="177">
        <f t="shared" ref="B5:K5" si="0">SUM(B6:B12)</f>
        <v>268</v>
      </c>
      <c r="C5" s="177">
        <f t="shared" si="0"/>
        <v>13489.75</v>
      </c>
      <c r="D5" s="177">
        <f t="shared" si="0"/>
        <v>96</v>
      </c>
      <c r="E5" s="177">
        <f t="shared" si="0"/>
        <v>1825.7240446649998</v>
      </c>
      <c r="F5" s="177">
        <f t="shared" si="0"/>
        <v>2</v>
      </c>
      <c r="G5" s="177">
        <f t="shared" si="0"/>
        <v>47.78</v>
      </c>
      <c r="H5" s="177">
        <f t="shared" si="0"/>
        <v>209</v>
      </c>
      <c r="I5" s="177">
        <f t="shared" si="0"/>
        <v>45934.943623799998</v>
      </c>
      <c r="J5" s="177">
        <f t="shared" si="0"/>
        <v>575</v>
      </c>
      <c r="K5" s="177">
        <f t="shared" si="0"/>
        <v>61298.192768465</v>
      </c>
      <c r="M5" s="14"/>
      <c r="N5" s="14"/>
      <c r="O5" s="14"/>
      <c r="P5" s="14"/>
      <c r="Q5" s="14"/>
      <c r="R5" s="14"/>
      <c r="S5" s="14"/>
      <c r="T5" s="14"/>
      <c r="U5" s="14"/>
      <c r="V5" s="14"/>
    </row>
    <row r="6" spans="1:22" x14ac:dyDescent="0.25">
      <c r="A6" s="135">
        <v>45412</v>
      </c>
      <c r="B6" s="132">
        <v>51</v>
      </c>
      <c r="C6" s="132">
        <v>1387.3100000000002</v>
      </c>
      <c r="D6" s="132">
        <v>13</v>
      </c>
      <c r="E6" s="132">
        <v>206.12993134999999</v>
      </c>
      <c r="F6" s="132">
        <v>1</v>
      </c>
      <c r="G6" s="132">
        <v>5.0199999999999996</v>
      </c>
      <c r="H6" s="132">
        <v>42</v>
      </c>
      <c r="I6" s="132">
        <v>6103.73</v>
      </c>
      <c r="J6" s="132">
        <f t="shared" ref="J6:K10" si="1">B6+D6+F6+H6</f>
        <v>107</v>
      </c>
      <c r="K6" s="132">
        <f t="shared" si="1"/>
        <v>7702.1899313499998</v>
      </c>
    </row>
    <row r="7" spans="1:22" x14ac:dyDescent="0.25">
      <c r="A7" s="135">
        <v>45443</v>
      </c>
      <c r="B7" s="132">
        <v>56</v>
      </c>
      <c r="C7" s="132">
        <v>839.50000000000011</v>
      </c>
      <c r="D7" s="132">
        <v>19</v>
      </c>
      <c r="E7" s="132">
        <v>135.11000000000001</v>
      </c>
      <c r="F7" s="132">
        <v>0</v>
      </c>
      <c r="G7" s="132">
        <v>0</v>
      </c>
      <c r="H7" s="132">
        <v>38</v>
      </c>
      <c r="I7" s="132">
        <v>23968.573617000002</v>
      </c>
      <c r="J7" s="132">
        <f t="shared" si="1"/>
        <v>113</v>
      </c>
      <c r="K7" s="132">
        <f t="shared" si="1"/>
        <v>24943.183617000002</v>
      </c>
    </row>
    <row r="8" spans="1:22" x14ac:dyDescent="0.25">
      <c r="A8" s="135">
        <v>45473</v>
      </c>
      <c r="B8" s="132">
        <v>26</v>
      </c>
      <c r="C8" s="132">
        <v>822.4</v>
      </c>
      <c r="D8" s="132">
        <v>13</v>
      </c>
      <c r="E8" s="132">
        <v>187.04359809999997</v>
      </c>
      <c r="F8" s="132">
        <v>0</v>
      </c>
      <c r="G8" s="132">
        <v>0</v>
      </c>
      <c r="H8" s="132">
        <v>22</v>
      </c>
      <c r="I8" s="132">
        <v>5985.75</v>
      </c>
      <c r="J8" s="132">
        <f t="shared" si="1"/>
        <v>61</v>
      </c>
      <c r="K8" s="132">
        <f t="shared" si="1"/>
        <v>6995.1935980999997</v>
      </c>
    </row>
    <row r="9" spans="1:22" x14ac:dyDescent="0.25">
      <c r="A9" s="135">
        <v>45504</v>
      </c>
      <c r="B9" s="132">
        <v>32</v>
      </c>
      <c r="C9" s="132">
        <v>489.7</v>
      </c>
      <c r="D9" s="132">
        <v>12</v>
      </c>
      <c r="E9" s="132">
        <v>119.80251000000001</v>
      </c>
      <c r="F9" s="132">
        <v>0</v>
      </c>
      <c r="G9" s="132">
        <v>0</v>
      </c>
      <c r="H9" s="132">
        <v>19</v>
      </c>
      <c r="I9" s="132">
        <v>3714.7100068</v>
      </c>
      <c r="J9" s="132">
        <f t="shared" si="1"/>
        <v>63</v>
      </c>
      <c r="K9" s="132">
        <f t="shared" si="1"/>
        <v>4324.2125168000002</v>
      </c>
    </row>
    <row r="10" spans="1:22" x14ac:dyDescent="0.25">
      <c r="A10" s="135">
        <v>45535</v>
      </c>
      <c r="B10" s="132">
        <v>30</v>
      </c>
      <c r="C10" s="132">
        <v>618.3900000000001</v>
      </c>
      <c r="D10" s="132">
        <v>12</v>
      </c>
      <c r="E10" s="132">
        <v>151.06310521500001</v>
      </c>
      <c r="F10" s="132">
        <v>0</v>
      </c>
      <c r="G10" s="132">
        <v>0</v>
      </c>
      <c r="H10" s="132">
        <v>34</v>
      </c>
      <c r="I10" s="132">
        <v>590.71999999999991</v>
      </c>
      <c r="J10" s="132">
        <f>B10+D10+F10+H10</f>
        <v>76</v>
      </c>
      <c r="K10" s="132">
        <f t="shared" si="1"/>
        <v>1360.1731052149999</v>
      </c>
    </row>
    <row r="11" spans="1:22" x14ac:dyDescent="0.25">
      <c r="A11" s="135">
        <v>45565</v>
      </c>
      <c r="B11" s="132">
        <v>34</v>
      </c>
      <c r="C11" s="132">
        <v>8097.39</v>
      </c>
      <c r="D11" s="132">
        <v>11</v>
      </c>
      <c r="E11" s="132">
        <v>235.03489999999999</v>
      </c>
      <c r="F11" s="132">
        <v>0</v>
      </c>
      <c r="G11" s="132">
        <v>0</v>
      </c>
      <c r="H11" s="132">
        <v>25</v>
      </c>
      <c r="I11" s="132">
        <v>4265.07</v>
      </c>
      <c r="J11" s="132">
        <f>B11+D11+F11+H11</f>
        <v>70</v>
      </c>
      <c r="K11" s="132">
        <v>12597.49</v>
      </c>
    </row>
    <row r="12" spans="1:22" x14ac:dyDescent="0.25">
      <c r="A12" s="135">
        <v>45596</v>
      </c>
      <c r="B12" s="547">
        <v>39</v>
      </c>
      <c r="C12" s="547">
        <v>1235.06</v>
      </c>
      <c r="D12" s="548">
        <v>16</v>
      </c>
      <c r="E12" s="549">
        <v>791.54</v>
      </c>
      <c r="F12" s="547">
        <v>1</v>
      </c>
      <c r="G12" s="547">
        <v>42.76</v>
      </c>
      <c r="H12" s="547">
        <v>29</v>
      </c>
      <c r="I12" s="547">
        <v>1306.3900000000001</v>
      </c>
      <c r="J12" s="547">
        <v>85</v>
      </c>
      <c r="K12" s="547">
        <v>3375.75</v>
      </c>
    </row>
    <row r="13" spans="1:22" s="221"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518"/>
      <c r="C13" s="519"/>
      <c r="D13" s="519"/>
      <c r="E13" s="519"/>
      <c r="F13" s="519"/>
      <c r="G13" s="519"/>
      <c r="H13" s="519"/>
      <c r="I13" s="519"/>
      <c r="J13" s="519"/>
      <c r="K13" s="519"/>
    </row>
    <row r="14" spans="1:22" x14ac:dyDescent="0.25">
      <c r="A14" s="2" t="s">
        <v>170</v>
      </c>
      <c r="B14" s="2"/>
      <c r="C14" s="2"/>
      <c r="D14" s="16"/>
      <c r="E14" s="16"/>
      <c r="F14" s="16"/>
      <c r="G14" s="16"/>
      <c r="H14" s="16"/>
      <c r="I14" s="16"/>
      <c r="J14" s="16"/>
      <c r="K14" s="16"/>
    </row>
    <row r="15" spans="1:22" x14ac:dyDescent="0.25">
      <c r="A15" s="52" t="s">
        <v>167</v>
      </c>
      <c r="B15" s="52"/>
      <c r="C15" s="19"/>
      <c r="D15" s="16"/>
      <c r="E15" s="16"/>
      <c r="F15" s="16"/>
      <c r="G15" s="16"/>
      <c r="H15" s="16"/>
      <c r="I15" s="16"/>
      <c r="J15" s="16"/>
      <c r="K15" s="16"/>
    </row>
    <row r="16" spans="1:22" x14ac:dyDescent="0.25">
      <c r="B16" s="16"/>
      <c r="C16" s="16"/>
      <c r="D16" s="16"/>
      <c r="E16" s="16"/>
      <c r="F16" s="16"/>
      <c r="G16" s="16"/>
      <c r="H16" s="16"/>
      <c r="I16" s="16"/>
      <c r="J16" s="16"/>
      <c r="K16" s="16"/>
    </row>
    <row r="17" spans="1:11" x14ac:dyDescent="0.25">
      <c r="A17" s="17"/>
      <c r="B17" s="71"/>
      <c r="C17" s="71"/>
      <c r="D17" s="71"/>
      <c r="E17" s="71"/>
      <c r="F17" s="71"/>
      <c r="G17" s="71"/>
      <c r="H17" s="71"/>
      <c r="I17" s="71"/>
      <c r="J17" s="71"/>
      <c r="K17" s="71"/>
    </row>
    <row r="18" spans="1:11" x14ac:dyDescent="0.25">
      <c r="A18" s="17"/>
      <c r="B18" s="71"/>
      <c r="C18" s="71"/>
      <c r="D18" s="71"/>
      <c r="E18" s="71"/>
      <c r="F18" s="71"/>
      <c r="G18" s="71"/>
      <c r="H18" s="71"/>
      <c r="I18" s="72"/>
      <c r="J18" s="71"/>
      <c r="K18" s="71"/>
    </row>
    <row r="19" spans="1:11" x14ac:dyDescent="0.25">
      <c r="A19" s="17"/>
      <c r="B19" s="71"/>
      <c r="C19" s="71"/>
      <c r="D19" s="71"/>
      <c r="E19" s="71"/>
      <c r="F19" s="71"/>
      <c r="G19" s="71"/>
      <c r="H19" s="71"/>
      <c r="I19" s="71"/>
      <c r="J19" s="71"/>
      <c r="K19" s="71"/>
    </row>
    <row r="20" spans="1:11" x14ac:dyDescent="0.25">
      <c r="A20" s="17"/>
      <c r="B20" s="71"/>
      <c r="C20" s="71"/>
      <c r="D20" s="71"/>
      <c r="E20" s="71"/>
      <c r="F20" s="71"/>
      <c r="G20" s="71"/>
      <c r="H20" s="71"/>
      <c r="I20" s="71"/>
      <c r="J20" s="71"/>
      <c r="K20" s="71"/>
    </row>
    <row r="21" spans="1:11" x14ac:dyDescent="0.25">
      <c r="A21" s="66"/>
      <c r="B21" s="73"/>
      <c r="C21" s="73"/>
      <c r="D21" s="73"/>
      <c r="E21" s="73"/>
      <c r="F21" s="73"/>
      <c r="G21" s="73"/>
      <c r="H21" s="73"/>
      <c r="I21" s="74"/>
      <c r="J21" s="73"/>
      <c r="K21" s="74"/>
    </row>
    <row r="22" spans="1:11" x14ac:dyDescent="0.25">
      <c r="A22" s="66"/>
      <c r="B22" s="73"/>
      <c r="C22" s="73"/>
      <c r="D22" s="73"/>
      <c r="E22" s="73"/>
      <c r="F22" s="73"/>
      <c r="G22" s="73"/>
      <c r="H22" s="73"/>
      <c r="I22" s="73"/>
      <c r="J22" s="73"/>
      <c r="K22" s="73"/>
    </row>
    <row r="23" spans="1:11" x14ac:dyDescent="0.25">
      <c r="A23" s="43"/>
      <c r="B23" s="73"/>
      <c r="C23" s="73"/>
      <c r="D23" s="73"/>
      <c r="E23" s="73"/>
      <c r="F23" s="73"/>
      <c r="G23" s="73"/>
      <c r="H23" s="73"/>
      <c r="I23" s="73"/>
      <c r="J23" s="73"/>
      <c r="K23" s="73"/>
    </row>
    <row r="24" spans="1:11" x14ac:dyDescent="0.25">
      <c r="A24" s="43"/>
      <c r="B24" s="73"/>
      <c r="C24" s="73"/>
      <c r="D24" s="73"/>
      <c r="E24" s="73"/>
      <c r="F24" s="73"/>
      <c r="G24" s="73"/>
      <c r="H24" s="73"/>
      <c r="I24" s="73"/>
      <c r="J24" s="73"/>
      <c r="K24" s="73"/>
    </row>
    <row r="26" spans="1:11" x14ac:dyDescent="0.25">
      <c r="D26" s="75"/>
      <c r="E26" s="60"/>
      <c r="F26" s="60"/>
      <c r="G26" s="60"/>
      <c r="H26" s="60"/>
      <c r="I26" s="60"/>
      <c r="J26" s="60"/>
      <c r="K26" s="60"/>
    </row>
    <row r="27" spans="1:11" x14ac:dyDescent="0.25">
      <c r="D27" s="19"/>
      <c r="E27" s="60"/>
      <c r="F27" s="60"/>
      <c r="G27" s="60"/>
      <c r="H27" s="60"/>
      <c r="I27" s="60"/>
      <c r="J27" s="60"/>
      <c r="K27" s="60"/>
    </row>
    <row r="28" spans="1:11" x14ac:dyDescent="0.25">
      <c r="D28" s="76"/>
      <c r="E28" s="76"/>
      <c r="F28" s="76"/>
      <c r="G28" s="76"/>
      <c r="H28" s="76"/>
      <c r="I28" s="76"/>
      <c r="J28" s="76"/>
      <c r="K28" s="76"/>
    </row>
  </sheetData>
  <mergeCells count="7">
    <mergeCell ref="J2:K2"/>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18"/>
  <sheetViews>
    <sheetView showGridLines="0" workbookViewId="0">
      <selection sqref="A1:I1"/>
    </sheetView>
  </sheetViews>
  <sheetFormatPr defaultColWidth="9.140625" defaultRowHeight="15" x14ac:dyDescent="0.25"/>
  <cols>
    <col min="1" max="2" width="14.5703125" style="77" bestFit="1" customWidth="1"/>
    <col min="3" max="3" width="15.85546875" style="77" bestFit="1" customWidth="1"/>
    <col min="4" max="4" width="14.5703125" style="77" bestFit="1" customWidth="1"/>
    <col min="5" max="5" width="15.85546875" style="77" bestFit="1" customWidth="1"/>
    <col min="6" max="6" width="14.5703125" style="77" bestFit="1" customWidth="1"/>
    <col min="7" max="7" width="15.85546875" style="77" bestFit="1" customWidth="1"/>
    <col min="8" max="8" width="9.5703125" style="77" customWidth="1"/>
    <col min="9" max="9" width="15.85546875" style="77" bestFit="1" customWidth="1"/>
    <col min="10" max="10" width="8.5703125" style="77" customWidth="1"/>
    <col min="11" max="16384" width="9.140625" style="77"/>
  </cols>
  <sheetData>
    <row r="1" spans="1:21" ht="15.75" customHeight="1" x14ac:dyDescent="0.25">
      <c r="A1" s="1858" t="s">
        <v>680</v>
      </c>
      <c r="B1" s="1858"/>
      <c r="C1" s="1858"/>
      <c r="D1" s="1858"/>
      <c r="E1" s="1858"/>
      <c r="F1" s="1858"/>
      <c r="G1" s="1858"/>
      <c r="H1" s="1858"/>
      <c r="I1" s="1858"/>
    </row>
    <row r="2" spans="1:21" s="78" customFormat="1" ht="18" customHeight="1" x14ac:dyDescent="0.25">
      <c r="A2" s="1859" t="s">
        <v>168</v>
      </c>
      <c r="B2" s="1861" t="s">
        <v>163</v>
      </c>
      <c r="C2" s="1862"/>
      <c r="D2" s="1861" t="s">
        <v>162</v>
      </c>
      <c r="E2" s="1862"/>
      <c r="F2" s="1861" t="s">
        <v>165</v>
      </c>
      <c r="G2" s="1862"/>
      <c r="H2" s="1861" t="s">
        <v>94</v>
      </c>
      <c r="I2" s="1862"/>
    </row>
    <row r="3" spans="1:21" s="78" customFormat="1" ht="27" customHeight="1" x14ac:dyDescent="0.25">
      <c r="A3" s="1860"/>
      <c r="B3" s="1257" t="s">
        <v>139</v>
      </c>
      <c r="C3" s="1257" t="s">
        <v>1215</v>
      </c>
      <c r="D3" s="1257" t="s">
        <v>139</v>
      </c>
      <c r="E3" s="1257" t="s">
        <v>1215</v>
      </c>
      <c r="F3" s="1257" t="s">
        <v>139</v>
      </c>
      <c r="G3" s="1257" t="s">
        <v>1215</v>
      </c>
      <c r="H3" s="1257" t="s">
        <v>139</v>
      </c>
      <c r="I3" s="1257" t="s">
        <v>1215</v>
      </c>
    </row>
    <row r="4" spans="1:21" s="81" customFormat="1" ht="18" customHeight="1" x14ac:dyDescent="0.25">
      <c r="A4" s="267" t="s">
        <v>477</v>
      </c>
      <c r="B4" s="230">
        <v>288</v>
      </c>
      <c r="C4" s="230">
        <v>255227.82389999996</v>
      </c>
      <c r="D4" s="230">
        <v>945</v>
      </c>
      <c r="E4" s="230">
        <v>297407.27326509001</v>
      </c>
      <c r="F4" s="230">
        <v>114</v>
      </c>
      <c r="G4" s="230">
        <v>285120.4498</v>
      </c>
      <c r="H4" s="230">
        <v>1347</v>
      </c>
      <c r="I4" s="231">
        <v>837755.54696509009</v>
      </c>
    </row>
    <row r="5" spans="1:21" s="81" customFormat="1" ht="18" customHeight="1" x14ac:dyDescent="0.25">
      <c r="A5" s="268" t="s">
        <v>681</v>
      </c>
      <c r="B5" s="178">
        <f t="shared" ref="B5:I5" si="0">SUM(B6:B12)</f>
        <v>197</v>
      </c>
      <c r="C5" s="178">
        <f t="shared" si="0"/>
        <v>176406.70540000001</v>
      </c>
      <c r="D5" s="178">
        <f t="shared" si="0"/>
        <v>692</v>
      </c>
      <c r="E5" s="178">
        <f t="shared" si="0"/>
        <v>205675.55</v>
      </c>
      <c r="F5" s="178">
        <f t="shared" si="0"/>
        <v>87</v>
      </c>
      <c r="G5" s="178">
        <f t="shared" si="0"/>
        <v>150807.81920000003</v>
      </c>
      <c r="H5" s="178">
        <f t="shared" si="0"/>
        <v>976</v>
      </c>
      <c r="I5" s="178">
        <f t="shared" si="0"/>
        <v>532890.07460000005</v>
      </c>
      <c r="J5" s="82"/>
      <c r="K5" s="82"/>
      <c r="L5" s="82"/>
      <c r="M5" s="82"/>
      <c r="N5" s="82"/>
      <c r="O5" s="82"/>
      <c r="P5" s="82"/>
      <c r="Q5" s="82"/>
      <c r="R5" s="82"/>
      <c r="S5" s="82"/>
      <c r="T5" s="82"/>
      <c r="U5" s="82"/>
    </row>
    <row r="6" spans="1:21" s="78" customFormat="1" ht="18" customHeight="1" x14ac:dyDescent="0.25">
      <c r="A6" s="135">
        <v>45412</v>
      </c>
      <c r="B6" s="232">
        <v>11</v>
      </c>
      <c r="C6" s="85">
        <v>9221.5999999999985</v>
      </c>
      <c r="D6" s="232">
        <v>83</v>
      </c>
      <c r="E6" s="85">
        <v>14558.000000000002</v>
      </c>
      <c r="F6" s="232">
        <v>7</v>
      </c>
      <c r="G6" s="85">
        <v>6728</v>
      </c>
      <c r="H6" s="87">
        <f>SUM(B6,D6,F6)</f>
        <v>101</v>
      </c>
      <c r="I6" s="86">
        <f>SUM(C6,E6,G6)</f>
        <v>30507.599999999999</v>
      </c>
    </row>
    <row r="7" spans="1:21" s="78" customFormat="1" ht="18" customHeight="1" x14ac:dyDescent="0.25">
      <c r="A7" s="135">
        <v>45443</v>
      </c>
      <c r="B7" s="84">
        <v>25</v>
      </c>
      <c r="C7" s="85">
        <v>20114</v>
      </c>
      <c r="D7" s="84">
        <v>89</v>
      </c>
      <c r="E7" s="85">
        <v>30261</v>
      </c>
      <c r="F7" s="232">
        <v>9</v>
      </c>
      <c r="G7" s="85">
        <v>10852</v>
      </c>
      <c r="H7" s="87">
        <v>123</v>
      </c>
      <c r="I7" s="86">
        <v>61227</v>
      </c>
    </row>
    <row r="8" spans="1:21" s="78" customFormat="1" ht="18" customHeight="1" x14ac:dyDescent="0.25">
      <c r="A8" s="135">
        <v>45473</v>
      </c>
      <c r="B8" s="84">
        <v>27</v>
      </c>
      <c r="C8" s="85">
        <v>18962.733899999999</v>
      </c>
      <c r="D8" s="84">
        <v>95</v>
      </c>
      <c r="E8" s="85">
        <v>22087.75</v>
      </c>
      <c r="F8" s="232">
        <v>9</v>
      </c>
      <c r="G8" s="85">
        <v>23246.670600000001</v>
      </c>
      <c r="H8" s="87">
        <f t="shared" ref="H8:I10" si="1">SUM(B8,D8,F8)</f>
        <v>131</v>
      </c>
      <c r="I8" s="86">
        <f t="shared" si="1"/>
        <v>64297.154500000004</v>
      </c>
    </row>
    <row r="9" spans="1:21" s="78" customFormat="1" ht="18" customHeight="1" x14ac:dyDescent="0.25">
      <c r="A9" s="135">
        <v>45504</v>
      </c>
      <c r="B9" s="85">
        <v>30</v>
      </c>
      <c r="C9" s="85">
        <v>32469</v>
      </c>
      <c r="D9" s="85">
        <v>88</v>
      </c>
      <c r="E9" s="85">
        <v>29476</v>
      </c>
      <c r="F9" s="85">
        <v>17</v>
      </c>
      <c r="G9" s="85">
        <v>32098</v>
      </c>
      <c r="H9" s="87">
        <f t="shared" si="1"/>
        <v>135</v>
      </c>
      <c r="I9" s="86">
        <f t="shared" si="1"/>
        <v>94043</v>
      </c>
    </row>
    <row r="10" spans="1:21" s="78" customFormat="1" ht="18" customHeight="1" x14ac:dyDescent="0.25">
      <c r="A10" s="135">
        <v>45535</v>
      </c>
      <c r="B10" s="85">
        <v>28</v>
      </c>
      <c r="C10" s="85">
        <v>16580</v>
      </c>
      <c r="D10" s="85">
        <v>122</v>
      </c>
      <c r="E10" s="85">
        <v>26124</v>
      </c>
      <c r="F10" s="85">
        <v>20</v>
      </c>
      <c r="G10" s="85">
        <v>36707</v>
      </c>
      <c r="H10" s="87">
        <f t="shared" si="1"/>
        <v>170</v>
      </c>
      <c r="I10" s="86">
        <f t="shared" si="1"/>
        <v>79411</v>
      </c>
    </row>
    <row r="11" spans="1:21" s="78" customFormat="1" ht="18" customHeight="1" x14ac:dyDescent="0.25">
      <c r="A11" s="135">
        <v>45565</v>
      </c>
      <c r="B11" s="128">
        <v>43</v>
      </c>
      <c r="C11" s="128">
        <v>47261</v>
      </c>
      <c r="D11" s="128">
        <v>100</v>
      </c>
      <c r="E11" s="128">
        <v>53852</v>
      </c>
      <c r="F11" s="128">
        <v>14</v>
      </c>
      <c r="G11" s="128">
        <v>26209</v>
      </c>
      <c r="H11" s="87">
        <f>SUM(B11,D11,F11)</f>
        <v>157</v>
      </c>
      <c r="I11" s="86">
        <f>SUM(C11,E11,G11)</f>
        <v>127322</v>
      </c>
    </row>
    <row r="12" spans="1:21" s="78" customFormat="1" ht="18" customHeight="1" x14ac:dyDescent="0.25">
      <c r="A12" s="135">
        <v>45596</v>
      </c>
      <c r="B12" s="128">
        <v>33</v>
      </c>
      <c r="C12" s="128">
        <v>31798.371500000001</v>
      </c>
      <c r="D12" s="128">
        <v>115</v>
      </c>
      <c r="E12" s="128">
        <v>29316.799999999999</v>
      </c>
      <c r="F12" s="128">
        <v>11</v>
      </c>
      <c r="G12" s="128">
        <v>14967.1486</v>
      </c>
      <c r="H12" s="87">
        <v>159</v>
      </c>
      <c r="I12" s="86">
        <v>76082.320099999997</v>
      </c>
    </row>
    <row r="13" spans="1:21" s="220" customFormat="1" ht="18" customHeigh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520"/>
      <c r="C13" s="521"/>
      <c r="D13" s="520"/>
      <c r="E13" s="521"/>
      <c r="F13" s="520"/>
      <c r="G13" s="521"/>
      <c r="H13" s="522"/>
      <c r="I13" s="239"/>
    </row>
    <row r="14" spans="1:21" s="78" customFormat="1" ht="13.5" customHeight="1" x14ac:dyDescent="0.25">
      <c r="A14" s="1857" t="s">
        <v>171</v>
      </c>
      <c r="B14" s="1857"/>
    </row>
    <row r="15" spans="1:21" x14ac:dyDescent="0.25">
      <c r="C15" s="89"/>
      <c r="H15" s="90"/>
      <c r="I15" s="91"/>
    </row>
    <row r="16" spans="1:21" x14ac:dyDescent="0.25">
      <c r="B16" s="136"/>
      <c r="C16" s="136"/>
      <c r="D16" s="136"/>
      <c r="E16" s="136"/>
      <c r="F16" s="136"/>
      <c r="G16" s="136"/>
      <c r="H16" s="136"/>
      <c r="I16" s="136"/>
    </row>
    <row r="17" spans="2:9" ht="0.75" customHeight="1" x14ac:dyDescent="0.25"/>
    <row r="18" spans="2:9" x14ac:dyDescent="0.25">
      <c r="B18" s="90"/>
      <c r="C18" s="90"/>
      <c r="D18" s="90"/>
      <c r="E18" s="90"/>
      <c r="F18" s="90"/>
      <c r="G18" s="90"/>
      <c r="H18" s="90"/>
      <c r="I18" s="90"/>
    </row>
  </sheetData>
  <mergeCells count="7">
    <mergeCell ref="A14:B14"/>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scale="98"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showGridLines="0" workbookViewId="0"/>
  </sheetViews>
  <sheetFormatPr defaultRowHeight="15" x14ac:dyDescent="0.25"/>
  <cols>
    <col min="1" max="1" width="13.140625" style="221" customWidth="1"/>
    <col min="2" max="17" width="8.7109375" style="221" customWidth="1"/>
    <col min="18" max="16384" width="9.140625" style="221"/>
  </cols>
  <sheetData>
    <row r="1" spans="1:19" x14ac:dyDescent="0.25">
      <c r="A1" s="145" t="s">
        <v>9</v>
      </c>
    </row>
    <row r="2" spans="1:19" ht="45" customHeight="1" x14ac:dyDescent="0.25">
      <c r="A2" s="1863" t="s">
        <v>114</v>
      </c>
      <c r="B2" s="1864" t="s">
        <v>779</v>
      </c>
      <c r="C2" s="1864"/>
      <c r="D2" s="1864"/>
      <c r="E2" s="1864"/>
      <c r="F2" s="1865" t="s">
        <v>780</v>
      </c>
      <c r="G2" s="1865"/>
      <c r="H2" s="1865"/>
      <c r="I2" s="1865"/>
      <c r="J2" s="1831" t="s">
        <v>781</v>
      </c>
      <c r="K2" s="1831"/>
      <c r="L2" s="1831" t="s">
        <v>782</v>
      </c>
      <c r="M2" s="1831"/>
      <c r="N2" s="1831"/>
      <c r="O2" s="1831"/>
      <c r="P2" s="1831" t="s">
        <v>783</v>
      </c>
      <c r="Q2" s="1831"/>
    </row>
    <row r="3" spans="1:19" x14ac:dyDescent="0.25">
      <c r="A3" s="1863"/>
      <c r="B3" s="1864" t="s">
        <v>784</v>
      </c>
      <c r="C3" s="1864"/>
      <c r="D3" s="1864" t="s">
        <v>785</v>
      </c>
      <c r="E3" s="1864"/>
      <c r="F3" s="1864" t="s">
        <v>784</v>
      </c>
      <c r="G3" s="1864"/>
      <c r="H3" s="1864" t="s">
        <v>785</v>
      </c>
      <c r="I3" s="1864"/>
      <c r="J3" s="1831"/>
      <c r="K3" s="1831"/>
      <c r="L3" s="1864" t="s">
        <v>784</v>
      </c>
      <c r="M3" s="1864"/>
      <c r="N3" s="1864" t="s">
        <v>785</v>
      </c>
      <c r="O3" s="1864"/>
      <c r="P3" s="1831"/>
      <c r="Q3" s="1831"/>
    </row>
    <row r="4" spans="1:19" ht="45" x14ac:dyDescent="0.25">
      <c r="A4" s="1863"/>
      <c r="B4" s="940" t="s">
        <v>786</v>
      </c>
      <c r="C4" s="940" t="s">
        <v>122</v>
      </c>
      <c r="D4" s="940" t="s">
        <v>786</v>
      </c>
      <c r="E4" s="940" t="s">
        <v>122</v>
      </c>
      <c r="F4" s="940" t="s">
        <v>786</v>
      </c>
      <c r="G4" s="940" t="s">
        <v>122</v>
      </c>
      <c r="H4" s="940" t="s">
        <v>786</v>
      </c>
      <c r="I4" s="940" t="s">
        <v>122</v>
      </c>
      <c r="J4" s="940" t="s">
        <v>786</v>
      </c>
      <c r="K4" s="940" t="s">
        <v>122</v>
      </c>
      <c r="L4" s="940" t="s">
        <v>786</v>
      </c>
      <c r="M4" s="940" t="s">
        <v>122</v>
      </c>
      <c r="N4" s="940" t="s">
        <v>786</v>
      </c>
      <c r="O4" s="940" t="s">
        <v>122</v>
      </c>
      <c r="P4" s="940" t="s">
        <v>786</v>
      </c>
      <c r="Q4" s="940" t="s">
        <v>122</v>
      </c>
    </row>
    <row r="5" spans="1:19" x14ac:dyDescent="0.25">
      <c r="A5" s="346" t="s">
        <v>477</v>
      </c>
      <c r="B5" s="218">
        <v>339906</v>
      </c>
      <c r="C5" s="218">
        <v>140568.51</v>
      </c>
      <c r="D5" s="218">
        <v>22123</v>
      </c>
      <c r="E5" s="218">
        <v>66811.259999999995</v>
      </c>
      <c r="F5" s="218">
        <v>751149</v>
      </c>
      <c r="G5" s="218">
        <v>1078970.79</v>
      </c>
      <c r="H5" s="218">
        <v>10683</v>
      </c>
      <c r="I5" s="218">
        <v>39274.17</v>
      </c>
      <c r="J5" s="218">
        <v>0</v>
      </c>
      <c r="K5" s="218">
        <v>0</v>
      </c>
      <c r="L5" s="218">
        <v>132578</v>
      </c>
      <c r="M5" s="218">
        <v>18900.330000000002</v>
      </c>
      <c r="N5" s="218">
        <v>34998</v>
      </c>
      <c r="O5" s="218">
        <v>28868.97</v>
      </c>
      <c r="P5" s="218">
        <v>1291437</v>
      </c>
      <c r="Q5" s="218">
        <v>1373394.02</v>
      </c>
    </row>
    <row r="6" spans="1:19" x14ac:dyDescent="0.25">
      <c r="A6" s="346" t="s">
        <v>681</v>
      </c>
      <c r="B6" s="349">
        <f t="shared" ref="B6:Q6" si="0">SUM(B7:B13)</f>
        <v>194694</v>
      </c>
      <c r="C6" s="349">
        <f t="shared" si="0"/>
        <v>71593.161771989006</v>
      </c>
      <c r="D6" s="349">
        <f t="shared" si="0"/>
        <v>15171</v>
      </c>
      <c r="E6" s="349">
        <f t="shared" si="0"/>
        <v>41161.029247405</v>
      </c>
      <c r="F6" s="349">
        <f t="shared" si="0"/>
        <v>446412</v>
      </c>
      <c r="G6" s="349">
        <f t="shared" si="0"/>
        <v>770916.95816297992</v>
      </c>
      <c r="H6" s="349">
        <f t="shared" si="0"/>
        <v>4160</v>
      </c>
      <c r="I6" s="349">
        <f t="shared" si="0"/>
        <v>23642.072334012002</v>
      </c>
      <c r="J6" s="349">
        <f t="shared" si="0"/>
        <v>0</v>
      </c>
      <c r="K6" s="349">
        <f t="shared" si="0"/>
        <v>0</v>
      </c>
      <c r="L6" s="349">
        <f t="shared" si="0"/>
        <v>14442</v>
      </c>
      <c r="M6" s="349">
        <f t="shared" si="0"/>
        <v>5516.4675558822</v>
      </c>
      <c r="N6" s="349">
        <f t="shared" si="0"/>
        <v>19163</v>
      </c>
      <c r="O6" s="349">
        <f t="shared" si="0"/>
        <v>24803.819789197001</v>
      </c>
      <c r="P6" s="349">
        <f t="shared" si="0"/>
        <v>694042</v>
      </c>
      <c r="Q6" s="349">
        <f t="shared" si="0"/>
        <v>937633.5259614652</v>
      </c>
      <c r="R6" s="14"/>
      <c r="S6" s="14"/>
    </row>
    <row r="7" spans="1:19" x14ac:dyDescent="0.25">
      <c r="A7" s="135">
        <v>45412</v>
      </c>
      <c r="B7" s="218">
        <v>25903</v>
      </c>
      <c r="C7" s="218">
        <v>7415.3069999999998</v>
      </c>
      <c r="D7" s="218">
        <v>1977</v>
      </c>
      <c r="E7" s="218">
        <v>5249.3419999999996</v>
      </c>
      <c r="F7" s="218">
        <v>64127</v>
      </c>
      <c r="G7" s="218">
        <v>78200.87</v>
      </c>
      <c r="H7" s="218">
        <v>610</v>
      </c>
      <c r="I7" s="218">
        <v>4241.9880000000003</v>
      </c>
      <c r="J7" s="218">
        <v>0</v>
      </c>
      <c r="K7" s="218">
        <v>0</v>
      </c>
      <c r="L7" s="218">
        <v>2555</v>
      </c>
      <c r="M7" s="218">
        <v>1011.408</v>
      </c>
      <c r="N7" s="218">
        <v>2836</v>
      </c>
      <c r="O7" s="218">
        <v>2708.5230000000001</v>
      </c>
      <c r="P7" s="218">
        <v>98008</v>
      </c>
      <c r="Q7" s="218">
        <v>98827.44</v>
      </c>
      <c r="R7" s="14"/>
      <c r="S7" s="14"/>
    </row>
    <row r="8" spans="1:19" x14ac:dyDescent="0.25">
      <c r="A8" s="135">
        <v>45443</v>
      </c>
      <c r="B8" s="218">
        <v>27094</v>
      </c>
      <c r="C8" s="218">
        <v>10486.48</v>
      </c>
      <c r="D8" s="218">
        <v>2124</v>
      </c>
      <c r="E8" s="218">
        <v>5852.2659999999996</v>
      </c>
      <c r="F8" s="218">
        <v>61350</v>
      </c>
      <c r="G8" s="218">
        <v>101645.8</v>
      </c>
      <c r="H8" s="218">
        <v>582</v>
      </c>
      <c r="I8" s="218">
        <v>6548.7650000000003</v>
      </c>
      <c r="J8" s="218">
        <v>0</v>
      </c>
      <c r="K8" s="218">
        <v>0</v>
      </c>
      <c r="L8" s="218">
        <v>2280</v>
      </c>
      <c r="M8" s="218">
        <v>915.93489999999997</v>
      </c>
      <c r="N8" s="218">
        <v>2479</v>
      </c>
      <c r="O8" s="218">
        <v>4802.7709999999997</v>
      </c>
      <c r="P8" s="218">
        <v>95909</v>
      </c>
      <c r="Q8" s="218">
        <v>130252</v>
      </c>
      <c r="R8" s="14"/>
      <c r="S8" s="14"/>
    </row>
    <row r="9" spans="1:19" x14ac:dyDescent="0.25">
      <c r="A9" s="135">
        <v>45473</v>
      </c>
      <c r="B9" s="218">
        <v>24202</v>
      </c>
      <c r="C9" s="218">
        <v>11080.92</v>
      </c>
      <c r="D9" s="218">
        <v>1708</v>
      </c>
      <c r="E9" s="218">
        <v>5762.8289999999997</v>
      </c>
      <c r="F9" s="218">
        <v>54517</v>
      </c>
      <c r="G9" s="218">
        <v>95480.17</v>
      </c>
      <c r="H9" s="218">
        <v>474</v>
      </c>
      <c r="I9" s="218">
        <v>3057.8670000000002</v>
      </c>
      <c r="J9" s="218">
        <v>0</v>
      </c>
      <c r="K9" s="218">
        <v>0</v>
      </c>
      <c r="L9" s="218">
        <v>1669</v>
      </c>
      <c r="M9" s="218">
        <v>733.38300000000004</v>
      </c>
      <c r="N9" s="218">
        <v>2562</v>
      </c>
      <c r="O9" s="218">
        <v>2355.4989999999998</v>
      </c>
      <c r="P9" s="218">
        <v>85132</v>
      </c>
      <c r="Q9" s="218">
        <v>118470.7</v>
      </c>
      <c r="R9" s="14"/>
      <c r="S9" s="14"/>
    </row>
    <row r="10" spans="1:19" x14ac:dyDescent="0.25">
      <c r="A10" s="135">
        <v>45504</v>
      </c>
      <c r="B10" s="218">
        <v>28608</v>
      </c>
      <c r="C10" s="218">
        <v>9718.8383048229989</v>
      </c>
      <c r="D10" s="218">
        <v>2183</v>
      </c>
      <c r="E10" s="218">
        <v>6773.3219200819995</v>
      </c>
      <c r="F10" s="218">
        <v>63631</v>
      </c>
      <c r="G10" s="218">
        <v>118028.842371359</v>
      </c>
      <c r="H10" s="218">
        <v>522</v>
      </c>
      <c r="I10" s="218">
        <v>2735.7882574239989</v>
      </c>
      <c r="J10" s="218">
        <v>0</v>
      </c>
      <c r="K10" s="218">
        <v>0</v>
      </c>
      <c r="L10" s="218">
        <v>1949</v>
      </c>
      <c r="M10" s="218">
        <v>940.16475554740009</v>
      </c>
      <c r="N10" s="218">
        <v>3130</v>
      </c>
      <c r="O10" s="218">
        <v>2225.5902979999992</v>
      </c>
      <c r="P10" s="218">
        <v>100023</v>
      </c>
      <c r="Q10" s="218">
        <v>140422.54590723538</v>
      </c>
      <c r="R10" s="14"/>
      <c r="S10" s="14"/>
    </row>
    <row r="11" spans="1:19" x14ac:dyDescent="0.25">
      <c r="A11" s="135">
        <v>45535</v>
      </c>
      <c r="B11" s="218">
        <v>28080</v>
      </c>
      <c r="C11" s="218">
        <v>9783.3579771769982</v>
      </c>
      <c r="D11" s="218">
        <v>1989</v>
      </c>
      <c r="E11" s="218">
        <v>5244.374219485001</v>
      </c>
      <c r="F11" s="218">
        <v>63748</v>
      </c>
      <c r="G11" s="218">
        <v>122629.80579162098</v>
      </c>
      <c r="H11" s="218">
        <v>408</v>
      </c>
      <c r="I11" s="218">
        <v>2319.654076588</v>
      </c>
      <c r="J11" s="218">
        <v>0</v>
      </c>
      <c r="K11" s="218">
        <v>0</v>
      </c>
      <c r="L11" s="218">
        <v>2323</v>
      </c>
      <c r="M11" s="218">
        <v>695.39380857380002</v>
      </c>
      <c r="N11" s="218">
        <v>2349</v>
      </c>
      <c r="O11" s="218">
        <v>1305.2885482999995</v>
      </c>
      <c r="P11" s="218">
        <v>98897</v>
      </c>
      <c r="Q11" s="218">
        <v>141977.87442174478</v>
      </c>
    </row>
    <row r="12" spans="1:19" x14ac:dyDescent="0.25">
      <c r="A12" s="135">
        <v>45565</v>
      </c>
      <c r="B12" s="218">
        <v>30017</v>
      </c>
      <c r="C12" s="218">
        <v>11553.258489989004</v>
      </c>
      <c r="D12" s="218">
        <v>2605</v>
      </c>
      <c r="E12" s="218">
        <v>6010.7448524129995</v>
      </c>
      <c r="F12" s="218">
        <v>68749</v>
      </c>
      <c r="G12" s="218">
        <v>126852.46999999999</v>
      </c>
      <c r="H12" s="218">
        <v>740</v>
      </c>
      <c r="I12" s="218">
        <v>2201.0100000000002</v>
      </c>
      <c r="J12" s="218">
        <v>0</v>
      </c>
      <c r="K12" s="218">
        <v>0</v>
      </c>
      <c r="L12" s="218">
        <v>2036</v>
      </c>
      <c r="M12" s="218">
        <v>515.72716513499995</v>
      </c>
      <c r="N12" s="218">
        <v>2669</v>
      </c>
      <c r="O12" s="218">
        <v>6924.5460136970059</v>
      </c>
      <c r="P12" s="218">
        <v>106816</v>
      </c>
      <c r="Q12" s="218">
        <v>154057.756521234</v>
      </c>
    </row>
    <row r="13" spans="1:19" x14ac:dyDescent="0.25">
      <c r="A13" s="135">
        <v>45596</v>
      </c>
      <c r="B13" s="218">
        <v>30790</v>
      </c>
      <c r="C13" s="218">
        <v>11555</v>
      </c>
      <c r="D13" s="218">
        <v>2585</v>
      </c>
      <c r="E13" s="218">
        <v>6268.1512554249985</v>
      </c>
      <c r="F13" s="218">
        <v>70290</v>
      </c>
      <c r="G13" s="218">
        <v>128079</v>
      </c>
      <c r="H13" s="218">
        <v>824</v>
      </c>
      <c r="I13" s="218">
        <v>2537</v>
      </c>
      <c r="J13" s="218">
        <v>0</v>
      </c>
      <c r="K13" s="218">
        <v>0</v>
      </c>
      <c r="L13" s="218">
        <v>1630</v>
      </c>
      <c r="M13" s="218">
        <v>704.45592662599984</v>
      </c>
      <c r="N13" s="218">
        <v>3138</v>
      </c>
      <c r="O13" s="218">
        <v>4481.6019291999992</v>
      </c>
      <c r="P13" s="218">
        <v>109257</v>
      </c>
      <c r="Q13" s="218">
        <v>153625.209111251</v>
      </c>
    </row>
    <row r="14" spans="1:19" x14ac:dyDescent="0.25">
      <c r="A14" s="433" t="str">
        <f>"$ indicates as on "&amp;TEXT(IF(COUNT(B7:B13)=1,A7,IF(COUNT(B7:B13)=2,A8,IF(COUNT(B7:B13)=3,A9,IF(COUNT(B7:B13)=4,A10,IF(COUNT(B7:B13)=5,A11,IF(COUNT(B7:B13)=6,A12,IF(COUNT(B7:B13)=7,A13,IF(COUNT(B7:B13)=8,#REF!,IF(COUNT(B7:B13)=9,#REF!,IF(COUNT(B7:B13)=10,#REF!,IF(COUNT(B7:B13)=11,#REF!,#REF!))))))))))),"mmmm dd, yyyy")</f>
        <v>$ indicates as on October 31, 2024</v>
      </c>
    </row>
    <row r="15" spans="1:19" s="220" customFormat="1" x14ac:dyDescent="0.25">
      <c r="A15" s="127" t="s">
        <v>787</v>
      </c>
      <c r="B15" s="127"/>
      <c r="C15" s="337"/>
      <c r="D15" s="337"/>
      <c r="E15" s="337"/>
    </row>
    <row r="16" spans="1:19" s="220" customFormat="1" x14ac:dyDescent="0.25">
      <c r="B16" s="90"/>
      <c r="C16" s="90"/>
      <c r="D16" s="90"/>
      <c r="E16" s="90"/>
      <c r="F16" s="90"/>
      <c r="G16" s="90"/>
      <c r="H16" s="90"/>
      <c r="I16" s="90"/>
      <c r="J16" s="90"/>
    </row>
    <row r="17" spans="2:17" x14ac:dyDescent="0.25">
      <c r="B17" s="14"/>
      <c r="C17" s="14"/>
      <c r="D17" s="14"/>
      <c r="E17" s="14"/>
      <c r="F17" s="14"/>
      <c r="G17" s="14"/>
      <c r="H17" s="14"/>
      <c r="I17" s="14"/>
      <c r="J17" s="14"/>
      <c r="K17" s="14"/>
      <c r="L17" s="14"/>
      <c r="M17" s="14"/>
      <c r="N17" s="14"/>
      <c r="O17" s="14"/>
      <c r="P17" s="14"/>
      <c r="Q17" s="14"/>
    </row>
  </sheetData>
  <mergeCells count="12">
    <mergeCell ref="P2:Q3"/>
    <mergeCell ref="B3:C3"/>
    <mergeCell ref="D3:E3"/>
    <mergeCell ref="F3:G3"/>
    <mergeCell ref="H3:I3"/>
    <mergeCell ref="L3:M3"/>
    <mergeCell ref="N3:O3"/>
    <mergeCell ref="A2:A4"/>
    <mergeCell ref="B2:E2"/>
    <mergeCell ref="F2:I2"/>
    <mergeCell ref="J2:K3"/>
    <mergeCell ref="L2:O2"/>
  </mergeCells>
  <pageMargins left="0.7" right="0.7" top="0.75" bottom="0.75" header="0.3" footer="0.3"/>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Z23"/>
  <sheetViews>
    <sheetView showGridLines="0" workbookViewId="0">
      <selection sqref="A1:M1"/>
    </sheetView>
  </sheetViews>
  <sheetFormatPr defaultColWidth="9.140625" defaultRowHeight="15" x14ac:dyDescent="0.25"/>
  <cols>
    <col min="1" max="1" width="10.5703125" style="77" bestFit="1" customWidth="1"/>
    <col min="2" max="13" width="14.5703125" style="77" bestFit="1" customWidth="1"/>
    <col min="14" max="14" width="5.42578125" style="77" bestFit="1" customWidth="1"/>
    <col min="15" max="16384" width="9.140625" style="77"/>
  </cols>
  <sheetData>
    <row r="1" spans="1:26" ht="16.5" customHeight="1" x14ac:dyDescent="0.25">
      <c r="A1" s="1866" t="s">
        <v>172</v>
      </c>
      <c r="B1" s="1866"/>
      <c r="C1" s="1866"/>
      <c r="D1" s="1866"/>
      <c r="E1" s="1866"/>
      <c r="F1" s="1866"/>
      <c r="G1" s="1866"/>
      <c r="H1" s="1866"/>
      <c r="I1" s="1866"/>
      <c r="J1" s="1866"/>
      <c r="K1" s="1866"/>
      <c r="L1" s="1866"/>
      <c r="M1" s="1866"/>
    </row>
    <row r="2" spans="1:26" s="78" customFormat="1" ht="18" customHeight="1" x14ac:dyDescent="0.25">
      <c r="A2" s="1859" t="s">
        <v>173</v>
      </c>
      <c r="B2" s="1861" t="s">
        <v>174</v>
      </c>
      <c r="C2" s="1867"/>
      <c r="D2" s="1867"/>
      <c r="E2" s="1867"/>
      <c r="F2" s="1867"/>
      <c r="G2" s="1867"/>
      <c r="H2" s="1867"/>
      <c r="I2" s="1862"/>
      <c r="J2" s="1868" t="s">
        <v>175</v>
      </c>
      <c r="K2" s="1869"/>
      <c r="L2" s="1868" t="s">
        <v>94</v>
      </c>
      <c r="M2" s="1869"/>
    </row>
    <row r="3" spans="1:26" s="78" customFormat="1" ht="18" customHeight="1" x14ac:dyDescent="0.25">
      <c r="A3" s="1860"/>
      <c r="B3" s="1861" t="s">
        <v>176</v>
      </c>
      <c r="C3" s="1862"/>
      <c r="D3" s="1861" t="s">
        <v>177</v>
      </c>
      <c r="E3" s="1862"/>
      <c r="F3" s="1861" t="s">
        <v>178</v>
      </c>
      <c r="G3" s="1862"/>
      <c r="H3" s="1861" t="s">
        <v>179</v>
      </c>
      <c r="I3" s="1862"/>
      <c r="J3" s="1870"/>
      <c r="K3" s="1871"/>
      <c r="L3" s="1870"/>
      <c r="M3" s="1871"/>
    </row>
    <row r="4" spans="1:26" s="78" customFormat="1" ht="27" customHeight="1" x14ac:dyDescent="0.25">
      <c r="A4" s="1258" t="s">
        <v>180</v>
      </c>
      <c r="B4" s="1257" t="s">
        <v>139</v>
      </c>
      <c r="C4" s="1257" t="s">
        <v>1215</v>
      </c>
      <c r="D4" s="1257" t="s">
        <v>139</v>
      </c>
      <c r="E4" s="1257" t="s">
        <v>1215</v>
      </c>
      <c r="F4" s="1257" t="s">
        <v>139</v>
      </c>
      <c r="G4" s="1257" t="s">
        <v>1215</v>
      </c>
      <c r="H4" s="1257" t="s">
        <v>139</v>
      </c>
      <c r="I4" s="1257" t="s">
        <v>1215</v>
      </c>
      <c r="J4" s="1257" t="s">
        <v>139</v>
      </c>
      <c r="K4" s="1257" t="s">
        <v>1215</v>
      </c>
      <c r="L4" s="1257" t="s">
        <v>139</v>
      </c>
      <c r="M4" s="1257" t="s">
        <v>1215</v>
      </c>
    </row>
    <row r="5" spans="1:26" s="81" customFormat="1" ht="18" customHeight="1" x14ac:dyDescent="0.25">
      <c r="A5" s="79" t="s">
        <v>69</v>
      </c>
      <c r="B5" s="80">
        <v>266</v>
      </c>
      <c r="C5" s="92">
        <v>2019875.8160000001</v>
      </c>
      <c r="D5" s="80">
        <v>409</v>
      </c>
      <c r="E5" s="92">
        <v>372534.52</v>
      </c>
      <c r="F5" s="80">
        <v>372</v>
      </c>
      <c r="G5" s="80">
        <v>61654.900000000009</v>
      </c>
      <c r="H5" s="80">
        <v>200</v>
      </c>
      <c r="I5" s="80">
        <v>18194.870000000003</v>
      </c>
      <c r="J5" s="80">
        <v>72</v>
      </c>
      <c r="K5" s="80">
        <v>17535.12</v>
      </c>
      <c r="L5" s="93">
        <v>1319</v>
      </c>
      <c r="M5" s="92">
        <v>2489794.716</v>
      </c>
    </row>
    <row r="6" spans="1:26" s="97" customFormat="1" ht="18" customHeight="1" x14ac:dyDescent="0.25">
      <c r="A6" s="94" t="s">
        <v>70</v>
      </c>
      <c r="B6" s="95">
        <f>SUM(B7:B10)</f>
        <v>127</v>
      </c>
      <c r="C6" s="95">
        <f t="shared" ref="C6:M6" si="0">SUM(C7:C10)</f>
        <v>1269289.92</v>
      </c>
      <c r="D6" s="95">
        <f t="shared" si="0"/>
        <v>165</v>
      </c>
      <c r="E6" s="95">
        <f t="shared" si="0"/>
        <v>153963.38</v>
      </c>
      <c r="F6" s="95">
        <f t="shared" si="0"/>
        <v>129</v>
      </c>
      <c r="G6" s="95">
        <f t="shared" si="0"/>
        <v>20557.36</v>
      </c>
      <c r="H6" s="95">
        <f t="shared" si="0"/>
        <v>62</v>
      </c>
      <c r="I6" s="95">
        <f t="shared" si="0"/>
        <v>20601.649999999998</v>
      </c>
      <c r="J6" s="95">
        <f t="shared" si="0"/>
        <v>19</v>
      </c>
      <c r="K6" s="95">
        <f t="shared" si="0"/>
        <v>5873</v>
      </c>
      <c r="L6" s="95">
        <f t="shared" si="0"/>
        <v>502</v>
      </c>
      <c r="M6" s="95">
        <f t="shared" si="0"/>
        <v>1470285.31</v>
      </c>
      <c r="N6" s="96"/>
      <c r="O6" s="96"/>
      <c r="P6" s="96"/>
      <c r="Q6" s="96"/>
      <c r="R6" s="96"/>
      <c r="S6" s="96"/>
      <c r="T6" s="96"/>
      <c r="U6" s="96"/>
      <c r="V6" s="96"/>
      <c r="W6" s="96"/>
      <c r="X6" s="96"/>
      <c r="Y6" s="96"/>
      <c r="Z6" s="96"/>
    </row>
    <row r="7" spans="1:26" s="78" customFormat="1" ht="18" customHeight="1" x14ac:dyDescent="0.25">
      <c r="A7" s="83" t="s">
        <v>123</v>
      </c>
      <c r="B7" s="85">
        <v>16</v>
      </c>
      <c r="C7" s="86">
        <v>96343.84</v>
      </c>
      <c r="D7" s="85">
        <v>21</v>
      </c>
      <c r="E7" s="85">
        <v>8364.25</v>
      </c>
      <c r="F7" s="85">
        <v>25</v>
      </c>
      <c r="G7" s="85">
        <v>920.49</v>
      </c>
      <c r="H7" s="85">
        <v>10</v>
      </c>
      <c r="I7" s="85">
        <v>1702.58</v>
      </c>
      <c r="J7" s="85">
        <v>3</v>
      </c>
      <c r="K7" s="85">
        <v>554</v>
      </c>
      <c r="L7" s="85">
        <v>75</v>
      </c>
      <c r="M7" s="86">
        <v>107885.16</v>
      </c>
      <c r="N7" s="88"/>
      <c r="O7" s="88"/>
    </row>
    <row r="8" spans="1:26" s="78" customFormat="1" ht="18" customHeight="1" x14ac:dyDescent="0.25">
      <c r="A8" s="83" t="s">
        <v>124</v>
      </c>
      <c r="B8" s="85">
        <v>29</v>
      </c>
      <c r="C8" s="86">
        <v>188112.1</v>
      </c>
      <c r="D8" s="85">
        <v>44</v>
      </c>
      <c r="E8" s="85">
        <v>27924.79</v>
      </c>
      <c r="F8" s="85">
        <v>20</v>
      </c>
      <c r="G8" s="85">
        <v>2802.42</v>
      </c>
      <c r="H8" s="85">
        <v>24</v>
      </c>
      <c r="I8" s="85">
        <v>1864.4499999999998</v>
      </c>
      <c r="J8" s="85">
        <v>10</v>
      </c>
      <c r="K8" s="85">
        <v>4900</v>
      </c>
      <c r="L8" s="85">
        <v>127</v>
      </c>
      <c r="M8" s="86">
        <v>225603.76</v>
      </c>
      <c r="N8" s="88"/>
      <c r="O8" s="88"/>
    </row>
    <row r="9" spans="1:26" s="78" customFormat="1" ht="18" customHeight="1" x14ac:dyDescent="0.25">
      <c r="A9" s="83" t="s">
        <v>181</v>
      </c>
      <c r="B9" s="86">
        <v>40</v>
      </c>
      <c r="C9" s="86">
        <v>292428.78000000003</v>
      </c>
      <c r="D9" s="86">
        <v>64</v>
      </c>
      <c r="E9" s="86">
        <v>71403.790000000008</v>
      </c>
      <c r="F9" s="86">
        <v>50</v>
      </c>
      <c r="G9" s="86">
        <v>9645.9500000000007</v>
      </c>
      <c r="H9" s="86">
        <v>19</v>
      </c>
      <c r="I9" s="86">
        <v>16207.8</v>
      </c>
      <c r="J9" s="86">
        <v>2</v>
      </c>
      <c r="K9" s="86">
        <v>275</v>
      </c>
      <c r="L9" s="86">
        <v>175</v>
      </c>
      <c r="M9" s="86">
        <v>389961.32</v>
      </c>
      <c r="N9" s="88"/>
      <c r="O9" s="88"/>
    </row>
    <row r="10" spans="1:26" s="78" customFormat="1" ht="18" customHeight="1" x14ac:dyDescent="0.25">
      <c r="A10" s="83" t="s">
        <v>182</v>
      </c>
      <c r="B10" s="86">
        <v>42</v>
      </c>
      <c r="C10" s="86">
        <v>692405.2</v>
      </c>
      <c r="D10" s="86">
        <v>36</v>
      </c>
      <c r="E10" s="86">
        <v>46270.55</v>
      </c>
      <c r="F10" s="86">
        <v>34</v>
      </c>
      <c r="G10" s="86">
        <v>7188.5</v>
      </c>
      <c r="H10" s="86">
        <v>9</v>
      </c>
      <c r="I10" s="86">
        <v>826.81999999999994</v>
      </c>
      <c r="J10" s="86">
        <v>4</v>
      </c>
      <c r="K10" s="86">
        <v>144</v>
      </c>
      <c r="L10" s="86">
        <v>125</v>
      </c>
      <c r="M10" s="86">
        <v>746835.07</v>
      </c>
      <c r="N10" s="88"/>
      <c r="O10" s="88"/>
    </row>
    <row r="11" spans="1:26" s="78" customFormat="1" ht="15" customHeight="1" x14ac:dyDescent="0.25">
      <c r="A11" s="1857" t="s">
        <v>127</v>
      </c>
      <c r="B11" s="1857"/>
      <c r="C11" s="1857"/>
      <c r="D11" s="1857"/>
      <c r="E11" s="1857"/>
      <c r="F11" s="1857"/>
      <c r="G11" s="1857"/>
      <c r="H11" s="1857"/>
      <c r="I11" s="1857"/>
      <c r="J11" s="1857"/>
      <c r="K11" s="1857"/>
    </row>
    <row r="12" spans="1:26" s="78" customFormat="1" ht="15" customHeight="1" x14ac:dyDescent="0.25">
      <c r="A12" s="98" t="s">
        <v>183</v>
      </c>
      <c r="B12" s="98"/>
      <c r="C12" s="98"/>
      <c r="D12" s="98"/>
      <c r="E12" s="98"/>
      <c r="F12" s="98"/>
      <c r="G12" s="98"/>
      <c r="H12" s="98"/>
      <c r="I12" s="98"/>
      <c r="J12" s="98"/>
      <c r="K12" s="98"/>
    </row>
    <row r="13" spans="1:26" s="78" customFormat="1" ht="15" customHeight="1" x14ac:dyDescent="0.25">
      <c r="A13" s="269" t="s">
        <v>184</v>
      </c>
      <c r="B13" s="269"/>
      <c r="C13" s="269"/>
      <c r="D13" s="269"/>
      <c r="E13" s="269"/>
      <c r="F13" s="269"/>
    </row>
    <row r="14" spans="1:26" ht="15" customHeight="1" x14ac:dyDescent="0.25">
      <c r="A14" s="274" t="s">
        <v>772</v>
      </c>
      <c r="B14" s="269"/>
      <c r="C14" s="269"/>
      <c r="D14" s="269"/>
      <c r="E14" s="269"/>
      <c r="F14" s="269"/>
      <c r="G14" s="89"/>
      <c r="H14" s="89"/>
      <c r="I14" s="89"/>
      <c r="J14" s="89"/>
      <c r="K14" s="89"/>
      <c r="L14" s="89"/>
      <c r="M14" s="89"/>
    </row>
    <row r="15" spans="1:26" ht="15" customHeight="1" x14ac:dyDescent="0.25">
      <c r="L15" s="89"/>
      <c r="M15" s="89"/>
    </row>
    <row r="16" spans="1:26" ht="15" customHeight="1" x14ac:dyDescent="0.25"/>
    <row r="23" spans="3:13" x14ac:dyDescent="0.25">
      <c r="C23" s="99"/>
      <c r="D23" s="99"/>
      <c r="E23" s="99"/>
      <c r="F23" s="99"/>
      <c r="G23" s="99"/>
      <c r="H23" s="99"/>
      <c r="I23" s="99"/>
      <c r="J23" s="99"/>
      <c r="K23" s="99"/>
      <c r="L23" s="99"/>
      <c r="M23" s="99"/>
    </row>
  </sheetData>
  <mergeCells count="10">
    <mergeCell ref="A11:K11"/>
    <mergeCell ref="A1:M1"/>
    <mergeCell ref="A2:A3"/>
    <mergeCell ref="B2:I2"/>
    <mergeCell ref="J2:K3"/>
    <mergeCell ref="L2:M3"/>
    <mergeCell ref="B3:C3"/>
    <mergeCell ref="D3:E3"/>
    <mergeCell ref="F3:G3"/>
    <mergeCell ref="H3:I3"/>
  </mergeCells>
  <printOptions horizontalCentered="1"/>
  <pageMargins left="0.78431372549019618" right="0.78431372549019618" top="0.98039215686274517" bottom="0.98039215686274517" header="0.50980392156862753" footer="0.50980392156862753"/>
  <pageSetup paperSize="9" scale="6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14"/>
  <sheetViews>
    <sheetView showGridLines="0" workbookViewId="0">
      <selection sqref="A1:K1"/>
    </sheetView>
  </sheetViews>
  <sheetFormatPr defaultColWidth="9.140625" defaultRowHeight="15" x14ac:dyDescent="0.25"/>
  <cols>
    <col min="1" max="11" width="14.5703125" style="77" bestFit="1" customWidth="1"/>
    <col min="12" max="12" width="5.42578125" style="77" bestFit="1" customWidth="1"/>
    <col min="13" max="16384" width="9.140625" style="77"/>
  </cols>
  <sheetData>
    <row r="1" spans="1:21" ht="19.5" customHeight="1" x14ac:dyDescent="0.25">
      <c r="A1" s="1866" t="s">
        <v>185</v>
      </c>
      <c r="B1" s="1866"/>
      <c r="C1" s="1866"/>
      <c r="D1" s="1866"/>
      <c r="E1" s="1866"/>
      <c r="F1" s="1866"/>
      <c r="G1" s="1866"/>
      <c r="H1" s="1866"/>
      <c r="I1" s="1866"/>
      <c r="J1" s="1866"/>
      <c r="K1" s="1866"/>
    </row>
    <row r="2" spans="1:21" s="78" customFormat="1" ht="18" customHeight="1" x14ac:dyDescent="0.25">
      <c r="A2" s="1259" t="s">
        <v>173</v>
      </c>
      <c r="B2" s="1873" t="s">
        <v>186</v>
      </c>
      <c r="C2" s="1874"/>
      <c r="D2" s="1873" t="s">
        <v>187</v>
      </c>
      <c r="E2" s="1874"/>
      <c r="F2" s="1873" t="s">
        <v>188</v>
      </c>
      <c r="G2" s="1874"/>
      <c r="H2" s="1861" t="s">
        <v>189</v>
      </c>
      <c r="I2" s="1862"/>
      <c r="J2" s="1873" t="s">
        <v>190</v>
      </c>
      <c r="K2" s="1874"/>
    </row>
    <row r="3" spans="1:21" s="78" customFormat="1" ht="27" customHeight="1" x14ac:dyDescent="0.25">
      <c r="A3" s="1258" t="s">
        <v>180</v>
      </c>
      <c r="B3" s="1257" t="s">
        <v>139</v>
      </c>
      <c r="C3" s="1257" t="s">
        <v>1215</v>
      </c>
      <c r="D3" s="1257" t="s">
        <v>139</v>
      </c>
      <c r="E3" s="1257" t="s">
        <v>1215</v>
      </c>
      <c r="F3" s="1257" t="s">
        <v>139</v>
      </c>
      <c r="G3" s="1257" t="s">
        <v>1215</v>
      </c>
      <c r="H3" s="1257" t="s">
        <v>139</v>
      </c>
      <c r="I3" s="1257" t="s">
        <v>1215</v>
      </c>
      <c r="J3" s="1257" t="s">
        <v>139</v>
      </c>
      <c r="K3" s="1257" t="s">
        <v>1215</v>
      </c>
    </row>
    <row r="4" spans="1:21" s="81" customFormat="1" ht="18" customHeight="1" x14ac:dyDescent="0.25">
      <c r="A4" s="79" t="s">
        <v>69</v>
      </c>
      <c r="B4" s="80">
        <v>460</v>
      </c>
      <c r="C4" s="92">
        <v>269687.23</v>
      </c>
      <c r="D4" s="100">
        <v>251</v>
      </c>
      <c r="E4" s="93">
        <v>107880.65</v>
      </c>
      <c r="F4" s="80">
        <v>7153</v>
      </c>
      <c r="G4" s="101">
        <v>18110492.603</v>
      </c>
      <c r="H4" s="80">
        <v>135</v>
      </c>
      <c r="I4" s="93">
        <v>34838.31</v>
      </c>
      <c r="J4" s="80">
        <v>1041</v>
      </c>
      <c r="K4" s="92">
        <v>454662.93260000006</v>
      </c>
    </row>
    <row r="5" spans="1:21" s="81" customFormat="1" ht="18" customHeight="1" x14ac:dyDescent="0.25">
      <c r="A5" s="94" t="s">
        <v>70</v>
      </c>
      <c r="B5" s="95">
        <f>SUM(B6:B9)</f>
        <v>266</v>
      </c>
      <c r="C5" s="95">
        <f t="shared" ref="C5:J5" si="0">SUM(C6:C9)</f>
        <v>120177.50999999998</v>
      </c>
      <c r="D5" s="95">
        <f t="shared" si="0"/>
        <v>70</v>
      </c>
      <c r="E5" s="95">
        <f t="shared" si="0"/>
        <v>24472.11</v>
      </c>
      <c r="F5" s="95">
        <f t="shared" si="0"/>
        <v>2671</v>
      </c>
      <c r="G5" s="95">
        <f t="shared" si="0"/>
        <v>8792511.5950000007</v>
      </c>
      <c r="H5" s="95">
        <f t="shared" si="0"/>
        <v>58</v>
      </c>
      <c r="I5" s="95">
        <f t="shared" si="0"/>
        <v>18517.46</v>
      </c>
      <c r="J5" s="95">
        <f t="shared" si="0"/>
        <v>465</v>
      </c>
      <c r="K5" s="95">
        <v>846860.17500000005</v>
      </c>
      <c r="L5" s="82"/>
      <c r="M5" s="82"/>
      <c r="N5" s="82"/>
      <c r="O5" s="82"/>
      <c r="P5" s="82"/>
      <c r="Q5" s="82"/>
      <c r="R5" s="82"/>
      <c r="S5" s="82"/>
      <c r="T5" s="82"/>
      <c r="U5" s="82"/>
    </row>
    <row r="6" spans="1:21" s="78" customFormat="1" ht="18" customHeight="1" x14ac:dyDescent="0.25">
      <c r="A6" s="83" t="s">
        <v>123</v>
      </c>
      <c r="B6" s="102">
        <v>17</v>
      </c>
      <c r="C6" s="102">
        <v>6525.88</v>
      </c>
      <c r="D6" s="103">
        <v>16</v>
      </c>
      <c r="E6" s="102">
        <v>4839.68</v>
      </c>
      <c r="F6" s="102">
        <v>563</v>
      </c>
      <c r="G6" s="104">
        <v>1938191.2200000002</v>
      </c>
      <c r="H6" s="102">
        <v>36</v>
      </c>
      <c r="I6" s="102">
        <v>13100</v>
      </c>
      <c r="J6" s="102">
        <v>77</v>
      </c>
      <c r="K6" s="86">
        <v>48942.77</v>
      </c>
    </row>
    <row r="7" spans="1:21" s="78" customFormat="1" ht="18" customHeight="1" x14ac:dyDescent="0.25">
      <c r="A7" s="83" t="s">
        <v>124</v>
      </c>
      <c r="B7" s="102">
        <v>101</v>
      </c>
      <c r="C7" s="102">
        <v>67452.919999999984</v>
      </c>
      <c r="D7" s="103">
        <v>21</v>
      </c>
      <c r="E7" s="102">
        <v>8500.23</v>
      </c>
      <c r="F7" s="102">
        <v>584</v>
      </c>
      <c r="G7" s="104">
        <v>2215716.111</v>
      </c>
      <c r="H7" s="102">
        <v>12</v>
      </c>
      <c r="I7" s="102">
        <v>2298</v>
      </c>
      <c r="J7" s="102">
        <v>96</v>
      </c>
      <c r="K7" s="86">
        <v>41223.199999999997</v>
      </c>
    </row>
    <row r="8" spans="1:21" s="78" customFormat="1" ht="18" customHeight="1" x14ac:dyDescent="0.25">
      <c r="A8" s="83" t="s">
        <v>181</v>
      </c>
      <c r="B8" s="105">
        <v>113</v>
      </c>
      <c r="C8" s="105">
        <v>30889.09</v>
      </c>
      <c r="D8" s="106">
        <v>12</v>
      </c>
      <c r="E8" s="105">
        <v>3333</v>
      </c>
      <c r="F8" s="105">
        <v>878</v>
      </c>
      <c r="G8" s="107">
        <v>2381727.5290000001</v>
      </c>
      <c r="H8" s="105">
        <v>3</v>
      </c>
      <c r="I8" s="105">
        <v>850</v>
      </c>
      <c r="J8" s="105">
        <v>150</v>
      </c>
      <c r="K8" s="86">
        <v>65287.715000000004</v>
      </c>
    </row>
    <row r="9" spans="1:21" s="78" customFormat="1" ht="18" customHeight="1" x14ac:dyDescent="0.25">
      <c r="A9" s="83" t="s">
        <v>182</v>
      </c>
      <c r="B9" s="105">
        <v>35</v>
      </c>
      <c r="C9" s="105">
        <v>15309.619999999999</v>
      </c>
      <c r="D9" s="106">
        <v>21</v>
      </c>
      <c r="E9" s="105">
        <v>7799.2</v>
      </c>
      <c r="F9" s="105">
        <v>646</v>
      </c>
      <c r="G9" s="107">
        <v>2256876.7349999999</v>
      </c>
      <c r="H9" s="105">
        <v>7</v>
      </c>
      <c r="I9" s="105">
        <v>2269.46</v>
      </c>
      <c r="J9" s="105">
        <v>142</v>
      </c>
      <c r="K9" s="86" t="s">
        <v>616</v>
      </c>
    </row>
    <row r="10" spans="1:21" s="78" customFormat="1" ht="18" customHeight="1" x14ac:dyDescent="0.25">
      <c r="A10" s="1857" t="s">
        <v>191</v>
      </c>
      <c r="B10" s="1857"/>
      <c r="C10" s="1857"/>
      <c r="D10" s="1857"/>
      <c r="E10" s="1857"/>
      <c r="F10" s="1857"/>
      <c r="G10" s="1857"/>
      <c r="H10" s="1857"/>
      <c r="I10" s="1857"/>
      <c r="J10" s="1857"/>
      <c r="K10" s="1857"/>
    </row>
    <row r="11" spans="1:21" s="78" customFormat="1" ht="18" customHeight="1" x14ac:dyDescent="0.25">
      <c r="A11" s="98" t="s">
        <v>183</v>
      </c>
      <c r="B11" s="98"/>
      <c r="C11" s="98"/>
      <c r="D11" s="98"/>
      <c r="E11" s="98"/>
      <c r="F11" s="98"/>
      <c r="G11" s="98"/>
      <c r="H11" s="98"/>
      <c r="I11" s="98"/>
      <c r="J11" s="98"/>
      <c r="K11" s="98"/>
    </row>
    <row r="12" spans="1:21" s="78" customFormat="1" ht="27.75" customHeight="1" x14ac:dyDescent="0.25">
      <c r="A12" s="1875" t="s">
        <v>617</v>
      </c>
      <c r="B12" s="1875"/>
      <c r="C12" s="1875"/>
      <c r="D12" s="1875"/>
      <c r="E12" s="1875"/>
      <c r="F12" s="1875"/>
      <c r="G12" s="1875"/>
      <c r="H12" s="1875"/>
      <c r="I12" s="1875"/>
      <c r="J12" s="1875"/>
      <c r="K12" s="1875"/>
    </row>
    <row r="13" spans="1:21" s="78" customFormat="1" ht="19.5" customHeight="1" x14ac:dyDescent="0.25">
      <c r="A13" s="1872" t="s">
        <v>184</v>
      </c>
      <c r="B13" s="1872"/>
      <c r="C13" s="1872"/>
      <c r="D13" s="1872"/>
      <c r="E13" s="1872"/>
      <c r="F13" s="1872"/>
      <c r="G13" s="1872"/>
      <c r="H13" s="1872"/>
      <c r="I13" s="1872"/>
      <c r="J13" s="1872"/>
      <c r="K13" s="1872"/>
    </row>
    <row r="14" spans="1:21" x14ac:dyDescent="0.25">
      <c r="A14" s="274" t="s">
        <v>772</v>
      </c>
      <c r="B14" s="89"/>
      <c r="C14" s="89"/>
      <c r="D14" s="89"/>
      <c r="E14" s="89"/>
      <c r="F14" s="89"/>
      <c r="G14" s="89"/>
      <c r="H14" s="89"/>
      <c r="I14" s="89"/>
      <c r="J14" s="89"/>
      <c r="K14" s="89"/>
    </row>
  </sheetData>
  <mergeCells count="9">
    <mergeCell ref="A10:K10"/>
    <mergeCell ref="A13:K13"/>
    <mergeCell ref="A1:K1"/>
    <mergeCell ref="B2:C2"/>
    <mergeCell ref="D2:E2"/>
    <mergeCell ref="F2:G2"/>
    <mergeCell ref="H2:I2"/>
    <mergeCell ref="J2:K2"/>
    <mergeCell ref="A12:K12"/>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workbookViewId="0">
      <selection sqref="A1:K1"/>
    </sheetView>
  </sheetViews>
  <sheetFormatPr defaultColWidth="9.140625" defaultRowHeight="15" x14ac:dyDescent="0.25"/>
  <cols>
    <col min="1" max="1" width="17.5703125" style="77" customWidth="1"/>
    <col min="2" max="3" width="14.5703125" style="77" bestFit="1" customWidth="1"/>
    <col min="4" max="4" width="14.5703125" style="77" customWidth="1"/>
    <col min="5" max="5" width="13.5703125" style="77" customWidth="1"/>
    <col min="6" max="6" width="6.85546875" style="77" customWidth="1"/>
    <col min="7" max="16384" width="9.140625" style="77"/>
  </cols>
  <sheetData>
    <row r="1" spans="1:5" ht="31.5" customHeight="1" x14ac:dyDescent="0.25">
      <c r="A1" s="1876" t="s">
        <v>788</v>
      </c>
      <c r="B1" s="1876"/>
      <c r="C1" s="1876"/>
      <c r="D1" s="1876"/>
      <c r="E1" s="338"/>
    </row>
    <row r="2" spans="1:5" s="220" customFormat="1" ht="18" customHeight="1" x14ac:dyDescent="0.25">
      <c r="A2" s="1260" t="s">
        <v>233</v>
      </c>
      <c r="B2" s="1261" t="s">
        <v>477</v>
      </c>
      <c r="C2" s="1262" t="s">
        <v>681</v>
      </c>
      <c r="D2" s="1263">
        <v>45596</v>
      </c>
    </row>
    <row r="3" spans="1:5" s="220" customFormat="1" ht="18" customHeight="1" x14ac:dyDescent="0.25">
      <c r="A3" s="350" t="s">
        <v>71</v>
      </c>
      <c r="B3" s="351">
        <f>'17'!$H$4</f>
        <v>1629038.3499999999</v>
      </c>
      <c r="C3" s="351">
        <v>1336002.0299999998</v>
      </c>
      <c r="D3" s="351">
        <v>161462.91</v>
      </c>
      <c r="E3" s="112"/>
    </row>
    <row r="4" spans="1:5" s="220" customFormat="1" ht="18" customHeight="1" x14ac:dyDescent="0.25">
      <c r="A4" s="350" t="s">
        <v>73</v>
      </c>
      <c r="B4" s="351">
        <f>'19'!$H$4</f>
        <v>29.338079719999996</v>
      </c>
      <c r="C4" s="351">
        <v>13.982351024999998</v>
      </c>
      <c r="D4" s="351">
        <v>0.19171949999999999</v>
      </c>
    </row>
    <row r="5" spans="1:5" s="220" customFormat="1" ht="18" customHeight="1" x14ac:dyDescent="0.25">
      <c r="A5" s="350" t="s">
        <v>72</v>
      </c>
      <c r="B5" s="351">
        <f>'18'!$H$4</f>
        <v>20103439.399999999</v>
      </c>
      <c r="C5" s="351">
        <v>18105571.539999999</v>
      </c>
      <c r="D5" s="351">
        <v>2353098.35</v>
      </c>
    </row>
    <row r="6" spans="1:5" s="220" customFormat="1" x14ac:dyDescent="0.25">
      <c r="A6" s="264" t="str">
        <f>"$ indicates as on "&amp;TEXT($D$2,"mmmm dd, yyyy")</f>
        <v>$ indicates as on October 31, 2024</v>
      </c>
      <c r="B6" s="222"/>
      <c r="C6" s="222"/>
      <c r="D6" s="222"/>
    </row>
    <row r="7" spans="1:5" s="220" customFormat="1" x14ac:dyDescent="0.25">
      <c r="A7" s="113" t="s">
        <v>234</v>
      </c>
      <c r="B7" s="337"/>
      <c r="C7" s="337"/>
      <c r="D7" s="337"/>
    </row>
    <row r="8" spans="1:5" s="220" customFormat="1" x14ac:dyDescent="0.25">
      <c r="B8" s="337"/>
      <c r="C8" s="337"/>
      <c r="D8" s="337"/>
    </row>
    <row r="9" spans="1:5" s="220" customFormat="1" x14ac:dyDescent="0.25">
      <c r="A9" s="264" t="s">
        <v>167</v>
      </c>
      <c r="B9" s="77"/>
      <c r="C9" s="77"/>
      <c r="D9" s="77"/>
    </row>
    <row r="10" spans="1:5" ht="28.35" customHeight="1" x14ac:dyDescent="0.25">
      <c r="D10" s="352"/>
    </row>
  </sheetData>
  <mergeCells count="1">
    <mergeCell ref="A1:D1"/>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showGridLines="0" workbookViewId="0">
      <selection sqref="A1:K1"/>
    </sheetView>
  </sheetViews>
  <sheetFormatPr defaultColWidth="9.140625" defaultRowHeight="15" x14ac:dyDescent="0.25"/>
  <cols>
    <col min="1" max="12" width="14.5703125" style="77" bestFit="1" customWidth="1"/>
    <col min="13" max="13" width="14" style="77" bestFit="1" customWidth="1"/>
    <col min="14" max="16" width="14.5703125" style="77" bestFit="1" customWidth="1"/>
    <col min="17" max="17" width="13" style="77" customWidth="1"/>
    <col min="18" max="16384" width="9.140625" style="77"/>
  </cols>
  <sheetData>
    <row r="1" spans="1:18" ht="18.75" customHeight="1" x14ac:dyDescent="0.25">
      <c r="A1" s="159" t="s">
        <v>235</v>
      </c>
      <c r="B1" s="159"/>
      <c r="C1" s="159"/>
      <c r="D1" s="159"/>
      <c r="E1" s="159"/>
      <c r="F1" s="159"/>
      <c r="G1" s="159"/>
      <c r="H1" s="159"/>
      <c r="I1" s="159"/>
      <c r="J1" s="159"/>
      <c r="K1" s="159"/>
      <c r="L1" s="159"/>
      <c r="M1" s="159"/>
      <c r="N1" s="159"/>
      <c r="O1" s="159"/>
      <c r="P1" s="159"/>
    </row>
    <row r="2" spans="1:18" s="220" customFormat="1" ht="18" customHeight="1" x14ac:dyDescent="0.25">
      <c r="A2" s="1877" t="s">
        <v>114</v>
      </c>
      <c r="B2" s="1877" t="s">
        <v>236</v>
      </c>
      <c r="C2" s="1877" t="s">
        <v>237</v>
      </c>
      <c r="D2" s="1877" t="s">
        <v>238</v>
      </c>
      <c r="E2" s="1877" t="s">
        <v>239</v>
      </c>
      <c r="F2" s="1877" t="s">
        <v>240</v>
      </c>
      <c r="G2" s="1877" t="s">
        <v>241</v>
      </c>
      <c r="H2" s="1877" t="s">
        <v>242</v>
      </c>
      <c r="I2" s="1877" t="s">
        <v>243</v>
      </c>
      <c r="J2" s="1877" t="s">
        <v>244</v>
      </c>
      <c r="K2" s="1877" t="s">
        <v>245</v>
      </c>
      <c r="L2" s="1877" t="s">
        <v>246</v>
      </c>
      <c r="M2" s="1877" t="s">
        <v>247</v>
      </c>
      <c r="N2" s="1879" t="s">
        <v>248</v>
      </c>
      <c r="O2" s="1880"/>
      <c r="P2" s="1881"/>
    </row>
    <row r="3" spans="1:18" s="220" customFormat="1" ht="21.75" customHeight="1" x14ac:dyDescent="0.25">
      <c r="A3" s="1878"/>
      <c r="B3" s="1878"/>
      <c r="C3" s="1878"/>
      <c r="D3" s="1878"/>
      <c r="E3" s="1878"/>
      <c r="F3" s="1878"/>
      <c r="G3" s="1878"/>
      <c r="H3" s="1878"/>
      <c r="I3" s="1878"/>
      <c r="J3" s="1878"/>
      <c r="K3" s="1878"/>
      <c r="L3" s="1878"/>
      <c r="M3" s="1878"/>
      <c r="N3" s="1264" t="s">
        <v>249</v>
      </c>
      <c r="O3" s="1264" t="s">
        <v>250</v>
      </c>
      <c r="P3" s="1264" t="s">
        <v>251</v>
      </c>
    </row>
    <row r="4" spans="1:18" s="81" customFormat="1" ht="18" customHeight="1" x14ac:dyDescent="0.25">
      <c r="A4" s="316" t="s">
        <v>477</v>
      </c>
      <c r="B4" s="318">
        <v>5252</v>
      </c>
      <c r="C4" s="318">
        <v>25</v>
      </c>
      <c r="D4" s="318">
        <v>4295</v>
      </c>
      <c r="E4" s="353">
        <v>246</v>
      </c>
      <c r="F4" s="318">
        <v>8263.4500000000007</v>
      </c>
      <c r="G4" s="319">
        <v>2120712.34</v>
      </c>
      <c r="H4" s="319">
        <v>1629038.3499999999</v>
      </c>
      <c r="I4" s="318">
        <v>6622.1071138211373</v>
      </c>
      <c r="J4" s="318">
        <v>19713.77995873394</v>
      </c>
      <c r="K4" s="319">
        <v>2120712.34</v>
      </c>
      <c r="L4" s="319">
        <v>1629038.25</v>
      </c>
      <c r="M4" s="354">
        <v>38697099.770000003</v>
      </c>
      <c r="N4" s="318">
        <v>74245.17</v>
      </c>
      <c r="O4" s="318">
        <v>58793.08</v>
      </c>
      <c r="P4" s="318">
        <v>73651.350000000006</v>
      </c>
    </row>
    <row r="5" spans="1:18" s="81" customFormat="1" ht="18" customHeight="1" x14ac:dyDescent="0.25">
      <c r="A5" s="317" t="s">
        <v>681</v>
      </c>
      <c r="B5" s="320">
        <f>INDEX(B6:B12,COUNT(B6:B12))</f>
        <v>5359</v>
      </c>
      <c r="C5" s="320">
        <f>INDEX(C6:C12,COUNT(C6:C12))</f>
        <v>26</v>
      </c>
      <c r="D5" s="219">
        <v>4343</v>
      </c>
      <c r="E5" s="320">
        <f>SUM(E6:E12)</f>
        <v>147</v>
      </c>
      <c r="F5" s="320">
        <f>SUM(F6:F12)</f>
        <v>6776.26</v>
      </c>
      <c r="G5" s="320">
        <f>SUM(G6:G12)</f>
        <v>1336530.3900000001</v>
      </c>
      <c r="H5" s="320">
        <f>SUM(H6:H12)</f>
        <v>1336002.0299999998</v>
      </c>
      <c r="I5" s="160">
        <f>H5/E5</f>
        <v>9088.4491836734687</v>
      </c>
      <c r="J5" s="320">
        <f>H5/F5*100</f>
        <v>19715.920433985702</v>
      </c>
      <c r="K5" s="320">
        <f>SUM(K6:K12)</f>
        <v>1336530.3900000001</v>
      </c>
      <c r="L5" s="320">
        <f>SUM(L6:L12)</f>
        <v>1336001.9700000002</v>
      </c>
      <c r="M5" s="320">
        <f>INDEX(M6:M12,COUNT(M6:M12))</f>
        <v>44471429.920000002</v>
      </c>
      <c r="N5" s="320">
        <f>MAX(N6:N12)</f>
        <v>85978.25</v>
      </c>
      <c r="O5" s="320">
        <f>MIN(O6:O12)</f>
        <v>70234.429999999993</v>
      </c>
      <c r="P5" s="320">
        <f>INDEX(P6:P12,COUNT(P6:P12))</f>
        <v>79389.06</v>
      </c>
    </row>
    <row r="6" spans="1:18" s="220" customFormat="1" ht="18" customHeight="1" x14ac:dyDescent="0.25">
      <c r="A6" s="135">
        <v>45412</v>
      </c>
      <c r="B6" s="219">
        <v>5264</v>
      </c>
      <c r="C6" s="219">
        <v>26</v>
      </c>
      <c r="D6" s="219">
        <v>4153</v>
      </c>
      <c r="E6" s="215">
        <v>20</v>
      </c>
      <c r="F6" s="219">
        <v>766.49</v>
      </c>
      <c r="G6" s="219">
        <v>188397.56</v>
      </c>
      <c r="H6" s="219">
        <v>152767.43</v>
      </c>
      <c r="I6" s="219">
        <v>7638.3714999999993</v>
      </c>
      <c r="J6" s="219">
        <v>19930.779266526635</v>
      </c>
      <c r="K6" s="219">
        <v>188397.56</v>
      </c>
      <c r="L6" s="219">
        <v>152767.43</v>
      </c>
      <c r="M6" s="216">
        <v>40655851.939999998</v>
      </c>
      <c r="N6" s="219">
        <v>75111.39</v>
      </c>
      <c r="O6" s="219">
        <v>74346.399999999994</v>
      </c>
      <c r="P6" s="219">
        <v>74482.78</v>
      </c>
      <c r="Q6" s="88"/>
    </row>
    <row r="7" spans="1:18" s="220" customFormat="1" ht="18" customHeight="1" x14ac:dyDescent="0.25">
      <c r="A7" s="135">
        <v>45443</v>
      </c>
      <c r="B7" s="219">
        <v>5274</v>
      </c>
      <c r="C7" s="219">
        <v>26</v>
      </c>
      <c r="D7" s="219">
        <v>4170</v>
      </c>
      <c r="E7" s="215">
        <v>22</v>
      </c>
      <c r="F7" s="219">
        <v>871.14</v>
      </c>
      <c r="G7" s="219">
        <v>176258.29000000004</v>
      </c>
      <c r="H7" s="219">
        <v>169592.24000000002</v>
      </c>
      <c r="I7" s="219">
        <v>7708.738181818183</v>
      </c>
      <c r="J7" s="219">
        <v>19467.851321257207</v>
      </c>
      <c r="K7" s="219">
        <v>176258.29000000004</v>
      </c>
      <c r="L7" s="219">
        <v>169592.23</v>
      </c>
      <c r="M7" s="216">
        <v>41212881.140000001</v>
      </c>
      <c r="N7" s="219">
        <v>76009.679999999993</v>
      </c>
      <c r="O7" s="219">
        <v>71866.009999999995</v>
      </c>
      <c r="P7" s="219">
        <v>73961.31</v>
      </c>
      <c r="Q7" s="88"/>
    </row>
    <row r="8" spans="1:18" s="220" customFormat="1" ht="18" customHeight="1" x14ac:dyDescent="0.25">
      <c r="A8" s="135">
        <v>45473</v>
      </c>
      <c r="B8" s="219">
        <v>5293</v>
      </c>
      <c r="C8" s="219">
        <v>26</v>
      </c>
      <c r="D8" s="219">
        <v>4200</v>
      </c>
      <c r="E8" s="215">
        <v>19</v>
      </c>
      <c r="F8" s="219">
        <v>1080.27</v>
      </c>
      <c r="G8" s="219">
        <v>201460.99999999997</v>
      </c>
      <c r="H8" s="219">
        <v>227001.57</v>
      </c>
      <c r="I8" s="219">
        <f>H8/E8</f>
        <v>11947.451052631579</v>
      </c>
      <c r="J8" s="219">
        <f>100*H8/F8</f>
        <v>21013.410536254825</v>
      </c>
      <c r="K8" s="219">
        <v>201460.99999999997</v>
      </c>
      <c r="L8" s="219">
        <v>227001.56</v>
      </c>
      <c r="M8" s="216">
        <v>43924743.630000003</v>
      </c>
      <c r="N8" s="219">
        <v>79671.58</v>
      </c>
      <c r="O8" s="219">
        <v>70234.429999999993</v>
      </c>
      <c r="P8" s="219">
        <v>79032.73</v>
      </c>
      <c r="R8" s="265"/>
    </row>
    <row r="9" spans="1:18" s="220" customFormat="1" ht="18" customHeight="1" x14ac:dyDescent="0.25">
      <c r="A9" s="135">
        <v>45504</v>
      </c>
      <c r="B9" s="219">
        <v>5307</v>
      </c>
      <c r="C9" s="219">
        <v>26</v>
      </c>
      <c r="D9" s="219">
        <v>4208</v>
      </c>
      <c r="E9" s="219">
        <v>22</v>
      </c>
      <c r="F9" s="219">
        <v>1210.2900000000004</v>
      </c>
      <c r="G9" s="219">
        <v>242537.23000000004</v>
      </c>
      <c r="H9" s="219">
        <v>235148.12</v>
      </c>
      <c r="I9" s="219">
        <v>10688.550909090909</v>
      </c>
      <c r="J9" s="219">
        <v>19429.07237108461</v>
      </c>
      <c r="K9" s="219">
        <v>242537.23000000004</v>
      </c>
      <c r="L9" s="219">
        <v>235148.1</v>
      </c>
      <c r="M9" s="219">
        <v>46238008.350000001</v>
      </c>
      <c r="N9" s="219">
        <v>81908.429999999993</v>
      </c>
      <c r="O9" s="219">
        <v>78971.789999999994</v>
      </c>
      <c r="P9" s="219">
        <v>81741.34</v>
      </c>
    </row>
    <row r="10" spans="1:18" s="220" customFormat="1" ht="18" customHeight="1" x14ac:dyDescent="0.25">
      <c r="A10" s="135">
        <v>45535</v>
      </c>
      <c r="B10" s="219">
        <v>5316</v>
      </c>
      <c r="C10" s="219">
        <v>25</v>
      </c>
      <c r="D10" s="219">
        <v>4227</v>
      </c>
      <c r="E10" s="219">
        <v>21</v>
      </c>
      <c r="F10" s="219">
        <v>1043.21</v>
      </c>
      <c r="G10" s="219">
        <v>185416.31000000003</v>
      </c>
      <c r="H10" s="219">
        <v>209348.01</v>
      </c>
      <c r="I10" s="219">
        <v>9968.9528571428582</v>
      </c>
      <c r="J10" s="219">
        <v>20067.676690215776</v>
      </c>
      <c r="K10" s="219">
        <v>185416.31000000003</v>
      </c>
      <c r="L10" s="219">
        <v>209348</v>
      </c>
      <c r="M10" s="219">
        <v>46439993.770000003</v>
      </c>
      <c r="N10" s="219">
        <v>82637.03</v>
      </c>
      <c r="O10" s="219">
        <v>78295.86</v>
      </c>
      <c r="P10" s="219">
        <v>82365.77</v>
      </c>
    </row>
    <row r="11" spans="1:18" s="220" customFormat="1" ht="19.5" customHeight="1" x14ac:dyDescent="0.25">
      <c r="A11" s="135">
        <v>45565</v>
      </c>
      <c r="B11" s="219">
        <v>5347</v>
      </c>
      <c r="C11" s="219">
        <v>25</v>
      </c>
      <c r="D11" s="219">
        <v>4247</v>
      </c>
      <c r="E11" s="215">
        <v>21</v>
      </c>
      <c r="F11" s="219">
        <v>940.19999999999993</v>
      </c>
      <c r="G11" s="219">
        <v>175363.09999999998</v>
      </c>
      <c r="H11" s="219">
        <v>180681.74999999997</v>
      </c>
      <c r="I11" s="219">
        <v>8603.8928571428551</v>
      </c>
      <c r="J11" s="219">
        <v>19217.373962986596</v>
      </c>
      <c r="K11" s="219">
        <v>175363.09999999998</v>
      </c>
      <c r="L11" s="219">
        <v>180681.74</v>
      </c>
      <c r="M11" s="216">
        <v>47435137.149999999</v>
      </c>
      <c r="N11" s="219">
        <v>85978.25</v>
      </c>
      <c r="O11" s="219">
        <v>80895.05</v>
      </c>
      <c r="P11" s="219">
        <v>84299.78</v>
      </c>
    </row>
    <row r="12" spans="1:18" s="220" customFormat="1" ht="19.5" customHeight="1" x14ac:dyDescent="0.25">
      <c r="A12" s="135">
        <v>45596</v>
      </c>
      <c r="B12" s="219">
        <v>5359</v>
      </c>
      <c r="C12" s="219">
        <v>26</v>
      </c>
      <c r="D12" s="219">
        <v>4241</v>
      </c>
      <c r="E12" s="215">
        <v>22</v>
      </c>
      <c r="F12" s="219">
        <v>864.6600000000002</v>
      </c>
      <c r="G12" s="219">
        <v>167096.9</v>
      </c>
      <c r="H12" s="219">
        <v>161462.91</v>
      </c>
      <c r="I12" s="219">
        <v>7339.2231818181817</v>
      </c>
      <c r="J12" s="219">
        <v>18673.572271181733</v>
      </c>
      <c r="K12" s="219">
        <v>167096.9</v>
      </c>
      <c r="L12" s="219">
        <v>161462.91000000003</v>
      </c>
      <c r="M12" s="216">
        <v>44471429.920000002</v>
      </c>
      <c r="N12" s="219">
        <v>84648.4</v>
      </c>
      <c r="O12" s="219">
        <v>79137.98</v>
      </c>
      <c r="P12" s="219">
        <v>79389.06</v>
      </c>
    </row>
    <row r="13" spans="1:18"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C13" s="222"/>
      <c r="D13" s="222"/>
      <c r="E13" s="222"/>
      <c r="F13" s="222"/>
      <c r="G13" s="222"/>
      <c r="H13" s="222"/>
      <c r="I13" s="222"/>
      <c r="J13" s="222"/>
      <c r="K13" s="222"/>
      <c r="L13" s="222"/>
      <c r="M13" s="222"/>
      <c r="N13" s="222"/>
      <c r="O13" s="222"/>
      <c r="P13" s="222"/>
    </row>
    <row r="14" spans="1:18" s="220" customFormat="1" x14ac:dyDescent="0.25">
      <c r="A14" s="114" t="s">
        <v>252</v>
      </c>
      <c r="B14" s="337"/>
      <c r="C14" s="337"/>
      <c r="D14" s="337"/>
      <c r="E14" s="337"/>
      <c r="F14" s="337"/>
      <c r="G14" s="337"/>
      <c r="H14" s="337"/>
      <c r="O14" s="88"/>
    </row>
    <row r="15" spans="1:18" s="220" customFormat="1" x14ac:dyDescent="0.25">
      <c r="A15" s="113" t="s">
        <v>253</v>
      </c>
      <c r="B15" s="337"/>
      <c r="C15" s="337"/>
      <c r="D15" s="337"/>
      <c r="E15" s="337"/>
      <c r="F15" s="337"/>
      <c r="G15" s="337"/>
      <c r="H15" s="337"/>
      <c r="O15" s="88"/>
    </row>
    <row r="16" spans="1:18" s="220" customFormat="1" x14ac:dyDescent="0.25">
      <c r="A16" s="1857" t="s">
        <v>254</v>
      </c>
      <c r="B16" s="1857"/>
      <c r="C16" s="1857"/>
      <c r="D16" s="1857"/>
      <c r="E16" s="1857"/>
      <c r="F16" s="1857"/>
      <c r="G16" s="1857"/>
      <c r="H16" s="1857"/>
    </row>
  </sheetData>
  <mergeCells count="15">
    <mergeCell ref="M2:M3"/>
    <mergeCell ref="N2:P2"/>
    <mergeCell ref="A16:H16"/>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55"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showGridLines="0" workbookViewId="0">
      <selection sqref="A1:K1"/>
    </sheetView>
  </sheetViews>
  <sheetFormatPr defaultColWidth="9.140625" defaultRowHeight="15" x14ac:dyDescent="0.25"/>
  <cols>
    <col min="1" max="16" width="14.5703125" style="77" bestFit="1" customWidth="1"/>
    <col min="17" max="17" width="4.5703125" style="77" bestFit="1" customWidth="1"/>
    <col min="18" max="16384" width="9.140625" style="77"/>
  </cols>
  <sheetData>
    <row r="1" spans="1:16" x14ac:dyDescent="0.25">
      <c r="A1" s="159" t="s">
        <v>255</v>
      </c>
      <c r="B1" s="159"/>
      <c r="C1" s="159"/>
      <c r="D1" s="159"/>
      <c r="E1" s="159"/>
      <c r="F1" s="159"/>
      <c r="G1" s="159"/>
      <c r="H1" s="159"/>
      <c r="I1" s="159"/>
      <c r="J1" s="159"/>
      <c r="K1" s="159"/>
      <c r="L1" s="159"/>
      <c r="M1" s="159"/>
      <c r="N1" s="159"/>
      <c r="O1" s="159"/>
      <c r="P1" s="159"/>
    </row>
    <row r="2" spans="1:16" s="220" customFormat="1" x14ac:dyDescent="0.25">
      <c r="A2" s="1877" t="s">
        <v>114</v>
      </c>
      <c r="B2" s="1877" t="s">
        <v>236</v>
      </c>
      <c r="C2" s="1877" t="s">
        <v>237</v>
      </c>
      <c r="D2" s="1877" t="s">
        <v>256</v>
      </c>
      <c r="E2" s="1877" t="s">
        <v>239</v>
      </c>
      <c r="F2" s="1877" t="s">
        <v>240</v>
      </c>
      <c r="G2" s="1877" t="s">
        <v>241</v>
      </c>
      <c r="H2" s="1877" t="s">
        <v>257</v>
      </c>
      <c r="I2" s="1877" t="s">
        <v>243</v>
      </c>
      <c r="J2" s="1877" t="s">
        <v>244</v>
      </c>
      <c r="K2" s="1877" t="s">
        <v>245</v>
      </c>
      <c r="L2" s="1877" t="s">
        <v>258</v>
      </c>
      <c r="M2" s="1877" t="s">
        <v>247</v>
      </c>
      <c r="N2" s="1879" t="s">
        <v>259</v>
      </c>
      <c r="O2" s="1880"/>
      <c r="P2" s="1881"/>
    </row>
    <row r="3" spans="1:16" s="220" customFormat="1" ht="30.75" customHeight="1" x14ac:dyDescent="0.25">
      <c r="A3" s="1878"/>
      <c r="B3" s="1878"/>
      <c r="C3" s="1878"/>
      <c r="D3" s="1878"/>
      <c r="E3" s="1878"/>
      <c r="F3" s="1878"/>
      <c r="G3" s="1878"/>
      <c r="H3" s="1878"/>
      <c r="I3" s="1878"/>
      <c r="J3" s="1878"/>
      <c r="K3" s="1878"/>
      <c r="L3" s="1878"/>
      <c r="M3" s="1878"/>
      <c r="N3" s="1264" t="s">
        <v>249</v>
      </c>
      <c r="O3" s="1264" t="s">
        <v>250</v>
      </c>
      <c r="P3" s="1264" t="s">
        <v>251</v>
      </c>
    </row>
    <row r="4" spans="1:16" s="81" customFormat="1" x14ac:dyDescent="0.25">
      <c r="A4" s="316" t="s">
        <v>477</v>
      </c>
      <c r="B4" s="318">
        <v>2439</v>
      </c>
      <c r="C4" s="318">
        <v>3</v>
      </c>
      <c r="D4" s="318">
        <v>2985</v>
      </c>
      <c r="E4" s="353">
        <v>246</v>
      </c>
      <c r="F4" s="318">
        <v>68124.680000000008</v>
      </c>
      <c r="G4" s="319">
        <v>10179860.869999999</v>
      </c>
      <c r="H4" s="355">
        <v>20103439.399999999</v>
      </c>
      <c r="I4" s="318">
        <v>81721.298373983736</v>
      </c>
      <c r="J4" s="318">
        <v>29509.774431234018</v>
      </c>
      <c r="K4" s="319">
        <v>10179860.869999999</v>
      </c>
      <c r="L4" s="319">
        <v>20103439.399999999</v>
      </c>
      <c r="M4" s="354">
        <v>38421667.5427958</v>
      </c>
      <c r="N4" s="318">
        <v>22526.6</v>
      </c>
      <c r="O4" s="318">
        <v>17312.75</v>
      </c>
      <c r="P4" s="318">
        <v>22326.9</v>
      </c>
    </row>
    <row r="5" spans="1:16" s="81" customFormat="1" x14ac:dyDescent="0.25">
      <c r="A5" s="317" t="s">
        <v>681</v>
      </c>
      <c r="B5" s="320">
        <f>INDEX(B6:B12,COUNT(B6:B12))</f>
        <v>2629</v>
      </c>
      <c r="C5" s="320">
        <f>INDEX(C6:C12,COUNT(C6:C12))</f>
        <v>3</v>
      </c>
      <c r="D5" s="219">
        <v>3646</v>
      </c>
      <c r="E5" s="320">
        <f>SUM(E6:E12)</f>
        <v>147</v>
      </c>
      <c r="F5" s="320">
        <f>SUM(F6:F12)</f>
        <v>58895.98</v>
      </c>
      <c r="G5" s="320">
        <f>SUM(G6:G12)</f>
        <v>7017419.3799999999</v>
      </c>
      <c r="H5" s="320">
        <f>SUM(H6:H12)</f>
        <v>18105571.520000003</v>
      </c>
      <c r="I5" s="160">
        <f>H5/E5</f>
        <v>123167.15319727894</v>
      </c>
      <c r="J5" s="320">
        <f>H5/F5*100</f>
        <v>30741.608374629304</v>
      </c>
      <c r="K5" s="320">
        <f>SUM(K6:K12)</f>
        <v>7017419.3799999999</v>
      </c>
      <c r="L5" s="320">
        <f>SUM(L6:L12)</f>
        <v>18105571.520000003</v>
      </c>
      <c r="M5" s="320">
        <f>INDEX(M6:M12,COUNT(M6:M12))</f>
        <v>44137974.234856397</v>
      </c>
      <c r="N5" s="320">
        <f>MAX(N6:N12)</f>
        <v>26277.35</v>
      </c>
      <c r="O5" s="320">
        <f>MIN(O6:O12)</f>
        <v>21281.45</v>
      </c>
      <c r="P5" s="320">
        <f>INDEX(P6:P12,COUNT(P6:P12))</f>
        <v>24205.35</v>
      </c>
    </row>
    <row r="6" spans="1:16" s="220" customFormat="1" x14ac:dyDescent="0.25">
      <c r="A6" s="135">
        <v>45412</v>
      </c>
      <c r="B6" s="219">
        <v>2464</v>
      </c>
      <c r="C6" s="219">
        <v>3</v>
      </c>
      <c r="D6" s="219">
        <v>2625</v>
      </c>
      <c r="E6" s="215">
        <v>20</v>
      </c>
      <c r="F6" s="219">
        <v>6810.19</v>
      </c>
      <c r="G6" s="219">
        <v>990584.38</v>
      </c>
      <c r="H6" s="219">
        <v>2120195.52</v>
      </c>
      <c r="I6" s="219">
        <v>106009.78</v>
      </c>
      <c r="J6" s="219">
        <v>31132.69</v>
      </c>
      <c r="K6" s="219">
        <v>990584.38</v>
      </c>
      <c r="L6" s="219">
        <v>2120195.52</v>
      </c>
      <c r="M6" s="216">
        <v>40304405.9649911</v>
      </c>
      <c r="N6" s="219">
        <v>22526.6</v>
      </c>
      <c r="O6" s="219">
        <v>21710.2</v>
      </c>
      <c r="P6" s="219">
        <v>22604.85</v>
      </c>
    </row>
    <row r="7" spans="1:16" s="220" customFormat="1" x14ac:dyDescent="0.25">
      <c r="A7" s="135">
        <v>45443</v>
      </c>
      <c r="B7" s="219">
        <v>2482</v>
      </c>
      <c r="C7" s="219">
        <v>3</v>
      </c>
      <c r="D7" s="219">
        <v>2995</v>
      </c>
      <c r="E7" s="215">
        <v>22</v>
      </c>
      <c r="F7" s="219">
        <v>7680.33</v>
      </c>
      <c r="G7" s="219">
        <v>924888.14</v>
      </c>
      <c r="H7" s="219">
        <v>2467941.4300000002</v>
      </c>
      <c r="I7" s="219">
        <v>112179.16</v>
      </c>
      <c r="J7" s="219">
        <v>32133.27</v>
      </c>
      <c r="K7" s="219">
        <v>924888.14</v>
      </c>
      <c r="L7" s="219">
        <v>2467941.4300000002</v>
      </c>
      <c r="M7" s="216">
        <v>40880529.739361502</v>
      </c>
      <c r="N7" s="219">
        <v>23110.799999999999</v>
      </c>
      <c r="O7" s="219">
        <v>21821.05</v>
      </c>
      <c r="P7" s="219">
        <v>22530.7</v>
      </c>
    </row>
    <row r="8" spans="1:16" s="220" customFormat="1" x14ac:dyDescent="0.25">
      <c r="A8" s="135">
        <v>45473</v>
      </c>
      <c r="B8" s="219">
        <v>2499</v>
      </c>
      <c r="C8" s="219">
        <v>3</v>
      </c>
      <c r="D8" s="219">
        <v>2998</v>
      </c>
      <c r="E8" s="215">
        <v>19</v>
      </c>
      <c r="F8" s="219">
        <v>8709.81</v>
      </c>
      <c r="G8" s="219">
        <v>1157608.3700000001</v>
      </c>
      <c r="H8" s="219">
        <v>2905226.46</v>
      </c>
      <c r="I8" s="219">
        <v>152906.66</v>
      </c>
      <c r="J8" s="219">
        <v>33355.800000000003</v>
      </c>
      <c r="K8" s="219">
        <v>1157608.3700000001</v>
      </c>
      <c r="L8" s="219">
        <v>2905226.46</v>
      </c>
      <c r="M8" s="216">
        <v>43573919.231727503</v>
      </c>
      <c r="N8" s="219">
        <v>24174</v>
      </c>
      <c r="O8" s="219">
        <v>21281.45</v>
      </c>
      <c r="P8" s="219">
        <v>24010.6</v>
      </c>
    </row>
    <row r="9" spans="1:16" s="220" customFormat="1" x14ac:dyDescent="0.25">
      <c r="A9" s="135">
        <v>45504</v>
      </c>
      <c r="B9" s="219">
        <v>2529</v>
      </c>
      <c r="C9" s="219">
        <v>3</v>
      </c>
      <c r="D9" s="219">
        <v>3093</v>
      </c>
      <c r="E9" s="219">
        <v>22</v>
      </c>
      <c r="F9" s="219">
        <v>9850.42</v>
      </c>
      <c r="G9" s="219">
        <v>1185106.55</v>
      </c>
      <c r="H9" s="219">
        <v>3061576.73</v>
      </c>
      <c r="I9" s="219">
        <v>139162.57999999999</v>
      </c>
      <c r="J9" s="219">
        <v>31080.67</v>
      </c>
      <c r="K9" s="219">
        <v>1185106.55</v>
      </c>
      <c r="L9" s="219">
        <v>3061576.73</v>
      </c>
      <c r="M9" s="219">
        <v>45865877.613030799</v>
      </c>
      <c r="N9" s="219">
        <v>24999</v>
      </c>
      <c r="O9" s="219">
        <v>23992</v>
      </c>
      <c r="P9" s="219">
        <v>24951</v>
      </c>
    </row>
    <row r="10" spans="1:16" s="220" customFormat="1" x14ac:dyDescent="0.25">
      <c r="A10" s="135">
        <v>45535</v>
      </c>
      <c r="B10" s="219">
        <v>2559</v>
      </c>
      <c r="C10" s="219">
        <v>3</v>
      </c>
      <c r="D10" s="219">
        <v>3077</v>
      </c>
      <c r="E10" s="215">
        <v>21</v>
      </c>
      <c r="F10" s="219">
        <v>8884.16</v>
      </c>
      <c r="G10" s="219">
        <v>1005099.39</v>
      </c>
      <c r="H10" s="219">
        <v>2638156.9900000002</v>
      </c>
      <c r="I10" s="219">
        <v>125626.52</v>
      </c>
      <c r="J10" s="219">
        <v>29695.06</v>
      </c>
      <c r="K10" s="219">
        <v>1005099.39</v>
      </c>
      <c r="L10" s="219">
        <v>2638156.9900000002</v>
      </c>
      <c r="M10" s="216">
        <v>46109615.540309303</v>
      </c>
      <c r="N10" s="219">
        <v>25268.35</v>
      </c>
      <c r="O10" s="219">
        <v>23893.7</v>
      </c>
      <c r="P10" s="219">
        <v>25235.9</v>
      </c>
    </row>
    <row r="11" spans="1:16" s="220" customFormat="1" x14ac:dyDescent="0.25">
      <c r="A11" s="135">
        <v>45565</v>
      </c>
      <c r="B11" s="219">
        <v>2604</v>
      </c>
      <c r="C11" s="219">
        <v>3</v>
      </c>
      <c r="D11" s="219">
        <v>3131</v>
      </c>
      <c r="E11" s="215">
        <v>21</v>
      </c>
      <c r="F11" s="219">
        <v>8486.99</v>
      </c>
      <c r="G11" s="219">
        <v>969743.55</v>
      </c>
      <c r="H11" s="219">
        <v>2559376.04</v>
      </c>
      <c r="I11" s="219">
        <v>121875.05</v>
      </c>
      <c r="J11" s="219">
        <v>30156.46</v>
      </c>
      <c r="K11" s="219">
        <v>969743.55</v>
      </c>
      <c r="L11" s="219">
        <v>2559376.04</v>
      </c>
      <c r="M11" s="216">
        <v>47064725.361702502</v>
      </c>
      <c r="N11" s="219">
        <v>26277.35</v>
      </c>
      <c r="O11" s="219">
        <v>24753.15</v>
      </c>
      <c r="P11" s="219">
        <v>25810.85</v>
      </c>
    </row>
    <row r="12" spans="1:16" s="220" customFormat="1" x14ac:dyDescent="0.25">
      <c r="A12" s="135">
        <v>45596</v>
      </c>
      <c r="B12" s="219">
        <v>2629</v>
      </c>
      <c r="C12" s="219">
        <v>3</v>
      </c>
      <c r="D12" s="219">
        <v>3133</v>
      </c>
      <c r="E12" s="215">
        <v>22</v>
      </c>
      <c r="F12" s="219">
        <v>8474.08</v>
      </c>
      <c r="G12" s="219">
        <v>784389</v>
      </c>
      <c r="H12" s="219">
        <v>2353098.35</v>
      </c>
      <c r="I12" s="219">
        <v>106959.02</v>
      </c>
      <c r="J12" s="219">
        <v>27768.19</v>
      </c>
      <c r="K12" s="219">
        <v>784389</v>
      </c>
      <c r="L12" s="219">
        <v>2353098.35</v>
      </c>
      <c r="M12" s="216">
        <v>44137974.234856397</v>
      </c>
      <c r="N12" s="219">
        <v>25907.599999999999</v>
      </c>
      <c r="O12" s="219">
        <v>24073.9</v>
      </c>
      <c r="P12" s="219">
        <v>24205.35</v>
      </c>
    </row>
    <row r="13" spans="1:16"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22"/>
      <c r="C13" s="222"/>
      <c r="D13" s="222"/>
      <c r="E13" s="233"/>
      <c r="F13" s="222"/>
      <c r="G13" s="222"/>
      <c r="H13" s="222"/>
      <c r="I13" s="222"/>
      <c r="J13" s="222"/>
      <c r="K13" s="222"/>
      <c r="L13" s="222"/>
      <c r="M13" s="234"/>
      <c r="N13" s="222"/>
      <c r="O13" s="222"/>
      <c r="P13" s="222"/>
    </row>
    <row r="14" spans="1:16" s="220" customFormat="1" ht="13.5" customHeight="1" x14ac:dyDescent="0.25">
      <c r="A14" s="113" t="s">
        <v>260</v>
      </c>
      <c r="B14" s="113"/>
      <c r="C14" s="113"/>
      <c r="D14" s="113"/>
      <c r="E14" s="113"/>
      <c r="F14" s="113"/>
      <c r="G14" s="113"/>
      <c r="H14" s="113"/>
      <c r="J14" s="88"/>
      <c r="M14" s="115"/>
    </row>
    <row r="15" spans="1:16" s="220" customFormat="1" ht="13.5" customHeight="1" x14ac:dyDescent="0.25">
      <c r="A15" s="113" t="s">
        <v>253</v>
      </c>
      <c r="B15" s="339"/>
      <c r="C15" s="339"/>
      <c r="D15" s="339"/>
      <c r="E15" s="339"/>
      <c r="F15" s="339"/>
      <c r="G15" s="339"/>
      <c r="H15" s="339"/>
      <c r="J15" s="88"/>
    </row>
    <row r="16" spans="1:16" s="220" customFormat="1" x14ac:dyDescent="0.25">
      <c r="A16" s="1882" t="s">
        <v>261</v>
      </c>
      <c r="B16" s="1883"/>
      <c r="C16" s="1883"/>
      <c r="D16" s="1883"/>
      <c r="E16" s="1883"/>
      <c r="F16" s="1883"/>
      <c r="G16" s="1883"/>
      <c r="H16" s="1883"/>
      <c r="I16" s="1883"/>
      <c r="J16" s="1883"/>
    </row>
    <row r="17" spans="1:13" s="220" customFormat="1" ht="15" customHeight="1" x14ac:dyDescent="0.25">
      <c r="A17" s="1884" t="s">
        <v>262</v>
      </c>
      <c r="B17" s="1884"/>
      <c r="C17" s="1884"/>
      <c r="D17" s="1884"/>
      <c r="E17" s="1884"/>
      <c r="F17" s="1884"/>
      <c r="G17" s="1884"/>
      <c r="H17" s="1884"/>
    </row>
    <row r="18" spans="1:13" s="220" customFormat="1" x14ac:dyDescent="0.25">
      <c r="A18" s="264"/>
      <c r="B18" s="77"/>
      <c r="C18" s="77"/>
      <c r="D18" s="77"/>
      <c r="E18" s="77"/>
      <c r="F18" s="77"/>
      <c r="G18" s="77"/>
      <c r="H18" s="77"/>
      <c r="I18" s="77"/>
      <c r="J18" s="77"/>
      <c r="K18" s="77"/>
      <c r="L18" s="77"/>
      <c r="M18" s="77"/>
    </row>
    <row r="19" spans="1:13" x14ac:dyDescent="0.25">
      <c r="J19" s="136"/>
    </row>
    <row r="20" spans="1:13" x14ac:dyDescent="0.25">
      <c r="G20" s="116"/>
      <c r="J20" s="136"/>
    </row>
    <row r="21" spans="1:13" x14ac:dyDescent="0.25">
      <c r="H21" s="116"/>
      <c r="J21" s="136"/>
    </row>
    <row r="22" spans="1:13" x14ac:dyDescent="0.25">
      <c r="H22" s="116"/>
      <c r="J22" s="136"/>
    </row>
    <row r="23" spans="1:13" x14ac:dyDescent="0.25">
      <c r="H23" s="116"/>
      <c r="J23" s="136"/>
    </row>
    <row r="24" spans="1:13" x14ac:dyDescent="0.25">
      <c r="H24" s="116"/>
    </row>
  </sheetData>
  <mergeCells count="16">
    <mergeCell ref="M2:M3"/>
    <mergeCell ref="N2:P2"/>
    <mergeCell ref="A16:J16"/>
    <mergeCell ref="A17:H17"/>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54"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64"/>
  <sheetViews>
    <sheetView showGridLines="0" workbookViewId="0">
      <selection sqref="A1:C1"/>
    </sheetView>
  </sheetViews>
  <sheetFormatPr defaultRowHeight="15" x14ac:dyDescent="0.25"/>
  <cols>
    <col min="1" max="1" width="48" customWidth="1"/>
    <col min="2" max="2" width="12.28515625" customWidth="1"/>
    <col min="3" max="3" width="11.28515625" style="11" bestFit="1" customWidth="1"/>
    <col min="10" max="10" width="20.42578125" customWidth="1"/>
  </cols>
  <sheetData>
    <row r="1" spans="1:10" x14ac:dyDescent="0.25">
      <c r="A1" s="1745" t="s">
        <v>1</v>
      </c>
      <c r="B1" s="1746"/>
      <c r="C1" s="1747"/>
    </row>
    <row r="2" spans="1:10" x14ac:dyDescent="0.25">
      <c r="A2" s="334" t="s">
        <v>1212</v>
      </c>
      <c r="B2" s="335" t="s">
        <v>477</v>
      </c>
      <c r="C2" s="336">
        <v>45596</v>
      </c>
    </row>
    <row r="3" spans="1:10" x14ac:dyDescent="0.25">
      <c r="A3" s="262" t="s">
        <v>625</v>
      </c>
      <c r="B3" s="261">
        <v>3</v>
      </c>
      <c r="C3" s="261">
        <v>3</v>
      </c>
      <c r="D3" s="11"/>
      <c r="F3" s="1"/>
      <c r="G3" s="1"/>
      <c r="H3" s="1"/>
      <c r="I3" s="1"/>
      <c r="J3" s="1"/>
    </row>
    <row r="4" spans="1:10" x14ac:dyDescent="0.25">
      <c r="A4" s="262" t="s">
        <v>626</v>
      </c>
      <c r="B4" s="261">
        <v>3</v>
      </c>
      <c r="C4" s="261">
        <v>3</v>
      </c>
      <c r="D4" s="11"/>
      <c r="F4" s="1"/>
      <c r="G4" s="1"/>
      <c r="H4" s="1"/>
      <c r="I4" s="1"/>
      <c r="J4" s="1"/>
    </row>
    <row r="5" spans="1:10" x14ac:dyDescent="0.25">
      <c r="A5" s="262" t="s">
        <v>627</v>
      </c>
      <c r="B5" s="261">
        <v>3</v>
      </c>
      <c r="C5" s="261">
        <v>3</v>
      </c>
      <c r="D5" s="11"/>
      <c r="F5" s="1"/>
      <c r="G5" s="1"/>
      <c r="H5" s="1"/>
      <c r="I5" s="1"/>
      <c r="J5" s="1"/>
    </row>
    <row r="6" spans="1:10" x14ac:dyDescent="0.25">
      <c r="A6" s="262" t="s">
        <v>628</v>
      </c>
      <c r="B6" s="261">
        <v>4</v>
      </c>
      <c r="C6" s="261">
        <v>4</v>
      </c>
      <c r="D6" s="11"/>
      <c r="F6" s="1"/>
      <c r="G6" s="1"/>
      <c r="H6" s="1"/>
      <c r="I6" s="1"/>
      <c r="J6" s="1"/>
    </row>
    <row r="7" spans="1:10" x14ac:dyDescent="0.25">
      <c r="A7" s="1744" t="s">
        <v>1218</v>
      </c>
      <c r="B7" s="1744"/>
      <c r="C7" s="1744"/>
      <c r="D7" s="11"/>
      <c r="F7" s="1"/>
      <c r="G7" s="1"/>
      <c r="H7" s="1"/>
      <c r="I7" s="1"/>
      <c r="J7" s="1"/>
    </row>
    <row r="8" spans="1:10" x14ac:dyDescent="0.25">
      <c r="A8" s="152" t="s">
        <v>1202</v>
      </c>
      <c r="B8" s="261">
        <v>1269</v>
      </c>
      <c r="C8" s="261">
        <v>1234</v>
      </c>
      <c r="D8" s="11"/>
      <c r="F8" s="1"/>
      <c r="G8" s="1"/>
      <c r="H8" s="1"/>
      <c r="I8" s="1"/>
      <c r="J8" s="1"/>
    </row>
    <row r="9" spans="1:10" x14ac:dyDescent="0.25">
      <c r="A9" s="152" t="s">
        <v>1203</v>
      </c>
      <c r="B9" s="261">
        <v>1212</v>
      </c>
      <c r="C9" s="261">
        <v>1208</v>
      </c>
      <c r="D9" s="11"/>
      <c r="F9" s="1"/>
      <c r="G9" s="1"/>
      <c r="H9" s="1"/>
      <c r="I9" s="1"/>
      <c r="J9" s="1"/>
    </row>
    <row r="10" spans="1:10" x14ac:dyDescent="0.25">
      <c r="A10" s="152" t="s">
        <v>1204</v>
      </c>
      <c r="B10" s="261">
        <v>295</v>
      </c>
      <c r="C10" s="261">
        <v>289</v>
      </c>
      <c r="D10" s="11"/>
      <c r="F10" s="1"/>
      <c r="G10" s="1"/>
      <c r="H10" s="1"/>
      <c r="I10" s="1"/>
      <c r="J10" s="1"/>
    </row>
    <row r="11" spans="1:10" x14ac:dyDescent="0.25">
      <c r="A11" s="1744" t="s">
        <v>1219</v>
      </c>
      <c r="B11" s="1744"/>
      <c r="C11" s="1744"/>
      <c r="D11" s="11"/>
      <c r="F11" s="1"/>
      <c r="G11" s="1"/>
      <c r="H11" s="1"/>
      <c r="I11" s="1"/>
      <c r="J11" s="1"/>
    </row>
    <row r="12" spans="1:10" x14ac:dyDescent="0.25">
      <c r="A12" s="152" t="s">
        <v>1202</v>
      </c>
      <c r="B12" s="259">
        <v>903</v>
      </c>
      <c r="C12" s="259">
        <v>888</v>
      </c>
      <c r="D12" s="11"/>
      <c r="F12" s="1"/>
      <c r="G12" s="1"/>
      <c r="H12" s="1"/>
      <c r="I12" s="1"/>
      <c r="J12" s="153"/>
    </row>
    <row r="13" spans="1:10" x14ac:dyDescent="0.25">
      <c r="A13" s="152" t="s">
        <v>1203</v>
      </c>
      <c r="B13" s="261">
        <v>1138</v>
      </c>
      <c r="C13" s="261">
        <v>1144</v>
      </c>
      <c r="D13" s="11"/>
      <c r="J13" s="154"/>
    </row>
    <row r="14" spans="1:10" x14ac:dyDescent="0.25">
      <c r="A14" s="152" t="s">
        <v>1204</v>
      </c>
      <c r="B14" s="259">
        <v>274</v>
      </c>
      <c r="C14" s="259">
        <v>268</v>
      </c>
      <c r="D14" s="11"/>
      <c r="J14" s="154"/>
    </row>
    <row r="15" spans="1:10" x14ac:dyDescent="0.25">
      <c r="A15" s="1744" t="s">
        <v>1220</v>
      </c>
      <c r="B15" s="1744"/>
      <c r="C15" s="1744"/>
      <c r="D15" s="11"/>
      <c r="J15" s="154"/>
    </row>
    <row r="16" spans="1:10" x14ac:dyDescent="0.25">
      <c r="A16" s="152" t="s">
        <v>1202</v>
      </c>
      <c r="B16" s="259">
        <v>560</v>
      </c>
      <c r="C16" s="259">
        <v>558</v>
      </c>
      <c r="D16" s="11"/>
      <c r="J16" s="154"/>
    </row>
    <row r="17" spans="1:10" x14ac:dyDescent="0.25">
      <c r="A17" s="152" t="s">
        <v>1203</v>
      </c>
      <c r="B17" s="259">
        <v>754</v>
      </c>
      <c r="C17" s="259">
        <v>742</v>
      </c>
      <c r="D17" s="11"/>
      <c r="J17" s="154"/>
    </row>
    <row r="18" spans="1:10" x14ac:dyDescent="0.25">
      <c r="A18" s="152" t="s">
        <v>1204</v>
      </c>
      <c r="B18" s="259">
        <v>470</v>
      </c>
      <c r="C18" s="259">
        <v>462</v>
      </c>
      <c r="D18" s="11"/>
      <c r="J18" s="154"/>
    </row>
    <row r="19" spans="1:10" x14ac:dyDescent="0.25">
      <c r="A19" s="1744" t="s">
        <v>1221</v>
      </c>
      <c r="B19" s="1744"/>
      <c r="C19" s="1744"/>
      <c r="D19" s="11"/>
    </row>
    <row r="20" spans="1:10" x14ac:dyDescent="0.25">
      <c r="A20" s="152" t="s">
        <v>1202</v>
      </c>
      <c r="B20" s="259">
        <v>280</v>
      </c>
      <c r="C20" s="259">
        <v>285</v>
      </c>
      <c r="D20" s="11"/>
    </row>
    <row r="21" spans="1:10" x14ac:dyDescent="0.25">
      <c r="A21" s="152" t="s">
        <v>1203</v>
      </c>
      <c r="B21" s="259">
        <v>271</v>
      </c>
      <c r="C21" s="259">
        <v>280</v>
      </c>
      <c r="D21" s="11"/>
    </row>
    <row r="22" spans="1:10" x14ac:dyDescent="0.25">
      <c r="A22" s="152" t="s">
        <v>1204</v>
      </c>
      <c r="B22" s="259">
        <v>14</v>
      </c>
      <c r="C22" s="259">
        <v>14</v>
      </c>
      <c r="D22" s="11"/>
    </row>
    <row r="23" spans="1:10" x14ac:dyDescent="0.25">
      <c r="A23" s="1744" t="s">
        <v>1222</v>
      </c>
      <c r="B23" s="1744"/>
      <c r="C23" s="1744"/>
      <c r="D23" s="11"/>
    </row>
    <row r="24" spans="1:10" x14ac:dyDescent="0.25">
      <c r="A24" s="152" t="s">
        <v>1205</v>
      </c>
      <c r="B24" s="259">
        <v>546</v>
      </c>
      <c r="C24" s="259">
        <v>544</v>
      </c>
      <c r="D24" s="11"/>
    </row>
    <row r="25" spans="1:10" x14ac:dyDescent="0.25">
      <c r="A25" s="152" t="s">
        <v>1206</v>
      </c>
      <c r="B25" s="259">
        <v>250</v>
      </c>
      <c r="C25" s="259">
        <v>233</v>
      </c>
      <c r="D25" s="11"/>
    </row>
    <row r="26" spans="1:10" x14ac:dyDescent="0.25">
      <c r="A26" s="152" t="s">
        <v>1207</v>
      </c>
      <c r="B26" s="259">
        <v>98</v>
      </c>
      <c r="C26" s="259">
        <v>95</v>
      </c>
      <c r="D26" s="11"/>
    </row>
    <row r="27" spans="1:10" x14ac:dyDescent="0.25">
      <c r="A27" s="152" t="s">
        <v>1208</v>
      </c>
      <c r="B27" s="259">
        <v>288</v>
      </c>
      <c r="C27" s="259">
        <v>292</v>
      </c>
      <c r="D27" s="11"/>
    </row>
    <row r="28" spans="1:10" x14ac:dyDescent="0.25">
      <c r="A28" s="152" t="s">
        <v>1209</v>
      </c>
      <c r="B28" s="259">
        <v>352</v>
      </c>
      <c r="C28" s="259">
        <v>367</v>
      </c>
      <c r="D28" s="11"/>
    </row>
    <row r="29" spans="1:10" x14ac:dyDescent="0.25">
      <c r="A29" s="1744" t="s">
        <v>1223</v>
      </c>
      <c r="B29" s="1744"/>
      <c r="C29" s="1744"/>
      <c r="D29" s="11"/>
    </row>
    <row r="30" spans="1:10" x14ac:dyDescent="0.25">
      <c r="A30" s="152" t="s">
        <v>1202</v>
      </c>
      <c r="B30" s="261">
        <v>1092</v>
      </c>
      <c r="C30" s="261">
        <v>1075</v>
      </c>
      <c r="D30" s="11"/>
    </row>
    <row r="31" spans="1:10" x14ac:dyDescent="0.25">
      <c r="A31" s="152" t="s">
        <v>1203</v>
      </c>
      <c r="B31" s="261">
        <v>1093</v>
      </c>
      <c r="C31" s="261">
        <v>1090</v>
      </c>
      <c r="D31" s="11"/>
    </row>
    <row r="32" spans="1:10" x14ac:dyDescent="0.25">
      <c r="A32" s="152" t="s">
        <v>1204</v>
      </c>
      <c r="B32" s="259">
        <v>270</v>
      </c>
      <c r="C32" s="259">
        <v>264</v>
      </c>
      <c r="D32" s="11"/>
    </row>
    <row r="33" spans="1:4" x14ac:dyDescent="0.25">
      <c r="A33" s="1744" t="s">
        <v>1224</v>
      </c>
      <c r="B33" s="1744"/>
      <c r="C33" s="1744"/>
      <c r="D33" s="221"/>
    </row>
    <row r="34" spans="1:4" x14ac:dyDescent="0.25">
      <c r="A34" s="155" t="s">
        <v>1210</v>
      </c>
      <c r="B34" s="259">
        <v>281</v>
      </c>
      <c r="C34" s="259">
        <v>289</v>
      </c>
      <c r="D34" s="221"/>
    </row>
    <row r="35" spans="1:4" x14ac:dyDescent="0.25">
      <c r="A35" s="155" t="s">
        <v>1211</v>
      </c>
      <c r="B35" s="259">
        <v>580</v>
      </c>
      <c r="C35" s="259">
        <v>569</v>
      </c>
      <c r="D35" s="221"/>
    </row>
    <row r="36" spans="1:4" s="221" customFormat="1" x14ac:dyDescent="0.25">
      <c r="A36" s="1744" t="s">
        <v>1213</v>
      </c>
      <c r="B36" s="1744"/>
      <c r="C36" s="1744"/>
    </row>
    <row r="37" spans="1:4" x14ac:dyDescent="0.25">
      <c r="A37" s="262" t="s">
        <v>629</v>
      </c>
      <c r="B37" s="545">
        <v>11219</v>
      </c>
      <c r="C37" s="545">
        <v>11664</v>
      </c>
      <c r="D37" s="11"/>
    </row>
    <row r="38" spans="1:4" x14ac:dyDescent="0.25">
      <c r="A38" s="262" t="s">
        <v>630</v>
      </c>
      <c r="B38" s="545">
        <v>17</v>
      </c>
      <c r="C38" s="545">
        <v>17</v>
      </c>
      <c r="D38" s="11"/>
    </row>
    <row r="39" spans="1:4" x14ac:dyDescent="0.25">
      <c r="A39" s="262" t="s">
        <v>631</v>
      </c>
      <c r="B39" s="545">
        <v>17</v>
      </c>
      <c r="C39" s="545">
        <v>17</v>
      </c>
      <c r="D39" s="11"/>
    </row>
    <row r="40" spans="1:4" x14ac:dyDescent="0.25">
      <c r="A40" s="546" t="s">
        <v>632</v>
      </c>
      <c r="B40" s="259">
        <v>2</v>
      </c>
      <c r="C40" s="259">
        <v>2</v>
      </c>
      <c r="D40" s="11"/>
    </row>
    <row r="41" spans="1:4" x14ac:dyDescent="0.25">
      <c r="A41" s="260" t="s">
        <v>633</v>
      </c>
      <c r="B41" s="259">
        <v>220</v>
      </c>
      <c r="C41" s="259">
        <v>228</v>
      </c>
      <c r="D41" s="11"/>
    </row>
    <row r="42" spans="1:4" x14ac:dyDescent="0.25">
      <c r="A42" s="260" t="s">
        <v>634</v>
      </c>
      <c r="B42" s="259">
        <v>57</v>
      </c>
      <c r="C42" s="259">
        <v>59</v>
      </c>
      <c r="D42" s="11"/>
    </row>
    <row r="43" spans="1:4" x14ac:dyDescent="0.25">
      <c r="A43" s="260" t="s">
        <v>635</v>
      </c>
      <c r="B43" s="259">
        <v>25</v>
      </c>
      <c r="C43" s="259">
        <v>25</v>
      </c>
      <c r="D43" s="11"/>
    </row>
    <row r="44" spans="1:4" x14ac:dyDescent="0.25">
      <c r="A44" s="260" t="s">
        <v>636</v>
      </c>
      <c r="B44" s="259">
        <v>7</v>
      </c>
      <c r="C44" s="259">
        <v>7</v>
      </c>
      <c r="D44" s="11"/>
    </row>
    <row r="45" spans="1:4" x14ac:dyDescent="0.25">
      <c r="A45" s="155" t="s">
        <v>637</v>
      </c>
      <c r="B45" s="259">
        <v>5</v>
      </c>
      <c r="C45" s="259">
        <v>5</v>
      </c>
      <c r="D45" s="11"/>
    </row>
    <row r="46" spans="1:4" x14ac:dyDescent="0.25">
      <c r="A46" s="155" t="s">
        <v>638</v>
      </c>
      <c r="B46" s="259">
        <v>75</v>
      </c>
      <c r="C46" s="259">
        <v>77</v>
      </c>
      <c r="D46" s="11"/>
    </row>
    <row r="47" spans="1:4" x14ac:dyDescent="0.25">
      <c r="A47" s="260" t="s">
        <v>639</v>
      </c>
      <c r="B47" s="545">
        <v>167</v>
      </c>
      <c r="C47" s="259">
        <v>165</v>
      </c>
      <c r="D47" s="221"/>
    </row>
    <row r="48" spans="1:4" x14ac:dyDescent="0.25">
      <c r="A48" s="260" t="s">
        <v>640</v>
      </c>
      <c r="B48" s="545">
        <v>279</v>
      </c>
      <c r="C48" s="545">
        <v>278</v>
      </c>
      <c r="D48" s="221"/>
    </row>
    <row r="49" spans="1:4" x14ac:dyDescent="0.25">
      <c r="A49" s="260" t="s">
        <v>641</v>
      </c>
      <c r="B49" s="545">
        <v>1283</v>
      </c>
      <c r="C49" s="545">
        <v>1403</v>
      </c>
      <c r="D49" s="221"/>
    </row>
    <row r="50" spans="1:4" ht="18" customHeight="1" x14ac:dyDescent="0.35">
      <c r="A50" s="260" t="s">
        <v>642</v>
      </c>
      <c r="B50" s="261">
        <v>420</v>
      </c>
      <c r="C50" s="261">
        <v>455</v>
      </c>
      <c r="D50" s="156"/>
    </row>
    <row r="51" spans="1:4" ht="14.25" customHeight="1" x14ac:dyDescent="0.35">
      <c r="A51" s="260" t="s">
        <v>78</v>
      </c>
      <c r="B51" s="261">
        <v>49</v>
      </c>
      <c r="C51" s="259">
        <v>49</v>
      </c>
      <c r="D51" s="156"/>
    </row>
    <row r="52" spans="1:4" x14ac:dyDescent="0.25">
      <c r="A52" s="260" t="s">
        <v>643</v>
      </c>
      <c r="B52" s="261">
        <v>1307</v>
      </c>
      <c r="C52" s="259">
        <v>944</v>
      </c>
      <c r="D52" s="11"/>
    </row>
    <row r="53" spans="1:4" x14ac:dyDescent="0.25">
      <c r="A53" s="260" t="s">
        <v>644</v>
      </c>
      <c r="B53" s="261">
        <v>1191</v>
      </c>
      <c r="C53" s="259">
        <v>1406</v>
      </c>
      <c r="D53" s="11"/>
    </row>
    <row r="54" spans="1:4" x14ac:dyDescent="0.25">
      <c r="A54" s="260" t="s">
        <v>645</v>
      </c>
      <c r="B54" s="259">
        <v>24</v>
      </c>
      <c r="C54" s="259">
        <v>26</v>
      </c>
      <c r="D54" s="11"/>
    </row>
    <row r="55" spans="1:4" x14ac:dyDescent="0.25">
      <c r="A55" s="260" t="s">
        <v>646</v>
      </c>
      <c r="B55" s="259">
        <v>5</v>
      </c>
      <c r="C55" s="259">
        <v>6</v>
      </c>
      <c r="D55" s="11"/>
    </row>
    <row r="56" spans="1:4" s="221" customFormat="1" x14ac:dyDescent="0.25">
      <c r="A56" s="260" t="s">
        <v>778</v>
      </c>
      <c r="B56" s="259">
        <v>0</v>
      </c>
      <c r="C56" s="259">
        <v>3</v>
      </c>
      <c r="D56" s="11"/>
    </row>
    <row r="57" spans="1:4" s="221" customFormat="1" x14ac:dyDescent="0.25">
      <c r="A57" s="260" t="s">
        <v>679</v>
      </c>
      <c r="B57" s="259">
        <v>0</v>
      </c>
      <c r="C57" s="259">
        <v>15</v>
      </c>
      <c r="D57" s="11"/>
    </row>
    <row r="58" spans="1:4" ht="18.75" x14ac:dyDescent="0.35">
      <c r="A58" s="260" t="s">
        <v>647</v>
      </c>
      <c r="B58" s="259">
        <v>0</v>
      </c>
      <c r="C58" s="259">
        <v>0</v>
      </c>
      <c r="D58" s="156"/>
    </row>
    <row r="59" spans="1:4" x14ac:dyDescent="0.25">
      <c r="A59" s="260" t="s">
        <v>648</v>
      </c>
      <c r="B59" s="259">
        <v>2</v>
      </c>
      <c r="C59" s="259">
        <v>2</v>
      </c>
      <c r="D59" s="11"/>
    </row>
    <row r="60" spans="1:4" x14ac:dyDescent="0.25">
      <c r="A60" s="260" t="s">
        <v>649</v>
      </c>
      <c r="B60" s="259">
        <v>1</v>
      </c>
      <c r="C60" s="259">
        <v>1</v>
      </c>
      <c r="D60" s="11"/>
    </row>
    <row r="61" spans="1:4" x14ac:dyDescent="0.25">
      <c r="A61" s="260" t="s">
        <v>650</v>
      </c>
      <c r="B61" s="259">
        <v>3</v>
      </c>
      <c r="C61" s="259">
        <v>3</v>
      </c>
      <c r="D61" s="11"/>
    </row>
    <row r="62" spans="1:4" x14ac:dyDescent="0.25">
      <c r="A62" s="150" t="s">
        <v>651</v>
      </c>
      <c r="B62" s="157"/>
      <c r="D62" s="11"/>
    </row>
    <row r="63" spans="1:4" x14ac:dyDescent="0.25">
      <c r="A63" s="526"/>
      <c r="B63" s="157"/>
      <c r="D63" s="11"/>
    </row>
    <row r="64" spans="1:4" x14ac:dyDescent="0.25">
      <c r="B64" s="157"/>
      <c r="D64" s="11"/>
    </row>
  </sheetData>
  <mergeCells count="9">
    <mergeCell ref="A36:C36"/>
    <mergeCell ref="A29:C29"/>
    <mergeCell ref="A15:C15"/>
    <mergeCell ref="A33:C33"/>
    <mergeCell ref="A1:C1"/>
    <mergeCell ref="A7:C7"/>
    <mergeCell ref="A11:C11"/>
    <mergeCell ref="A19:C19"/>
    <mergeCell ref="A23:C23"/>
  </mergeCell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showGridLines="0" workbookViewId="0">
      <selection sqref="A1:K1"/>
    </sheetView>
  </sheetViews>
  <sheetFormatPr defaultColWidth="9.140625" defaultRowHeight="15" x14ac:dyDescent="0.25"/>
  <cols>
    <col min="1" max="1" width="13" style="77" customWidth="1"/>
    <col min="2" max="4" width="14.5703125" style="77" bestFit="1" customWidth="1"/>
    <col min="5" max="5" width="10.140625" style="77" customWidth="1"/>
    <col min="6" max="6" width="9.42578125" style="77" customWidth="1"/>
    <col min="7" max="7" width="10.42578125" style="77" customWidth="1"/>
    <col min="8" max="8" width="11.7109375" style="77" bestFit="1" customWidth="1"/>
    <col min="9" max="10" width="15.7109375" style="77" customWidth="1"/>
    <col min="11" max="11" width="14.5703125" style="77" bestFit="1" customWidth="1"/>
    <col min="12" max="12" width="9.85546875" style="77" customWidth="1"/>
    <col min="13" max="13" width="13.7109375" style="77" customWidth="1"/>
    <col min="14" max="16" width="10.7109375" style="77" customWidth="1"/>
    <col min="17" max="17" width="14.5703125" style="77" bestFit="1" customWidth="1"/>
    <col min="18" max="16384" width="9.140625" style="77"/>
  </cols>
  <sheetData>
    <row r="1" spans="1:17" x14ac:dyDescent="0.25">
      <c r="A1" s="145" t="s">
        <v>15</v>
      </c>
      <c r="B1" s="145"/>
      <c r="C1" s="145"/>
    </row>
    <row r="2" spans="1:17" s="220" customFormat="1" x14ac:dyDescent="0.25">
      <c r="A2" s="1877" t="s">
        <v>168</v>
      </c>
      <c r="B2" s="1877" t="s">
        <v>236</v>
      </c>
      <c r="C2" s="1877" t="s">
        <v>263</v>
      </c>
      <c r="D2" s="1877" t="s">
        <v>264</v>
      </c>
      <c r="E2" s="1877" t="s">
        <v>239</v>
      </c>
      <c r="F2" s="1877" t="s">
        <v>240</v>
      </c>
      <c r="G2" s="1877" t="s">
        <v>241</v>
      </c>
      <c r="H2" s="1877" t="s">
        <v>265</v>
      </c>
      <c r="I2" s="1877" t="s">
        <v>266</v>
      </c>
      <c r="J2" s="1877" t="s">
        <v>618</v>
      </c>
      <c r="K2" s="1877" t="s">
        <v>245</v>
      </c>
      <c r="L2" s="1877" t="s">
        <v>267</v>
      </c>
      <c r="M2" s="1877" t="s">
        <v>268</v>
      </c>
      <c r="N2" s="1879" t="s">
        <v>269</v>
      </c>
      <c r="O2" s="1880"/>
      <c r="P2" s="1881"/>
    </row>
    <row r="3" spans="1:17" s="220" customFormat="1" ht="32.25" customHeight="1" x14ac:dyDescent="0.25">
      <c r="A3" s="1878"/>
      <c r="B3" s="1878"/>
      <c r="C3" s="1878"/>
      <c r="D3" s="1878"/>
      <c r="E3" s="1878"/>
      <c r="F3" s="1878"/>
      <c r="G3" s="1878"/>
      <c r="H3" s="1878"/>
      <c r="I3" s="1878"/>
      <c r="J3" s="1878"/>
      <c r="K3" s="1878"/>
      <c r="L3" s="1878"/>
      <c r="M3" s="1878"/>
      <c r="N3" s="1264" t="s">
        <v>249</v>
      </c>
      <c r="O3" s="1264" t="s">
        <v>250</v>
      </c>
      <c r="P3" s="1264" t="s">
        <v>251</v>
      </c>
    </row>
    <row r="4" spans="1:17" s="81" customFormat="1" x14ac:dyDescent="0.25">
      <c r="A4" s="316" t="s">
        <v>477</v>
      </c>
      <c r="B4" s="356">
        <v>266</v>
      </c>
      <c r="C4" s="356">
        <v>1705</v>
      </c>
      <c r="D4" s="356">
        <v>10</v>
      </c>
      <c r="E4" s="356">
        <v>246</v>
      </c>
      <c r="F4" s="356">
        <v>3.5100000000000001E-3</v>
      </c>
      <c r="G4" s="356">
        <v>20.224450000000001</v>
      </c>
      <c r="H4" s="356">
        <v>29.338079719999996</v>
      </c>
      <c r="I4" s="356">
        <v>0.11926048666666665</v>
      </c>
      <c r="J4" s="356">
        <v>835842.72706552688</v>
      </c>
      <c r="K4" s="356" t="s">
        <v>220</v>
      </c>
      <c r="L4" s="356" t="s">
        <v>220</v>
      </c>
      <c r="M4" s="357">
        <v>38356305.409999996</v>
      </c>
      <c r="N4" s="356">
        <v>42685.19</v>
      </c>
      <c r="O4" s="356">
        <v>33552.300000000003</v>
      </c>
      <c r="P4" s="356">
        <v>42417.24</v>
      </c>
    </row>
    <row r="5" spans="1:17" s="220" customFormat="1" x14ac:dyDescent="0.25">
      <c r="A5" s="317" t="s">
        <v>681</v>
      </c>
      <c r="B5" s="320">
        <v>266</v>
      </c>
      <c r="C5" s="320">
        <v>1771</v>
      </c>
      <c r="D5" s="358">
        <v>7</v>
      </c>
      <c r="E5" s="320">
        <f>SUM(E6:E12)</f>
        <v>147</v>
      </c>
      <c r="F5" s="320">
        <f>SUM(F6:F12)</f>
        <v>3.4399999999999999E-3</v>
      </c>
      <c r="G5" s="320">
        <f>SUM(G6:G12)</f>
        <v>22.968179999999997</v>
      </c>
      <c r="H5" s="320">
        <f>SUM(H6:H12)</f>
        <v>13.982351024999998</v>
      </c>
      <c r="I5" s="320">
        <f>H5/E5</f>
        <v>9.5118034183673456E-2</v>
      </c>
      <c r="J5" s="320">
        <f>H5/(F5/100)</f>
        <v>406463.69258720928</v>
      </c>
      <c r="K5" s="356" t="s">
        <v>220</v>
      </c>
      <c r="L5" s="356" t="s">
        <v>220</v>
      </c>
      <c r="M5" s="320">
        <v>45069947.469999999</v>
      </c>
      <c r="N5" s="320">
        <v>49669.06</v>
      </c>
      <c r="O5" s="320">
        <v>41588.01</v>
      </c>
      <c r="P5" s="320">
        <v>46004.65</v>
      </c>
    </row>
    <row r="6" spans="1:17" s="220" customFormat="1" x14ac:dyDescent="0.25">
      <c r="A6" s="135">
        <v>45412</v>
      </c>
      <c r="B6" s="219">
        <v>266</v>
      </c>
      <c r="C6" s="219">
        <v>1704</v>
      </c>
      <c r="D6" s="219">
        <v>1</v>
      </c>
      <c r="E6" s="219">
        <v>20</v>
      </c>
      <c r="F6" s="219">
        <v>2.3000000000000001E-4</v>
      </c>
      <c r="G6" s="219">
        <v>0.76</v>
      </c>
      <c r="H6" s="219">
        <v>0.56713574999999994</v>
      </c>
      <c r="I6" s="219">
        <f t="shared" ref="I6:I12" si="0">H6/E6</f>
        <v>2.8356787499999998E-2</v>
      </c>
      <c r="J6" s="219">
        <v>246580.76086956519</v>
      </c>
      <c r="K6" s="219" t="s">
        <v>220</v>
      </c>
      <c r="L6" s="219" t="s">
        <v>220</v>
      </c>
      <c r="M6" s="216">
        <v>40187325.409999996</v>
      </c>
      <c r="N6" s="219">
        <v>43265.36</v>
      </c>
      <c r="O6" s="219">
        <v>41843.949999999997</v>
      </c>
      <c r="P6" s="219">
        <v>42994.7</v>
      </c>
    </row>
    <row r="7" spans="1:17" s="220" customFormat="1" x14ac:dyDescent="0.25">
      <c r="A7" s="135">
        <v>45443</v>
      </c>
      <c r="B7" s="219">
        <v>266</v>
      </c>
      <c r="C7" s="219">
        <v>1771</v>
      </c>
      <c r="D7" s="219">
        <v>2</v>
      </c>
      <c r="E7" s="219">
        <v>22</v>
      </c>
      <c r="F7" s="219">
        <v>3.6000000000000002E-4</v>
      </c>
      <c r="G7" s="219">
        <v>0.96831999999999996</v>
      </c>
      <c r="H7" s="219">
        <v>0.73166049999999994</v>
      </c>
      <c r="I7" s="219">
        <f t="shared" si="0"/>
        <v>3.3257295454545449E-2</v>
      </c>
      <c r="J7" s="219">
        <v>203239.02777777775</v>
      </c>
      <c r="K7" s="219" t="s">
        <v>220</v>
      </c>
      <c r="L7" s="219" t="s">
        <v>220</v>
      </c>
      <c r="M7" s="216">
        <v>41477459.560000002</v>
      </c>
      <c r="N7" s="219">
        <v>43643.65</v>
      </c>
      <c r="O7" s="219">
        <v>41779.14</v>
      </c>
      <c r="P7" s="219">
        <v>42784.29</v>
      </c>
    </row>
    <row r="8" spans="1:17" s="220" customFormat="1" x14ac:dyDescent="0.25">
      <c r="A8" s="135">
        <v>45473</v>
      </c>
      <c r="B8" s="219">
        <v>266</v>
      </c>
      <c r="C8" s="219">
        <v>1840</v>
      </c>
      <c r="D8" s="219">
        <v>5</v>
      </c>
      <c r="E8" s="219">
        <v>19</v>
      </c>
      <c r="F8" s="219">
        <v>6.2E-4</v>
      </c>
      <c r="G8" s="219">
        <v>0.83760000000000001</v>
      </c>
      <c r="H8" s="219">
        <v>0.2662195</v>
      </c>
      <c r="I8" s="219">
        <f t="shared" si="0"/>
        <v>1.4011552631578947E-2</v>
      </c>
      <c r="J8" s="219">
        <v>42938.629032258068</v>
      </c>
      <c r="K8" s="219" t="s">
        <v>220</v>
      </c>
      <c r="L8" s="219" t="s">
        <v>220</v>
      </c>
      <c r="M8" s="216">
        <v>45649187.890000001</v>
      </c>
      <c r="N8" s="219">
        <v>45764.87</v>
      </c>
      <c r="O8" s="219">
        <v>41588.01</v>
      </c>
      <c r="P8" s="219">
        <v>45686.35</v>
      </c>
    </row>
    <row r="9" spans="1:17" s="220" customFormat="1" x14ac:dyDescent="0.25">
      <c r="A9" s="135">
        <v>45504</v>
      </c>
      <c r="B9" s="219">
        <v>266</v>
      </c>
      <c r="C9" s="219">
        <v>1837</v>
      </c>
      <c r="D9" s="219">
        <v>5</v>
      </c>
      <c r="E9" s="219">
        <v>22</v>
      </c>
      <c r="F9" s="219">
        <v>2.7E-4</v>
      </c>
      <c r="G9" s="219">
        <v>5.0656600000000003</v>
      </c>
      <c r="H9" s="219">
        <v>0.51822155000000003</v>
      </c>
      <c r="I9" s="219">
        <f t="shared" si="0"/>
        <v>2.3555525000000001E-2</v>
      </c>
      <c r="J9" s="219">
        <v>191933.90740740742</v>
      </c>
      <c r="K9" s="219" t="s">
        <v>220</v>
      </c>
      <c r="L9" s="219" t="s">
        <v>220</v>
      </c>
      <c r="M9" s="216">
        <v>47610230.490000002</v>
      </c>
      <c r="N9" s="219">
        <v>47309.14</v>
      </c>
      <c r="O9" s="219">
        <v>45686.35</v>
      </c>
      <c r="P9" s="219">
        <v>47309.14</v>
      </c>
    </row>
    <row r="10" spans="1:17" s="220" customFormat="1" x14ac:dyDescent="0.25">
      <c r="A10" s="135">
        <v>45535</v>
      </c>
      <c r="B10" s="219">
        <v>265</v>
      </c>
      <c r="C10" s="219">
        <v>1834</v>
      </c>
      <c r="D10" s="219">
        <v>2</v>
      </c>
      <c r="E10" s="219">
        <v>21</v>
      </c>
      <c r="F10" s="219">
        <v>4.2000000000000002E-4</v>
      </c>
      <c r="G10" s="219">
        <v>5.3781999999999996</v>
      </c>
      <c r="H10" s="219">
        <v>4.4310668249999994</v>
      </c>
      <c r="I10" s="219">
        <f t="shared" si="0"/>
        <v>0.21100318214285713</v>
      </c>
      <c r="J10" s="219">
        <v>1055015.9107142854</v>
      </c>
      <c r="K10" s="219" t="s">
        <v>220</v>
      </c>
      <c r="L10" s="219" t="s">
        <v>220</v>
      </c>
      <c r="M10" s="219">
        <v>47702106.850000001</v>
      </c>
      <c r="N10" s="219">
        <v>47831.79</v>
      </c>
      <c r="O10" s="219">
        <v>45427.65</v>
      </c>
      <c r="P10" s="219">
        <v>47831.79</v>
      </c>
    </row>
    <row r="11" spans="1:17" s="220" customFormat="1" x14ac:dyDescent="0.25">
      <c r="A11" s="135">
        <v>45565</v>
      </c>
      <c r="B11" s="219">
        <v>264</v>
      </c>
      <c r="C11" s="219">
        <v>1833</v>
      </c>
      <c r="D11" s="219">
        <v>2</v>
      </c>
      <c r="E11" s="219">
        <v>21</v>
      </c>
      <c r="F11" s="219">
        <v>9.3999999999999997E-4</v>
      </c>
      <c r="G11" s="219">
        <v>9.7233999999999998</v>
      </c>
      <c r="H11" s="219">
        <v>7.2763273999999996</v>
      </c>
      <c r="I11" s="219">
        <f t="shared" si="0"/>
        <v>0.34649178095238092</v>
      </c>
      <c r="J11" s="219">
        <v>774077.38297872338</v>
      </c>
      <c r="K11" s="219" t="s">
        <v>220</v>
      </c>
      <c r="L11" s="219" t="s">
        <v>220</v>
      </c>
      <c r="M11" s="216">
        <v>48535729.219999999</v>
      </c>
      <c r="N11" s="219">
        <v>49669.06</v>
      </c>
      <c r="O11" s="219">
        <v>48974.44</v>
      </c>
      <c r="P11" s="219">
        <v>48974.44</v>
      </c>
    </row>
    <row r="12" spans="1:17" s="220" customFormat="1" x14ac:dyDescent="0.25">
      <c r="A12" s="135">
        <v>45596</v>
      </c>
      <c r="B12" s="219">
        <v>263</v>
      </c>
      <c r="C12" s="219">
        <v>1835</v>
      </c>
      <c r="D12" s="219">
        <v>1</v>
      </c>
      <c r="E12" s="219">
        <v>22</v>
      </c>
      <c r="F12" s="219">
        <v>5.9999999999999995E-4</v>
      </c>
      <c r="G12" s="219">
        <v>0.23499999999999999</v>
      </c>
      <c r="H12" s="219">
        <v>0.19171949999999999</v>
      </c>
      <c r="I12" s="219">
        <f t="shared" si="0"/>
        <v>8.714522727272727E-3</v>
      </c>
      <c r="J12" s="219">
        <v>31953.25</v>
      </c>
      <c r="K12" s="219" t="s">
        <v>220</v>
      </c>
      <c r="L12" s="219" t="s">
        <v>220</v>
      </c>
      <c r="M12" s="216">
        <v>45069947.469999999</v>
      </c>
      <c r="N12" s="219">
        <v>46234.32</v>
      </c>
      <c r="O12" s="219">
        <v>46004.65</v>
      </c>
      <c r="P12" s="219">
        <v>46004.65</v>
      </c>
    </row>
    <row r="13" spans="1:17"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22"/>
      <c r="C13" s="222"/>
      <c r="D13" s="222"/>
      <c r="E13" s="222"/>
      <c r="F13" s="222"/>
      <c r="G13" s="222"/>
      <c r="H13" s="222"/>
      <c r="I13" s="222"/>
      <c r="J13" s="222"/>
      <c r="K13" s="222"/>
      <c r="L13" s="222"/>
      <c r="M13" s="234"/>
      <c r="N13" s="222"/>
      <c r="O13" s="222"/>
      <c r="P13" s="222"/>
    </row>
    <row r="14" spans="1:17" s="220" customFormat="1" x14ac:dyDescent="0.25">
      <c r="A14" s="220" t="s">
        <v>270</v>
      </c>
      <c r="B14" s="222"/>
      <c r="C14" s="222"/>
      <c r="D14" s="222"/>
      <c r="E14" s="222"/>
      <c r="F14" s="222"/>
      <c r="G14" s="222"/>
      <c r="H14" s="222"/>
      <c r="I14" s="222"/>
      <c r="J14" s="222"/>
      <c r="K14" s="222"/>
      <c r="L14" s="222"/>
      <c r="M14" s="222"/>
      <c r="N14" s="222"/>
      <c r="O14" s="222"/>
      <c r="P14" s="222"/>
      <c r="Q14" s="222"/>
    </row>
    <row r="15" spans="1:17" s="220" customFormat="1" x14ac:dyDescent="0.25">
      <c r="A15" s="110" t="s">
        <v>271</v>
      </c>
      <c r="B15" s="222"/>
      <c r="C15" s="222"/>
      <c r="D15" s="222"/>
      <c r="E15" s="222"/>
      <c r="F15" s="222"/>
      <c r="G15" s="222"/>
      <c r="H15" s="222"/>
      <c r="I15" s="222"/>
      <c r="J15" s="222"/>
      <c r="K15" s="222"/>
      <c r="L15" s="222"/>
      <c r="M15" s="222"/>
      <c r="N15" s="222"/>
      <c r="O15" s="222"/>
      <c r="P15" s="222"/>
      <c r="Q15" s="222"/>
    </row>
    <row r="16" spans="1:17" s="220" customFormat="1" x14ac:dyDescent="0.25">
      <c r="A16" s="1857" t="s">
        <v>272</v>
      </c>
      <c r="B16" s="1857"/>
      <c r="C16" s="1857"/>
      <c r="D16" s="1857"/>
      <c r="E16" s="1857"/>
      <c r="F16" s="1857"/>
      <c r="G16" s="1857"/>
      <c r="H16" s="1857"/>
      <c r="I16" s="1857"/>
      <c r="J16" s="1857"/>
      <c r="K16" s="1857"/>
      <c r="L16" s="1857"/>
      <c r="M16" s="1857"/>
      <c r="N16" s="1857"/>
      <c r="O16" s="1857"/>
      <c r="P16" s="1857"/>
      <c r="Q16" s="1857"/>
    </row>
    <row r="17" spans="1:17" s="220" customFormat="1" x14ac:dyDescent="0.25">
      <c r="A17" s="264"/>
      <c r="B17" s="77"/>
      <c r="C17" s="77"/>
      <c r="D17" s="77"/>
      <c r="E17" s="77"/>
      <c r="F17" s="77"/>
      <c r="G17" s="117"/>
      <c r="H17" s="77"/>
      <c r="I17" s="89"/>
      <c r="J17" s="136"/>
      <c r="K17" s="77"/>
      <c r="L17" s="77"/>
      <c r="M17" s="77"/>
      <c r="N17" s="77"/>
      <c r="O17" s="77"/>
      <c r="P17" s="77"/>
      <c r="Q17" s="77"/>
    </row>
    <row r="18" spans="1:17" x14ac:dyDescent="0.25">
      <c r="I18" s="89"/>
      <c r="J18" s="136"/>
    </row>
    <row r="19" spans="1:17" x14ac:dyDescent="0.25">
      <c r="I19" s="89"/>
      <c r="J19" s="136"/>
    </row>
    <row r="20" spans="1:17" x14ac:dyDescent="0.25">
      <c r="I20" s="89"/>
      <c r="J20" s="136"/>
    </row>
    <row r="21" spans="1:17" x14ac:dyDescent="0.25">
      <c r="I21" s="89"/>
      <c r="J21" s="136"/>
    </row>
  </sheetData>
  <mergeCells count="15">
    <mergeCell ref="M2:M3"/>
    <mergeCell ref="N2:P2"/>
    <mergeCell ref="A16:Q16"/>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64"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workbookViewId="0">
      <selection sqref="A1:K1"/>
    </sheetView>
  </sheetViews>
  <sheetFormatPr defaultColWidth="9.140625" defaultRowHeight="15" x14ac:dyDescent="0.25"/>
  <cols>
    <col min="1" max="1" width="6.42578125" style="77" bestFit="1" customWidth="1"/>
    <col min="2" max="2" width="36.42578125" style="77" bestFit="1" customWidth="1"/>
    <col min="3" max="8" width="13.5703125" style="77" bestFit="1" customWidth="1"/>
    <col min="9" max="16384" width="9.140625" style="77"/>
  </cols>
  <sheetData>
    <row r="1" spans="1:8" ht="20.25" customHeight="1" x14ac:dyDescent="0.25">
      <c r="A1" s="297" t="s">
        <v>273</v>
      </c>
      <c r="B1" s="298"/>
      <c r="C1" s="298"/>
      <c r="D1" s="298"/>
      <c r="E1" s="298"/>
      <c r="F1" s="298"/>
      <c r="G1" s="298"/>
      <c r="H1" s="298"/>
    </row>
    <row r="2" spans="1:8" s="220" customFormat="1" ht="19.5" customHeight="1" x14ac:dyDescent="0.25">
      <c r="A2" s="1887" t="s">
        <v>274</v>
      </c>
      <c r="B2" s="1888"/>
      <c r="C2" s="1888"/>
      <c r="D2" s="1888"/>
      <c r="E2" s="1888"/>
      <c r="F2" s="1888"/>
      <c r="G2" s="1888"/>
      <c r="H2" s="1889"/>
    </row>
    <row r="3" spans="1:8" s="220" customFormat="1" ht="15" customHeight="1" x14ac:dyDescent="0.25">
      <c r="A3" s="1890" t="s">
        <v>275</v>
      </c>
      <c r="B3" s="1890" t="s">
        <v>276</v>
      </c>
      <c r="C3" s="1892" t="s">
        <v>71</v>
      </c>
      <c r="D3" s="1893"/>
      <c r="E3" s="1892" t="s">
        <v>72</v>
      </c>
      <c r="F3" s="1893"/>
      <c r="G3" s="1887" t="s">
        <v>73</v>
      </c>
      <c r="H3" s="1889"/>
    </row>
    <row r="4" spans="1:8" s="220" customFormat="1" ht="15" customHeight="1" x14ac:dyDescent="0.25">
      <c r="A4" s="1891"/>
      <c r="B4" s="1891"/>
      <c r="C4" s="1265" t="s">
        <v>681</v>
      </c>
      <c r="D4" s="1266">
        <v>45596</v>
      </c>
      <c r="E4" s="1265" t="s">
        <v>681</v>
      </c>
      <c r="F4" s="1266">
        <v>45596</v>
      </c>
      <c r="G4" s="1265" t="s">
        <v>681</v>
      </c>
      <c r="H4" s="1266">
        <v>45596</v>
      </c>
    </row>
    <row r="5" spans="1:8" s="220" customFormat="1" ht="15" customHeight="1" x14ac:dyDescent="0.25">
      <c r="A5" s="528">
        <v>1</v>
      </c>
      <c r="B5" s="359" t="s">
        <v>277</v>
      </c>
      <c r="C5" s="360">
        <v>25.193672611218926</v>
      </c>
      <c r="D5" s="360">
        <v>24.854439758656728</v>
      </c>
      <c r="E5" s="360">
        <v>16.809999999999999</v>
      </c>
      <c r="F5" s="360">
        <v>17.89</v>
      </c>
      <c r="G5" s="360">
        <v>0</v>
      </c>
      <c r="H5" s="360">
        <v>0</v>
      </c>
    </row>
    <row r="6" spans="1:8" s="220" customFormat="1" ht="15" customHeight="1" x14ac:dyDescent="0.25">
      <c r="A6" s="528">
        <v>2</v>
      </c>
      <c r="B6" s="359" t="s">
        <v>278</v>
      </c>
      <c r="C6" s="360">
        <v>0.33283541801631644</v>
      </c>
      <c r="D6" s="360">
        <v>0.11830535128118665</v>
      </c>
      <c r="E6" s="360">
        <v>2.97</v>
      </c>
      <c r="F6" s="360">
        <v>3.7</v>
      </c>
      <c r="G6" s="360">
        <v>0</v>
      </c>
      <c r="H6" s="360">
        <v>0</v>
      </c>
    </row>
    <row r="7" spans="1:8" s="220" customFormat="1" ht="15" customHeight="1" x14ac:dyDescent="0.25">
      <c r="A7" s="528">
        <v>3</v>
      </c>
      <c r="B7" s="359" t="s">
        <v>279</v>
      </c>
      <c r="C7" s="360">
        <v>0.2466695365598994</v>
      </c>
      <c r="D7" s="360">
        <v>0.20592365782434952</v>
      </c>
      <c r="E7" s="360">
        <v>0.1</v>
      </c>
      <c r="F7" s="360">
        <v>0.1</v>
      </c>
      <c r="G7" s="360">
        <v>0</v>
      </c>
      <c r="H7" s="360">
        <v>0</v>
      </c>
    </row>
    <row r="8" spans="1:8" s="220" customFormat="1" ht="15" customHeight="1" x14ac:dyDescent="0.25">
      <c r="A8" s="528">
        <v>4</v>
      </c>
      <c r="B8" s="359" t="s">
        <v>280</v>
      </c>
      <c r="C8" s="360">
        <v>4.7709894572054937E-3</v>
      </c>
      <c r="D8" s="360">
        <v>4.2372394052744202E-3</v>
      </c>
      <c r="E8" s="360">
        <v>0</v>
      </c>
      <c r="F8" s="360">
        <v>0</v>
      </c>
      <c r="G8" s="360">
        <v>0</v>
      </c>
      <c r="H8" s="360">
        <v>0</v>
      </c>
    </row>
    <row r="9" spans="1:8" s="220" customFormat="1" ht="15" customHeight="1" x14ac:dyDescent="0.25">
      <c r="A9" s="528">
        <v>5</v>
      </c>
      <c r="B9" s="359" t="s">
        <v>281</v>
      </c>
      <c r="C9" s="360">
        <v>0.3199741618247065</v>
      </c>
      <c r="D9" s="360">
        <v>0.40883436280735364</v>
      </c>
      <c r="E9" s="360">
        <v>0.92</v>
      </c>
      <c r="F9" s="360">
        <v>0.6</v>
      </c>
      <c r="G9" s="360">
        <v>0</v>
      </c>
      <c r="H9" s="360">
        <v>0</v>
      </c>
    </row>
    <row r="10" spans="1:8" s="220" customFormat="1" ht="15" customHeight="1" x14ac:dyDescent="0.25">
      <c r="A10" s="528">
        <v>6</v>
      </c>
      <c r="B10" s="359" t="s">
        <v>282</v>
      </c>
      <c r="C10" s="360">
        <v>3.1702133361011381E-2</v>
      </c>
      <c r="D10" s="360">
        <v>4.2570597344633622E-2</v>
      </c>
      <c r="E10" s="360">
        <v>0.27</v>
      </c>
      <c r="F10" s="360">
        <v>0.24</v>
      </c>
      <c r="G10" s="360">
        <v>0</v>
      </c>
      <c r="H10" s="360">
        <v>0</v>
      </c>
    </row>
    <row r="11" spans="1:8" s="220" customFormat="1" ht="15" customHeight="1" x14ac:dyDescent="0.25">
      <c r="A11" s="528">
        <v>7</v>
      </c>
      <c r="B11" s="359" t="s">
        <v>283</v>
      </c>
      <c r="C11" s="360">
        <v>1.4214223687584652E-2</v>
      </c>
      <c r="D11" s="360">
        <v>9.2093394275251476E-3</v>
      </c>
      <c r="E11" s="360">
        <v>0.04</v>
      </c>
      <c r="F11" s="360">
        <v>0.03</v>
      </c>
      <c r="G11" s="360">
        <v>0</v>
      </c>
      <c r="H11" s="360">
        <v>0</v>
      </c>
    </row>
    <row r="12" spans="1:8" s="220" customFormat="1" ht="15" customHeight="1" x14ac:dyDescent="0.25">
      <c r="A12" s="528">
        <v>8</v>
      </c>
      <c r="B12" s="359" t="s">
        <v>284</v>
      </c>
      <c r="C12" s="360">
        <v>0.93429007235753014</v>
      </c>
      <c r="D12" s="360">
        <v>0.95478707433599375</v>
      </c>
      <c r="E12" s="360">
        <v>2.2000000000000002</v>
      </c>
      <c r="F12" s="360">
        <v>2.04</v>
      </c>
      <c r="G12" s="360">
        <v>33.754796253943994</v>
      </c>
      <c r="H12" s="360">
        <v>50</v>
      </c>
    </row>
    <row r="13" spans="1:8" s="220" customFormat="1" ht="15" customHeight="1" x14ac:dyDescent="0.25">
      <c r="A13" s="528">
        <v>9</v>
      </c>
      <c r="B13" s="359" t="s">
        <v>285</v>
      </c>
      <c r="C13" s="360">
        <v>2.1235829218370996E-2</v>
      </c>
      <c r="D13" s="360">
        <v>1.7800645870919882E-2</v>
      </c>
      <c r="E13" s="360">
        <v>0</v>
      </c>
      <c r="F13" s="360">
        <v>0</v>
      </c>
      <c r="G13" s="360">
        <v>0</v>
      </c>
      <c r="H13" s="360">
        <v>0</v>
      </c>
    </row>
    <row r="14" spans="1:8" s="220" customFormat="1" ht="15" customHeight="1" x14ac:dyDescent="0.25">
      <c r="A14" s="528">
        <v>10</v>
      </c>
      <c r="B14" s="359" t="s">
        <v>286</v>
      </c>
      <c r="C14" s="360">
        <v>0.11337821491604307</v>
      </c>
      <c r="D14" s="360">
        <v>9.530924544619504E-2</v>
      </c>
      <c r="E14" s="360">
        <v>2.6</v>
      </c>
      <c r="F14" s="360">
        <v>2.36</v>
      </c>
      <c r="G14" s="360">
        <v>0</v>
      </c>
      <c r="H14" s="360">
        <v>0</v>
      </c>
    </row>
    <row r="15" spans="1:8" s="220" customFormat="1" ht="15" customHeight="1" x14ac:dyDescent="0.25">
      <c r="A15" s="528">
        <v>11</v>
      </c>
      <c r="B15" s="359" t="s">
        <v>287</v>
      </c>
      <c r="C15" s="360">
        <v>0.30054968890604161</v>
      </c>
      <c r="D15" s="360">
        <v>0.23065500851193926</v>
      </c>
      <c r="E15" s="360">
        <v>0.19</v>
      </c>
      <c r="F15" s="360">
        <v>0.14000000000000001</v>
      </c>
      <c r="G15" s="360">
        <v>0</v>
      </c>
      <c r="H15" s="360">
        <v>0</v>
      </c>
    </row>
    <row r="16" spans="1:8" s="220" customFormat="1" ht="15" customHeight="1" x14ac:dyDescent="0.25">
      <c r="A16" s="528">
        <v>12</v>
      </c>
      <c r="B16" s="359" t="s">
        <v>288</v>
      </c>
      <c r="C16" s="360">
        <v>0.36386421377271644</v>
      </c>
      <c r="D16" s="360">
        <v>0.30370872306485702</v>
      </c>
      <c r="E16" s="360">
        <v>0.16</v>
      </c>
      <c r="F16" s="360">
        <v>0.14000000000000001</v>
      </c>
      <c r="G16" s="360">
        <v>0</v>
      </c>
      <c r="H16" s="360">
        <v>0</v>
      </c>
    </row>
    <row r="17" spans="1:8" s="220" customFormat="1" ht="15" customHeight="1" x14ac:dyDescent="0.25">
      <c r="A17" s="528">
        <v>13</v>
      </c>
      <c r="B17" s="359" t="s">
        <v>289</v>
      </c>
      <c r="C17" s="360">
        <v>8.01819796931659E-2</v>
      </c>
      <c r="D17" s="360">
        <v>9.3139229996337669E-2</v>
      </c>
      <c r="E17" s="360">
        <v>0.15</v>
      </c>
      <c r="F17" s="360">
        <v>0.13</v>
      </c>
      <c r="G17" s="360">
        <v>0</v>
      </c>
      <c r="H17" s="360">
        <v>0</v>
      </c>
    </row>
    <row r="18" spans="1:8" s="220" customFormat="1" ht="15" customHeight="1" x14ac:dyDescent="0.25">
      <c r="A18" s="528">
        <v>14</v>
      </c>
      <c r="B18" s="359" t="s">
        <v>290</v>
      </c>
      <c r="C18" s="360">
        <v>2.6803763617775185</v>
      </c>
      <c r="D18" s="360">
        <v>2.2522803418707613</v>
      </c>
      <c r="E18" s="360">
        <v>1.52</v>
      </c>
      <c r="F18" s="360">
        <v>1.36</v>
      </c>
      <c r="G18" s="360">
        <v>0</v>
      </c>
      <c r="H18" s="360">
        <v>0</v>
      </c>
    </row>
    <row r="19" spans="1:8" s="220" customFormat="1" ht="15" customHeight="1" x14ac:dyDescent="0.25">
      <c r="A19" s="528">
        <v>15</v>
      </c>
      <c r="B19" s="359" t="s">
        <v>291</v>
      </c>
      <c r="C19" s="360">
        <v>6.332291633182964E-2</v>
      </c>
      <c r="D19" s="360">
        <v>6.7435005065384468E-2</v>
      </c>
      <c r="E19" s="360">
        <v>0.03</v>
      </c>
      <c r="F19" s="360">
        <v>0.03</v>
      </c>
      <c r="G19" s="360">
        <v>0</v>
      </c>
      <c r="H19" s="360">
        <v>0</v>
      </c>
    </row>
    <row r="20" spans="1:8" s="220" customFormat="1" ht="15" customHeight="1" x14ac:dyDescent="0.25">
      <c r="A20" s="528">
        <v>16</v>
      </c>
      <c r="B20" s="359" t="s">
        <v>292</v>
      </c>
      <c r="C20" s="360">
        <v>9.2188124673165291E-3</v>
      </c>
      <c r="D20" s="360">
        <v>7.2687455366795412E-3</v>
      </c>
      <c r="E20" s="360">
        <v>0</v>
      </c>
      <c r="F20" s="360">
        <v>0</v>
      </c>
      <c r="G20" s="360">
        <v>0</v>
      </c>
      <c r="H20" s="360">
        <v>0</v>
      </c>
    </row>
    <row r="21" spans="1:8" s="220" customFormat="1" ht="15" customHeight="1" x14ac:dyDescent="0.25">
      <c r="A21" s="528">
        <v>17</v>
      </c>
      <c r="B21" s="359" t="s">
        <v>293</v>
      </c>
      <c r="C21" s="360">
        <v>31.501829937410282</v>
      </c>
      <c r="D21" s="360">
        <v>33.288812528037532</v>
      </c>
      <c r="E21" s="360">
        <v>63.62</v>
      </c>
      <c r="F21" s="360">
        <v>63.51</v>
      </c>
      <c r="G21" s="360">
        <v>22.260651977874371</v>
      </c>
      <c r="H21" s="360">
        <v>0</v>
      </c>
    </row>
    <row r="22" spans="1:8" s="220" customFormat="1" ht="15" customHeight="1" x14ac:dyDescent="0.25">
      <c r="A22" s="528">
        <v>18</v>
      </c>
      <c r="B22" s="359" t="s">
        <v>294</v>
      </c>
      <c r="C22" s="360">
        <v>1.0174810643693988E-2</v>
      </c>
      <c r="D22" s="360">
        <v>7.5407682256130757E-3</v>
      </c>
      <c r="E22" s="360">
        <v>0</v>
      </c>
      <c r="F22" s="360">
        <v>0</v>
      </c>
      <c r="G22" s="360">
        <v>0</v>
      </c>
      <c r="H22" s="360">
        <v>0</v>
      </c>
    </row>
    <row r="23" spans="1:8" s="220" customFormat="1" ht="15" customHeight="1" x14ac:dyDescent="0.25">
      <c r="A23" s="528">
        <v>19</v>
      </c>
      <c r="B23" s="359" t="s">
        <v>295</v>
      </c>
      <c r="C23" s="360">
        <v>0.18973514549278248</v>
      </c>
      <c r="D23" s="360">
        <v>0.19987604911522436</v>
      </c>
      <c r="E23" s="360">
        <v>0.38</v>
      </c>
      <c r="F23" s="360">
        <v>0.37</v>
      </c>
      <c r="G23" s="360">
        <v>0</v>
      </c>
      <c r="H23" s="360">
        <v>0</v>
      </c>
    </row>
    <row r="24" spans="1:8" s="220" customFormat="1" ht="15" customHeight="1" x14ac:dyDescent="0.25">
      <c r="A24" s="528">
        <v>20</v>
      </c>
      <c r="B24" s="359" t="s">
        <v>296</v>
      </c>
      <c r="C24" s="360">
        <v>1.2142688462347597</v>
      </c>
      <c r="D24" s="360">
        <v>0.52653722031618411</v>
      </c>
      <c r="E24" s="360">
        <v>0.54</v>
      </c>
      <c r="F24" s="360">
        <v>0.52</v>
      </c>
      <c r="G24" s="360">
        <v>0</v>
      </c>
      <c r="H24" s="360">
        <v>0</v>
      </c>
    </row>
    <row r="25" spans="1:8" s="220" customFormat="1" ht="15" customHeight="1" x14ac:dyDescent="0.25">
      <c r="A25" s="528">
        <v>21</v>
      </c>
      <c r="B25" s="359" t="s">
        <v>297</v>
      </c>
      <c r="C25" s="360">
        <v>36.373734096652313</v>
      </c>
      <c r="D25" s="360">
        <v>36.311329107859329</v>
      </c>
      <c r="E25" s="360">
        <v>7.5</v>
      </c>
      <c r="F25" s="360">
        <v>6.84</v>
      </c>
      <c r="G25" s="360">
        <v>43.984551768181632</v>
      </c>
      <c r="H25" s="360">
        <v>50</v>
      </c>
    </row>
    <row r="26" spans="1:8" s="220" customFormat="1" ht="13.5" customHeight="1" x14ac:dyDescent="0.25">
      <c r="A26" s="359"/>
      <c r="B26" s="359" t="s">
        <v>94</v>
      </c>
      <c r="C26" s="361">
        <v>100</v>
      </c>
      <c r="D26" s="361">
        <v>100</v>
      </c>
      <c r="E26" s="361">
        <f>SUM(E5:E25)</f>
        <v>100</v>
      </c>
      <c r="F26" s="361">
        <v>100</v>
      </c>
      <c r="G26" s="361">
        <v>100</v>
      </c>
      <c r="H26" s="361">
        <v>100</v>
      </c>
    </row>
    <row r="27" spans="1:8" s="220" customFormat="1" ht="13.5" customHeight="1" x14ac:dyDescent="0.25">
      <c r="A27" s="110"/>
      <c r="B27" s="110"/>
      <c r="C27" s="118"/>
      <c r="D27" s="118"/>
      <c r="E27" s="118"/>
      <c r="F27" s="119"/>
      <c r="G27" s="119"/>
      <c r="H27" s="118"/>
    </row>
    <row r="28" spans="1:8" s="220" customFormat="1" ht="14.25" customHeight="1" x14ac:dyDescent="0.25">
      <c r="A28" s="1885" t="s">
        <v>79</v>
      </c>
      <c r="B28" s="1885"/>
      <c r="C28" s="1885"/>
      <c r="D28" s="1885"/>
      <c r="E28" s="1885"/>
      <c r="F28" s="1885"/>
      <c r="G28" s="1885"/>
      <c r="H28" s="1885"/>
    </row>
    <row r="29" spans="1:8" x14ac:dyDescent="0.25">
      <c r="A29" s="1886" t="str">
        <f>"$ indicates as on "&amp;TEXT($D$4,"mmmm dd, yyyy")</f>
        <v>$ indicates as on October 31, 2024</v>
      </c>
      <c r="B29" s="1886"/>
      <c r="C29" s="1886"/>
      <c r="D29" s="1886"/>
      <c r="E29" s="1886"/>
      <c r="F29" s="1886"/>
      <c r="G29" s="1886"/>
      <c r="H29" s="1886"/>
    </row>
    <row r="30" spans="1:8" s="220" customFormat="1" ht="32.25" customHeight="1" x14ac:dyDescent="0.25">
      <c r="A30" s="1886" t="s">
        <v>1201</v>
      </c>
      <c r="B30" s="1886"/>
      <c r="C30" s="1886"/>
      <c r="D30" s="1886"/>
      <c r="E30" s="1886"/>
      <c r="F30" s="1886"/>
      <c r="G30" s="1886"/>
      <c r="H30" s="1886"/>
    </row>
    <row r="31" spans="1:8" s="220" customFormat="1" ht="13.5" customHeight="1" x14ac:dyDescent="0.25">
      <c r="A31" s="1885" t="s">
        <v>167</v>
      </c>
      <c r="B31" s="1885"/>
      <c r="C31" s="1885"/>
      <c r="D31" s="1885"/>
      <c r="E31" s="1885"/>
      <c r="F31" s="1885"/>
      <c r="G31" s="1885"/>
      <c r="H31" s="1885"/>
    </row>
  </sheetData>
  <mergeCells count="10">
    <mergeCell ref="A28:H28"/>
    <mergeCell ref="A30:H30"/>
    <mergeCell ref="A31:H31"/>
    <mergeCell ref="A2:H2"/>
    <mergeCell ref="A3:A4"/>
    <mergeCell ref="B3:B4"/>
    <mergeCell ref="C3:D3"/>
    <mergeCell ref="E3:F3"/>
    <mergeCell ref="G3:H3"/>
    <mergeCell ref="A29:H29"/>
  </mergeCells>
  <printOptions horizontalCentered="1"/>
  <pageMargins left="0.78431372549019618" right="0.78431372549019618" top="0.98039215686274517" bottom="0.98039215686274517" header="0.50980392156862753" footer="0.50980392156862753"/>
  <pageSetup paperSize="9" scale="92"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workbookViewId="0">
      <selection sqref="A1:K1"/>
    </sheetView>
  </sheetViews>
  <sheetFormatPr defaultColWidth="9.140625" defaultRowHeight="15" x14ac:dyDescent="0.25"/>
  <cols>
    <col min="1" max="6" width="14.5703125" style="77" bestFit="1" customWidth="1"/>
    <col min="7" max="7" width="5.42578125" style="77" bestFit="1" customWidth="1"/>
    <col min="8" max="16384" width="9.140625" style="77"/>
  </cols>
  <sheetData>
    <row r="1" spans="1:7" x14ac:dyDescent="0.25">
      <c r="A1" s="159" t="s">
        <v>17</v>
      </c>
      <c r="B1" s="159"/>
      <c r="C1" s="159"/>
      <c r="D1" s="159"/>
      <c r="E1" s="159"/>
      <c r="F1" s="159"/>
    </row>
    <row r="2" spans="1:7" s="220" customFormat="1" ht="18" customHeight="1" x14ac:dyDescent="0.25">
      <c r="A2" s="1890" t="s">
        <v>114</v>
      </c>
      <c r="B2" s="1887" t="s">
        <v>298</v>
      </c>
      <c r="C2" s="1888"/>
      <c r="D2" s="1888"/>
      <c r="E2" s="1888"/>
      <c r="F2" s="1889"/>
    </row>
    <row r="3" spans="1:7" s="220" customFormat="1" ht="18" customHeight="1" x14ac:dyDescent="0.25">
      <c r="A3" s="1891"/>
      <c r="B3" s="1265" t="s">
        <v>299</v>
      </c>
      <c r="C3" s="1265" t="s">
        <v>300</v>
      </c>
      <c r="D3" s="1265" t="s">
        <v>78</v>
      </c>
      <c r="E3" s="1265" t="s">
        <v>301</v>
      </c>
      <c r="F3" s="1265" t="s">
        <v>297</v>
      </c>
    </row>
    <row r="4" spans="1:7" s="81" customFormat="1" ht="18" customHeight="1" x14ac:dyDescent="0.25">
      <c r="A4" s="316" t="s">
        <v>477</v>
      </c>
      <c r="B4" s="362">
        <v>34.431982336452869</v>
      </c>
      <c r="C4" s="362">
        <v>13.0199984621889</v>
      </c>
      <c r="D4" s="362">
        <v>3.2849058607471351</v>
      </c>
      <c r="E4" s="362">
        <v>0.13515121235006566</v>
      </c>
      <c r="F4" s="362">
        <v>49.127962128261025</v>
      </c>
    </row>
    <row r="5" spans="1:7" s="81" customFormat="1" ht="18" customHeight="1" x14ac:dyDescent="0.25">
      <c r="A5" s="317" t="s">
        <v>681</v>
      </c>
      <c r="B5" s="363">
        <v>36.839875481097714</v>
      </c>
      <c r="C5" s="363">
        <v>7.6613250958293273</v>
      </c>
      <c r="D5" s="363">
        <v>3.1364328617833177</v>
      </c>
      <c r="E5" s="363">
        <v>4.3444006939109749E-2</v>
      </c>
      <c r="F5" s="363">
        <v>52.322296081989762</v>
      </c>
      <c r="G5" s="120"/>
    </row>
    <row r="6" spans="1:7" s="220" customFormat="1" ht="18" customHeight="1" x14ac:dyDescent="0.25">
      <c r="A6" s="135">
        <v>45412</v>
      </c>
      <c r="B6" s="213">
        <v>38.581507405826095</v>
      </c>
      <c r="C6" s="213">
        <v>6.1647818120874911</v>
      </c>
      <c r="D6" s="213">
        <v>2.7451590559904235</v>
      </c>
      <c r="E6" s="213">
        <v>5.6915565716708369E-3</v>
      </c>
      <c r="F6" s="213">
        <v>52.502860169524311</v>
      </c>
    </row>
    <row r="7" spans="1:7" s="220" customFormat="1" ht="18" customHeight="1" x14ac:dyDescent="0.25">
      <c r="A7" s="135">
        <v>45443</v>
      </c>
      <c r="B7" s="213">
        <v>38.793481223311346</v>
      </c>
      <c r="C7" s="213">
        <v>6.4085656478851396</v>
      </c>
      <c r="D7" s="213">
        <v>3.7494118401991301</v>
      </c>
      <c r="E7" s="213">
        <v>0.16447709273690175</v>
      </c>
      <c r="F7" s="213">
        <v>50.884064195867481</v>
      </c>
    </row>
    <row r="8" spans="1:7" s="220" customFormat="1" ht="18" customHeight="1" x14ac:dyDescent="0.25">
      <c r="A8" s="135">
        <v>45473</v>
      </c>
      <c r="B8" s="213">
        <v>37.024266733175502</v>
      </c>
      <c r="C8" s="213">
        <v>7.8948549022786887</v>
      </c>
      <c r="D8" s="213">
        <v>2.9717587175929077</v>
      </c>
      <c r="E8" s="213">
        <v>3.771359293089252E-2</v>
      </c>
      <c r="F8" s="213">
        <v>52.07140605402202</v>
      </c>
    </row>
    <row r="9" spans="1:7" s="220" customFormat="1" ht="18" customHeight="1" x14ac:dyDescent="0.25">
      <c r="A9" s="135">
        <v>45504</v>
      </c>
      <c r="B9" s="213">
        <v>37.377336019145311</v>
      </c>
      <c r="C9" s="213">
        <v>4.6951793483689039</v>
      </c>
      <c r="D9" s="213">
        <v>3.9112741536855991</v>
      </c>
      <c r="E9" s="213">
        <v>3.2679896316554324E-2</v>
      </c>
      <c r="F9" s="213">
        <v>53.983530582483638</v>
      </c>
    </row>
    <row r="10" spans="1:7" s="220" customFormat="1" ht="18" customHeight="1" x14ac:dyDescent="0.25">
      <c r="A10" s="135">
        <v>45535</v>
      </c>
      <c r="B10" s="213">
        <v>34.007463860208581</v>
      </c>
      <c r="C10" s="213">
        <v>11.888580201969013</v>
      </c>
      <c r="D10" s="213">
        <v>2.7633951024876922</v>
      </c>
      <c r="E10" s="213">
        <v>1.4040711160935838E-2</v>
      </c>
      <c r="F10" s="213">
        <v>51.326520124173783</v>
      </c>
    </row>
    <row r="11" spans="1:7" s="220" customFormat="1" ht="13.5" customHeight="1" x14ac:dyDescent="0.25">
      <c r="A11" s="135">
        <v>45565</v>
      </c>
      <c r="B11" s="213">
        <v>36.31527844044728</v>
      </c>
      <c r="C11" s="213">
        <v>7.1465991817163648</v>
      </c>
      <c r="D11" s="213">
        <v>2.6274636635012896</v>
      </c>
      <c r="E11" s="213">
        <v>1.7036069956296404E-2</v>
      </c>
      <c r="F11" s="213">
        <v>53.893622644378759</v>
      </c>
    </row>
    <row r="12" spans="1:7" s="220" customFormat="1" x14ac:dyDescent="0.25">
      <c r="A12" s="135">
        <v>45596</v>
      </c>
      <c r="B12" s="213">
        <v>36.357559898931541</v>
      </c>
      <c r="C12" s="213">
        <v>9.4796214787062318</v>
      </c>
      <c r="D12" s="213">
        <v>3.019083342394731</v>
      </c>
      <c r="E12" s="213">
        <v>1.553022980202733E-2</v>
      </c>
      <c r="F12" s="213">
        <v>51.128205050165477</v>
      </c>
    </row>
    <row r="13" spans="1:7" s="220" customFormat="1" ht="15" customHeigh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35"/>
      <c r="C13" s="235"/>
      <c r="D13" s="235"/>
      <c r="E13" s="235"/>
      <c r="F13" s="235"/>
    </row>
    <row r="14" spans="1:7" s="220" customFormat="1" x14ac:dyDescent="0.25">
      <c r="A14" s="1857" t="s">
        <v>302</v>
      </c>
      <c r="B14" s="1857"/>
      <c r="C14" s="1857"/>
      <c r="D14" s="1857"/>
      <c r="E14" s="1857"/>
    </row>
    <row r="15" spans="1:7" s="220" customFormat="1" x14ac:dyDescent="0.25">
      <c r="A15" s="264"/>
    </row>
    <row r="16" spans="1:7" s="220" customFormat="1" x14ac:dyDescent="0.25">
      <c r="A16" s="77"/>
      <c r="B16" s="77"/>
      <c r="C16" s="77"/>
      <c r="D16" s="77"/>
      <c r="E16" s="77"/>
    </row>
  </sheetData>
  <mergeCells count="3">
    <mergeCell ref="A2:A3"/>
    <mergeCell ref="B2:F2"/>
    <mergeCell ref="A14:E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workbookViewId="0">
      <selection sqref="A1:K1"/>
    </sheetView>
  </sheetViews>
  <sheetFormatPr defaultColWidth="9.140625" defaultRowHeight="15" x14ac:dyDescent="0.25"/>
  <cols>
    <col min="1" max="6" width="14.5703125" style="77" bestFit="1" customWidth="1"/>
    <col min="7" max="7" width="4.5703125" style="77" bestFit="1" customWidth="1"/>
    <col min="8" max="16384" width="9.140625" style="77"/>
  </cols>
  <sheetData>
    <row r="1" spans="1:6" ht="18" customHeight="1" x14ac:dyDescent="0.25">
      <c r="A1" s="159" t="s">
        <v>18</v>
      </c>
      <c r="B1" s="159"/>
      <c r="C1" s="159"/>
      <c r="D1" s="159"/>
      <c r="E1" s="159"/>
      <c r="F1" s="159"/>
    </row>
    <row r="2" spans="1:6" s="220" customFormat="1" ht="18" customHeight="1" x14ac:dyDescent="0.25">
      <c r="A2" s="1896" t="s">
        <v>303</v>
      </c>
      <c r="B2" s="1892" t="s">
        <v>298</v>
      </c>
      <c r="C2" s="1894"/>
      <c r="D2" s="1894"/>
      <c r="E2" s="1894"/>
      <c r="F2" s="1895"/>
    </row>
    <row r="3" spans="1:6" s="220" customFormat="1" ht="18" customHeight="1" x14ac:dyDescent="0.25">
      <c r="A3" s="1891"/>
      <c r="B3" s="1265" t="s">
        <v>299</v>
      </c>
      <c r="C3" s="1265" t="s">
        <v>300</v>
      </c>
      <c r="D3" s="1265" t="s">
        <v>78</v>
      </c>
      <c r="E3" s="1265" t="s">
        <v>301</v>
      </c>
      <c r="F3" s="1265" t="s">
        <v>297</v>
      </c>
    </row>
    <row r="4" spans="1:6" s="81" customFormat="1" ht="18" customHeight="1" x14ac:dyDescent="0.25">
      <c r="A4" s="316" t="s">
        <v>477</v>
      </c>
      <c r="B4" s="362">
        <v>28.24</v>
      </c>
      <c r="C4" s="362">
        <v>14.43</v>
      </c>
      <c r="D4" s="362">
        <v>7.78</v>
      </c>
      <c r="E4" s="362">
        <v>0.24</v>
      </c>
      <c r="F4" s="362">
        <v>49.31</v>
      </c>
    </row>
    <row r="5" spans="1:6" s="81" customFormat="1" ht="18" customHeight="1" x14ac:dyDescent="0.25">
      <c r="A5" s="317" t="s">
        <v>681</v>
      </c>
      <c r="B5" s="364">
        <v>28.24</v>
      </c>
      <c r="C5" s="364">
        <v>14.43</v>
      </c>
      <c r="D5" s="364">
        <v>7.78</v>
      </c>
      <c r="E5" s="364">
        <v>0.24</v>
      </c>
      <c r="F5" s="364">
        <v>49.31</v>
      </c>
    </row>
    <row r="6" spans="1:6" s="220" customFormat="1" ht="18" customHeight="1" x14ac:dyDescent="0.25">
      <c r="A6" s="135">
        <v>45412</v>
      </c>
      <c r="B6" s="213">
        <v>29.27</v>
      </c>
      <c r="C6" s="213">
        <v>13.71</v>
      </c>
      <c r="D6" s="213">
        <v>8.48</v>
      </c>
      <c r="E6" s="213">
        <v>0.16</v>
      </c>
      <c r="F6" s="213">
        <v>48.39</v>
      </c>
    </row>
    <row r="7" spans="1:6" s="220" customFormat="1" ht="18" customHeight="1" x14ac:dyDescent="0.25">
      <c r="A7" s="135">
        <v>45443</v>
      </c>
      <c r="B7" s="213">
        <v>29.15</v>
      </c>
      <c r="C7" s="213">
        <v>16.100000000000001</v>
      </c>
      <c r="D7" s="213">
        <v>8.5500000000000007</v>
      </c>
      <c r="E7" s="213">
        <v>0.19</v>
      </c>
      <c r="F7" s="213">
        <v>46.01</v>
      </c>
    </row>
    <row r="8" spans="1:6" s="220" customFormat="1" ht="18" customHeight="1" x14ac:dyDescent="0.25">
      <c r="A8" s="135">
        <v>45473</v>
      </c>
      <c r="B8" s="213">
        <v>30.07</v>
      </c>
      <c r="C8" s="213">
        <v>13.22</v>
      </c>
      <c r="D8" s="213">
        <v>8.7100000000000009</v>
      </c>
      <c r="E8" s="213">
        <v>0.18</v>
      </c>
      <c r="F8" s="213">
        <v>47.82</v>
      </c>
    </row>
    <row r="9" spans="1:6" s="220" customFormat="1" ht="18" customHeight="1" x14ac:dyDescent="0.25">
      <c r="A9" s="135">
        <v>45504</v>
      </c>
      <c r="B9" s="213">
        <v>29.26</v>
      </c>
      <c r="C9" s="213">
        <v>11.53</v>
      </c>
      <c r="D9" s="213">
        <v>8.19</v>
      </c>
      <c r="E9" s="213">
        <v>0.2</v>
      </c>
      <c r="F9" s="213">
        <v>50.82</v>
      </c>
    </row>
    <row r="10" spans="1:6" s="220" customFormat="1" ht="18" customHeight="1" x14ac:dyDescent="0.25">
      <c r="A10" s="135">
        <v>45535</v>
      </c>
      <c r="B10" s="213">
        <v>28.29</v>
      </c>
      <c r="C10" s="213">
        <v>15.24</v>
      </c>
      <c r="D10" s="213">
        <v>8.0299999999999994</v>
      </c>
      <c r="E10" s="213">
        <v>0.23</v>
      </c>
      <c r="F10" s="213">
        <v>48.2</v>
      </c>
    </row>
    <row r="11" spans="1:6" s="220" customFormat="1" ht="18" customHeight="1" x14ac:dyDescent="0.25">
      <c r="A11" s="135">
        <v>45565</v>
      </c>
      <c r="B11" s="213">
        <v>28.03</v>
      </c>
      <c r="C11" s="213">
        <v>15.21</v>
      </c>
      <c r="D11" s="213">
        <v>9.16</v>
      </c>
      <c r="E11" s="213">
        <v>0.28000000000000003</v>
      </c>
      <c r="F11" s="213">
        <v>47.32</v>
      </c>
    </row>
    <row r="12" spans="1:6" s="220" customFormat="1" x14ac:dyDescent="0.25">
      <c r="A12" s="135">
        <v>45596</v>
      </c>
      <c r="B12" s="213">
        <v>29.39</v>
      </c>
      <c r="C12" s="213">
        <v>15.08</v>
      </c>
      <c r="D12" s="213">
        <v>9.4700000000000006</v>
      </c>
      <c r="E12" s="213">
        <v>0.22</v>
      </c>
      <c r="F12" s="213">
        <v>45.83</v>
      </c>
    </row>
    <row r="13" spans="1:6"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35"/>
      <c r="C13" s="235"/>
      <c r="D13" s="235"/>
      <c r="E13" s="235"/>
      <c r="F13" s="235"/>
    </row>
    <row r="14" spans="1:6" s="220" customFormat="1" x14ac:dyDescent="0.25">
      <c r="A14" s="1857" t="s">
        <v>304</v>
      </c>
      <c r="B14" s="1857"/>
      <c r="C14" s="1857"/>
      <c r="D14" s="1857"/>
      <c r="E14" s="1857"/>
      <c r="F14" s="1857"/>
    </row>
    <row r="15" spans="1:6" s="220" customFormat="1" x14ac:dyDescent="0.25">
      <c r="A15" s="264"/>
    </row>
    <row r="16" spans="1:6" s="220" customFormat="1" x14ac:dyDescent="0.25">
      <c r="A16" s="77"/>
      <c r="B16" s="77"/>
      <c r="C16" s="77"/>
      <c r="D16" s="77"/>
      <c r="E16" s="77"/>
      <c r="F16" s="77"/>
    </row>
  </sheetData>
  <mergeCells count="3">
    <mergeCell ref="B2:F2"/>
    <mergeCell ref="A14:F14"/>
    <mergeCell ref="A2:A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showGridLines="0" workbookViewId="0">
      <selection sqref="A1:K1"/>
    </sheetView>
  </sheetViews>
  <sheetFormatPr defaultColWidth="9.140625" defaultRowHeight="15" x14ac:dyDescent="0.25"/>
  <cols>
    <col min="1" max="6" width="14.5703125" style="77" bestFit="1" customWidth="1"/>
    <col min="7" max="7" width="4.5703125" style="77" bestFit="1" customWidth="1"/>
    <col min="8" max="16384" width="9.140625" style="77"/>
  </cols>
  <sheetData>
    <row r="1" spans="1:6" ht="21" customHeight="1" x14ac:dyDescent="0.25">
      <c r="A1" s="297" t="s">
        <v>19</v>
      </c>
      <c r="B1" s="297"/>
      <c r="C1" s="297"/>
      <c r="D1" s="297"/>
      <c r="E1" s="297"/>
    </row>
    <row r="2" spans="1:6" s="220" customFormat="1" ht="18.75" customHeight="1" x14ac:dyDescent="0.25">
      <c r="A2" s="1896" t="s">
        <v>114</v>
      </c>
      <c r="B2" s="1892" t="s">
        <v>298</v>
      </c>
      <c r="C2" s="1897"/>
      <c r="D2" s="1897"/>
      <c r="E2" s="1897"/>
      <c r="F2" s="1893"/>
    </row>
    <row r="3" spans="1:6" s="220" customFormat="1" ht="18" customHeight="1" x14ac:dyDescent="0.25">
      <c r="A3" s="1891"/>
      <c r="B3" s="1265" t="s">
        <v>299</v>
      </c>
      <c r="C3" s="1265" t="s">
        <v>300</v>
      </c>
      <c r="D3" s="1265" t="s">
        <v>78</v>
      </c>
      <c r="E3" s="1265" t="s">
        <v>301</v>
      </c>
      <c r="F3" s="1265" t="s">
        <v>297</v>
      </c>
    </row>
    <row r="4" spans="1:6" s="81" customFormat="1" ht="18" customHeight="1" x14ac:dyDescent="0.25">
      <c r="A4" s="316" t="s">
        <v>477</v>
      </c>
      <c r="B4" s="365">
        <v>0</v>
      </c>
      <c r="C4" s="365">
        <v>0</v>
      </c>
      <c r="D4" s="365">
        <v>0</v>
      </c>
      <c r="E4" s="365">
        <v>0</v>
      </c>
      <c r="F4" s="365">
        <v>100</v>
      </c>
    </row>
    <row r="5" spans="1:6" s="81" customFormat="1" ht="18" customHeight="1" x14ac:dyDescent="0.25">
      <c r="A5" s="317" t="s">
        <v>681</v>
      </c>
      <c r="B5" s="366">
        <v>0.41786769864788298</v>
      </c>
      <c r="C5" s="366">
        <v>0</v>
      </c>
      <c r="D5" s="366">
        <v>0</v>
      </c>
      <c r="E5" s="366">
        <v>0</v>
      </c>
      <c r="F5" s="366">
        <v>99.653214352635104</v>
      </c>
    </row>
    <row r="6" spans="1:6" s="220" customFormat="1" ht="18" customHeight="1" x14ac:dyDescent="0.25">
      <c r="A6" s="135">
        <v>45412</v>
      </c>
      <c r="B6" s="208">
        <v>0</v>
      </c>
      <c r="C6" s="208">
        <v>0</v>
      </c>
      <c r="D6" s="208">
        <v>0</v>
      </c>
      <c r="E6" s="208">
        <v>0</v>
      </c>
      <c r="F6" s="208">
        <v>100</v>
      </c>
    </row>
    <row r="7" spans="1:6" s="220" customFormat="1" ht="18" customHeight="1" x14ac:dyDescent="0.25">
      <c r="A7" s="135">
        <v>45443</v>
      </c>
      <c r="B7" s="208">
        <v>0.74177162768797822</v>
      </c>
      <c r="C7" s="208">
        <v>0</v>
      </c>
      <c r="D7" s="208">
        <v>0</v>
      </c>
      <c r="E7" s="208">
        <v>0</v>
      </c>
      <c r="F7" s="208">
        <v>99.258228372312018</v>
      </c>
    </row>
    <row r="8" spans="1:6" s="220" customFormat="1" ht="18" customHeight="1" x14ac:dyDescent="0.25">
      <c r="A8" s="135">
        <v>45473</v>
      </c>
      <c r="B8" s="208">
        <v>0</v>
      </c>
      <c r="C8" s="208">
        <v>0</v>
      </c>
      <c r="D8" s="208">
        <v>0</v>
      </c>
      <c r="E8" s="208">
        <v>0</v>
      </c>
      <c r="F8" s="208">
        <v>100</v>
      </c>
    </row>
    <row r="9" spans="1:6" s="220" customFormat="1" ht="18" customHeight="1" x14ac:dyDescent="0.25">
      <c r="A9" s="135">
        <v>45504</v>
      </c>
      <c r="B9" s="208">
        <v>0</v>
      </c>
      <c r="C9" s="208">
        <v>0</v>
      </c>
      <c r="D9" s="208">
        <v>0</v>
      </c>
      <c r="E9" s="208">
        <v>0</v>
      </c>
      <c r="F9" s="208">
        <v>100</v>
      </c>
    </row>
    <row r="10" spans="1:6" s="220" customFormat="1" ht="18" customHeight="1" x14ac:dyDescent="0.25">
      <c r="A10" s="135">
        <v>45535</v>
      </c>
      <c r="B10" s="208">
        <v>0</v>
      </c>
      <c r="C10" s="208">
        <v>0</v>
      </c>
      <c r="D10" s="208">
        <v>0</v>
      </c>
      <c r="E10" s="208">
        <v>0</v>
      </c>
      <c r="F10" s="208">
        <v>100</v>
      </c>
    </row>
    <row r="11" spans="1:6" s="220" customFormat="1" ht="18" customHeight="1" x14ac:dyDescent="0.25">
      <c r="A11" s="135">
        <v>45565</v>
      </c>
      <c r="B11" s="208">
        <v>0</v>
      </c>
      <c r="C11" s="208">
        <v>0</v>
      </c>
      <c r="D11" s="208">
        <v>0</v>
      </c>
      <c r="E11" s="208">
        <v>0</v>
      </c>
      <c r="F11" s="208">
        <v>100</v>
      </c>
    </row>
    <row r="12" spans="1:6" s="220" customFormat="1" ht="18" customHeight="1" x14ac:dyDescent="0.25">
      <c r="A12" s="135">
        <v>45596</v>
      </c>
      <c r="B12" s="208">
        <v>0</v>
      </c>
      <c r="C12" s="208">
        <v>0</v>
      </c>
      <c r="D12" s="208">
        <v>0</v>
      </c>
      <c r="E12" s="208">
        <v>0</v>
      </c>
      <c r="F12" s="208">
        <v>100</v>
      </c>
    </row>
    <row r="13" spans="1:6"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36"/>
      <c r="C13" s="236"/>
      <c r="D13" s="236"/>
      <c r="E13" s="236"/>
      <c r="F13" s="236"/>
    </row>
    <row r="14" spans="1:6" s="220" customFormat="1" x14ac:dyDescent="0.25">
      <c r="A14" s="1898" t="s">
        <v>305</v>
      </c>
      <c r="B14" s="1898"/>
      <c r="C14" s="1898"/>
      <c r="D14" s="1898"/>
      <c r="E14" s="1898"/>
      <c r="F14" s="1898"/>
    </row>
    <row r="15" spans="1:6" s="220" customFormat="1" x14ac:dyDescent="0.25">
      <c r="A15" s="264"/>
      <c r="B15" s="77"/>
      <c r="C15" s="77"/>
      <c r="D15" s="77"/>
      <c r="E15" s="77"/>
      <c r="F15" s="77"/>
    </row>
  </sheetData>
  <mergeCells count="3">
    <mergeCell ref="A2:A3"/>
    <mergeCell ref="B2:F2"/>
    <mergeCell ref="A14:F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workbookViewId="0">
      <selection sqref="A1:K1"/>
    </sheetView>
  </sheetViews>
  <sheetFormatPr defaultColWidth="9.140625" defaultRowHeight="15" x14ac:dyDescent="0.25"/>
  <cols>
    <col min="1" max="1" width="6.42578125" style="121" bestFit="1" customWidth="1"/>
    <col min="2" max="2" width="20.5703125" style="121" bestFit="1" customWidth="1"/>
    <col min="3" max="3" width="10" style="121" bestFit="1" customWidth="1"/>
    <col min="4" max="4" width="13.85546875" style="121" bestFit="1" customWidth="1"/>
    <col min="5" max="5" width="9.5703125" style="121" customWidth="1"/>
    <col min="6" max="7" width="6" style="121" bestFit="1" customWidth="1"/>
    <col min="8" max="8" width="9.5703125" style="121" bestFit="1" customWidth="1"/>
    <col min="9" max="9" width="10.5703125" style="121" bestFit="1" customWidth="1"/>
    <col min="10" max="11" width="10" style="121" bestFit="1" customWidth="1"/>
    <col min="12" max="16384" width="9.140625" style="121"/>
  </cols>
  <sheetData>
    <row r="1" spans="1:11" ht="15.75" customHeight="1" x14ac:dyDescent="0.25">
      <c r="A1" s="191" t="s">
        <v>1233</v>
      </c>
      <c r="B1" s="191"/>
      <c r="C1" s="191"/>
      <c r="D1" s="191"/>
      <c r="E1" s="191"/>
      <c r="F1" s="191"/>
      <c r="G1" s="191"/>
      <c r="H1" s="191"/>
      <c r="I1" s="191"/>
      <c r="J1" s="191"/>
    </row>
    <row r="2" spans="1:11" s="188" customFormat="1" ht="60" x14ac:dyDescent="0.25">
      <c r="A2" s="1267" t="s">
        <v>103</v>
      </c>
      <c r="B2" s="1267" t="s">
        <v>306</v>
      </c>
      <c r="C2" s="1268" t="s">
        <v>307</v>
      </c>
      <c r="D2" s="1268" t="s">
        <v>308</v>
      </c>
      <c r="E2" s="1269" t="s">
        <v>309</v>
      </c>
      <c r="F2" s="1269" t="s">
        <v>310</v>
      </c>
      <c r="G2" s="1269" t="s">
        <v>311</v>
      </c>
      <c r="H2" s="1268" t="s">
        <v>312</v>
      </c>
      <c r="I2" s="1268" t="s">
        <v>313</v>
      </c>
      <c r="J2" s="1268" t="s">
        <v>314</v>
      </c>
    </row>
    <row r="3" spans="1:11" s="188" customFormat="1" ht="15" customHeight="1" x14ac:dyDescent="0.25">
      <c r="A3" s="198">
        <v>1</v>
      </c>
      <c r="B3" s="367" t="s">
        <v>315</v>
      </c>
      <c r="C3" s="213">
        <v>123.8</v>
      </c>
      <c r="D3" s="213">
        <v>191962.88477100001</v>
      </c>
      <c r="E3" s="213">
        <v>2.0978597853456615</v>
      </c>
      <c r="F3" s="213">
        <v>1.04</v>
      </c>
      <c r="G3" s="213">
        <v>0.30216399999999999</v>
      </c>
      <c r="H3" s="213">
        <v>1.61</v>
      </c>
      <c r="I3" s="213">
        <v>-10.521428999999999</v>
      </c>
      <c r="J3" s="368">
        <v>0.02</v>
      </c>
      <c r="K3" s="122"/>
    </row>
    <row r="4" spans="1:11" s="188" customFormat="1" ht="15" customHeight="1" x14ac:dyDescent="0.25">
      <c r="A4" s="198">
        <v>2</v>
      </c>
      <c r="B4" s="367" t="s">
        <v>316</v>
      </c>
      <c r="C4" s="213">
        <v>892.46</v>
      </c>
      <c r="D4" s="213">
        <v>314873.698278</v>
      </c>
      <c r="E4" s="213">
        <v>3.4410863843210548</v>
      </c>
      <c r="F4" s="213">
        <v>1.49</v>
      </c>
      <c r="G4" s="213">
        <v>0.47275400000000001</v>
      </c>
      <c r="H4" s="213">
        <v>1.85</v>
      </c>
      <c r="I4" s="213">
        <v>4.1772470000000004</v>
      </c>
      <c r="J4" s="368">
        <v>0.02</v>
      </c>
    </row>
    <row r="5" spans="1:11" s="188" customFormat="1" ht="15" customHeight="1" x14ac:dyDescent="0.25">
      <c r="A5" s="198">
        <v>3</v>
      </c>
      <c r="B5" s="367" t="s">
        <v>317</v>
      </c>
      <c r="C5" s="213">
        <v>88.78</v>
      </c>
      <c r="D5" s="213">
        <v>136406.276992</v>
      </c>
      <c r="E5" s="213">
        <v>1.4907113076135048</v>
      </c>
      <c r="F5" s="213">
        <v>0.66</v>
      </c>
      <c r="G5" s="213">
        <v>0.160832</v>
      </c>
      <c r="H5" s="213">
        <v>1.41</v>
      </c>
      <c r="I5" s="213">
        <v>-14.457295</v>
      </c>
      <c r="J5" s="368">
        <v>0.03</v>
      </c>
    </row>
    <row r="6" spans="1:11" s="188" customFormat="1" ht="15" customHeight="1" x14ac:dyDescent="0.25">
      <c r="A6" s="198">
        <v>4</v>
      </c>
      <c r="B6" s="367" t="s">
        <v>318</v>
      </c>
      <c r="C6" s="213">
        <v>763.08</v>
      </c>
      <c r="D6" s="213">
        <v>1308704.9180089999</v>
      </c>
      <c r="E6" s="213">
        <v>14.302136695071871</v>
      </c>
      <c r="F6" s="213">
        <v>1.05</v>
      </c>
      <c r="G6" s="213">
        <v>0.41662399999999999</v>
      </c>
      <c r="H6" s="213">
        <v>1.38</v>
      </c>
      <c r="I6" s="213">
        <v>0.170323</v>
      </c>
      <c r="J6" s="368">
        <v>0.02</v>
      </c>
    </row>
    <row r="7" spans="1:11" s="188" customFormat="1" ht="15" customHeight="1" x14ac:dyDescent="0.25">
      <c r="A7" s="198">
        <v>5</v>
      </c>
      <c r="B7" s="367" t="s">
        <v>319</v>
      </c>
      <c r="C7" s="213">
        <v>2076.0700000000002</v>
      </c>
      <c r="D7" s="213">
        <v>634742.331886</v>
      </c>
      <c r="E7" s="213">
        <v>6.9367597476391678</v>
      </c>
      <c r="F7" s="213">
        <v>0.75</v>
      </c>
      <c r="G7" s="213">
        <v>0.19913800000000001</v>
      </c>
      <c r="H7" s="213">
        <v>1.44</v>
      </c>
      <c r="I7" s="213">
        <v>-6.3352870000000001</v>
      </c>
      <c r="J7" s="368">
        <v>0.02</v>
      </c>
    </row>
    <row r="8" spans="1:11" s="188" customFormat="1" ht="15" customHeight="1" x14ac:dyDescent="0.25">
      <c r="A8" s="198">
        <v>6</v>
      </c>
      <c r="B8" s="367" t="s">
        <v>619</v>
      </c>
      <c r="C8" s="213">
        <v>244.55</v>
      </c>
      <c r="D8" s="213">
        <v>91982.206302000006</v>
      </c>
      <c r="E8" s="213">
        <v>1.0052243786528341</v>
      </c>
      <c r="F8" s="213">
        <v>1.24</v>
      </c>
      <c r="G8" s="213">
        <v>0.41280899999999998</v>
      </c>
      <c r="H8" s="213">
        <v>1.64</v>
      </c>
      <c r="I8" s="213">
        <v>-6.364077</v>
      </c>
      <c r="J8" s="368">
        <v>0.04</v>
      </c>
    </row>
    <row r="9" spans="1:11" s="188" customFormat="1" ht="15" customHeight="1" x14ac:dyDescent="0.25">
      <c r="A9" s="198">
        <v>7</v>
      </c>
      <c r="B9" s="367" t="s">
        <v>320</v>
      </c>
      <c r="C9" s="213">
        <v>994.06</v>
      </c>
      <c r="D9" s="213">
        <v>254592.68283999999</v>
      </c>
      <c r="E9" s="213">
        <v>2.7823073799419449</v>
      </c>
      <c r="F9" s="213">
        <v>0.88</v>
      </c>
      <c r="G9" s="213">
        <v>0.25940000000000002</v>
      </c>
      <c r="H9" s="213">
        <v>1.48</v>
      </c>
      <c r="I9" s="213">
        <v>-6.5806519999999997</v>
      </c>
      <c r="J9" s="368">
        <v>0.02</v>
      </c>
    </row>
    <row r="10" spans="1:11" s="188" customFormat="1" ht="15" customHeight="1" x14ac:dyDescent="0.25">
      <c r="A10" s="198">
        <v>8</v>
      </c>
      <c r="B10" s="367" t="s">
        <v>321</v>
      </c>
      <c r="C10" s="213">
        <v>13532.37</v>
      </c>
      <c r="D10" s="213">
        <v>901612.50690000004</v>
      </c>
      <c r="E10" s="213">
        <v>9.8532412786283672</v>
      </c>
      <c r="F10" s="213">
        <v>1.18</v>
      </c>
      <c r="G10" s="213">
        <v>0.54797899999999999</v>
      </c>
      <c r="H10" s="213">
        <v>1.36</v>
      </c>
      <c r="I10" s="213">
        <v>-9.7704649999999997</v>
      </c>
      <c r="J10" s="368">
        <v>0.01</v>
      </c>
    </row>
    <row r="11" spans="1:11" s="188" customFormat="1" ht="15" customHeight="1" x14ac:dyDescent="0.25">
      <c r="A11" s="198">
        <v>9</v>
      </c>
      <c r="B11" s="367" t="s">
        <v>322</v>
      </c>
      <c r="C11" s="213">
        <v>1248.3399999999999</v>
      </c>
      <c r="D11" s="213">
        <v>122473.810929</v>
      </c>
      <c r="E11" s="213">
        <v>1.3384508313285786</v>
      </c>
      <c r="F11" s="213">
        <v>1.45</v>
      </c>
      <c r="G11" s="213">
        <v>0.44228099999999998</v>
      </c>
      <c r="H11" s="213">
        <v>1.86</v>
      </c>
      <c r="I11" s="213">
        <v>-11.754229</v>
      </c>
      <c r="J11" s="368">
        <v>0.04</v>
      </c>
    </row>
    <row r="12" spans="1:11" s="188" customFormat="1" ht="15" customHeight="1" x14ac:dyDescent="0.25">
      <c r="A12" s="198">
        <v>10</v>
      </c>
      <c r="B12" s="367" t="s">
        <v>323</v>
      </c>
      <c r="C12" s="213">
        <v>275</v>
      </c>
      <c r="D12" s="213">
        <v>423600.20963</v>
      </c>
      <c r="E12" s="213">
        <v>4.6293003249397859</v>
      </c>
      <c r="F12" s="213">
        <v>1.42</v>
      </c>
      <c r="G12" s="213">
        <v>0.465777</v>
      </c>
      <c r="H12" s="213">
        <v>1.77</v>
      </c>
      <c r="I12" s="213">
        <v>-1.3902870000000001</v>
      </c>
      <c r="J12" s="368">
        <v>0.02</v>
      </c>
    </row>
    <row r="13" spans="1:11" s="188" customFormat="1" ht="15" customHeight="1" x14ac:dyDescent="0.25">
      <c r="A13" s="198">
        <v>11</v>
      </c>
      <c r="B13" s="367" t="s">
        <v>324</v>
      </c>
      <c r="C13" s="213">
        <v>621.76</v>
      </c>
      <c r="D13" s="213">
        <v>264540.02781599999</v>
      </c>
      <c r="E13" s="213">
        <v>2.8910165974607636</v>
      </c>
      <c r="F13" s="213">
        <v>1.25</v>
      </c>
      <c r="G13" s="213">
        <v>0.30254300000000001</v>
      </c>
      <c r="H13" s="213">
        <v>1.94</v>
      </c>
      <c r="I13" s="213">
        <v>-11.912990000000001</v>
      </c>
      <c r="J13" s="368">
        <v>0.03</v>
      </c>
    </row>
    <row r="14" spans="1:11" s="188" customFormat="1" ht="15" customHeight="1" x14ac:dyDescent="0.25">
      <c r="A14" s="198">
        <v>12</v>
      </c>
      <c r="B14" s="367" t="s">
        <v>325</v>
      </c>
      <c r="C14" s="213">
        <v>736.2</v>
      </c>
      <c r="D14" s="213">
        <v>174946.12499700001</v>
      </c>
      <c r="E14" s="213">
        <v>1.9118927112972133</v>
      </c>
      <c r="F14" s="213">
        <v>1.06</v>
      </c>
      <c r="G14" s="213">
        <v>0.24771000000000001</v>
      </c>
      <c r="H14" s="213">
        <v>1.81</v>
      </c>
      <c r="I14" s="213">
        <v>-14.424951</v>
      </c>
      <c r="J14" s="368">
        <v>0.02</v>
      </c>
    </row>
    <row r="15" spans="1:11" s="188" customFormat="1" ht="15" customHeight="1" x14ac:dyDescent="0.25">
      <c r="A15" s="198">
        <v>13</v>
      </c>
      <c r="B15" s="367" t="s">
        <v>326</v>
      </c>
      <c r="C15" s="213">
        <v>234.96</v>
      </c>
      <c r="D15" s="213">
        <v>225666.46759499999</v>
      </c>
      <c r="E15" s="213">
        <v>2.4661882312995949</v>
      </c>
      <c r="F15" s="213">
        <v>0.24</v>
      </c>
      <c r="G15" s="213">
        <v>2.9017000000000001E-2</v>
      </c>
      <c r="H15" s="213">
        <v>1.22</v>
      </c>
      <c r="I15" s="213">
        <v>-14.594174000000001</v>
      </c>
      <c r="J15" s="368">
        <v>0.03</v>
      </c>
    </row>
    <row r="16" spans="1:11" s="188" customFormat="1" ht="15" customHeight="1" x14ac:dyDescent="0.25">
      <c r="A16" s="198">
        <v>14</v>
      </c>
      <c r="B16" s="367" t="s">
        <v>327</v>
      </c>
      <c r="C16" s="213">
        <v>96.42</v>
      </c>
      <c r="D16" s="213">
        <v>80774.422028000001</v>
      </c>
      <c r="E16" s="213">
        <v>0.88274049360754048</v>
      </c>
      <c r="F16" s="213">
        <v>0.33</v>
      </c>
      <c r="G16" s="213">
        <v>5.4132E-2</v>
      </c>
      <c r="H16" s="213">
        <v>1.22</v>
      </c>
      <c r="I16" s="213">
        <v>-15.794269</v>
      </c>
      <c r="J16" s="368">
        <v>0.03</v>
      </c>
    </row>
    <row r="17" spans="1:10" s="188" customFormat="1" ht="15" customHeight="1" x14ac:dyDescent="0.25">
      <c r="A17" s="198">
        <v>15</v>
      </c>
      <c r="B17" s="367" t="s">
        <v>328</v>
      </c>
      <c r="C17" s="213">
        <v>95.92</v>
      </c>
      <c r="D17" s="213">
        <v>132456.323259</v>
      </c>
      <c r="E17" s="213">
        <v>1.4475443740663148</v>
      </c>
      <c r="F17" s="213">
        <v>0.51</v>
      </c>
      <c r="G17" s="213">
        <v>0.138737</v>
      </c>
      <c r="H17" s="213">
        <v>1.1599999999999999</v>
      </c>
      <c r="I17" s="213">
        <v>-11.726355</v>
      </c>
      <c r="J17" s="368">
        <v>0.03</v>
      </c>
    </row>
    <row r="18" spans="1:10" s="188" customFormat="1" ht="15" customHeight="1" x14ac:dyDescent="0.25">
      <c r="A18" s="198">
        <v>16</v>
      </c>
      <c r="B18" s="367" t="s">
        <v>329</v>
      </c>
      <c r="C18" s="213">
        <v>1250.97</v>
      </c>
      <c r="D18" s="213">
        <v>452060.77726499998</v>
      </c>
      <c r="E18" s="213">
        <v>4.9403306596881027</v>
      </c>
      <c r="F18" s="213">
        <v>0.64</v>
      </c>
      <c r="G18" s="213">
        <v>0.205072</v>
      </c>
      <c r="H18" s="213">
        <v>1.21</v>
      </c>
      <c r="I18" s="213">
        <v>-5.7131819999999998</v>
      </c>
      <c r="J18" s="368">
        <v>0.03</v>
      </c>
    </row>
    <row r="19" spans="1:10" s="188" customFormat="1" ht="15" customHeight="1" x14ac:dyDescent="0.25">
      <c r="A19" s="198">
        <v>17</v>
      </c>
      <c r="B19" s="367" t="s">
        <v>330</v>
      </c>
      <c r="C19" s="213">
        <v>239.93</v>
      </c>
      <c r="D19" s="213">
        <v>199637.157951</v>
      </c>
      <c r="E19" s="213">
        <v>2.1817278159041966</v>
      </c>
      <c r="F19" s="213">
        <v>0.4</v>
      </c>
      <c r="G19" s="213">
        <v>8.6745000000000003E-2</v>
      </c>
      <c r="H19" s="213">
        <v>1.1599999999999999</v>
      </c>
      <c r="I19" s="213">
        <v>-4.0102779999999996</v>
      </c>
      <c r="J19" s="368">
        <v>0.03</v>
      </c>
    </row>
    <row r="20" spans="1:10" s="188" customFormat="1" ht="15" customHeight="1" x14ac:dyDescent="0.25">
      <c r="A20" s="198">
        <v>18</v>
      </c>
      <c r="B20" s="367" t="s">
        <v>331</v>
      </c>
      <c r="C20" s="213">
        <v>1409.73</v>
      </c>
      <c r="D20" s="213">
        <v>909617.48358</v>
      </c>
      <c r="E20" s="213">
        <v>9.9407233910150143</v>
      </c>
      <c r="F20" s="213">
        <v>1.04</v>
      </c>
      <c r="G20" s="213">
        <v>0.45355499999999999</v>
      </c>
      <c r="H20" s="213">
        <v>1.32</v>
      </c>
      <c r="I20" s="213">
        <v>1.469144</v>
      </c>
      <c r="J20" s="368">
        <v>0.02</v>
      </c>
    </row>
    <row r="21" spans="1:10" s="188" customFormat="1" ht="15" customHeight="1" x14ac:dyDescent="0.25">
      <c r="A21" s="198">
        <v>19</v>
      </c>
      <c r="B21" s="367" t="s">
        <v>332</v>
      </c>
      <c r="C21" s="213">
        <v>778.99</v>
      </c>
      <c r="D21" s="213">
        <v>69891.140924000007</v>
      </c>
      <c r="E21" s="213">
        <v>0.76380293029716073</v>
      </c>
      <c r="F21" s="213">
        <v>1.31</v>
      </c>
      <c r="G21" s="213">
        <v>0.29917899999999997</v>
      </c>
      <c r="H21" s="213">
        <v>2.04</v>
      </c>
      <c r="I21" s="213">
        <v>-27.089088</v>
      </c>
      <c r="J21" s="368">
        <v>0.03</v>
      </c>
    </row>
    <row r="22" spans="1:10" s="188" customFormat="1" ht="15" customHeight="1" x14ac:dyDescent="0.25">
      <c r="A22" s="198">
        <v>20</v>
      </c>
      <c r="B22" s="367" t="s">
        <v>333</v>
      </c>
      <c r="C22" s="213">
        <v>618.73</v>
      </c>
      <c r="D22" s="213">
        <v>329545.04249800002</v>
      </c>
      <c r="E22" s="213">
        <v>3.601421665137543</v>
      </c>
      <c r="F22" s="213">
        <v>1.1399999999999999</v>
      </c>
      <c r="G22" s="213">
        <v>0.39086799999999999</v>
      </c>
      <c r="H22" s="213">
        <v>1.56</v>
      </c>
      <c r="I22" s="213">
        <v>-6.0002430000000002</v>
      </c>
      <c r="J22" s="368">
        <v>0.02</v>
      </c>
    </row>
    <row r="23" spans="1:10" s="188" customFormat="1" ht="15" customHeight="1" x14ac:dyDescent="0.25">
      <c r="A23" s="198">
        <v>21</v>
      </c>
      <c r="B23" s="367" t="s">
        <v>334</v>
      </c>
      <c r="C23" s="213">
        <v>542.73</v>
      </c>
      <c r="D23" s="213">
        <v>187107.33743300001</v>
      </c>
      <c r="E23" s="213">
        <v>2.0447961032261519</v>
      </c>
      <c r="F23" s="213">
        <v>0.69</v>
      </c>
      <c r="G23" s="213">
        <v>0.168429</v>
      </c>
      <c r="H23" s="213">
        <v>1.44</v>
      </c>
      <c r="I23" s="213">
        <v>-1.4795199999999999</v>
      </c>
      <c r="J23" s="368">
        <v>0.03</v>
      </c>
    </row>
    <row r="24" spans="1:10" s="188" customFormat="1" ht="15" customHeight="1" x14ac:dyDescent="0.25">
      <c r="A24" s="198">
        <v>22</v>
      </c>
      <c r="B24" s="367" t="s">
        <v>335</v>
      </c>
      <c r="C24" s="213">
        <v>2846.67</v>
      </c>
      <c r="D24" s="213">
        <v>431229.81743200001</v>
      </c>
      <c r="E24" s="213">
        <v>4.7126802314507206</v>
      </c>
      <c r="F24" s="213">
        <v>0.83</v>
      </c>
      <c r="G24" s="213">
        <v>0.26351799999999997</v>
      </c>
      <c r="H24" s="213">
        <v>1.38</v>
      </c>
      <c r="I24" s="213">
        <v>-5.7459499999999997</v>
      </c>
      <c r="J24" s="368">
        <v>0.02</v>
      </c>
    </row>
    <row r="25" spans="1:10" s="188" customFormat="1" ht="15" customHeight="1" x14ac:dyDescent="0.25">
      <c r="A25" s="198">
        <v>23</v>
      </c>
      <c r="B25" s="367" t="s">
        <v>336</v>
      </c>
      <c r="C25" s="213">
        <v>157.19999999999999</v>
      </c>
      <c r="D25" s="213">
        <v>146318.50303600001</v>
      </c>
      <c r="E25" s="213">
        <v>1.5990367290915684</v>
      </c>
      <c r="F25" s="213">
        <v>0.81</v>
      </c>
      <c r="G25" s="213">
        <v>0.240674</v>
      </c>
      <c r="H25" s="213">
        <v>1.4</v>
      </c>
      <c r="I25" s="213">
        <v>-16.235012999999999</v>
      </c>
      <c r="J25" s="368">
        <v>0.02</v>
      </c>
    </row>
    <row r="26" spans="1:10" s="188" customFormat="1" ht="15" customHeight="1" x14ac:dyDescent="0.25">
      <c r="A26" s="198">
        <v>24</v>
      </c>
      <c r="B26" s="367" t="s">
        <v>337</v>
      </c>
      <c r="C26" s="213">
        <v>288.7</v>
      </c>
      <c r="D26" s="213">
        <v>124612.69673</v>
      </c>
      <c r="E26" s="213">
        <v>1.3618255712566512</v>
      </c>
      <c r="F26" s="213">
        <v>1.1200000000000001</v>
      </c>
      <c r="G26" s="213">
        <v>0.43691600000000003</v>
      </c>
      <c r="H26" s="213">
        <v>1.44</v>
      </c>
      <c r="I26" s="213">
        <v>-6.1872749999999996</v>
      </c>
      <c r="J26" s="368">
        <v>0.04</v>
      </c>
    </row>
    <row r="27" spans="1:10" s="188" customFormat="1" ht="15" customHeight="1" x14ac:dyDescent="0.25">
      <c r="A27" s="198">
        <v>25</v>
      </c>
      <c r="B27" s="367" t="s">
        <v>338</v>
      </c>
      <c r="C27" s="213">
        <v>361.81</v>
      </c>
      <c r="D27" s="213">
        <v>402313.29515999998</v>
      </c>
      <c r="E27" s="213">
        <v>4.3966670121304965</v>
      </c>
      <c r="F27" s="213">
        <v>0.6</v>
      </c>
      <c r="G27" s="213">
        <v>0.15596099999999999</v>
      </c>
      <c r="H27" s="213">
        <v>1.29</v>
      </c>
      <c r="I27" s="213">
        <v>-6.9616239999999996</v>
      </c>
      <c r="J27" s="368">
        <v>0.02</v>
      </c>
    </row>
    <row r="28" spans="1:10" s="188" customFormat="1" ht="15" customHeight="1" x14ac:dyDescent="0.25">
      <c r="A28" s="198">
        <v>26</v>
      </c>
      <c r="B28" s="367" t="s">
        <v>339</v>
      </c>
      <c r="C28" s="213">
        <v>9696.67</v>
      </c>
      <c r="D28" s="213">
        <v>193903.260335</v>
      </c>
      <c r="E28" s="213">
        <v>2.1190651129746927</v>
      </c>
      <c r="F28" s="213">
        <v>1.56</v>
      </c>
      <c r="G28" s="213">
        <v>0.425039</v>
      </c>
      <c r="H28" s="213">
        <v>2.04</v>
      </c>
      <c r="I28" s="213">
        <v>-7.8988940000000003</v>
      </c>
      <c r="J28" s="368">
        <v>0.03</v>
      </c>
    </row>
    <row r="29" spans="1:10" s="188" customFormat="1" ht="15" customHeight="1" x14ac:dyDescent="0.25">
      <c r="A29" s="198">
        <v>27</v>
      </c>
      <c r="B29" s="367" t="s">
        <v>340</v>
      </c>
      <c r="C29" s="213">
        <v>489.22</v>
      </c>
      <c r="D29" s="213">
        <v>102258.614185</v>
      </c>
      <c r="E29" s="213">
        <v>1.1175297488355795</v>
      </c>
      <c r="F29" s="213">
        <v>0.86</v>
      </c>
      <c r="G29" s="213">
        <v>0.20399600000000001</v>
      </c>
      <c r="H29" s="213">
        <v>1.62</v>
      </c>
      <c r="I29" s="213">
        <v>2.0398450000000001</v>
      </c>
      <c r="J29" s="368">
        <v>0.04</v>
      </c>
    </row>
    <row r="30" spans="1:10" s="188" customFormat="1" ht="15" customHeight="1" x14ac:dyDescent="0.25">
      <c r="A30" s="198">
        <v>28</v>
      </c>
      <c r="B30" s="367" t="s">
        <v>341</v>
      </c>
      <c r="C30" s="213">
        <v>9300.6</v>
      </c>
      <c r="D30" s="213">
        <v>146380.346235</v>
      </c>
      <c r="E30" s="213">
        <v>1.5997125803652872</v>
      </c>
      <c r="F30" s="213">
        <v>1.29</v>
      </c>
      <c r="G30" s="213">
        <v>0.32530999999999999</v>
      </c>
      <c r="H30" s="213">
        <v>1.93</v>
      </c>
      <c r="I30" s="213">
        <v>-8.9827139999999996</v>
      </c>
      <c r="J30" s="368">
        <v>0.03</v>
      </c>
    </row>
    <row r="31" spans="1:10" s="188" customFormat="1" ht="15" customHeight="1" x14ac:dyDescent="0.25">
      <c r="A31" s="198">
        <v>29</v>
      </c>
      <c r="B31" s="367" t="s">
        <v>776</v>
      </c>
      <c r="C31" s="213">
        <v>432.03</v>
      </c>
      <c r="D31" s="213">
        <v>101111.354284</v>
      </c>
      <c r="E31" s="213">
        <v>1.1049919584574097</v>
      </c>
      <c r="F31" s="213">
        <v>2.0699999999999998</v>
      </c>
      <c r="G31" s="213">
        <v>0.45495799999999997</v>
      </c>
      <c r="H31" s="213">
        <v>2.62</v>
      </c>
      <c r="I31" s="213">
        <v>-4.9338810000000004</v>
      </c>
      <c r="J31" s="368">
        <v>0.03</v>
      </c>
    </row>
    <row r="32" spans="1:10" s="188" customFormat="1" ht="15" customHeight="1" x14ac:dyDescent="0.25">
      <c r="A32" s="198">
        <v>30</v>
      </c>
      <c r="B32" s="367" t="s">
        <v>342</v>
      </c>
      <c r="C32" s="213">
        <v>159.66999999999999</v>
      </c>
      <c r="D32" s="213">
        <v>95093.676063999999</v>
      </c>
      <c r="E32" s="213">
        <v>1.0392279689552286</v>
      </c>
      <c r="F32" s="213">
        <v>0.98</v>
      </c>
      <c r="G32" s="213">
        <v>0.36850699999999997</v>
      </c>
      <c r="H32" s="213">
        <v>1.38</v>
      </c>
      <c r="I32" s="213">
        <v>-11.207420000000001</v>
      </c>
      <c r="J32" s="368">
        <v>0.04</v>
      </c>
    </row>
    <row r="33" spans="1:10" s="188" customFormat="1" ht="15" customHeight="1" x14ac:dyDescent="0.25">
      <c r="A33" s="369"/>
      <c r="B33" s="370"/>
      <c r="C33" s="371"/>
      <c r="D33" s="371"/>
      <c r="E33" s="372"/>
      <c r="F33" s="373"/>
      <c r="G33" s="374"/>
      <c r="H33" s="374"/>
      <c r="I33" s="375"/>
      <c r="J33" s="375"/>
    </row>
    <row r="34" spans="1:10" s="188" customFormat="1" ht="36" customHeight="1" x14ac:dyDescent="0.25">
      <c r="A34" s="1886" t="s">
        <v>1232</v>
      </c>
      <c r="B34" s="1886"/>
      <c r="C34" s="1886"/>
      <c r="D34" s="1886"/>
      <c r="E34" s="1886"/>
      <c r="F34" s="1886"/>
      <c r="G34" s="1886"/>
      <c r="H34" s="1886"/>
      <c r="I34" s="1886"/>
      <c r="J34" s="1886"/>
    </row>
    <row r="35" spans="1:10" s="188" customFormat="1" ht="30.75" customHeight="1" x14ac:dyDescent="0.25">
      <c r="A35" s="1886" t="s">
        <v>343</v>
      </c>
      <c r="B35" s="1886"/>
      <c r="C35" s="1886"/>
      <c r="D35" s="1886"/>
      <c r="E35" s="1886"/>
      <c r="F35" s="1886"/>
      <c r="G35" s="1886"/>
      <c r="H35" s="1886"/>
      <c r="I35" s="1886"/>
      <c r="J35" s="1886"/>
    </row>
    <row r="36" spans="1:10" s="188" customFormat="1" x14ac:dyDescent="0.25">
      <c r="A36" s="1886" t="s">
        <v>344</v>
      </c>
      <c r="B36" s="1886"/>
      <c r="C36" s="1886"/>
      <c r="D36" s="1886"/>
      <c r="E36" s="1886"/>
      <c r="F36" s="1886"/>
      <c r="G36" s="1886"/>
      <c r="H36" s="1886"/>
      <c r="I36" s="1886"/>
      <c r="J36" s="1886"/>
    </row>
    <row r="37" spans="1:10" s="188" customFormat="1" ht="32.25" customHeight="1" x14ac:dyDescent="0.25">
      <c r="A37" s="1886" t="s">
        <v>345</v>
      </c>
      <c r="B37" s="1886"/>
      <c r="C37" s="1886"/>
      <c r="D37" s="1886"/>
      <c r="E37" s="1886"/>
      <c r="F37" s="1886"/>
      <c r="G37" s="1886"/>
      <c r="H37" s="1886"/>
      <c r="I37" s="1886"/>
      <c r="J37" s="1886"/>
    </row>
    <row r="38" spans="1:10" s="188" customFormat="1" x14ac:dyDescent="0.25">
      <c r="A38" s="1886" t="s">
        <v>346</v>
      </c>
      <c r="B38" s="1886"/>
      <c r="C38" s="1886"/>
      <c r="D38" s="1886"/>
      <c r="E38" s="1886"/>
      <c r="F38" s="1886"/>
      <c r="G38" s="1886"/>
      <c r="H38" s="1886"/>
      <c r="I38" s="1886"/>
      <c r="J38" s="1886"/>
    </row>
    <row r="39" spans="1:10" s="188" customFormat="1" x14ac:dyDescent="0.25">
      <c r="A39" s="190" t="s">
        <v>302</v>
      </c>
      <c r="H39" s="189"/>
    </row>
    <row r="40" spans="1:10" s="188" customFormat="1" x14ac:dyDescent="0.25"/>
  </sheetData>
  <mergeCells count="5">
    <mergeCell ref="A34:J34"/>
    <mergeCell ref="A35:J35"/>
    <mergeCell ref="A36:J36"/>
    <mergeCell ref="A37:J37"/>
    <mergeCell ref="A38:J38"/>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workbookViewId="0">
      <selection sqref="A1:K1"/>
    </sheetView>
  </sheetViews>
  <sheetFormatPr defaultColWidth="9.140625" defaultRowHeight="12" x14ac:dyDescent="0.25"/>
  <cols>
    <col min="1" max="1" width="6.42578125" style="123" bestFit="1" customWidth="1"/>
    <col min="2" max="2" width="24.85546875" style="123" customWidth="1"/>
    <col min="3" max="3" width="14.5703125" style="123" bestFit="1" customWidth="1"/>
    <col min="4" max="4" width="13.85546875" style="123" bestFit="1" customWidth="1"/>
    <col min="5" max="5" width="9.85546875" style="123" customWidth="1"/>
    <col min="6" max="6" width="7.85546875" style="123" customWidth="1"/>
    <col min="7" max="7" width="9" style="123" customWidth="1"/>
    <col min="8" max="8" width="9.5703125" style="123" bestFit="1" customWidth="1"/>
    <col min="9" max="9" width="10.5703125" style="123" bestFit="1" customWidth="1"/>
    <col min="10" max="10" width="11.5703125" style="123" customWidth="1"/>
    <col min="11" max="11" width="30.42578125" style="123" bestFit="1" customWidth="1"/>
    <col min="12" max="12" width="4.5703125" style="123" bestFit="1" customWidth="1"/>
    <col min="13" max="16384" width="9.140625" style="123"/>
  </cols>
  <sheetData>
    <row r="1" spans="1:11" ht="15" x14ac:dyDescent="0.25">
      <c r="A1" s="553" t="s">
        <v>1234</v>
      </c>
      <c r="B1" s="553"/>
      <c r="C1" s="553"/>
      <c r="D1" s="553"/>
      <c r="E1" s="553"/>
      <c r="F1" s="553"/>
      <c r="G1" s="553"/>
      <c r="H1" s="553"/>
      <c r="I1" s="553"/>
      <c r="J1" s="553"/>
      <c r="K1" s="199"/>
    </row>
    <row r="2" spans="1:11" s="124" customFormat="1" ht="60" x14ac:dyDescent="0.25">
      <c r="A2" s="1267" t="s">
        <v>347</v>
      </c>
      <c r="B2" s="1267" t="s">
        <v>306</v>
      </c>
      <c r="C2" s="1270" t="s">
        <v>307</v>
      </c>
      <c r="D2" s="1270" t="s">
        <v>308</v>
      </c>
      <c r="E2" s="1267" t="s">
        <v>309</v>
      </c>
      <c r="F2" s="1267" t="s">
        <v>310</v>
      </c>
      <c r="G2" s="1267" t="s">
        <v>311</v>
      </c>
      <c r="H2" s="1270" t="s">
        <v>312</v>
      </c>
      <c r="I2" s="1270" t="s">
        <v>313</v>
      </c>
      <c r="J2" s="1270" t="s">
        <v>314</v>
      </c>
    </row>
    <row r="3" spans="1:11" s="124" customFormat="1" ht="15" x14ac:dyDescent="0.25">
      <c r="A3" s="198">
        <v>1</v>
      </c>
      <c r="B3" s="367" t="s">
        <v>348</v>
      </c>
      <c r="C3" s="213">
        <v>114</v>
      </c>
      <c r="D3" s="213">
        <v>69262.679999999993</v>
      </c>
      <c r="E3" s="213">
        <v>0.64</v>
      </c>
      <c r="F3" s="213">
        <v>2.04</v>
      </c>
      <c r="G3" s="213">
        <v>0.44</v>
      </c>
      <c r="H3" s="213">
        <v>2.4</v>
      </c>
      <c r="I3" s="213">
        <v>-6.01</v>
      </c>
      <c r="J3" s="368">
        <v>0.02</v>
      </c>
      <c r="K3" s="221"/>
    </row>
    <row r="4" spans="1:11" s="124" customFormat="1" ht="25.5" x14ac:dyDescent="0.25">
      <c r="A4" s="198">
        <v>2</v>
      </c>
      <c r="B4" s="367" t="s">
        <v>349</v>
      </c>
      <c r="C4" s="213">
        <v>432.03</v>
      </c>
      <c r="D4" s="213">
        <v>101284.54</v>
      </c>
      <c r="E4" s="213">
        <v>0.93</v>
      </c>
      <c r="F4" s="213">
        <v>2.1</v>
      </c>
      <c r="G4" s="213">
        <v>0.49</v>
      </c>
      <c r="H4" s="213">
        <v>1.94</v>
      </c>
      <c r="I4" s="213">
        <v>-4.99</v>
      </c>
      <c r="J4" s="368">
        <v>0.03</v>
      </c>
      <c r="K4" s="221"/>
    </row>
    <row r="5" spans="1:11" s="124" customFormat="1" ht="25.5" x14ac:dyDescent="0.25">
      <c r="A5" s="198">
        <v>3</v>
      </c>
      <c r="B5" s="367" t="s">
        <v>350</v>
      </c>
      <c r="C5" s="213">
        <v>71.89</v>
      </c>
      <c r="D5" s="213">
        <v>71003.960000000006</v>
      </c>
      <c r="E5" s="213">
        <v>0.65</v>
      </c>
      <c r="F5" s="213">
        <v>0.55000000000000004</v>
      </c>
      <c r="G5" s="213">
        <v>0.12</v>
      </c>
      <c r="H5" s="213">
        <v>1.2</v>
      </c>
      <c r="I5" s="213">
        <v>-2.4500000000000002</v>
      </c>
      <c r="J5" s="368">
        <v>0.02</v>
      </c>
      <c r="K5" s="221"/>
    </row>
    <row r="6" spans="1:11" s="124" customFormat="1" ht="15" x14ac:dyDescent="0.25">
      <c r="A6" s="198">
        <v>4</v>
      </c>
      <c r="B6" s="367" t="s">
        <v>351</v>
      </c>
      <c r="C6" s="213">
        <v>95.92</v>
      </c>
      <c r="D6" s="213">
        <v>132615.6</v>
      </c>
      <c r="E6" s="213">
        <v>1.22</v>
      </c>
      <c r="F6" s="213">
        <v>0.53</v>
      </c>
      <c r="G6" s="213">
        <v>0.15</v>
      </c>
      <c r="H6" s="213">
        <v>1.31</v>
      </c>
      <c r="I6" s="213">
        <v>-11.82</v>
      </c>
      <c r="J6" s="368">
        <v>0.02</v>
      </c>
      <c r="K6" s="221"/>
    </row>
    <row r="7" spans="1:11" s="124" customFormat="1" ht="15" x14ac:dyDescent="0.25">
      <c r="A7" s="198">
        <v>5</v>
      </c>
      <c r="B7" s="367" t="s">
        <v>352</v>
      </c>
      <c r="C7" s="213">
        <v>618.61</v>
      </c>
      <c r="D7" s="213">
        <v>330027.67</v>
      </c>
      <c r="E7" s="213">
        <v>3.04</v>
      </c>
      <c r="F7" s="213">
        <v>1.1299999999999999</v>
      </c>
      <c r="G7" s="213">
        <v>0.38</v>
      </c>
      <c r="H7" s="213">
        <v>1.91</v>
      </c>
      <c r="I7" s="213">
        <v>-5.9</v>
      </c>
      <c r="J7" s="368">
        <v>0.02</v>
      </c>
      <c r="K7" s="221"/>
    </row>
    <row r="8" spans="1:11" s="124" customFormat="1" ht="15" x14ac:dyDescent="0.25">
      <c r="A8" s="198">
        <v>6</v>
      </c>
      <c r="B8" s="367" t="s">
        <v>353</v>
      </c>
      <c r="C8" s="213">
        <v>279.26</v>
      </c>
      <c r="D8" s="213">
        <v>108964.43</v>
      </c>
      <c r="E8" s="213">
        <v>1</v>
      </c>
      <c r="F8" s="213">
        <v>0.62</v>
      </c>
      <c r="G8" s="213">
        <v>0.09</v>
      </c>
      <c r="H8" s="213">
        <v>3.13</v>
      </c>
      <c r="I8" s="213">
        <v>-20.329999999999998</v>
      </c>
      <c r="J8" s="368">
        <v>0.03</v>
      </c>
      <c r="K8" s="221"/>
    </row>
    <row r="9" spans="1:11" s="124" customFormat="1" ht="15" x14ac:dyDescent="0.25">
      <c r="A9" s="198">
        <v>7</v>
      </c>
      <c r="B9" s="367" t="s">
        <v>354</v>
      </c>
      <c r="C9" s="213">
        <v>123.8</v>
      </c>
      <c r="D9" s="213">
        <v>192473.66</v>
      </c>
      <c r="E9" s="213">
        <v>1.77</v>
      </c>
      <c r="F9" s="213">
        <v>1.04</v>
      </c>
      <c r="G9" s="213">
        <v>0.3</v>
      </c>
      <c r="H9" s="213">
        <v>1.74</v>
      </c>
      <c r="I9" s="213">
        <v>-10.56</v>
      </c>
      <c r="J9" s="368">
        <v>0.02</v>
      </c>
      <c r="K9" s="221"/>
    </row>
    <row r="10" spans="1:11" s="124" customFormat="1" ht="15" x14ac:dyDescent="0.25">
      <c r="A10" s="198">
        <v>8</v>
      </c>
      <c r="B10" s="367" t="s">
        <v>355</v>
      </c>
      <c r="C10" s="213">
        <v>159.66999999999999</v>
      </c>
      <c r="D10" s="213">
        <v>95477.91</v>
      </c>
      <c r="E10" s="213">
        <v>0.88</v>
      </c>
      <c r="F10" s="213">
        <v>0.99</v>
      </c>
      <c r="G10" s="213">
        <v>0.37</v>
      </c>
      <c r="H10" s="213">
        <v>1.48</v>
      </c>
      <c r="I10" s="213">
        <v>-11.28</v>
      </c>
      <c r="J10" s="368">
        <v>0.03</v>
      </c>
      <c r="K10" s="221"/>
    </row>
    <row r="11" spans="1:11" s="124" customFormat="1" ht="15" x14ac:dyDescent="0.25">
      <c r="A11" s="198">
        <v>9</v>
      </c>
      <c r="B11" s="367" t="s">
        <v>1229</v>
      </c>
      <c r="C11" s="213">
        <v>730.98</v>
      </c>
      <c r="D11" s="213">
        <v>101759.73</v>
      </c>
      <c r="E11" s="213">
        <v>0.94</v>
      </c>
      <c r="F11" s="213">
        <v>1.74</v>
      </c>
      <c r="G11" s="213">
        <v>0.38</v>
      </c>
      <c r="H11" s="213">
        <v>2.09</v>
      </c>
      <c r="I11" s="213">
        <v>-7.0000000000000007E-2</v>
      </c>
      <c r="J11" s="368">
        <v>0.02</v>
      </c>
      <c r="K11" s="221"/>
    </row>
    <row r="12" spans="1:11" s="124" customFormat="1" ht="25.5" x14ac:dyDescent="0.25">
      <c r="A12" s="198">
        <v>10</v>
      </c>
      <c r="B12" s="367" t="s">
        <v>356</v>
      </c>
      <c r="C12" s="213">
        <v>4338.51</v>
      </c>
      <c r="D12" s="213">
        <v>60066.61</v>
      </c>
      <c r="E12" s="213">
        <v>0.55000000000000004</v>
      </c>
      <c r="F12" s="213">
        <v>1.47</v>
      </c>
      <c r="G12" s="213">
        <v>0.3</v>
      </c>
      <c r="H12" s="213">
        <v>1.89</v>
      </c>
      <c r="I12" s="213">
        <v>-16</v>
      </c>
      <c r="J12" s="368">
        <v>0.02</v>
      </c>
      <c r="K12" s="221"/>
    </row>
    <row r="13" spans="1:11" s="124" customFormat="1" ht="15" x14ac:dyDescent="0.25">
      <c r="A13" s="198">
        <v>11</v>
      </c>
      <c r="B13" s="367" t="s">
        <v>357</v>
      </c>
      <c r="C13" s="213">
        <v>2846.58</v>
      </c>
      <c r="D13" s="213">
        <v>431631.66</v>
      </c>
      <c r="E13" s="213">
        <v>3.98</v>
      </c>
      <c r="F13" s="213">
        <v>0.86</v>
      </c>
      <c r="G13" s="213">
        <v>0.27</v>
      </c>
      <c r="H13" s="213">
        <v>0.98</v>
      </c>
      <c r="I13" s="213">
        <v>-5.67</v>
      </c>
      <c r="J13" s="368">
        <v>0.02</v>
      </c>
      <c r="K13" s="221"/>
    </row>
    <row r="14" spans="1:11" s="124" customFormat="1" ht="15" x14ac:dyDescent="0.25">
      <c r="A14" s="198">
        <v>12</v>
      </c>
      <c r="B14" s="367" t="s">
        <v>358</v>
      </c>
      <c r="C14" s="213">
        <v>24.09</v>
      </c>
      <c r="D14" s="213">
        <v>67404.259999999995</v>
      </c>
      <c r="E14" s="213">
        <v>0.62</v>
      </c>
      <c r="F14" s="213">
        <v>0.31</v>
      </c>
      <c r="G14" s="213">
        <v>0.05</v>
      </c>
      <c r="H14" s="213">
        <v>1.36</v>
      </c>
      <c r="I14" s="213">
        <v>-9.64</v>
      </c>
      <c r="J14" s="368">
        <v>0.02</v>
      </c>
      <c r="K14" s="221"/>
    </row>
    <row r="15" spans="1:11" s="124" customFormat="1" ht="15" x14ac:dyDescent="0.25">
      <c r="A15" s="198">
        <v>13</v>
      </c>
      <c r="B15" s="367" t="s">
        <v>359</v>
      </c>
      <c r="C15" s="213">
        <v>161.51</v>
      </c>
      <c r="D15" s="213">
        <v>85152.14</v>
      </c>
      <c r="E15" s="213">
        <v>0.78</v>
      </c>
      <c r="F15" s="213">
        <v>0.27</v>
      </c>
      <c r="G15" s="213">
        <v>0.02</v>
      </c>
      <c r="H15" s="213">
        <v>2.56</v>
      </c>
      <c r="I15" s="213">
        <v>-6.19</v>
      </c>
      <c r="J15" s="368">
        <v>0.02</v>
      </c>
      <c r="K15" s="221"/>
    </row>
    <row r="16" spans="1:11" s="124" customFormat="1" ht="15" x14ac:dyDescent="0.25">
      <c r="A16" s="198">
        <v>14</v>
      </c>
      <c r="B16" s="367" t="s">
        <v>360</v>
      </c>
      <c r="C16" s="213">
        <v>6162.73</v>
      </c>
      <c r="D16" s="213">
        <v>102394.33</v>
      </c>
      <c r="E16" s="213">
        <v>0.94</v>
      </c>
      <c r="F16" s="213">
        <v>1.54</v>
      </c>
      <c r="G16" s="213">
        <v>0.35</v>
      </c>
      <c r="H16" s="213">
        <v>1.73</v>
      </c>
      <c r="I16" s="213">
        <v>-11.39</v>
      </c>
      <c r="J16" s="368">
        <v>0.03</v>
      </c>
      <c r="K16" s="221"/>
    </row>
    <row r="17" spans="1:11" s="124" customFormat="1" ht="15" x14ac:dyDescent="0.25">
      <c r="A17" s="198">
        <v>15</v>
      </c>
      <c r="B17" s="367" t="s">
        <v>361</v>
      </c>
      <c r="C17" s="213">
        <v>83.43</v>
      </c>
      <c r="D17" s="213">
        <v>77588.570000000007</v>
      </c>
      <c r="E17" s="213">
        <v>0.71</v>
      </c>
      <c r="F17" s="213">
        <v>0.41</v>
      </c>
      <c r="G17" s="213">
        <v>0.08</v>
      </c>
      <c r="H17" s="213">
        <v>1.08</v>
      </c>
      <c r="I17" s="213">
        <v>-5.64</v>
      </c>
      <c r="J17" s="368">
        <v>0.02</v>
      </c>
      <c r="K17" s="221"/>
    </row>
    <row r="18" spans="1:11" s="124" customFormat="1" ht="15" x14ac:dyDescent="0.25">
      <c r="A18" s="198">
        <v>16</v>
      </c>
      <c r="B18" s="367" t="s">
        <v>362</v>
      </c>
      <c r="C18" s="213">
        <v>27.41</v>
      </c>
      <c r="D18" s="213">
        <v>67228.11</v>
      </c>
      <c r="E18" s="213">
        <v>0.62</v>
      </c>
      <c r="F18" s="213">
        <v>0.9</v>
      </c>
      <c r="G18" s="213">
        <v>0.23</v>
      </c>
      <c r="H18" s="213">
        <v>1.71</v>
      </c>
      <c r="I18" s="213">
        <v>-2.62</v>
      </c>
      <c r="J18" s="368">
        <v>0.02</v>
      </c>
      <c r="K18" s="221"/>
    </row>
    <row r="19" spans="1:11" s="124" customFormat="1" ht="15" x14ac:dyDescent="0.25">
      <c r="A19" s="198">
        <v>17</v>
      </c>
      <c r="B19" s="367" t="s">
        <v>363</v>
      </c>
      <c r="C19" s="213">
        <v>131.69999999999999</v>
      </c>
      <c r="D19" s="213">
        <v>100163.29</v>
      </c>
      <c r="E19" s="213">
        <v>0.92</v>
      </c>
      <c r="F19" s="213">
        <v>0.96</v>
      </c>
      <c r="G19" s="213">
        <v>0.32</v>
      </c>
      <c r="H19" s="213">
        <v>1.2</v>
      </c>
      <c r="I19" s="213">
        <v>-3.57</v>
      </c>
      <c r="J19" s="368">
        <v>0.03</v>
      </c>
      <c r="K19" s="221"/>
    </row>
    <row r="20" spans="1:11" s="124" customFormat="1" ht="15" x14ac:dyDescent="0.25">
      <c r="A20" s="198">
        <v>18</v>
      </c>
      <c r="B20" s="367" t="s">
        <v>364</v>
      </c>
      <c r="C20" s="213">
        <v>542.73</v>
      </c>
      <c r="D20" s="213">
        <v>186265.03</v>
      </c>
      <c r="E20" s="213">
        <v>1.72</v>
      </c>
      <c r="F20" s="213">
        <v>0.71</v>
      </c>
      <c r="G20" s="213">
        <v>0.17</v>
      </c>
      <c r="H20" s="213">
        <v>1.27</v>
      </c>
      <c r="I20" s="213">
        <v>-1.67</v>
      </c>
      <c r="J20" s="368">
        <v>0.02</v>
      </c>
      <c r="K20" s="221"/>
    </row>
    <row r="21" spans="1:11" s="124" customFormat="1" ht="15" x14ac:dyDescent="0.25">
      <c r="A21" s="198">
        <v>19</v>
      </c>
      <c r="B21" s="367" t="s">
        <v>365</v>
      </c>
      <c r="C21" s="213">
        <v>762.86</v>
      </c>
      <c r="D21" s="213">
        <v>1314780.79</v>
      </c>
      <c r="E21" s="213">
        <v>12.11</v>
      </c>
      <c r="F21" s="213">
        <v>1</v>
      </c>
      <c r="G21" s="213">
        <v>0.38</v>
      </c>
      <c r="H21" s="213">
        <v>1.44</v>
      </c>
      <c r="I21" s="213">
        <v>0.21</v>
      </c>
      <c r="J21" s="368">
        <v>0.02</v>
      </c>
      <c r="K21" s="221"/>
    </row>
    <row r="22" spans="1:11" s="124" customFormat="1" ht="25.5" x14ac:dyDescent="0.25">
      <c r="A22" s="198">
        <v>20</v>
      </c>
      <c r="B22" s="367" t="s">
        <v>366</v>
      </c>
      <c r="C22" s="213">
        <v>2152.2199999999998</v>
      </c>
      <c r="D22" s="213">
        <v>76747.03</v>
      </c>
      <c r="E22" s="213">
        <v>0.71</v>
      </c>
      <c r="F22" s="213">
        <v>0.61</v>
      </c>
      <c r="G22" s="213">
        <v>0.12</v>
      </c>
      <c r="H22" s="213">
        <v>1.63</v>
      </c>
      <c r="I22" s="213">
        <v>0.3</v>
      </c>
      <c r="J22" s="368">
        <v>0.02</v>
      </c>
      <c r="K22" s="221"/>
    </row>
    <row r="23" spans="1:11" s="124" customFormat="1" ht="15" x14ac:dyDescent="0.25">
      <c r="A23" s="198">
        <v>21</v>
      </c>
      <c r="B23" s="367" t="s">
        <v>367</v>
      </c>
      <c r="C23" s="213">
        <v>40</v>
      </c>
      <c r="D23" s="213">
        <v>64584.2</v>
      </c>
      <c r="E23" s="213">
        <v>0.6</v>
      </c>
      <c r="F23" s="213">
        <v>0.59</v>
      </c>
      <c r="G23" s="213">
        <v>0.09</v>
      </c>
      <c r="H23" s="213">
        <v>1.52</v>
      </c>
      <c r="I23" s="213">
        <v>-12.65</v>
      </c>
      <c r="J23" s="368">
        <v>0.02</v>
      </c>
      <c r="K23" s="221"/>
    </row>
    <row r="24" spans="1:11" s="124" customFormat="1" ht="15" x14ac:dyDescent="0.25">
      <c r="A24" s="198">
        <v>22</v>
      </c>
      <c r="B24" s="367" t="s">
        <v>368</v>
      </c>
      <c r="C24" s="213">
        <v>224.72</v>
      </c>
      <c r="D24" s="213">
        <v>99687.28</v>
      </c>
      <c r="E24" s="213">
        <v>0.92</v>
      </c>
      <c r="F24" s="213">
        <v>1.1200000000000001</v>
      </c>
      <c r="G24" s="213">
        <v>0.24</v>
      </c>
      <c r="H24" s="213">
        <v>1.61</v>
      </c>
      <c r="I24" s="213">
        <v>-9.2799999999999994</v>
      </c>
      <c r="J24" s="368">
        <v>0.02</v>
      </c>
      <c r="K24" s="221"/>
    </row>
    <row r="25" spans="1:11" s="124" customFormat="1" ht="15" x14ac:dyDescent="0.25">
      <c r="A25" s="198">
        <v>23</v>
      </c>
      <c r="B25" s="367" t="s">
        <v>369</v>
      </c>
      <c r="C25" s="213">
        <v>234.96</v>
      </c>
      <c r="D25" s="213">
        <v>224803.20000000001</v>
      </c>
      <c r="E25" s="213">
        <v>2.0699999999999998</v>
      </c>
      <c r="F25" s="213">
        <v>0.25</v>
      </c>
      <c r="G25" s="213">
        <v>0.03</v>
      </c>
      <c r="H25" s="213">
        <v>1.42</v>
      </c>
      <c r="I25" s="213">
        <v>-14.54</v>
      </c>
      <c r="J25" s="368">
        <v>0.02</v>
      </c>
      <c r="K25" s="221"/>
    </row>
    <row r="26" spans="1:11" s="124" customFormat="1" ht="15" x14ac:dyDescent="0.25">
      <c r="A26" s="198">
        <v>24</v>
      </c>
      <c r="B26" s="367" t="s">
        <v>370</v>
      </c>
      <c r="C26" s="213">
        <v>1409.14</v>
      </c>
      <c r="D26" s="213">
        <v>909147.5</v>
      </c>
      <c r="E26" s="213">
        <v>8.3800000000000008</v>
      </c>
      <c r="F26" s="213">
        <v>1</v>
      </c>
      <c r="G26" s="213">
        <v>0.42</v>
      </c>
      <c r="H26" s="213">
        <v>1.43</v>
      </c>
      <c r="I26" s="213">
        <v>1.51</v>
      </c>
      <c r="J26" s="368">
        <v>0.03</v>
      </c>
      <c r="K26" s="221"/>
    </row>
    <row r="27" spans="1:11" s="124" customFormat="1" ht="15" x14ac:dyDescent="0.25">
      <c r="A27" s="198">
        <v>25</v>
      </c>
      <c r="B27" s="367" t="s">
        <v>371</v>
      </c>
      <c r="C27" s="213">
        <v>1250.76</v>
      </c>
      <c r="D27" s="213">
        <v>454053.33</v>
      </c>
      <c r="E27" s="213">
        <v>4.18</v>
      </c>
      <c r="F27" s="213">
        <v>0.63</v>
      </c>
      <c r="G27" s="213">
        <v>0.2</v>
      </c>
      <c r="H27" s="213">
        <v>1.19</v>
      </c>
      <c r="I27" s="213">
        <v>-5.66</v>
      </c>
      <c r="J27" s="368">
        <v>0.02</v>
      </c>
      <c r="K27" s="221"/>
    </row>
    <row r="28" spans="1:11" s="124" customFormat="1" ht="15" x14ac:dyDescent="0.25">
      <c r="A28" s="198">
        <v>26</v>
      </c>
      <c r="B28" s="367" t="s">
        <v>372</v>
      </c>
      <c r="C28" s="213">
        <v>778.99</v>
      </c>
      <c r="D28" s="213">
        <v>69627.289999999994</v>
      </c>
      <c r="E28" s="213">
        <v>0.64</v>
      </c>
      <c r="F28" s="213">
        <v>1.3</v>
      </c>
      <c r="G28" s="213">
        <v>0.32</v>
      </c>
      <c r="H28" s="213">
        <v>4.01</v>
      </c>
      <c r="I28" s="213">
        <v>-27.08</v>
      </c>
      <c r="J28" s="368">
        <v>0.02</v>
      </c>
      <c r="K28" s="221"/>
    </row>
    <row r="29" spans="1:11" s="124" customFormat="1" ht="15" x14ac:dyDescent="0.25">
      <c r="A29" s="198">
        <v>27</v>
      </c>
      <c r="B29" s="367" t="s">
        <v>373</v>
      </c>
      <c r="C29" s="213">
        <v>2076.0700000000002</v>
      </c>
      <c r="D29" s="213">
        <v>631558.67000000004</v>
      </c>
      <c r="E29" s="213">
        <v>5.82</v>
      </c>
      <c r="F29" s="213">
        <v>0.73</v>
      </c>
      <c r="G29" s="213">
        <v>0.18</v>
      </c>
      <c r="H29" s="213">
        <v>1.59</v>
      </c>
      <c r="I29" s="213">
        <v>-6.31</v>
      </c>
      <c r="J29" s="368">
        <v>0.02</v>
      </c>
      <c r="K29" s="221"/>
    </row>
    <row r="30" spans="1:11" s="124" customFormat="1" ht="15" x14ac:dyDescent="0.25">
      <c r="A30" s="198">
        <v>28</v>
      </c>
      <c r="B30" s="367" t="s">
        <v>374</v>
      </c>
      <c r="C30" s="213">
        <v>244.55</v>
      </c>
      <c r="D30" s="213">
        <v>92294.27</v>
      </c>
      <c r="E30" s="213">
        <v>0.85</v>
      </c>
      <c r="F30" s="213">
        <v>1.27</v>
      </c>
      <c r="G30" s="213">
        <v>0.43</v>
      </c>
      <c r="H30" s="213">
        <v>1.1399999999999999</v>
      </c>
      <c r="I30" s="213">
        <v>-6.45</v>
      </c>
      <c r="J30" s="368">
        <v>0.03</v>
      </c>
      <c r="K30" s="221"/>
    </row>
    <row r="31" spans="1:11" s="124" customFormat="1" ht="15" x14ac:dyDescent="0.25">
      <c r="A31" s="198">
        <v>29</v>
      </c>
      <c r="B31" s="367" t="s">
        <v>375</v>
      </c>
      <c r="C31" s="213">
        <v>994.06</v>
      </c>
      <c r="D31" s="213">
        <v>253833.97</v>
      </c>
      <c r="E31" s="213">
        <v>2.34</v>
      </c>
      <c r="F31" s="213">
        <v>0.86</v>
      </c>
      <c r="G31" s="213">
        <v>0.25</v>
      </c>
      <c r="H31" s="213">
        <v>1.63</v>
      </c>
      <c r="I31" s="213">
        <v>-6.63</v>
      </c>
      <c r="J31" s="368">
        <v>0.02</v>
      </c>
      <c r="K31" s="221"/>
    </row>
    <row r="32" spans="1:11" s="124" customFormat="1" ht="15" x14ac:dyDescent="0.25">
      <c r="A32" s="198">
        <v>30</v>
      </c>
      <c r="B32" s="367" t="s">
        <v>376</v>
      </c>
      <c r="C32" s="213">
        <v>275</v>
      </c>
      <c r="D32" s="213">
        <v>425824.64</v>
      </c>
      <c r="E32" s="213">
        <v>3.92</v>
      </c>
      <c r="F32" s="213">
        <v>1.42</v>
      </c>
      <c r="G32" s="213">
        <v>0.47</v>
      </c>
      <c r="H32" s="213">
        <v>2.0299999999999998</v>
      </c>
      <c r="I32" s="213">
        <v>-1.45</v>
      </c>
      <c r="J32" s="368">
        <v>0.02</v>
      </c>
      <c r="K32" s="221"/>
    </row>
    <row r="33" spans="1:11" s="124" customFormat="1" ht="15" x14ac:dyDescent="0.25">
      <c r="A33" s="198">
        <v>31</v>
      </c>
      <c r="B33" s="367" t="s">
        <v>377</v>
      </c>
      <c r="C33" s="213">
        <v>621.76</v>
      </c>
      <c r="D33" s="213">
        <v>242779.82</v>
      </c>
      <c r="E33" s="213">
        <v>2.2400000000000002</v>
      </c>
      <c r="F33" s="213">
        <v>1.26</v>
      </c>
      <c r="G33" s="213">
        <v>0.3</v>
      </c>
      <c r="H33" s="213">
        <v>2.15</v>
      </c>
      <c r="I33" s="213">
        <v>-11.84</v>
      </c>
      <c r="J33" s="368">
        <v>0.02</v>
      </c>
      <c r="K33" s="221"/>
    </row>
    <row r="34" spans="1:11" s="124" customFormat="1" ht="15" x14ac:dyDescent="0.25">
      <c r="A34" s="198">
        <v>32</v>
      </c>
      <c r="B34" s="367" t="s">
        <v>378</v>
      </c>
      <c r="C34" s="213">
        <v>157.19999999999999</v>
      </c>
      <c r="D34" s="213">
        <v>145568.75</v>
      </c>
      <c r="E34" s="213">
        <v>1.34</v>
      </c>
      <c r="F34" s="213">
        <v>0.8</v>
      </c>
      <c r="G34" s="213">
        <v>0.23</v>
      </c>
      <c r="H34" s="213">
        <v>1.52</v>
      </c>
      <c r="I34" s="213">
        <v>-16.329999999999998</v>
      </c>
      <c r="J34" s="368">
        <v>0.02</v>
      </c>
      <c r="K34" s="221"/>
    </row>
    <row r="35" spans="1:11" s="124" customFormat="1" ht="15" x14ac:dyDescent="0.25">
      <c r="A35" s="198">
        <v>33</v>
      </c>
      <c r="B35" s="367" t="s">
        <v>379</v>
      </c>
      <c r="C35" s="213">
        <v>9696.67</v>
      </c>
      <c r="D35" s="213">
        <v>193009.63</v>
      </c>
      <c r="E35" s="213">
        <v>1.78</v>
      </c>
      <c r="F35" s="213">
        <v>1.57</v>
      </c>
      <c r="G35" s="213">
        <v>0.45</v>
      </c>
      <c r="H35" s="213">
        <v>1.46</v>
      </c>
      <c r="I35" s="213">
        <v>-7.91</v>
      </c>
      <c r="J35" s="368">
        <v>0.03</v>
      </c>
      <c r="K35" s="221"/>
    </row>
    <row r="36" spans="1:11" s="124" customFormat="1" ht="15" x14ac:dyDescent="0.25">
      <c r="A36" s="198">
        <v>34</v>
      </c>
      <c r="B36" s="367" t="s">
        <v>380</v>
      </c>
      <c r="C36" s="213">
        <v>96.42</v>
      </c>
      <c r="D36" s="213">
        <v>80953.88</v>
      </c>
      <c r="E36" s="213">
        <v>0.75</v>
      </c>
      <c r="F36" s="213">
        <v>0.35</v>
      </c>
      <c r="G36" s="213">
        <v>0.06</v>
      </c>
      <c r="H36" s="213">
        <v>1.1499999999999999</v>
      </c>
      <c r="I36" s="213">
        <v>-15.87</v>
      </c>
      <c r="J36" s="368">
        <v>0.03</v>
      </c>
      <c r="K36" s="221"/>
    </row>
    <row r="37" spans="1:11" s="124" customFormat="1" ht="25.5" x14ac:dyDescent="0.25">
      <c r="A37" s="198">
        <v>35</v>
      </c>
      <c r="B37" s="367" t="s">
        <v>381</v>
      </c>
      <c r="C37" s="213">
        <v>6290.14</v>
      </c>
      <c r="D37" s="213">
        <v>103107.42</v>
      </c>
      <c r="E37" s="213">
        <v>0.95</v>
      </c>
      <c r="F37" s="213">
        <v>1.74</v>
      </c>
      <c r="G37" s="213">
        <v>0.4</v>
      </c>
      <c r="H37" s="213">
        <v>1.29</v>
      </c>
      <c r="I37" s="213">
        <v>-10.57</v>
      </c>
      <c r="J37" s="368">
        <v>0.02</v>
      </c>
      <c r="K37" s="221"/>
    </row>
    <row r="38" spans="1:11" s="124" customFormat="1" ht="25.5" x14ac:dyDescent="0.25">
      <c r="A38" s="198">
        <v>36</v>
      </c>
      <c r="B38" s="367" t="s">
        <v>382</v>
      </c>
      <c r="C38" s="213">
        <v>9300.6</v>
      </c>
      <c r="D38" s="213">
        <v>145127.23000000001</v>
      </c>
      <c r="E38" s="213">
        <v>1.34</v>
      </c>
      <c r="F38" s="213">
        <v>1.31</v>
      </c>
      <c r="G38" s="213">
        <v>0.34</v>
      </c>
      <c r="H38" s="213">
        <v>1.19</v>
      </c>
      <c r="I38" s="213">
        <v>-9.08</v>
      </c>
      <c r="J38" s="368">
        <v>0.03</v>
      </c>
      <c r="K38" s="221"/>
    </row>
    <row r="39" spans="1:11" s="124" customFormat="1" ht="15" x14ac:dyDescent="0.25">
      <c r="A39" s="198">
        <v>37</v>
      </c>
      <c r="B39" s="367" t="s">
        <v>383</v>
      </c>
      <c r="C39" s="213">
        <v>13531.6</v>
      </c>
      <c r="D39" s="213">
        <v>902131.09</v>
      </c>
      <c r="E39" s="213">
        <v>8.31</v>
      </c>
      <c r="F39" s="213">
        <v>1.17</v>
      </c>
      <c r="G39" s="213">
        <v>0.54</v>
      </c>
      <c r="H39" s="213">
        <v>1.22</v>
      </c>
      <c r="I39" s="213">
        <v>-9.7899999999999991</v>
      </c>
      <c r="J39" s="368">
        <v>0.02</v>
      </c>
      <c r="K39" s="221"/>
    </row>
    <row r="40" spans="1:11" s="124" customFormat="1" ht="25.5" x14ac:dyDescent="0.25">
      <c r="A40" s="198">
        <v>38</v>
      </c>
      <c r="B40" s="367" t="s">
        <v>384</v>
      </c>
      <c r="C40" s="213">
        <v>1001.92</v>
      </c>
      <c r="D40" s="213">
        <v>72455.070000000007</v>
      </c>
      <c r="E40" s="213">
        <v>0.67</v>
      </c>
      <c r="F40" s="213">
        <v>0.78</v>
      </c>
      <c r="G40" s="213">
        <v>0.19</v>
      </c>
      <c r="H40" s="213">
        <v>1.58</v>
      </c>
      <c r="I40" s="213">
        <v>-12.03</v>
      </c>
      <c r="J40" s="368">
        <v>0.04</v>
      </c>
      <c r="K40" s="221"/>
    </row>
    <row r="41" spans="1:11" s="124" customFormat="1" ht="15" x14ac:dyDescent="0.25">
      <c r="A41" s="198">
        <v>39</v>
      </c>
      <c r="B41" s="367" t="s">
        <v>676</v>
      </c>
      <c r="C41" s="213">
        <v>375.99</v>
      </c>
      <c r="D41" s="213">
        <v>87604.17</v>
      </c>
      <c r="E41" s="213">
        <v>0.81</v>
      </c>
      <c r="F41" s="213">
        <v>1.61</v>
      </c>
      <c r="G41" s="213">
        <v>0.4</v>
      </c>
      <c r="H41" s="213">
        <v>2.3199999999999998</v>
      </c>
      <c r="I41" s="213">
        <v>-12.25</v>
      </c>
      <c r="J41" s="368">
        <v>0.03</v>
      </c>
      <c r="K41" s="221"/>
    </row>
    <row r="42" spans="1:11" s="124" customFormat="1" ht="15" x14ac:dyDescent="0.25">
      <c r="A42" s="198">
        <v>40</v>
      </c>
      <c r="B42" s="376" t="s">
        <v>385</v>
      </c>
      <c r="C42" s="213">
        <v>892.46</v>
      </c>
      <c r="D42" s="213">
        <v>315120.19</v>
      </c>
      <c r="E42" s="213">
        <v>2.9</v>
      </c>
      <c r="F42" s="213">
        <v>1.47</v>
      </c>
      <c r="G42" s="213">
        <v>0.47</v>
      </c>
      <c r="H42" s="213">
        <v>1.7</v>
      </c>
      <c r="I42" s="213">
        <v>4.0999999999999996</v>
      </c>
      <c r="J42" s="368">
        <v>0.02</v>
      </c>
      <c r="K42" s="221"/>
    </row>
    <row r="43" spans="1:11" s="124" customFormat="1" ht="25.5" x14ac:dyDescent="0.25">
      <c r="A43" s="198">
        <v>41</v>
      </c>
      <c r="B43" s="367" t="s">
        <v>386</v>
      </c>
      <c r="C43" s="213">
        <v>239.93</v>
      </c>
      <c r="D43" s="213">
        <v>199313.12</v>
      </c>
      <c r="E43" s="213">
        <v>1.84</v>
      </c>
      <c r="F43" s="213">
        <v>0.44</v>
      </c>
      <c r="G43" s="213">
        <v>0.1</v>
      </c>
      <c r="H43" s="213">
        <v>1.07</v>
      </c>
      <c r="I43" s="213">
        <v>-4.04</v>
      </c>
      <c r="J43" s="368">
        <v>0.02</v>
      </c>
      <c r="K43" s="221"/>
    </row>
    <row r="44" spans="1:11" s="124" customFormat="1" ht="15" x14ac:dyDescent="0.25">
      <c r="A44" s="198">
        <v>42</v>
      </c>
      <c r="B44" s="367" t="s">
        <v>387</v>
      </c>
      <c r="C44" s="213">
        <v>361.81</v>
      </c>
      <c r="D44" s="213">
        <v>405044.81</v>
      </c>
      <c r="E44" s="213">
        <v>3.73</v>
      </c>
      <c r="F44" s="213">
        <v>0.57999999999999996</v>
      </c>
      <c r="G44" s="213">
        <v>0.15</v>
      </c>
      <c r="H44" s="213">
        <v>0.93</v>
      </c>
      <c r="I44" s="213">
        <v>-7.03</v>
      </c>
      <c r="J44" s="368">
        <v>0.02</v>
      </c>
      <c r="K44" s="221"/>
    </row>
    <row r="45" spans="1:11" s="124" customFormat="1" ht="15" x14ac:dyDescent="0.25">
      <c r="A45" s="198">
        <v>43</v>
      </c>
      <c r="B45" s="367" t="s">
        <v>388</v>
      </c>
      <c r="C45" s="213">
        <v>98.94</v>
      </c>
      <c r="D45" s="213">
        <v>65123.65</v>
      </c>
      <c r="E45" s="213">
        <v>0.6</v>
      </c>
      <c r="F45" s="213">
        <v>0.57999999999999996</v>
      </c>
      <c r="G45" s="213">
        <v>0.11</v>
      </c>
      <c r="H45" s="213">
        <v>2.04</v>
      </c>
      <c r="I45" s="213">
        <v>-16.239999999999998</v>
      </c>
      <c r="J45" s="368">
        <v>0.02</v>
      </c>
      <c r="K45" s="221"/>
    </row>
    <row r="46" spans="1:11" s="124" customFormat="1" ht="15" x14ac:dyDescent="0.25">
      <c r="A46" s="198">
        <v>44</v>
      </c>
      <c r="B46" s="367" t="s">
        <v>389</v>
      </c>
      <c r="C46" s="213">
        <v>736.18</v>
      </c>
      <c r="D46" s="213">
        <v>176780.66</v>
      </c>
      <c r="E46" s="213">
        <v>1.63</v>
      </c>
      <c r="F46" s="213">
        <v>1.0900000000000001</v>
      </c>
      <c r="G46" s="213">
        <v>0.26</v>
      </c>
      <c r="H46" s="213">
        <v>1.58</v>
      </c>
      <c r="I46" s="213">
        <v>-14.43</v>
      </c>
      <c r="J46" s="368">
        <v>0.02</v>
      </c>
      <c r="K46" s="221"/>
    </row>
    <row r="47" spans="1:11" s="124" customFormat="1" ht="15" x14ac:dyDescent="0.25">
      <c r="A47" s="198">
        <v>45</v>
      </c>
      <c r="B47" s="367" t="s">
        <v>390</v>
      </c>
      <c r="C47" s="213">
        <v>1248.3499999999999</v>
      </c>
      <c r="D47" s="213">
        <v>122941.46</v>
      </c>
      <c r="E47" s="213">
        <v>1.1299999999999999</v>
      </c>
      <c r="F47" s="213">
        <v>1.49</v>
      </c>
      <c r="G47" s="213">
        <v>0.46</v>
      </c>
      <c r="H47" s="213">
        <v>1.33</v>
      </c>
      <c r="I47" s="213">
        <v>-11.86</v>
      </c>
      <c r="J47" s="368">
        <v>0.02</v>
      </c>
      <c r="K47" s="221"/>
    </row>
    <row r="48" spans="1:11" s="124" customFormat="1" ht="15" x14ac:dyDescent="0.25">
      <c r="A48" s="198">
        <v>46</v>
      </c>
      <c r="B48" s="367" t="s">
        <v>391</v>
      </c>
      <c r="C48" s="213">
        <v>489.11</v>
      </c>
      <c r="D48" s="213">
        <v>101936.16</v>
      </c>
      <c r="E48" s="213">
        <v>0.94</v>
      </c>
      <c r="F48" s="213">
        <v>0.83</v>
      </c>
      <c r="G48" s="213">
        <v>0.19</v>
      </c>
      <c r="H48" s="213">
        <v>1.76</v>
      </c>
      <c r="I48" s="213">
        <v>1.99</v>
      </c>
      <c r="J48" s="368">
        <v>0.03</v>
      </c>
      <c r="K48" s="221"/>
    </row>
    <row r="49" spans="1:11" s="124" customFormat="1" ht="15" x14ac:dyDescent="0.25">
      <c r="A49" s="198">
        <v>47</v>
      </c>
      <c r="B49" s="367" t="s">
        <v>392</v>
      </c>
      <c r="C49" s="213">
        <v>88.78</v>
      </c>
      <c r="D49" s="213">
        <v>134990.04</v>
      </c>
      <c r="E49" s="213">
        <v>1.24</v>
      </c>
      <c r="F49" s="213">
        <v>0.69</v>
      </c>
      <c r="G49" s="213">
        <v>0.17</v>
      </c>
      <c r="H49" s="213">
        <v>1.1399999999999999</v>
      </c>
      <c r="I49" s="213">
        <v>-14.56</v>
      </c>
      <c r="J49" s="368">
        <v>0.02</v>
      </c>
      <c r="K49" s="221"/>
    </row>
    <row r="50" spans="1:11" s="124" customFormat="1" ht="15" x14ac:dyDescent="0.25">
      <c r="A50" s="198">
        <v>48</v>
      </c>
      <c r="B50" s="367" t="s">
        <v>1230</v>
      </c>
      <c r="C50" s="213">
        <v>35.549999999999997</v>
      </c>
      <c r="D50" s="213">
        <v>158143.54999999999</v>
      </c>
      <c r="E50" s="213">
        <v>1.46</v>
      </c>
      <c r="F50" s="213">
        <v>0.91</v>
      </c>
      <c r="G50" s="213">
        <v>0.11</v>
      </c>
      <c r="H50" s="213">
        <v>2.37</v>
      </c>
      <c r="I50" s="213">
        <v>-5.89</v>
      </c>
      <c r="J50" s="368">
        <v>0.02</v>
      </c>
      <c r="K50" s="221"/>
    </row>
    <row r="51" spans="1:11" s="124" customFormat="1" ht="15" x14ac:dyDescent="0.25">
      <c r="A51" s="198">
        <v>49</v>
      </c>
      <c r="B51" s="367" t="s">
        <v>393</v>
      </c>
      <c r="C51" s="213">
        <v>288.7</v>
      </c>
      <c r="D51" s="213">
        <v>126124.05</v>
      </c>
      <c r="E51" s="213">
        <v>1.1599999999999999</v>
      </c>
      <c r="F51" s="213">
        <v>1.1200000000000001</v>
      </c>
      <c r="G51" s="213">
        <v>0.44</v>
      </c>
      <c r="H51" s="213">
        <v>1.28</v>
      </c>
      <c r="I51" s="213">
        <v>-6.24</v>
      </c>
      <c r="J51" s="368">
        <v>0.02</v>
      </c>
      <c r="K51" s="221"/>
    </row>
    <row r="52" spans="1:11" s="124" customFormat="1" ht="15" x14ac:dyDescent="0.25">
      <c r="A52" s="198">
        <v>50</v>
      </c>
      <c r="B52" s="367" t="s">
        <v>394</v>
      </c>
      <c r="C52" s="213">
        <v>1046.26</v>
      </c>
      <c r="D52" s="213">
        <v>77908.05</v>
      </c>
      <c r="E52" s="213">
        <v>0.72</v>
      </c>
      <c r="F52" s="213">
        <v>1.06</v>
      </c>
      <c r="G52" s="213">
        <v>0.25</v>
      </c>
      <c r="H52" s="213">
        <v>1.76</v>
      </c>
      <c r="I52" s="213">
        <v>1.91</v>
      </c>
      <c r="J52" s="368">
        <v>0.02</v>
      </c>
      <c r="K52" s="221"/>
    </row>
    <row r="53" spans="1:11" s="124" customFormat="1" ht="12.75" x14ac:dyDescent="0.25">
      <c r="A53" s="192"/>
      <c r="B53" s="193"/>
      <c r="C53" s="194"/>
      <c r="D53" s="194"/>
      <c r="E53" s="195"/>
      <c r="F53" s="195"/>
      <c r="G53" s="196"/>
      <c r="H53" s="196"/>
      <c r="I53" s="197"/>
      <c r="J53" s="197"/>
    </row>
    <row r="54" spans="1:11" s="124" customFormat="1" ht="26.25" customHeight="1" x14ac:dyDescent="0.25">
      <c r="A54" s="1900" t="s">
        <v>395</v>
      </c>
      <c r="B54" s="1900"/>
      <c r="C54" s="1900"/>
      <c r="D54" s="1900"/>
      <c r="E54" s="1900"/>
      <c r="F54" s="1900"/>
      <c r="G54" s="1900"/>
      <c r="H54" s="1900"/>
      <c r="I54" s="1900"/>
      <c r="J54" s="1900"/>
    </row>
    <row r="55" spans="1:11" s="124" customFormat="1" x14ac:dyDescent="0.25">
      <c r="A55" s="1900" t="s">
        <v>343</v>
      </c>
      <c r="B55" s="1900"/>
      <c r="C55" s="1900"/>
      <c r="D55" s="1900"/>
      <c r="E55" s="1900"/>
      <c r="F55" s="1900"/>
      <c r="G55" s="1900"/>
      <c r="H55" s="1900"/>
      <c r="I55" s="1900"/>
      <c r="J55" s="1900"/>
    </row>
    <row r="56" spans="1:11" s="124" customFormat="1" x14ac:dyDescent="0.25">
      <c r="A56" s="1900" t="s">
        <v>396</v>
      </c>
      <c r="B56" s="1900"/>
      <c r="C56" s="1900"/>
      <c r="D56" s="1900"/>
      <c r="E56" s="1900"/>
      <c r="F56" s="1900"/>
      <c r="G56" s="1900"/>
      <c r="H56" s="1900"/>
      <c r="I56" s="1900"/>
      <c r="J56" s="1900"/>
    </row>
    <row r="57" spans="1:11" s="124" customFormat="1" ht="26.25" customHeight="1" x14ac:dyDescent="0.25">
      <c r="A57" s="1900" t="s">
        <v>345</v>
      </c>
      <c r="B57" s="1900"/>
      <c r="C57" s="1900"/>
      <c r="D57" s="1900"/>
      <c r="E57" s="1900"/>
      <c r="F57" s="1900"/>
      <c r="G57" s="1900"/>
      <c r="H57" s="1900"/>
      <c r="I57" s="1900"/>
      <c r="J57" s="1900"/>
    </row>
    <row r="58" spans="1:11" s="124" customFormat="1" x14ac:dyDescent="0.25">
      <c r="A58" s="1900" t="s">
        <v>397</v>
      </c>
      <c r="B58" s="1900"/>
      <c r="C58" s="1900"/>
      <c r="D58" s="1900"/>
      <c r="E58" s="1900"/>
      <c r="F58" s="1900"/>
      <c r="G58" s="1900"/>
      <c r="H58" s="1900"/>
      <c r="I58" s="1900"/>
      <c r="J58" s="1900"/>
    </row>
    <row r="59" spans="1:11" s="124" customFormat="1" x14ac:dyDescent="0.25">
      <c r="A59" s="237" t="s">
        <v>682</v>
      </c>
      <c r="B59" s="340"/>
      <c r="C59" s="340"/>
      <c r="D59" s="340"/>
      <c r="E59" s="340"/>
      <c r="F59" s="340"/>
      <c r="G59" s="340"/>
      <c r="H59" s="340"/>
      <c r="I59" s="340"/>
      <c r="J59" s="340"/>
    </row>
    <row r="60" spans="1:11" s="124" customFormat="1" x14ac:dyDescent="0.25">
      <c r="A60" s="1899" t="s">
        <v>304</v>
      </c>
      <c r="B60" s="1899"/>
      <c r="C60" s="1899"/>
      <c r="D60" s="1899"/>
      <c r="E60" s="1899"/>
      <c r="F60" s="1899"/>
      <c r="G60" s="1899"/>
      <c r="H60" s="1899"/>
      <c r="I60" s="1899"/>
      <c r="J60" s="1899"/>
    </row>
  </sheetData>
  <mergeCells count="6">
    <mergeCell ref="A60:J60"/>
    <mergeCell ref="A54:J54"/>
    <mergeCell ref="A55:J55"/>
    <mergeCell ref="A56:J56"/>
    <mergeCell ref="A57:J57"/>
    <mergeCell ref="A58:J58"/>
  </mergeCells>
  <printOptions horizontalCentered="1"/>
  <pageMargins left="0.78431372549019618" right="0.78431372549019618" top="0.98039215686274517" bottom="0.98039215686274517" header="0.50980392156862753" footer="0.50980392156862753"/>
  <pageSetup paperSize="9" scale="86" fitToHeight="0"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workbookViewId="0">
      <selection sqref="A1:K1"/>
    </sheetView>
  </sheetViews>
  <sheetFormatPr defaultColWidth="9.140625" defaultRowHeight="15" x14ac:dyDescent="0.25"/>
  <cols>
    <col min="1" max="1" width="6.42578125" style="77" bestFit="1" customWidth="1"/>
    <col min="2" max="2" width="40.42578125" style="77" bestFit="1" customWidth="1"/>
    <col min="3" max="3" width="13.42578125" style="77" bestFit="1" customWidth="1"/>
    <col min="4" max="4" width="17.42578125" style="77" customWidth="1"/>
    <col min="5" max="5" width="10.42578125" style="77" bestFit="1" customWidth="1"/>
    <col min="6" max="6" width="7.5703125" style="77" bestFit="1" customWidth="1"/>
    <col min="7" max="7" width="6.140625" style="77" bestFit="1" customWidth="1"/>
    <col min="8" max="8" width="10.42578125" style="77" bestFit="1" customWidth="1"/>
    <col min="9" max="9" width="12.5703125" style="77" bestFit="1" customWidth="1"/>
    <col min="10" max="10" width="12.140625" style="77" bestFit="1" customWidth="1"/>
    <col min="11" max="16384" width="9.140625" style="77"/>
  </cols>
  <sheetData>
    <row r="1" spans="1:10" x14ac:dyDescent="0.25">
      <c r="A1" s="297" t="s">
        <v>1235</v>
      </c>
      <c r="B1" s="297"/>
      <c r="C1" s="297"/>
      <c r="D1" s="297"/>
      <c r="E1" s="297"/>
      <c r="F1" s="297"/>
      <c r="G1" s="297"/>
    </row>
    <row r="2" spans="1:10" s="220" customFormat="1" ht="60" x14ac:dyDescent="0.25">
      <c r="A2" s="1271" t="s">
        <v>398</v>
      </c>
      <c r="B2" s="1271" t="s">
        <v>306</v>
      </c>
      <c r="C2" s="1271" t="s">
        <v>399</v>
      </c>
      <c r="D2" s="1271" t="s">
        <v>400</v>
      </c>
      <c r="E2" s="1271" t="s">
        <v>401</v>
      </c>
      <c r="F2" s="1271" t="s">
        <v>310</v>
      </c>
      <c r="G2" s="1271" t="s">
        <v>402</v>
      </c>
      <c r="H2" s="1271" t="s">
        <v>403</v>
      </c>
      <c r="I2" s="1271" t="s">
        <v>404</v>
      </c>
      <c r="J2" s="1271" t="s">
        <v>405</v>
      </c>
    </row>
    <row r="3" spans="1:10" s="220" customFormat="1" x14ac:dyDescent="0.25">
      <c r="A3" s="377">
        <v>1</v>
      </c>
      <c r="B3" s="378" t="s">
        <v>1236</v>
      </c>
      <c r="C3" s="213">
        <v>763.07783089999998</v>
      </c>
      <c r="D3" s="213">
        <v>1324081.8815834702</v>
      </c>
      <c r="E3" s="213">
        <v>12.41</v>
      </c>
      <c r="F3" s="213">
        <v>1.03</v>
      </c>
      <c r="G3" s="213">
        <v>0.41</v>
      </c>
      <c r="H3" s="213" t="s">
        <v>232</v>
      </c>
      <c r="I3" s="213" t="s">
        <v>232</v>
      </c>
      <c r="J3" s="213" t="s">
        <v>232</v>
      </c>
    </row>
    <row r="4" spans="1:10" s="220" customFormat="1" x14ac:dyDescent="0.25">
      <c r="A4" s="377">
        <v>2</v>
      </c>
      <c r="B4" s="378" t="s">
        <v>1237</v>
      </c>
      <c r="C4" s="213">
        <v>6766.1864489999998</v>
      </c>
      <c r="D4" s="213">
        <v>1031981.0639378499</v>
      </c>
      <c r="E4" s="213">
        <v>9.67</v>
      </c>
      <c r="F4" s="213">
        <v>1.02</v>
      </c>
      <c r="G4" s="213">
        <v>0.06</v>
      </c>
      <c r="H4" s="213" t="s">
        <v>232</v>
      </c>
      <c r="I4" s="213" t="s">
        <v>232</v>
      </c>
      <c r="J4" s="213" t="s">
        <v>232</v>
      </c>
    </row>
    <row r="5" spans="1:10" s="220" customFormat="1" x14ac:dyDescent="0.25">
      <c r="A5" s="377">
        <v>3</v>
      </c>
      <c r="B5" s="378" t="s">
        <v>1238</v>
      </c>
      <c r="C5" s="213">
        <v>1409.8235119999999</v>
      </c>
      <c r="D5" s="213">
        <v>908512.74652605003</v>
      </c>
      <c r="E5" s="213">
        <v>8.51</v>
      </c>
      <c r="F5" s="213">
        <v>1.01</v>
      </c>
      <c r="G5" s="213">
        <v>0.43</v>
      </c>
      <c r="H5" s="213" t="s">
        <v>232</v>
      </c>
      <c r="I5" s="213" t="s">
        <v>232</v>
      </c>
      <c r="J5" s="213" t="s">
        <v>232</v>
      </c>
    </row>
    <row r="6" spans="1:10" s="220" customFormat="1" x14ac:dyDescent="0.25">
      <c r="A6" s="377">
        <v>4</v>
      </c>
      <c r="B6" s="378" t="s">
        <v>1239</v>
      </c>
      <c r="C6" s="213">
        <v>2076.0734084999999</v>
      </c>
      <c r="D6" s="213">
        <v>633669.67903634999</v>
      </c>
      <c r="E6" s="213">
        <v>5.94</v>
      </c>
      <c r="F6" s="213">
        <v>0.73</v>
      </c>
      <c r="G6" s="213">
        <v>0.19</v>
      </c>
      <c r="H6" s="213" t="s">
        <v>232</v>
      </c>
      <c r="I6" s="213" t="s">
        <v>232</v>
      </c>
      <c r="J6" s="213" t="s">
        <v>232</v>
      </c>
    </row>
    <row r="7" spans="1:10" s="220" customFormat="1" x14ac:dyDescent="0.25">
      <c r="A7" s="377">
        <v>5</v>
      </c>
      <c r="B7" s="378" t="s">
        <v>1240</v>
      </c>
      <c r="C7" s="213">
        <v>1251.1004665999999</v>
      </c>
      <c r="D7" s="213">
        <v>611143.20231848001</v>
      </c>
      <c r="E7" s="213">
        <v>5.73</v>
      </c>
      <c r="F7" s="213">
        <v>0.62</v>
      </c>
      <c r="G7" s="213">
        <v>0.19</v>
      </c>
      <c r="H7" s="213" t="s">
        <v>232</v>
      </c>
      <c r="I7" s="213" t="s">
        <v>232</v>
      </c>
      <c r="J7" s="213" t="s">
        <v>232</v>
      </c>
    </row>
    <row r="8" spans="1:10" s="220" customFormat="1" x14ac:dyDescent="0.25">
      <c r="A8" s="377">
        <v>6</v>
      </c>
      <c r="B8" s="378" t="s">
        <v>1241</v>
      </c>
      <c r="C8" s="213">
        <v>274.99898000000002</v>
      </c>
      <c r="D8" s="213">
        <v>496890.41447254003</v>
      </c>
      <c r="E8" s="213">
        <v>4.66</v>
      </c>
      <c r="F8" s="213">
        <v>1.4</v>
      </c>
      <c r="G8" s="213">
        <v>0.46</v>
      </c>
      <c r="H8" s="213" t="s">
        <v>232</v>
      </c>
      <c r="I8" s="213" t="s">
        <v>232</v>
      </c>
      <c r="J8" s="213" t="s">
        <v>232</v>
      </c>
    </row>
    <row r="9" spans="1:10" s="220" customFormat="1" x14ac:dyDescent="0.25">
      <c r="A9" s="377">
        <v>7</v>
      </c>
      <c r="B9" s="378" t="s">
        <v>1242</v>
      </c>
      <c r="C9" s="213">
        <v>2846.6681494999998</v>
      </c>
      <c r="D9" s="213">
        <v>432552.43936651998</v>
      </c>
      <c r="E9" s="213">
        <v>4.05</v>
      </c>
      <c r="F9" s="213">
        <v>0.83</v>
      </c>
      <c r="G9" s="213">
        <v>0.26</v>
      </c>
      <c r="H9" s="213" t="s">
        <v>232</v>
      </c>
      <c r="I9" s="213" t="s">
        <v>232</v>
      </c>
      <c r="J9" s="213" t="s">
        <v>232</v>
      </c>
    </row>
    <row r="10" spans="1:10" s="220" customFormat="1" x14ac:dyDescent="0.25">
      <c r="A10" s="377">
        <v>8</v>
      </c>
      <c r="B10" s="378" t="s">
        <v>1243</v>
      </c>
      <c r="C10" s="213">
        <v>361.80875179999998</v>
      </c>
      <c r="D10" s="213">
        <v>405354.05683457997</v>
      </c>
      <c r="E10" s="213">
        <v>3.8</v>
      </c>
      <c r="F10" s="213">
        <v>0.57999999999999996</v>
      </c>
      <c r="G10" s="213">
        <v>0.15</v>
      </c>
      <c r="H10" s="213" t="s">
        <v>232</v>
      </c>
      <c r="I10" s="213" t="s">
        <v>232</v>
      </c>
      <c r="J10" s="213" t="s">
        <v>232</v>
      </c>
    </row>
    <row r="11" spans="1:10" s="220" customFormat="1" x14ac:dyDescent="0.25">
      <c r="A11" s="377">
        <v>9</v>
      </c>
      <c r="B11" s="378" t="s">
        <v>1244</v>
      </c>
      <c r="C11" s="213">
        <v>618.72799359999999</v>
      </c>
      <c r="D11" s="213">
        <v>330261.55234184</v>
      </c>
      <c r="E11" s="213">
        <v>3.09</v>
      </c>
      <c r="F11" s="213">
        <v>1.1299999999999999</v>
      </c>
      <c r="G11" s="213">
        <v>0.38</v>
      </c>
      <c r="H11" s="213" t="s">
        <v>232</v>
      </c>
      <c r="I11" s="213" t="s">
        <v>232</v>
      </c>
      <c r="J11" s="213" t="s">
        <v>232</v>
      </c>
    </row>
    <row r="12" spans="1:10" s="220" customFormat="1" x14ac:dyDescent="0.25">
      <c r="A12" s="377">
        <v>10</v>
      </c>
      <c r="B12" s="378" t="s">
        <v>385</v>
      </c>
      <c r="C12" s="213">
        <v>892.46200339999996</v>
      </c>
      <c r="D12" s="213">
        <v>315120.84508524003</v>
      </c>
      <c r="E12" s="213">
        <v>2.95</v>
      </c>
      <c r="F12" s="213">
        <v>1.45</v>
      </c>
      <c r="G12" s="213">
        <v>0.46</v>
      </c>
      <c r="H12" s="213" t="s">
        <v>232</v>
      </c>
      <c r="I12" s="213" t="s">
        <v>232</v>
      </c>
      <c r="J12" s="213" t="s">
        <v>232</v>
      </c>
    </row>
    <row r="13" spans="1:10" s="220" customFormat="1" x14ac:dyDescent="0.25">
      <c r="A13" s="377">
        <v>11</v>
      </c>
      <c r="B13" s="378" t="s">
        <v>1245</v>
      </c>
      <c r="C13" s="213">
        <v>621.76441550000004</v>
      </c>
      <c r="D13" s="213">
        <v>277510.38215912</v>
      </c>
      <c r="E13" s="213">
        <v>2.62</v>
      </c>
      <c r="F13" s="213">
        <v>1.26</v>
      </c>
      <c r="G13" s="213">
        <v>0.3</v>
      </c>
      <c r="H13" s="213" t="s">
        <v>232</v>
      </c>
      <c r="I13" s="213" t="s">
        <v>232</v>
      </c>
      <c r="J13" s="213" t="s">
        <v>232</v>
      </c>
    </row>
    <row r="14" spans="1:10" s="220" customFormat="1" x14ac:dyDescent="0.25">
      <c r="A14" s="377">
        <v>12</v>
      </c>
      <c r="B14" s="378" t="s">
        <v>1246</v>
      </c>
      <c r="C14" s="213">
        <v>994.06000600000004</v>
      </c>
      <c r="D14" s="213">
        <v>255057.61087576</v>
      </c>
      <c r="E14" s="213">
        <v>2.39</v>
      </c>
      <c r="F14" s="213">
        <v>0.86</v>
      </c>
      <c r="G14" s="213">
        <v>0.25</v>
      </c>
      <c r="H14" s="213" t="s">
        <v>232</v>
      </c>
      <c r="I14" s="213" t="s">
        <v>232</v>
      </c>
      <c r="J14" s="213" t="s">
        <v>232</v>
      </c>
    </row>
    <row r="15" spans="1:10" s="220" customFormat="1" x14ac:dyDescent="0.25">
      <c r="A15" s="377">
        <v>13</v>
      </c>
      <c r="B15" s="378" t="s">
        <v>1247</v>
      </c>
      <c r="C15" s="213">
        <v>234.95912619999999</v>
      </c>
      <c r="D15" s="213">
        <v>226323.182416275</v>
      </c>
      <c r="E15" s="213">
        <v>2.12</v>
      </c>
      <c r="F15" s="213">
        <v>0.25</v>
      </c>
      <c r="G15" s="213">
        <v>0.03</v>
      </c>
      <c r="H15" s="213" t="s">
        <v>232</v>
      </c>
      <c r="I15" s="213" t="s">
        <v>232</v>
      </c>
      <c r="J15" s="213" t="s">
        <v>232</v>
      </c>
    </row>
    <row r="16" spans="1:10" s="220" customFormat="1" x14ac:dyDescent="0.25">
      <c r="A16" s="377">
        <v>14</v>
      </c>
      <c r="B16" s="378" t="s">
        <v>1248</v>
      </c>
      <c r="C16" s="213">
        <v>239.93349699999999</v>
      </c>
      <c r="D16" s="213">
        <v>201931.97468532002</v>
      </c>
      <c r="E16" s="213">
        <v>1.89</v>
      </c>
      <c r="F16" s="213">
        <v>0.44</v>
      </c>
      <c r="G16" s="213">
        <v>0.1</v>
      </c>
      <c r="H16" s="213" t="s">
        <v>232</v>
      </c>
      <c r="I16" s="213" t="s">
        <v>232</v>
      </c>
      <c r="J16" s="213" t="s">
        <v>232</v>
      </c>
    </row>
    <row r="17" spans="1:10" s="220" customFormat="1" x14ac:dyDescent="0.25">
      <c r="A17" s="377">
        <v>15</v>
      </c>
      <c r="B17" s="378" t="s">
        <v>1249</v>
      </c>
      <c r="C17" s="213">
        <v>123.79926399999999</v>
      </c>
      <c r="D17" s="213">
        <v>193204.530814575</v>
      </c>
      <c r="E17" s="213">
        <v>1.81</v>
      </c>
      <c r="F17" s="213">
        <v>1.02</v>
      </c>
      <c r="G17" s="213">
        <v>0.28999999999999998</v>
      </c>
      <c r="H17" s="213" t="s">
        <v>232</v>
      </c>
      <c r="I17" s="213" t="s">
        <v>232</v>
      </c>
      <c r="J17" s="213" t="s">
        <v>232</v>
      </c>
    </row>
    <row r="18" spans="1:10" s="220" customFormat="1" x14ac:dyDescent="0.25">
      <c r="A18" s="377">
        <v>16</v>
      </c>
      <c r="B18" s="378" t="s">
        <v>1250</v>
      </c>
      <c r="C18" s="213">
        <v>9696.6661339999991</v>
      </c>
      <c r="D18" s="213">
        <v>193079.19353858999</v>
      </c>
      <c r="E18" s="213">
        <v>1.81</v>
      </c>
      <c r="F18" s="213">
        <v>1.54</v>
      </c>
      <c r="G18" s="213">
        <v>0.43</v>
      </c>
      <c r="H18" s="213" t="s">
        <v>232</v>
      </c>
      <c r="I18" s="213" t="s">
        <v>232</v>
      </c>
      <c r="J18" s="213" t="s">
        <v>232</v>
      </c>
    </row>
    <row r="19" spans="1:10" s="220" customFormat="1" x14ac:dyDescent="0.25">
      <c r="A19" s="377">
        <v>17</v>
      </c>
      <c r="B19" s="378" t="s">
        <v>1251</v>
      </c>
      <c r="C19" s="213">
        <v>542.73301919999994</v>
      </c>
      <c r="D19" s="213">
        <v>187786.92606530999</v>
      </c>
      <c r="E19" s="213">
        <v>1.76</v>
      </c>
      <c r="F19" s="213">
        <v>0.69</v>
      </c>
      <c r="G19" s="213">
        <v>0.17</v>
      </c>
      <c r="H19" s="213" t="s">
        <v>232</v>
      </c>
      <c r="I19" s="213" t="s">
        <v>232</v>
      </c>
      <c r="J19" s="213" t="s">
        <v>232</v>
      </c>
    </row>
    <row r="20" spans="1:10" s="220" customFormat="1" x14ac:dyDescent="0.25">
      <c r="A20" s="377">
        <v>18</v>
      </c>
      <c r="B20" s="378" t="s">
        <v>1252</v>
      </c>
      <c r="C20" s="213">
        <v>736.19835460000002</v>
      </c>
      <c r="D20" s="213">
        <v>178316.26988937997</v>
      </c>
      <c r="E20" s="213">
        <v>1.67</v>
      </c>
      <c r="F20" s="213">
        <v>1.08</v>
      </c>
      <c r="G20" s="213">
        <v>0.26</v>
      </c>
      <c r="H20" s="213" t="s">
        <v>232</v>
      </c>
      <c r="I20" s="213" t="s">
        <v>232</v>
      </c>
      <c r="J20" s="213" t="s">
        <v>232</v>
      </c>
    </row>
    <row r="21" spans="1:10" s="220" customFormat="1" x14ac:dyDescent="0.25">
      <c r="A21" s="377">
        <v>19</v>
      </c>
      <c r="B21" s="378" t="s">
        <v>1253</v>
      </c>
      <c r="C21" s="213">
        <v>35.548746100000002</v>
      </c>
      <c r="D21" s="213">
        <v>159623.522701715</v>
      </c>
      <c r="E21" s="213">
        <v>1.5</v>
      </c>
      <c r="F21" s="213">
        <v>1.46</v>
      </c>
      <c r="G21" s="213">
        <v>0.21</v>
      </c>
      <c r="H21" s="213" t="s">
        <v>232</v>
      </c>
      <c r="I21" s="213" t="s">
        <v>232</v>
      </c>
      <c r="J21" s="213" t="s">
        <v>232</v>
      </c>
    </row>
    <row r="22" spans="1:10" s="220" customFormat="1" x14ac:dyDescent="0.25">
      <c r="A22" s="377">
        <v>20</v>
      </c>
      <c r="B22" s="378" t="s">
        <v>1254</v>
      </c>
      <c r="C22" s="213">
        <v>157.20128700000001</v>
      </c>
      <c r="D22" s="213">
        <v>145593.51533958002</v>
      </c>
      <c r="E22" s="213">
        <v>1.36</v>
      </c>
      <c r="F22" s="213">
        <v>0.78</v>
      </c>
      <c r="G22" s="213">
        <v>0.22</v>
      </c>
      <c r="H22" s="213" t="s">
        <v>232</v>
      </c>
      <c r="I22" s="213" t="s">
        <v>232</v>
      </c>
      <c r="J22" s="213" t="s">
        <v>232</v>
      </c>
    </row>
    <row r="23" spans="1:10" s="220" customFormat="1" x14ac:dyDescent="0.25">
      <c r="A23" s="377">
        <v>21</v>
      </c>
      <c r="B23" s="378" t="s">
        <v>1255</v>
      </c>
      <c r="C23" s="213">
        <v>9300.6038189999999</v>
      </c>
      <c r="D23" s="213">
        <v>145181.48317848</v>
      </c>
      <c r="E23" s="213">
        <v>1.36</v>
      </c>
      <c r="F23" s="213">
        <v>1.28</v>
      </c>
      <c r="G23" s="213">
        <v>0.33</v>
      </c>
      <c r="H23" s="213" t="s">
        <v>232</v>
      </c>
      <c r="I23" s="213" t="s">
        <v>232</v>
      </c>
      <c r="J23" s="213" t="s">
        <v>232</v>
      </c>
    </row>
    <row r="24" spans="1:10" s="220" customFormat="1" x14ac:dyDescent="0.25">
      <c r="A24" s="377">
        <v>22</v>
      </c>
      <c r="B24" s="378" t="s">
        <v>1256</v>
      </c>
      <c r="C24" s="213">
        <v>6290.1396029999996</v>
      </c>
      <c r="D24" s="213">
        <v>137637.13338749501</v>
      </c>
      <c r="E24" s="213">
        <v>1.29</v>
      </c>
      <c r="F24" s="213">
        <v>1.71</v>
      </c>
      <c r="G24" s="213">
        <v>0.39</v>
      </c>
      <c r="H24" s="213" t="s">
        <v>232</v>
      </c>
      <c r="I24" s="213" t="s">
        <v>232</v>
      </c>
      <c r="J24" s="213" t="s">
        <v>232</v>
      </c>
    </row>
    <row r="25" spans="1:10" s="220" customFormat="1" x14ac:dyDescent="0.25">
      <c r="A25" s="377">
        <v>23</v>
      </c>
      <c r="B25" s="378" t="s">
        <v>1257</v>
      </c>
      <c r="C25" s="213">
        <v>88.778616</v>
      </c>
      <c r="D25" s="213">
        <v>136612.697100825</v>
      </c>
      <c r="E25" s="213">
        <v>1.28</v>
      </c>
      <c r="F25" s="213">
        <v>0.67</v>
      </c>
      <c r="G25" s="213">
        <v>0.16</v>
      </c>
      <c r="H25" s="213" t="s">
        <v>232</v>
      </c>
      <c r="I25" s="213" t="s">
        <v>232</v>
      </c>
      <c r="J25" s="213" t="s">
        <v>232</v>
      </c>
    </row>
    <row r="26" spans="1:10" s="220" customFormat="1" x14ac:dyDescent="0.25">
      <c r="A26" s="377">
        <v>24</v>
      </c>
      <c r="B26" s="378" t="s">
        <v>1258</v>
      </c>
      <c r="C26" s="213">
        <v>95.919779000000005</v>
      </c>
      <c r="D26" s="213">
        <v>133395.66885585</v>
      </c>
      <c r="E26" s="213">
        <v>1.25</v>
      </c>
      <c r="F26" s="213">
        <v>0.52</v>
      </c>
      <c r="G26" s="213">
        <v>0.14000000000000001</v>
      </c>
      <c r="H26" s="213" t="s">
        <v>232</v>
      </c>
      <c r="I26" s="213" t="s">
        <v>232</v>
      </c>
      <c r="J26" s="213" t="s">
        <v>232</v>
      </c>
    </row>
    <row r="27" spans="1:10" s="220" customFormat="1" x14ac:dyDescent="0.25">
      <c r="A27" s="377">
        <v>25</v>
      </c>
      <c r="B27" s="378" t="s">
        <v>1259</v>
      </c>
      <c r="C27" s="213">
        <v>288.69764700000002</v>
      </c>
      <c r="D27" s="213">
        <v>130686.788272365</v>
      </c>
      <c r="E27" s="213">
        <v>1.22</v>
      </c>
      <c r="F27" s="213">
        <v>1.1100000000000001</v>
      </c>
      <c r="G27" s="213">
        <v>0.43</v>
      </c>
      <c r="H27" s="213" t="s">
        <v>232</v>
      </c>
      <c r="I27" s="213" t="s">
        <v>232</v>
      </c>
      <c r="J27" s="213" t="s">
        <v>232</v>
      </c>
    </row>
    <row r="28" spans="1:10" s="220" customFormat="1" x14ac:dyDescent="0.25">
      <c r="A28" s="377">
        <v>26</v>
      </c>
      <c r="B28" s="378" t="s">
        <v>1260</v>
      </c>
      <c r="C28" s="213">
        <v>244.5453966</v>
      </c>
      <c r="D28" s="213">
        <v>128875.90712985999</v>
      </c>
      <c r="E28" s="213">
        <v>1.21</v>
      </c>
      <c r="F28" s="213">
        <v>1.26</v>
      </c>
      <c r="G28" s="213">
        <v>0.43</v>
      </c>
      <c r="H28" s="213" t="s">
        <v>232</v>
      </c>
      <c r="I28" s="213" t="s">
        <v>232</v>
      </c>
      <c r="J28" s="213" t="s">
        <v>232</v>
      </c>
    </row>
    <row r="29" spans="1:10" s="220" customFormat="1" x14ac:dyDescent="0.25">
      <c r="A29" s="377">
        <v>27</v>
      </c>
      <c r="B29" s="378" t="s">
        <v>1261</v>
      </c>
      <c r="C29" s="213">
        <v>1248.3527171000001</v>
      </c>
      <c r="D29" s="213">
        <v>123871.78417778001</v>
      </c>
      <c r="E29" s="213">
        <v>1.1599999999999999</v>
      </c>
      <c r="F29" s="213">
        <v>1.46</v>
      </c>
      <c r="G29" s="213">
        <v>0.45</v>
      </c>
      <c r="H29" s="213" t="s">
        <v>232</v>
      </c>
      <c r="I29" s="213" t="s">
        <v>232</v>
      </c>
      <c r="J29" s="213" t="s">
        <v>232</v>
      </c>
    </row>
    <row r="30" spans="1:10" s="220" customFormat="1" x14ac:dyDescent="0.25">
      <c r="A30" s="377">
        <v>28</v>
      </c>
      <c r="B30" s="378" t="s">
        <v>1262</v>
      </c>
      <c r="C30" s="213">
        <v>279.257608</v>
      </c>
      <c r="D30" s="213">
        <v>123492.01594312</v>
      </c>
      <c r="E30" s="213">
        <v>1.1599999999999999</v>
      </c>
      <c r="F30" s="213">
        <v>1.1499999999999999</v>
      </c>
      <c r="G30" s="213">
        <v>0.17</v>
      </c>
      <c r="H30" s="213" t="s">
        <v>232</v>
      </c>
      <c r="I30" s="213" t="s">
        <v>232</v>
      </c>
      <c r="J30" s="213" t="s">
        <v>232</v>
      </c>
    </row>
    <row r="31" spans="1:10" s="220" customFormat="1" x14ac:dyDescent="0.25">
      <c r="A31" s="377">
        <v>29</v>
      </c>
      <c r="B31" s="378" t="s">
        <v>1263</v>
      </c>
      <c r="C31" s="213">
        <v>131.69584520000001</v>
      </c>
      <c r="D31" s="213">
        <v>110078.37653966999</v>
      </c>
      <c r="E31" s="213">
        <v>1.03</v>
      </c>
      <c r="F31" s="213">
        <v>0.94</v>
      </c>
      <c r="G31" s="213">
        <v>0.31</v>
      </c>
      <c r="H31" s="213" t="s">
        <v>232</v>
      </c>
      <c r="I31" s="213" t="s">
        <v>232</v>
      </c>
      <c r="J31" s="213" t="s">
        <v>232</v>
      </c>
    </row>
    <row r="32" spans="1:10" s="220" customFormat="1" x14ac:dyDescent="0.25">
      <c r="A32" s="377">
        <v>30</v>
      </c>
      <c r="B32" s="378" t="s">
        <v>1264</v>
      </c>
      <c r="C32" s="213">
        <v>6353.2841879999996</v>
      </c>
      <c r="D32" s="213">
        <v>108100.28953317001</v>
      </c>
      <c r="E32" s="213">
        <v>1.01</v>
      </c>
      <c r="F32" s="213">
        <v>1.2</v>
      </c>
      <c r="G32" s="213">
        <v>0.27</v>
      </c>
      <c r="H32" s="213" t="s">
        <v>232</v>
      </c>
      <c r="I32" s="213" t="s">
        <v>232</v>
      </c>
      <c r="J32" s="213" t="s">
        <v>232</v>
      </c>
    </row>
    <row r="33" spans="1:10" s="220" customFormat="1" x14ac:dyDescent="0.25">
      <c r="A33" s="377">
        <v>31</v>
      </c>
      <c r="B33" s="378" t="s">
        <v>1265</v>
      </c>
      <c r="C33" s="213">
        <v>6162.7283269999998</v>
      </c>
      <c r="D33" s="213">
        <v>102403.222418355</v>
      </c>
      <c r="E33" s="213">
        <v>0.96</v>
      </c>
      <c r="F33" s="213">
        <v>1.4</v>
      </c>
      <c r="G33" s="213">
        <v>0.34</v>
      </c>
      <c r="H33" s="213" t="s">
        <v>232</v>
      </c>
      <c r="I33" s="213" t="s">
        <v>232</v>
      </c>
      <c r="J33" s="213" t="s">
        <v>232</v>
      </c>
    </row>
    <row r="34" spans="1:10" s="220" customFormat="1" x14ac:dyDescent="0.25">
      <c r="A34" s="377">
        <v>32</v>
      </c>
      <c r="B34" s="378" t="s">
        <v>1266</v>
      </c>
      <c r="C34" s="213">
        <v>489.218951</v>
      </c>
      <c r="D34" s="213">
        <v>101967.408269925</v>
      </c>
      <c r="E34" s="213">
        <v>0.96</v>
      </c>
      <c r="F34" s="213">
        <v>0.82</v>
      </c>
      <c r="G34" s="213">
        <v>0.19</v>
      </c>
      <c r="H34" s="213" t="s">
        <v>232</v>
      </c>
      <c r="I34" s="213" t="s">
        <v>232</v>
      </c>
      <c r="J34" s="213" t="s">
        <v>232</v>
      </c>
    </row>
    <row r="35" spans="1:10" s="220" customFormat="1" x14ac:dyDescent="0.25">
      <c r="A35" s="377">
        <v>33</v>
      </c>
      <c r="B35" s="378" t="s">
        <v>1267</v>
      </c>
      <c r="C35" s="213">
        <v>224.72165229999999</v>
      </c>
      <c r="D35" s="213">
        <v>101409.43449671</v>
      </c>
      <c r="E35" s="213">
        <v>0.95</v>
      </c>
      <c r="F35" s="213">
        <v>1.1100000000000001</v>
      </c>
      <c r="G35" s="213">
        <v>0.24</v>
      </c>
      <c r="H35" s="213" t="s">
        <v>232</v>
      </c>
      <c r="I35" s="213" t="s">
        <v>232</v>
      </c>
      <c r="J35" s="213" t="s">
        <v>232</v>
      </c>
    </row>
    <row r="36" spans="1:10" s="220" customFormat="1" x14ac:dyDescent="0.25">
      <c r="A36" s="377">
        <v>34</v>
      </c>
      <c r="B36" s="378" t="s">
        <v>1268</v>
      </c>
      <c r="C36" s="213">
        <v>432.02778899999998</v>
      </c>
      <c r="D36" s="213">
        <v>101374.33396575</v>
      </c>
      <c r="E36" s="213">
        <v>0.95</v>
      </c>
      <c r="F36" s="213">
        <v>2.0699999999999998</v>
      </c>
      <c r="G36" s="213">
        <v>0.48</v>
      </c>
      <c r="H36" s="213" t="s">
        <v>232</v>
      </c>
      <c r="I36" s="213" t="s">
        <v>232</v>
      </c>
      <c r="J36" s="213" t="s">
        <v>232</v>
      </c>
    </row>
    <row r="37" spans="1:10" s="220" customFormat="1" x14ac:dyDescent="0.25">
      <c r="A37" s="377">
        <v>35</v>
      </c>
      <c r="B37" s="378" t="s">
        <v>1269</v>
      </c>
      <c r="C37" s="213">
        <v>161.51908879999999</v>
      </c>
      <c r="D37" s="213">
        <v>86642.254685925</v>
      </c>
      <c r="E37" s="213">
        <v>0.81</v>
      </c>
      <c r="F37" s="213">
        <v>0.26</v>
      </c>
      <c r="G37" s="213">
        <v>0.02</v>
      </c>
      <c r="H37" s="213" t="s">
        <v>232</v>
      </c>
      <c r="I37" s="213" t="s">
        <v>232</v>
      </c>
      <c r="J37" s="213" t="s">
        <v>232</v>
      </c>
    </row>
    <row r="38" spans="1:10" s="220" customFormat="1" x14ac:dyDescent="0.25">
      <c r="A38" s="377">
        <v>36</v>
      </c>
      <c r="B38" s="378" t="s">
        <v>1270</v>
      </c>
      <c r="C38" s="213">
        <v>115.4180729</v>
      </c>
      <c r="D38" s="213">
        <v>84948.636263799999</v>
      </c>
      <c r="E38" s="213">
        <v>0.8</v>
      </c>
      <c r="F38" s="213">
        <v>2.0099999999999998</v>
      </c>
      <c r="G38" s="213">
        <v>0.44</v>
      </c>
      <c r="H38" s="213" t="s">
        <v>232</v>
      </c>
      <c r="I38" s="213" t="s">
        <v>232</v>
      </c>
      <c r="J38" s="213" t="s">
        <v>232</v>
      </c>
    </row>
    <row r="39" spans="1:10" s="220" customFormat="1" x14ac:dyDescent="0.25">
      <c r="A39" s="377">
        <v>37</v>
      </c>
      <c r="B39" s="378" t="s">
        <v>1271</v>
      </c>
      <c r="C39" s="213">
        <v>96.415716000000003</v>
      </c>
      <c r="D39" s="213">
        <v>81235.567377439991</v>
      </c>
      <c r="E39" s="213">
        <v>0.76</v>
      </c>
      <c r="F39" s="213">
        <v>0.28000000000000003</v>
      </c>
      <c r="G39" s="213">
        <v>0</v>
      </c>
      <c r="H39" s="213" t="s">
        <v>232</v>
      </c>
      <c r="I39" s="213" t="s">
        <v>232</v>
      </c>
      <c r="J39" s="213" t="s">
        <v>232</v>
      </c>
    </row>
    <row r="40" spans="1:10" s="220" customFormat="1" x14ac:dyDescent="0.25">
      <c r="A40" s="377">
        <v>38</v>
      </c>
      <c r="B40" s="378" t="s">
        <v>1272</v>
      </c>
      <c r="C40" s="213">
        <v>1046.3242525999999</v>
      </c>
      <c r="D40" s="213">
        <v>78513.481898879996</v>
      </c>
      <c r="E40" s="213">
        <v>0.74</v>
      </c>
      <c r="F40" s="213">
        <v>1.05</v>
      </c>
      <c r="G40" s="213">
        <v>0.25</v>
      </c>
      <c r="H40" s="213" t="s">
        <v>232</v>
      </c>
      <c r="I40" s="213" t="s">
        <v>232</v>
      </c>
      <c r="J40" s="213" t="s">
        <v>232</v>
      </c>
    </row>
    <row r="41" spans="1:10" s="220" customFormat="1" x14ac:dyDescent="0.25">
      <c r="A41" s="379">
        <v>39</v>
      </c>
      <c r="B41" s="380" t="s">
        <v>1273</v>
      </c>
      <c r="C41" s="213">
        <v>83.438473000000002</v>
      </c>
      <c r="D41" s="213">
        <v>77991.117647799998</v>
      </c>
      <c r="E41" s="213">
        <v>0.73</v>
      </c>
      <c r="F41" s="213">
        <v>0.16</v>
      </c>
      <c r="G41" s="213">
        <v>0</v>
      </c>
      <c r="H41" s="213" t="s">
        <v>232</v>
      </c>
      <c r="I41" s="213" t="s">
        <v>232</v>
      </c>
      <c r="J41" s="213" t="s">
        <v>232</v>
      </c>
    </row>
    <row r="42" spans="1:10" s="220" customFormat="1" x14ac:dyDescent="0.25">
      <c r="A42" s="250">
        <v>40</v>
      </c>
      <c r="B42" s="251" t="s">
        <v>1274</v>
      </c>
      <c r="C42" s="213">
        <v>778.99308799999994</v>
      </c>
      <c r="D42" s="213">
        <v>69824.549201679998</v>
      </c>
      <c r="E42" s="213">
        <v>0.65</v>
      </c>
      <c r="F42" s="213">
        <v>1.29</v>
      </c>
      <c r="G42" s="213">
        <v>0.31</v>
      </c>
      <c r="H42" s="213" t="s">
        <v>232</v>
      </c>
      <c r="I42" s="213" t="s">
        <v>232</v>
      </c>
      <c r="J42" s="213" t="s">
        <v>232</v>
      </c>
    </row>
    <row r="43" spans="1:10" s="220" customFormat="1" x14ac:dyDescent="0.25">
      <c r="A43" s="200"/>
      <c r="B43" s="201"/>
      <c r="C43" s="202"/>
      <c r="D43" s="202"/>
      <c r="E43" s="203"/>
      <c r="F43" s="204"/>
      <c r="G43" s="204"/>
      <c r="H43" s="204"/>
      <c r="I43" s="204"/>
      <c r="J43" s="201"/>
    </row>
    <row r="44" spans="1:10" s="220" customFormat="1" x14ac:dyDescent="0.25">
      <c r="A44" s="1901" t="s">
        <v>79</v>
      </c>
      <c r="B44" s="1901"/>
      <c r="C44" s="1901"/>
      <c r="D44" s="1901"/>
      <c r="E44" s="1901"/>
      <c r="F44" s="1901"/>
      <c r="G44" s="1901"/>
      <c r="H44" s="1901"/>
      <c r="I44" s="1901"/>
      <c r="J44" s="1901"/>
    </row>
    <row r="45" spans="1:10" s="220" customFormat="1" x14ac:dyDescent="0.25">
      <c r="A45" s="1901" t="s">
        <v>406</v>
      </c>
      <c r="B45" s="1901"/>
      <c r="C45" s="1901"/>
      <c r="D45" s="1901"/>
      <c r="E45" s="1901"/>
      <c r="F45" s="1901"/>
      <c r="G45" s="1901"/>
      <c r="H45" s="1901"/>
      <c r="I45" s="1901"/>
      <c r="J45" s="1901"/>
    </row>
    <row r="46" spans="1:10" s="220" customFormat="1" x14ac:dyDescent="0.25">
      <c r="A46" s="1901" t="s">
        <v>407</v>
      </c>
      <c r="B46" s="1901"/>
      <c r="C46" s="1901"/>
      <c r="D46" s="1901"/>
      <c r="E46" s="1901"/>
      <c r="F46" s="1901"/>
      <c r="G46" s="1901"/>
      <c r="H46" s="1901"/>
      <c r="I46" s="1901"/>
      <c r="J46" s="1901"/>
    </row>
    <row r="47" spans="1:10" s="220" customFormat="1" x14ac:dyDescent="0.25">
      <c r="A47" s="1901" t="s">
        <v>408</v>
      </c>
      <c r="B47" s="1901"/>
      <c r="C47" s="1901"/>
      <c r="D47" s="1901"/>
      <c r="E47" s="1901"/>
      <c r="F47" s="1901"/>
      <c r="G47" s="1901"/>
      <c r="H47" s="1901"/>
      <c r="I47" s="1901"/>
      <c r="J47" s="1901"/>
    </row>
    <row r="48" spans="1:10" s="220" customFormat="1" x14ac:dyDescent="0.25">
      <c r="A48" s="1901" t="s">
        <v>409</v>
      </c>
      <c r="B48" s="1901"/>
      <c r="C48" s="1901"/>
      <c r="D48" s="1901"/>
      <c r="E48" s="1901"/>
      <c r="F48" s="1901"/>
      <c r="G48" s="1901"/>
      <c r="H48" s="1901"/>
      <c r="I48" s="1901"/>
      <c r="J48" s="1901"/>
    </row>
    <row r="49" spans="1:10" s="220" customFormat="1" x14ac:dyDescent="0.25">
      <c r="A49" s="530" t="s">
        <v>1231</v>
      </c>
      <c r="B49" s="530"/>
      <c r="C49" s="530"/>
      <c r="D49" s="530"/>
      <c r="E49" s="530"/>
      <c r="F49" s="530"/>
      <c r="G49" s="530"/>
      <c r="H49" s="530"/>
      <c r="I49" s="530"/>
      <c r="J49" s="530"/>
    </row>
    <row r="50" spans="1:10" s="220" customFormat="1" x14ac:dyDescent="0.25">
      <c r="A50" s="1872" t="s">
        <v>305</v>
      </c>
      <c r="B50" s="1872"/>
      <c r="C50" s="1872"/>
      <c r="D50" s="1872"/>
      <c r="E50" s="1872"/>
      <c r="F50" s="1872"/>
      <c r="G50" s="1872"/>
      <c r="H50" s="1872"/>
      <c r="I50" s="1872"/>
      <c r="J50" s="1872"/>
    </row>
    <row r="51" spans="1:10" s="220" customFormat="1" x14ac:dyDescent="0.25"/>
  </sheetData>
  <mergeCells count="6">
    <mergeCell ref="A50:J50"/>
    <mergeCell ref="A44:J44"/>
    <mergeCell ref="A45:J45"/>
    <mergeCell ref="A46:J46"/>
    <mergeCell ref="A47:J47"/>
    <mergeCell ref="A48:J48"/>
  </mergeCells>
  <printOptions horizontalCentered="1"/>
  <pageMargins left="0.78431372549019618" right="0.78431372549019618" top="0.98039215686274517" bottom="0.98039215686274517" header="0.50980392156862753" footer="0.50980392156862753"/>
  <pageSetup paperSize="9" scale="94" fitToHeight="0"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workbookViewId="0">
      <selection sqref="A1:K1"/>
    </sheetView>
  </sheetViews>
  <sheetFormatPr defaultColWidth="9.140625" defaultRowHeight="15" x14ac:dyDescent="0.25"/>
  <cols>
    <col min="1" max="10" width="10.5703125" style="77" bestFit="1" customWidth="1"/>
    <col min="11" max="11" width="4.5703125" style="77" bestFit="1" customWidth="1"/>
    <col min="12" max="16384" width="9.140625" style="77"/>
  </cols>
  <sheetData>
    <row r="1" spans="1:10" ht="15.75" customHeight="1" x14ac:dyDescent="0.25">
      <c r="A1" s="127" t="s">
        <v>410</v>
      </c>
      <c r="B1" s="127"/>
      <c r="C1" s="127"/>
      <c r="D1" s="127"/>
      <c r="E1" s="127"/>
      <c r="F1" s="127"/>
      <c r="G1" s="127"/>
    </row>
    <row r="2" spans="1:10" s="220" customFormat="1" x14ac:dyDescent="0.25">
      <c r="A2" s="1877" t="s">
        <v>140</v>
      </c>
      <c r="B2" s="1879" t="s">
        <v>71</v>
      </c>
      <c r="C2" s="1880"/>
      <c r="D2" s="1881"/>
      <c r="E2" s="1879" t="s">
        <v>72</v>
      </c>
      <c r="F2" s="1880"/>
      <c r="G2" s="1881"/>
      <c r="H2" s="1879" t="s">
        <v>73</v>
      </c>
      <c r="I2" s="1880"/>
      <c r="J2" s="1881"/>
    </row>
    <row r="3" spans="1:10" s="220" customFormat="1" ht="48.75" customHeight="1" x14ac:dyDescent="0.25">
      <c r="A3" s="1878"/>
      <c r="B3" s="1264" t="s">
        <v>411</v>
      </c>
      <c r="C3" s="1264" t="s">
        <v>412</v>
      </c>
      <c r="D3" s="1264" t="s">
        <v>413</v>
      </c>
      <c r="E3" s="1264" t="s">
        <v>411</v>
      </c>
      <c r="F3" s="1264" t="s">
        <v>412</v>
      </c>
      <c r="G3" s="1264" t="s">
        <v>413</v>
      </c>
      <c r="H3" s="1264" t="s">
        <v>411</v>
      </c>
      <c r="I3" s="1264" t="s">
        <v>412</v>
      </c>
      <c r="J3" s="1264" t="s">
        <v>413</v>
      </c>
    </row>
    <row r="4" spans="1:10" s="81" customFormat="1" ht="15.75" customHeight="1" x14ac:dyDescent="0.25">
      <c r="A4" s="316" t="s">
        <v>477</v>
      </c>
      <c r="B4" s="318">
        <v>2772</v>
      </c>
      <c r="C4" s="318">
        <v>1284</v>
      </c>
      <c r="D4" s="381">
        <v>2.1588785046728973</v>
      </c>
      <c r="E4" s="382">
        <v>1768</v>
      </c>
      <c r="F4" s="382">
        <v>690</v>
      </c>
      <c r="G4" s="383">
        <v>2.5623188405797102</v>
      </c>
      <c r="H4" s="384">
        <v>3</v>
      </c>
      <c r="I4" s="384">
        <v>0</v>
      </c>
      <c r="J4" s="385" t="s">
        <v>683</v>
      </c>
    </row>
    <row r="5" spans="1:10" s="81" customFormat="1" ht="15.75" customHeight="1" x14ac:dyDescent="0.25">
      <c r="A5" s="317" t="s">
        <v>681</v>
      </c>
      <c r="B5" s="318">
        <v>3280</v>
      </c>
      <c r="C5" s="318">
        <v>918</v>
      </c>
      <c r="D5" s="386">
        <f>B5/C5</f>
        <v>3.5729847494553377</v>
      </c>
      <c r="E5" s="318">
        <v>2020</v>
      </c>
      <c r="F5" s="318">
        <v>492</v>
      </c>
      <c r="G5" s="386">
        <f>E5/F5</f>
        <v>4.1056910569105689</v>
      </c>
      <c r="H5" s="318">
        <v>2</v>
      </c>
      <c r="I5" s="318">
        <v>3</v>
      </c>
      <c r="J5" s="386">
        <f>H5/I5</f>
        <v>0.66666666666666663</v>
      </c>
    </row>
    <row r="6" spans="1:10" s="220" customFormat="1" ht="15.75" customHeight="1" x14ac:dyDescent="0.25">
      <c r="A6" s="135">
        <v>45412</v>
      </c>
      <c r="B6" s="217">
        <v>2840</v>
      </c>
      <c r="C6" s="219">
        <v>1246</v>
      </c>
      <c r="D6" s="205">
        <v>2.2792937399678972</v>
      </c>
      <c r="E6" s="217">
        <v>2081</v>
      </c>
      <c r="F6" s="217">
        <v>608</v>
      </c>
      <c r="G6" s="206">
        <v>3.42</v>
      </c>
      <c r="H6" s="215">
        <v>1</v>
      </c>
      <c r="I6" s="215" t="s">
        <v>232</v>
      </c>
      <c r="J6" s="207" t="s">
        <v>232</v>
      </c>
    </row>
    <row r="7" spans="1:10" s="220" customFormat="1" ht="15.75" customHeight="1" x14ac:dyDescent="0.25">
      <c r="A7" s="135">
        <v>45443</v>
      </c>
      <c r="B7" s="219">
        <v>1955</v>
      </c>
      <c r="C7" s="219">
        <v>2146</v>
      </c>
      <c r="D7" s="205">
        <v>0.91099720410065232</v>
      </c>
      <c r="E7" s="217">
        <v>1388</v>
      </c>
      <c r="F7" s="217">
        <v>1330</v>
      </c>
      <c r="G7" s="206">
        <v>1.04</v>
      </c>
      <c r="H7" s="215" t="s">
        <v>232</v>
      </c>
      <c r="I7" s="215">
        <v>1</v>
      </c>
      <c r="J7" s="215" t="s">
        <v>232</v>
      </c>
    </row>
    <row r="8" spans="1:10" s="220" customFormat="1" ht="15.75" customHeight="1" x14ac:dyDescent="0.25">
      <c r="A8" s="135">
        <v>45473</v>
      </c>
      <c r="B8" s="219">
        <v>2343</v>
      </c>
      <c r="C8" s="219">
        <v>1785</v>
      </c>
      <c r="D8" s="205">
        <v>1.3126050420168067</v>
      </c>
      <c r="E8" s="217">
        <v>1939</v>
      </c>
      <c r="F8" s="217">
        <v>1082</v>
      </c>
      <c r="G8" s="206">
        <v>1.79</v>
      </c>
      <c r="H8" s="215">
        <v>1</v>
      </c>
      <c r="I8" s="215">
        <v>1</v>
      </c>
      <c r="J8" s="207">
        <v>1</v>
      </c>
    </row>
    <row r="9" spans="1:10" s="220" customFormat="1" ht="15.75" customHeight="1" x14ac:dyDescent="0.25">
      <c r="A9" s="135">
        <v>45504</v>
      </c>
      <c r="B9" s="219">
        <v>2975</v>
      </c>
      <c r="C9" s="219">
        <v>1175</v>
      </c>
      <c r="D9" s="214">
        <v>2.5319148936170213</v>
      </c>
      <c r="E9" s="217">
        <v>2322</v>
      </c>
      <c r="F9" s="217">
        <v>746</v>
      </c>
      <c r="G9" s="206">
        <v>3.11</v>
      </c>
      <c r="H9" s="215">
        <v>2</v>
      </c>
      <c r="I9" s="215">
        <v>1</v>
      </c>
      <c r="J9" s="207">
        <v>2</v>
      </c>
    </row>
    <row r="10" spans="1:10" s="220" customFormat="1" ht="15.75" customHeight="1" x14ac:dyDescent="0.25">
      <c r="A10" s="135">
        <v>45535</v>
      </c>
      <c r="B10" s="219">
        <v>2177</v>
      </c>
      <c r="C10" s="219">
        <v>1986</v>
      </c>
      <c r="D10" s="219">
        <v>1.096173212487412</v>
      </c>
      <c r="E10" s="219">
        <v>1610</v>
      </c>
      <c r="F10" s="219">
        <v>1453</v>
      </c>
      <c r="G10" s="219">
        <v>1.1100000000000001</v>
      </c>
      <c r="H10" s="219">
        <v>0</v>
      </c>
      <c r="I10" s="219">
        <v>2</v>
      </c>
      <c r="J10" s="219">
        <v>0</v>
      </c>
    </row>
    <row r="11" spans="1:10" s="220" customFormat="1" ht="19.5" customHeight="1" x14ac:dyDescent="0.25">
      <c r="A11" s="135">
        <v>45565</v>
      </c>
      <c r="B11" s="219">
        <v>2422</v>
      </c>
      <c r="C11" s="219">
        <v>1763</v>
      </c>
      <c r="D11" s="205">
        <f>B11/C11</f>
        <v>1.3737946681792399</v>
      </c>
      <c r="E11" s="217">
        <v>1965</v>
      </c>
      <c r="F11" s="217">
        <v>1161</v>
      </c>
      <c r="G11" s="206">
        <v>1.69</v>
      </c>
      <c r="H11" s="215">
        <v>1</v>
      </c>
      <c r="I11" s="215">
        <v>1</v>
      </c>
      <c r="J11" s="207">
        <v>1</v>
      </c>
    </row>
    <row r="12" spans="1:10" s="220" customFormat="1" ht="18" customHeight="1" x14ac:dyDescent="0.25">
      <c r="A12" s="135">
        <v>45596</v>
      </c>
      <c r="B12" s="219">
        <v>1389</v>
      </c>
      <c r="C12" s="219">
        <v>2799</v>
      </c>
      <c r="D12" s="205">
        <f>B12/C12</f>
        <v>0.4962486602357985</v>
      </c>
      <c r="E12" s="217">
        <v>1091</v>
      </c>
      <c r="F12" s="217">
        <v>2097</v>
      </c>
      <c r="G12" s="206">
        <f>E12/F12</f>
        <v>0.5202670481640439</v>
      </c>
      <c r="H12" s="215">
        <v>0</v>
      </c>
      <c r="I12" s="215">
        <v>1</v>
      </c>
      <c r="J12" s="207">
        <f>H12/I12</f>
        <v>0</v>
      </c>
    </row>
    <row r="13" spans="1:10" s="220" customForma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22"/>
      <c r="C13" s="222"/>
      <c r="D13" s="238"/>
      <c r="E13" s="239"/>
      <c r="F13" s="239"/>
      <c r="G13" s="240"/>
      <c r="H13" s="233"/>
      <c r="I13" s="233"/>
      <c r="J13" s="241"/>
    </row>
    <row r="14" spans="1:10" s="220" customFormat="1" x14ac:dyDescent="0.25">
      <c r="A14" s="125" t="s">
        <v>414</v>
      </c>
      <c r="B14" s="125"/>
      <c r="C14" s="125"/>
      <c r="D14" s="125"/>
      <c r="E14" s="125"/>
      <c r="F14" s="125"/>
    </row>
    <row r="15" spans="1:10" s="220" customFormat="1" x14ac:dyDescent="0.25">
      <c r="A15" s="1857" t="s">
        <v>167</v>
      </c>
      <c r="B15" s="1857"/>
      <c r="C15" s="1857"/>
      <c r="D15" s="1857"/>
      <c r="E15" s="1857"/>
      <c r="F15" s="1857"/>
    </row>
    <row r="16" spans="1:10" s="220" customFormat="1" x14ac:dyDescent="0.25">
      <c r="A16" s="264"/>
    </row>
    <row r="17" spans="1:7" s="220" customFormat="1" x14ac:dyDescent="0.25">
      <c r="A17" s="77"/>
      <c r="B17" s="77"/>
      <c r="C17" s="77"/>
      <c r="D17" s="77"/>
      <c r="E17" s="77"/>
      <c r="F17" s="77"/>
      <c r="G17" s="77"/>
    </row>
  </sheetData>
  <mergeCells count="5">
    <mergeCell ref="A2:A3"/>
    <mergeCell ref="B2:D2"/>
    <mergeCell ref="E2:G2"/>
    <mergeCell ref="H2:J2"/>
    <mergeCell ref="A15:F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workbookViewId="0">
      <selection sqref="A1:K1"/>
    </sheetView>
  </sheetViews>
  <sheetFormatPr defaultColWidth="9.140625" defaultRowHeight="15" x14ac:dyDescent="0.25"/>
  <cols>
    <col min="1" max="1" width="9.85546875" style="77" bestFit="1" customWidth="1"/>
    <col min="2" max="10" width="13.5703125" style="77" bestFit="1" customWidth="1"/>
    <col min="11" max="16384" width="9.140625" style="77"/>
  </cols>
  <sheetData>
    <row r="1" spans="1:12" ht="13.5" customHeight="1" x14ac:dyDescent="0.25">
      <c r="A1" s="127" t="s">
        <v>415</v>
      </c>
      <c r="B1" s="127"/>
      <c r="C1" s="127"/>
      <c r="D1" s="127"/>
      <c r="E1" s="127"/>
      <c r="F1" s="127"/>
      <c r="G1" s="127"/>
    </row>
    <row r="2" spans="1:12" s="220" customFormat="1" ht="27.75" customHeight="1" x14ac:dyDescent="0.25">
      <c r="A2" s="1890" t="s">
        <v>416</v>
      </c>
      <c r="B2" s="1879" t="s">
        <v>71</v>
      </c>
      <c r="C2" s="1880"/>
      <c r="D2" s="1881"/>
      <c r="E2" s="1879" t="s">
        <v>72</v>
      </c>
      <c r="F2" s="1880"/>
      <c r="G2" s="1881"/>
      <c r="H2" s="1879" t="s">
        <v>73</v>
      </c>
      <c r="I2" s="1880"/>
      <c r="J2" s="1881"/>
    </row>
    <row r="3" spans="1:12" s="220" customFormat="1" ht="48" customHeight="1" x14ac:dyDescent="0.25">
      <c r="A3" s="1891"/>
      <c r="B3" s="1264" t="s">
        <v>417</v>
      </c>
      <c r="C3" s="1264" t="s">
        <v>264</v>
      </c>
      <c r="D3" s="1264" t="s">
        <v>418</v>
      </c>
      <c r="E3" s="1264" t="s">
        <v>417</v>
      </c>
      <c r="F3" s="1264" t="s">
        <v>419</v>
      </c>
      <c r="G3" s="1264" t="s">
        <v>418</v>
      </c>
      <c r="H3" s="1264" t="s">
        <v>417</v>
      </c>
      <c r="I3" s="1264" t="s">
        <v>264</v>
      </c>
      <c r="J3" s="1264" t="s">
        <v>418</v>
      </c>
    </row>
    <row r="4" spans="1:12" s="81" customFormat="1" ht="18" customHeight="1" x14ac:dyDescent="0.25">
      <c r="A4" s="316" t="s">
        <v>477</v>
      </c>
      <c r="B4" s="318">
        <v>5252</v>
      </c>
      <c r="C4" s="318">
        <v>4295</v>
      </c>
      <c r="D4" s="387">
        <v>81.778370144706784</v>
      </c>
      <c r="E4" s="318">
        <v>2439</v>
      </c>
      <c r="F4" s="318">
        <v>2985</v>
      </c>
      <c r="G4" s="388">
        <v>122.38622386223864</v>
      </c>
      <c r="H4" s="353">
        <v>266</v>
      </c>
      <c r="I4" s="353">
        <v>7</v>
      </c>
      <c r="J4" s="388">
        <v>2.6315789473684208</v>
      </c>
    </row>
    <row r="5" spans="1:12" s="81" customFormat="1" ht="18" customHeight="1" x14ac:dyDescent="0.25">
      <c r="A5" s="317" t="s">
        <v>681</v>
      </c>
      <c r="B5" s="320">
        <v>5359</v>
      </c>
      <c r="C5" s="318">
        <v>4343</v>
      </c>
      <c r="D5" s="161">
        <f t="shared" ref="D5:D12" si="0">C5/B5*100</f>
        <v>81.041239037133792</v>
      </c>
      <c r="E5" s="320">
        <f>INDEX(E6:E12,COUNT(E6:E12))</f>
        <v>2629</v>
      </c>
      <c r="F5" s="318">
        <v>3646</v>
      </c>
      <c r="G5" s="161">
        <f>F5/E5*100</f>
        <v>138.68391023202739</v>
      </c>
      <c r="H5" s="320">
        <v>266</v>
      </c>
      <c r="I5" s="353">
        <v>7</v>
      </c>
      <c r="J5" s="208">
        <f t="shared" ref="J5:J12" si="1">I5/H5*100</f>
        <v>2.6315789473684208</v>
      </c>
      <c r="K5" s="126"/>
      <c r="L5" s="126"/>
    </row>
    <row r="6" spans="1:12" s="220" customFormat="1" ht="18" customHeight="1" x14ac:dyDescent="0.25">
      <c r="A6" s="135">
        <v>45412</v>
      </c>
      <c r="B6" s="219">
        <v>5264</v>
      </c>
      <c r="C6" s="219">
        <v>4153</v>
      </c>
      <c r="D6" s="139">
        <f t="shared" si="0"/>
        <v>78.894376899696056</v>
      </c>
      <c r="E6" s="217">
        <v>2464</v>
      </c>
      <c r="F6" s="219">
        <v>2625</v>
      </c>
      <c r="G6" s="208">
        <f t="shared" ref="G6:G12" si="2">F6/E6*100</f>
        <v>106.53409090909092</v>
      </c>
      <c r="H6" s="215">
        <v>266</v>
      </c>
      <c r="I6" s="215">
        <v>1</v>
      </c>
      <c r="J6" s="208">
        <f t="shared" si="1"/>
        <v>0.37593984962406013</v>
      </c>
      <c r="K6" s="126"/>
      <c r="L6" s="126"/>
    </row>
    <row r="7" spans="1:12" s="220" customFormat="1" ht="18" customHeight="1" x14ac:dyDescent="0.25">
      <c r="A7" s="135">
        <v>45443</v>
      </c>
      <c r="B7" s="219">
        <v>5274</v>
      </c>
      <c r="C7" s="219">
        <v>4170</v>
      </c>
      <c r="D7" s="139">
        <f t="shared" si="0"/>
        <v>79.067121729237769</v>
      </c>
      <c r="E7" s="217">
        <v>2482</v>
      </c>
      <c r="F7" s="219">
        <v>2995</v>
      </c>
      <c r="G7" s="208">
        <f t="shared" si="2"/>
        <v>120.66881547139403</v>
      </c>
      <c r="H7" s="215">
        <v>266</v>
      </c>
      <c r="I7" s="215">
        <v>2</v>
      </c>
      <c r="J7" s="208">
        <f t="shared" si="1"/>
        <v>0.75187969924812026</v>
      </c>
      <c r="K7" s="126"/>
      <c r="L7" s="126"/>
    </row>
    <row r="8" spans="1:12" s="220" customFormat="1" ht="18" customHeight="1" x14ac:dyDescent="0.25">
      <c r="A8" s="135">
        <v>45473</v>
      </c>
      <c r="B8" s="219">
        <v>5293</v>
      </c>
      <c r="C8" s="219">
        <v>4200</v>
      </c>
      <c r="D8" s="139">
        <f t="shared" si="0"/>
        <v>79.350085017948231</v>
      </c>
      <c r="E8" s="217">
        <v>2499</v>
      </c>
      <c r="F8" s="219">
        <v>2998</v>
      </c>
      <c r="G8" s="208">
        <f t="shared" si="2"/>
        <v>119.96798719487796</v>
      </c>
      <c r="H8" s="215">
        <v>266</v>
      </c>
      <c r="I8" s="215">
        <v>5</v>
      </c>
      <c r="J8" s="208">
        <f t="shared" si="1"/>
        <v>1.8796992481203008</v>
      </c>
      <c r="K8" s="126"/>
      <c r="L8" s="126"/>
    </row>
    <row r="9" spans="1:12" s="220" customFormat="1" ht="18" customHeight="1" x14ac:dyDescent="0.25">
      <c r="A9" s="135">
        <v>45504</v>
      </c>
      <c r="B9" s="219">
        <v>5307</v>
      </c>
      <c r="C9" s="219">
        <v>4208</v>
      </c>
      <c r="D9" s="139">
        <f t="shared" si="0"/>
        <v>79.29150179008856</v>
      </c>
      <c r="E9" s="217">
        <v>2529</v>
      </c>
      <c r="F9" s="217">
        <v>3093</v>
      </c>
      <c r="G9" s="208">
        <f t="shared" si="2"/>
        <v>122.30130486358244</v>
      </c>
      <c r="H9" s="219">
        <v>266</v>
      </c>
      <c r="I9" s="219">
        <v>5</v>
      </c>
      <c r="J9" s="208">
        <f t="shared" si="1"/>
        <v>1.8796992481203008</v>
      </c>
      <c r="K9" s="126"/>
      <c r="L9" s="126"/>
    </row>
    <row r="10" spans="1:12" s="220" customFormat="1" x14ac:dyDescent="0.25">
      <c r="A10" s="135">
        <v>45535</v>
      </c>
      <c r="B10" s="219">
        <v>5316</v>
      </c>
      <c r="C10" s="219">
        <v>4227</v>
      </c>
      <c r="D10" s="139">
        <f t="shared" si="0"/>
        <v>79.514672686230242</v>
      </c>
      <c r="E10" s="219">
        <v>2559</v>
      </c>
      <c r="F10" s="219">
        <v>3077</v>
      </c>
      <c r="G10" s="214">
        <f t="shared" si="2"/>
        <v>120.24228214146152</v>
      </c>
      <c r="H10" s="219">
        <v>265</v>
      </c>
      <c r="I10" s="219">
        <v>2</v>
      </c>
      <c r="J10" s="208">
        <f t="shared" si="1"/>
        <v>0.75471698113207553</v>
      </c>
      <c r="K10" s="126"/>
      <c r="L10" s="126"/>
    </row>
    <row r="11" spans="1:12" s="220" customFormat="1" x14ac:dyDescent="0.25">
      <c r="A11" s="135">
        <v>45565</v>
      </c>
      <c r="B11" s="219">
        <v>5347</v>
      </c>
      <c r="C11" s="219">
        <v>4247</v>
      </c>
      <c r="D11" s="139">
        <f t="shared" si="0"/>
        <v>79.4277164765289</v>
      </c>
      <c r="E11" s="217">
        <v>2604</v>
      </c>
      <c r="F11" s="217">
        <v>3131</v>
      </c>
      <c r="G11" s="214">
        <f t="shared" si="2"/>
        <v>120.23809523809523</v>
      </c>
      <c r="H11" s="215">
        <v>264</v>
      </c>
      <c r="I11" s="215">
        <v>2</v>
      </c>
      <c r="J11" s="208">
        <f t="shared" si="1"/>
        <v>0.75757575757575757</v>
      </c>
      <c r="K11" s="126"/>
      <c r="L11" s="126"/>
    </row>
    <row r="12" spans="1:12" s="220" customFormat="1" x14ac:dyDescent="0.25">
      <c r="A12" s="135">
        <v>45596</v>
      </c>
      <c r="B12" s="219">
        <v>5359</v>
      </c>
      <c r="C12" s="219">
        <v>4241</v>
      </c>
      <c r="D12" s="139">
        <f t="shared" si="0"/>
        <v>79.137898861727933</v>
      </c>
      <c r="E12" s="217">
        <v>2629</v>
      </c>
      <c r="F12" s="219">
        <v>3133</v>
      </c>
      <c r="G12" s="214">
        <f t="shared" si="2"/>
        <v>119.17078737162419</v>
      </c>
      <c r="H12" s="215">
        <v>263</v>
      </c>
      <c r="I12" s="215">
        <v>1</v>
      </c>
      <c r="J12" s="208">
        <f t="shared" si="1"/>
        <v>0.38022813688212925</v>
      </c>
      <c r="K12" s="126"/>
      <c r="L12" s="126"/>
    </row>
    <row r="13" spans="1:12" s="220" customFormat="1" ht="15" customHeight="1" x14ac:dyDescent="0.25">
      <c r="A13" s="433" t="str">
        <f>"$ indicates as on "&amp;TEXT(IF(COUNT(B6:B12)=1,A6,IF(COUNT(B6:B12)=2,A7,IF(COUNT(B6:B12)=3,A8,IF(COUNT(B6:B12)=4,A9,IF(COUNT(B6:B12)=5,A10,IF(COUNT(B6:B12)=6,A11,IF(COUNT(B6:B12)=7,A12,IF(COUNT(B6:B12)=8,#REF!,IF(COUNT(B6:B12)=9,#REF!,IF(COUNT(B6:B12)=10,#REF!,IF(COUNT(B6:B12)=11,#REF!,#REF!))))))))))),"mmmm dd, yyyy")</f>
        <v>$ indicates as on October 31, 2024</v>
      </c>
      <c r="B13" s="222"/>
      <c r="C13" s="222"/>
      <c r="D13" s="236"/>
      <c r="E13" s="239"/>
      <c r="F13" s="222"/>
      <c r="G13" s="236"/>
      <c r="H13" s="233"/>
      <c r="I13" s="233"/>
      <c r="J13" s="236"/>
      <c r="K13" s="126"/>
      <c r="L13" s="126"/>
    </row>
    <row r="14" spans="1:12" s="220" customFormat="1" ht="15" customHeight="1" x14ac:dyDescent="0.25">
      <c r="A14" s="125" t="s">
        <v>261</v>
      </c>
      <c r="B14" s="125"/>
      <c r="C14" s="125"/>
      <c r="D14" s="125"/>
      <c r="E14" s="125"/>
      <c r="F14" s="125"/>
      <c r="G14" s="125"/>
    </row>
    <row r="15" spans="1:12" s="220" customFormat="1" ht="15" customHeight="1" x14ac:dyDescent="0.25">
      <c r="A15" s="1884" t="s">
        <v>167</v>
      </c>
      <c r="B15" s="1884"/>
      <c r="C15" s="1884"/>
      <c r="D15" s="1884"/>
      <c r="E15" s="1884"/>
      <c r="F15" s="1884"/>
      <c r="G15" s="1884"/>
      <c r="H15" s="125"/>
      <c r="I15" s="125"/>
      <c r="J15" s="125"/>
    </row>
    <row r="16" spans="1:12" s="220" customFormat="1" ht="15" customHeight="1" x14ac:dyDescent="0.25">
      <c r="A16" s="264"/>
    </row>
    <row r="17" spans="1:7" s="220" customFormat="1" x14ac:dyDescent="0.25">
      <c r="A17" s="77"/>
      <c r="B17" s="77"/>
      <c r="C17" s="77"/>
      <c r="D17" s="77"/>
      <c r="E17" s="77"/>
      <c r="F17" s="77"/>
      <c r="G17" s="77"/>
    </row>
  </sheetData>
  <mergeCells count="5">
    <mergeCell ref="A2:A3"/>
    <mergeCell ref="B2:D2"/>
    <mergeCell ref="E2:G2"/>
    <mergeCell ref="H2:J2"/>
    <mergeCell ref="A15:G15"/>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92"/>
  <sheetViews>
    <sheetView showGridLines="0" zoomScale="90" zoomScaleNormal="90" workbookViewId="0">
      <selection sqref="A1:Q1"/>
    </sheetView>
  </sheetViews>
  <sheetFormatPr defaultRowHeight="15" x14ac:dyDescent="0.25"/>
  <cols>
    <col min="1" max="1" width="7.28515625" style="224" customWidth="1"/>
    <col min="2" max="2" width="36.5703125" style="224" customWidth="1"/>
    <col min="3" max="3" width="11.28515625" style="224" customWidth="1"/>
    <col min="4" max="4" width="14.28515625" style="224" customWidth="1"/>
    <col min="5" max="5" width="15.5703125" style="224" customWidth="1"/>
    <col min="6" max="7" width="10" style="475" customWidth="1"/>
    <col min="8" max="8" width="10.140625" style="475" customWidth="1"/>
    <col min="9" max="9" width="8.5703125" style="224" customWidth="1"/>
    <col min="10" max="10" width="10.85546875" style="224" customWidth="1"/>
    <col min="11" max="11" width="7.85546875" style="224" customWidth="1"/>
    <col min="12" max="12" width="10" style="224" customWidth="1"/>
    <col min="13" max="15" width="12.42578125" style="224" customWidth="1"/>
    <col min="16" max="16" width="16" style="224" customWidth="1"/>
    <col min="17" max="17" width="12.42578125" style="224" customWidth="1"/>
    <col min="18" max="18" width="8.42578125" style="224" customWidth="1"/>
    <col min="19" max="21" width="9" style="224" customWidth="1"/>
    <col min="22" max="22" width="8" style="224" customWidth="1"/>
    <col min="23" max="23" width="10" style="224" bestFit="1" customWidth="1"/>
    <col min="24" max="26" width="5.5703125" style="224" customWidth="1"/>
    <col min="27" max="27" width="4.5703125" style="224" customWidth="1"/>
    <col min="28" max="16384" width="9.140625" style="224"/>
  </cols>
  <sheetData>
    <row r="1" spans="1:17" x14ac:dyDescent="0.25">
      <c r="A1" s="1748" t="s">
        <v>1321</v>
      </c>
      <c r="B1" s="1749"/>
      <c r="C1" s="1749"/>
      <c r="D1" s="1749"/>
      <c r="E1" s="1749"/>
      <c r="F1" s="1749"/>
      <c r="G1" s="1749"/>
      <c r="H1" s="1749"/>
      <c r="I1" s="1749"/>
      <c r="J1" s="1749"/>
      <c r="K1" s="1749"/>
      <c r="L1" s="1749"/>
      <c r="M1" s="1749"/>
      <c r="N1" s="1749"/>
      <c r="O1" s="1749"/>
      <c r="P1" s="1749"/>
      <c r="Q1" s="1749"/>
    </row>
    <row r="2" spans="1:17" x14ac:dyDescent="0.25">
      <c r="A2" s="1752" t="s">
        <v>80</v>
      </c>
      <c r="B2" s="1754" t="s">
        <v>81</v>
      </c>
      <c r="C2" s="1751" t="s">
        <v>82</v>
      </c>
      <c r="D2" s="1751" t="s">
        <v>83</v>
      </c>
      <c r="E2" s="1751" t="s">
        <v>84</v>
      </c>
      <c r="F2" s="1757" t="s">
        <v>85</v>
      </c>
      <c r="G2" s="1757" t="s">
        <v>86</v>
      </c>
      <c r="H2" s="1757" t="s">
        <v>87</v>
      </c>
      <c r="I2" s="1759" t="s">
        <v>88</v>
      </c>
      <c r="J2" s="1760"/>
      <c r="K2" s="1761"/>
      <c r="L2" s="1751" t="s">
        <v>89</v>
      </c>
      <c r="M2" s="1762" t="s">
        <v>90</v>
      </c>
      <c r="N2" s="1763"/>
      <c r="O2" s="1763"/>
      <c r="P2" s="1763"/>
      <c r="Q2" s="1750" t="s">
        <v>91</v>
      </c>
    </row>
    <row r="3" spans="1:17" ht="45" x14ac:dyDescent="0.25">
      <c r="A3" s="1753"/>
      <c r="B3" s="1755"/>
      <c r="C3" s="1756"/>
      <c r="D3" s="1756"/>
      <c r="E3" s="1756"/>
      <c r="F3" s="1758"/>
      <c r="G3" s="1758"/>
      <c r="H3" s="1758"/>
      <c r="I3" s="1246" t="s">
        <v>92</v>
      </c>
      <c r="J3" s="1246" t="s">
        <v>93</v>
      </c>
      <c r="K3" s="1246" t="s">
        <v>94</v>
      </c>
      <c r="L3" s="1756"/>
      <c r="M3" s="1246" t="s">
        <v>95</v>
      </c>
      <c r="N3" s="1246" t="s">
        <v>96</v>
      </c>
      <c r="O3" s="1246" t="s">
        <v>97</v>
      </c>
      <c r="P3" s="1247" t="s">
        <v>98</v>
      </c>
      <c r="Q3" s="1751"/>
    </row>
    <row r="4" spans="1:17" x14ac:dyDescent="0.25">
      <c r="A4" s="527">
        <v>1</v>
      </c>
      <c r="B4" s="283" t="s">
        <v>1447</v>
      </c>
      <c r="C4" s="284">
        <v>45568</v>
      </c>
      <c r="D4" s="283" t="s">
        <v>99</v>
      </c>
      <c r="E4" s="329">
        <v>15543000</v>
      </c>
      <c r="F4" s="525">
        <v>10</v>
      </c>
      <c r="G4" s="525">
        <v>210</v>
      </c>
      <c r="H4" s="525">
        <v>220</v>
      </c>
      <c r="I4" s="525">
        <v>341.94600000000003</v>
      </c>
      <c r="J4" s="525">
        <v>0</v>
      </c>
      <c r="K4" s="525">
        <v>341.95</v>
      </c>
      <c r="L4" s="525" t="s">
        <v>1310</v>
      </c>
      <c r="M4" s="285">
        <v>7657455</v>
      </c>
      <c r="N4" s="285">
        <v>2387215</v>
      </c>
      <c r="O4" s="285">
        <v>5498330</v>
      </c>
      <c r="P4" s="285">
        <v>0</v>
      </c>
      <c r="Q4" s="329">
        <f>SUM(M4:O4)</f>
        <v>15543000</v>
      </c>
    </row>
    <row r="5" spans="1:17" x14ac:dyDescent="0.25">
      <c r="A5" s="527">
        <v>2</v>
      </c>
      <c r="B5" s="283" t="s">
        <v>1275</v>
      </c>
      <c r="C5" s="284">
        <v>45569</v>
      </c>
      <c r="D5" s="283" t="s">
        <v>99</v>
      </c>
      <c r="E5" s="329">
        <v>9405000</v>
      </c>
      <c r="F5" s="525">
        <v>10</v>
      </c>
      <c r="G5" s="525">
        <v>158</v>
      </c>
      <c r="H5" s="525">
        <v>168</v>
      </c>
      <c r="I5" s="525">
        <v>157.96</v>
      </c>
      <c r="J5" s="525">
        <v>0</v>
      </c>
      <c r="K5" s="525">
        <v>157.96</v>
      </c>
      <c r="L5" s="525" t="s">
        <v>1311</v>
      </c>
      <c r="M5" s="285">
        <v>4677500</v>
      </c>
      <c r="N5" s="285">
        <v>1403250</v>
      </c>
      <c r="O5" s="285">
        <v>3274250</v>
      </c>
      <c r="P5" s="285">
        <v>50000</v>
      </c>
      <c r="Q5" s="329">
        <f>SUM(M5:O5)</f>
        <v>9355000</v>
      </c>
    </row>
    <row r="6" spans="1:17" x14ac:dyDescent="0.25">
      <c r="A6" s="527">
        <v>3</v>
      </c>
      <c r="B6" s="283" t="s">
        <v>1276</v>
      </c>
      <c r="C6" s="284">
        <v>45569</v>
      </c>
      <c r="D6" s="283" t="s">
        <v>777</v>
      </c>
      <c r="E6" s="329">
        <v>1850400</v>
      </c>
      <c r="F6" s="525">
        <v>10</v>
      </c>
      <c r="G6" s="525">
        <v>95</v>
      </c>
      <c r="H6" s="525">
        <v>105</v>
      </c>
      <c r="I6" s="525">
        <v>19.429200000000002</v>
      </c>
      <c r="J6" s="525">
        <v>0</v>
      </c>
      <c r="K6" s="525">
        <v>19.420000000000002</v>
      </c>
      <c r="L6" s="525" t="s">
        <v>1312</v>
      </c>
      <c r="M6" s="285">
        <v>0</v>
      </c>
      <c r="N6" s="285">
        <v>878400</v>
      </c>
      <c r="O6" s="285">
        <v>878400</v>
      </c>
      <c r="P6" s="285">
        <v>93600</v>
      </c>
      <c r="Q6" s="329">
        <f t="shared" ref="Q6:Q50" si="0">SUM(M6:O6)</f>
        <v>1756800</v>
      </c>
    </row>
    <row r="7" spans="1:17" x14ac:dyDescent="0.25">
      <c r="A7" s="527">
        <v>4</v>
      </c>
      <c r="B7" s="283" t="s">
        <v>1453</v>
      </c>
      <c r="C7" s="284">
        <v>45573</v>
      </c>
      <c r="D7" s="283" t="s">
        <v>777</v>
      </c>
      <c r="E7" s="329">
        <v>6164800</v>
      </c>
      <c r="F7" s="525">
        <v>10</v>
      </c>
      <c r="G7" s="525">
        <v>142</v>
      </c>
      <c r="H7" s="525">
        <v>152</v>
      </c>
      <c r="I7" s="525">
        <v>93.70496</v>
      </c>
      <c r="J7" s="525">
        <v>0</v>
      </c>
      <c r="K7" s="525">
        <v>93.7</v>
      </c>
      <c r="L7" s="525" t="s">
        <v>1313</v>
      </c>
      <c r="M7" s="285">
        <v>2928000</v>
      </c>
      <c r="N7" s="285">
        <v>878400</v>
      </c>
      <c r="O7" s="285">
        <v>2049600</v>
      </c>
      <c r="P7" s="285">
        <v>308800</v>
      </c>
      <c r="Q7" s="329">
        <f>SUM(M7:O7)</f>
        <v>5856000</v>
      </c>
    </row>
    <row r="8" spans="1:17" x14ac:dyDescent="0.25">
      <c r="A8" s="527">
        <v>5</v>
      </c>
      <c r="B8" s="283" t="s">
        <v>1454</v>
      </c>
      <c r="C8" s="284">
        <v>45574</v>
      </c>
      <c r="D8" s="283" t="s">
        <v>777</v>
      </c>
      <c r="E8" s="285">
        <v>6000000</v>
      </c>
      <c r="F8" s="525">
        <v>10</v>
      </c>
      <c r="G8" s="525">
        <v>10</v>
      </c>
      <c r="H8" s="525">
        <v>20</v>
      </c>
      <c r="I8" s="525">
        <v>12</v>
      </c>
      <c r="J8" s="525">
        <v>0</v>
      </c>
      <c r="K8" s="525">
        <v>12</v>
      </c>
      <c r="L8" s="525" t="s">
        <v>1314</v>
      </c>
      <c r="M8" s="285">
        <v>0</v>
      </c>
      <c r="N8" s="285">
        <v>2004000</v>
      </c>
      <c r="O8" s="285">
        <v>3696000</v>
      </c>
      <c r="P8" s="285">
        <v>300000</v>
      </c>
      <c r="Q8" s="329">
        <f t="shared" si="0"/>
        <v>5700000</v>
      </c>
    </row>
    <row r="9" spans="1:17" x14ac:dyDescent="0.25">
      <c r="A9" s="527">
        <v>6</v>
      </c>
      <c r="B9" s="283" t="s">
        <v>1277</v>
      </c>
      <c r="C9" s="284">
        <v>45576</v>
      </c>
      <c r="D9" s="283" t="s">
        <v>777</v>
      </c>
      <c r="E9" s="329">
        <v>1848000</v>
      </c>
      <c r="F9" s="525">
        <v>10</v>
      </c>
      <c r="G9" s="525">
        <v>89</v>
      </c>
      <c r="H9" s="525">
        <v>99</v>
      </c>
      <c r="I9" s="525">
        <v>10.3752</v>
      </c>
      <c r="J9" s="525">
        <v>7.92</v>
      </c>
      <c r="K9" s="525">
        <v>18.29</v>
      </c>
      <c r="L9" s="525" t="s">
        <v>1315</v>
      </c>
      <c r="M9" s="285">
        <v>0</v>
      </c>
      <c r="N9" s="285">
        <v>315600</v>
      </c>
      <c r="O9" s="285">
        <v>1438800</v>
      </c>
      <c r="P9" s="285">
        <v>93600</v>
      </c>
      <c r="Q9" s="329">
        <f>SUM(M9:O9)</f>
        <v>1754400</v>
      </c>
    </row>
    <row r="10" spans="1:17" x14ac:dyDescent="0.25">
      <c r="A10" s="527">
        <v>7</v>
      </c>
      <c r="B10" s="283" t="s">
        <v>1278</v>
      </c>
      <c r="C10" s="284">
        <v>45580</v>
      </c>
      <c r="D10" s="283" t="s">
        <v>99</v>
      </c>
      <c r="E10" s="329">
        <v>27800000</v>
      </c>
      <c r="F10" s="525">
        <v>5</v>
      </c>
      <c r="G10" s="525">
        <v>90</v>
      </c>
      <c r="H10" s="525">
        <v>95</v>
      </c>
      <c r="I10" s="525">
        <v>173.85</v>
      </c>
      <c r="J10" s="525">
        <v>90.25</v>
      </c>
      <c r="K10" s="525">
        <v>264.10000000000002</v>
      </c>
      <c r="L10" s="525" t="s">
        <v>1316</v>
      </c>
      <c r="M10" s="285">
        <v>13900000</v>
      </c>
      <c r="N10" s="285">
        <v>4170000</v>
      </c>
      <c r="O10" s="285">
        <v>9730000</v>
      </c>
      <c r="P10" s="285">
        <v>0</v>
      </c>
      <c r="Q10" s="329">
        <f t="shared" si="0"/>
        <v>27800000</v>
      </c>
    </row>
    <row r="11" spans="1:17" x14ac:dyDescent="0.25">
      <c r="A11" s="527">
        <v>8</v>
      </c>
      <c r="B11" s="283" t="s">
        <v>1452</v>
      </c>
      <c r="C11" s="284">
        <v>45580</v>
      </c>
      <c r="D11" s="283" t="s">
        <v>777</v>
      </c>
      <c r="E11" s="329">
        <v>6105600</v>
      </c>
      <c r="F11" s="525">
        <v>10</v>
      </c>
      <c r="G11" s="525">
        <v>156</v>
      </c>
      <c r="H11" s="525">
        <v>166</v>
      </c>
      <c r="I11" s="525">
        <v>101.35296</v>
      </c>
      <c r="J11" s="525">
        <v>0</v>
      </c>
      <c r="K11" s="525">
        <v>101.35</v>
      </c>
      <c r="L11" s="525" t="s">
        <v>1317</v>
      </c>
      <c r="M11" s="285">
        <v>2899200</v>
      </c>
      <c r="N11" s="285">
        <v>870400</v>
      </c>
      <c r="O11" s="285">
        <v>2030400</v>
      </c>
      <c r="P11" s="285">
        <v>305600</v>
      </c>
      <c r="Q11" s="329">
        <f t="shared" si="0"/>
        <v>5800000</v>
      </c>
    </row>
    <row r="12" spans="1:17" x14ac:dyDescent="0.25">
      <c r="A12" s="527">
        <v>9</v>
      </c>
      <c r="B12" s="283" t="s">
        <v>1451</v>
      </c>
      <c r="C12" s="284">
        <v>45587</v>
      </c>
      <c r="D12" s="283" t="s">
        <v>99</v>
      </c>
      <c r="E12" s="329">
        <v>142194700</v>
      </c>
      <c r="F12" s="525">
        <v>10</v>
      </c>
      <c r="G12" s="525">
        <v>1950</v>
      </c>
      <c r="H12" s="525">
        <v>1960</v>
      </c>
      <c r="I12" s="525">
        <v>0</v>
      </c>
      <c r="J12" s="525">
        <v>27856.68</v>
      </c>
      <c r="K12" s="525">
        <v>27856.68</v>
      </c>
      <c r="L12" s="525" t="s">
        <v>1318</v>
      </c>
      <c r="M12" s="285">
        <v>107529111</v>
      </c>
      <c r="N12" s="285">
        <v>12146148</v>
      </c>
      <c r="O12" s="285">
        <v>21905793</v>
      </c>
      <c r="P12" s="285">
        <v>613648</v>
      </c>
      <c r="Q12" s="329">
        <f t="shared" si="0"/>
        <v>141581052</v>
      </c>
    </row>
    <row r="13" spans="1:17" x14ac:dyDescent="0.25">
      <c r="A13" s="527">
        <v>10</v>
      </c>
      <c r="B13" s="283" t="s">
        <v>1279</v>
      </c>
      <c r="C13" s="284">
        <v>45593</v>
      </c>
      <c r="D13" s="283" t="s">
        <v>99</v>
      </c>
      <c r="E13" s="329">
        <v>12810000</v>
      </c>
      <c r="F13" s="525">
        <v>10</v>
      </c>
      <c r="G13" s="525">
        <v>193</v>
      </c>
      <c r="H13" s="525">
        <v>203</v>
      </c>
      <c r="I13" s="525">
        <v>217.21</v>
      </c>
      <c r="J13" s="525">
        <v>42.832999999999998</v>
      </c>
      <c r="K13" s="525">
        <v>260.04000000000002</v>
      </c>
      <c r="L13" s="525" t="s">
        <v>1319</v>
      </c>
      <c r="M13" s="285">
        <v>6405000</v>
      </c>
      <c r="N13" s="285">
        <v>1921500</v>
      </c>
      <c r="O13" s="285">
        <v>4483500</v>
      </c>
      <c r="P13" s="285">
        <v>0</v>
      </c>
      <c r="Q13" s="329">
        <f t="shared" si="0"/>
        <v>12810000</v>
      </c>
    </row>
    <row r="14" spans="1:17" x14ac:dyDescent="0.25">
      <c r="A14" s="527">
        <v>11</v>
      </c>
      <c r="B14" s="283" t="s">
        <v>1280</v>
      </c>
      <c r="C14" s="284">
        <v>45593</v>
      </c>
      <c r="D14" s="283" t="s">
        <v>99</v>
      </c>
      <c r="E14" s="329">
        <v>28752095</v>
      </c>
      <c r="F14" s="525">
        <v>10</v>
      </c>
      <c r="G14" s="525">
        <v>1493</v>
      </c>
      <c r="H14" s="525">
        <v>1503</v>
      </c>
      <c r="I14" s="525">
        <v>3599.9998784999998</v>
      </c>
      <c r="J14" s="525">
        <v>721.44</v>
      </c>
      <c r="K14" s="525">
        <v>4321.4399999999996</v>
      </c>
      <c r="L14" s="525" t="s">
        <v>1320</v>
      </c>
      <c r="M14" s="285">
        <v>14159812</v>
      </c>
      <c r="N14" s="285">
        <v>4247945</v>
      </c>
      <c r="O14" s="285">
        <v>9911870</v>
      </c>
      <c r="P14" s="285">
        <v>432468</v>
      </c>
      <c r="Q14" s="329">
        <f t="shared" si="0"/>
        <v>28319627</v>
      </c>
    </row>
    <row r="15" spans="1:17" x14ac:dyDescent="0.25">
      <c r="A15" s="527">
        <v>12</v>
      </c>
      <c r="B15" s="283" t="s">
        <v>1281</v>
      </c>
      <c r="C15" s="284">
        <v>45595</v>
      </c>
      <c r="D15" s="283" t="s">
        <v>99</v>
      </c>
      <c r="E15" s="329">
        <v>15759937</v>
      </c>
      <c r="F15" s="525">
        <v>10</v>
      </c>
      <c r="G15" s="525">
        <v>342</v>
      </c>
      <c r="H15" s="525">
        <v>352</v>
      </c>
      <c r="I15" s="525">
        <v>324.9999808</v>
      </c>
      <c r="J15" s="525">
        <v>229.74980160000001</v>
      </c>
      <c r="K15" s="525">
        <v>554.75</v>
      </c>
      <c r="L15" s="525">
        <v>2.66</v>
      </c>
      <c r="M15" s="285">
        <v>8036763</v>
      </c>
      <c r="N15" s="285">
        <v>2097438</v>
      </c>
      <c r="O15" s="285">
        <v>5625736</v>
      </c>
      <c r="P15" s="285">
        <v>0</v>
      </c>
      <c r="Q15" s="329">
        <f t="shared" si="0"/>
        <v>15759937</v>
      </c>
    </row>
    <row r="16" spans="1:17" x14ac:dyDescent="0.25">
      <c r="A16" s="527">
        <v>13</v>
      </c>
      <c r="B16" s="283" t="s">
        <v>1450</v>
      </c>
      <c r="C16" s="284">
        <v>45568</v>
      </c>
      <c r="D16" s="283" t="s">
        <v>100</v>
      </c>
      <c r="E16" s="329">
        <v>12768000</v>
      </c>
      <c r="F16" s="525">
        <v>10</v>
      </c>
      <c r="G16" s="525">
        <v>13</v>
      </c>
      <c r="H16" s="525">
        <v>23</v>
      </c>
      <c r="I16" s="525">
        <v>29.366399999999999</v>
      </c>
      <c r="J16" s="525">
        <v>0</v>
      </c>
      <c r="K16" s="525">
        <v>29.366399999999999</v>
      </c>
      <c r="L16" s="525">
        <v>1.07</v>
      </c>
      <c r="M16" s="285">
        <v>0</v>
      </c>
      <c r="N16" s="285">
        <v>0</v>
      </c>
      <c r="O16" s="285">
        <v>0</v>
      </c>
      <c r="P16" s="285">
        <v>0</v>
      </c>
      <c r="Q16" s="329">
        <f t="shared" si="0"/>
        <v>0</v>
      </c>
    </row>
    <row r="17" spans="1:17" x14ac:dyDescent="0.25">
      <c r="A17" s="527">
        <v>14</v>
      </c>
      <c r="B17" s="283" t="s">
        <v>1282</v>
      </c>
      <c r="C17" s="284">
        <v>45573</v>
      </c>
      <c r="D17" s="283" t="s">
        <v>100</v>
      </c>
      <c r="E17" s="329">
        <v>37005000</v>
      </c>
      <c r="F17" s="525">
        <v>2</v>
      </c>
      <c r="G17" s="525">
        <v>5</v>
      </c>
      <c r="H17" s="525">
        <v>7</v>
      </c>
      <c r="I17" s="525">
        <v>25.903500000000001</v>
      </c>
      <c r="J17" s="525">
        <v>0</v>
      </c>
      <c r="K17" s="525">
        <v>25.903500000000001</v>
      </c>
      <c r="L17" s="525">
        <v>1.1499999999999999</v>
      </c>
      <c r="M17" s="285">
        <v>0</v>
      </c>
      <c r="N17" s="285">
        <v>0</v>
      </c>
      <c r="O17" s="285">
        <v>0</v>
      </c>
      <c r="P17" s="285">
        <v>0</v>
      </c>
      <c r="Q17" s="329">
        <f t="shared" si="0"/>
        <v>0</v>
      </c>
    </row>
    <row r="18" spans="1:17" x14ac:dyDescent="0.25">
      <c r="A18" s="527">
        <v>15</v>
      </c>
      <c r="B18" s="283" t="s">
        <v>1449</v>
      </c>
      <c r="C18" s="284">
        <v>45573</v>
      </c>
      <c r="D18" s="283" t="s">
        <v>100</v>
      </c>
      <c r="E18" s="329">
        <v>12360000</v>
      </c>
      <c r="F18" s="525">
        <v>10</v>
      </c>
      <c r="G18" s="525">
        <v>30</v>
      </c>
      <c r="H18" s="525">
        <v>40</v>
      </c>
      <c r="I18" s="525">
        <v>49.44</v>
      </c>
      <c r="J18" s="525">
        <v>0</v>
      </c>
      <c r="K18" s="525">
        <v>49.44</v>
      </c>
      <c r="L18" s="525">
        <v>1.85</v>
      </c>
      <c r="M18" s="285">
        <v>0</v>
      </c>
      <c r="N18" s="285">
        <v>0</v>
      </c>
      <c r="O18" s="285">
        <v>0</v>
      </c>
      <c r="P18" s="285">
        <v>0</v>
      </c>
      <c r="Q18" s="329">
        <f t="shared" si="0"/>
        <v>0</v>
      </c>
    </row>
    <row r="19" spans="1:17" x14ac:dyDescent="0.25">
      <c r="A19" s="527">
        <v>16</v>
      </c>
      <c r="B19" s="283" t="s">
        <v>1283</v>
      </c>
      <c r="C19" s="284">
        <v>45574</v>
      </c>
      <c r="D19" s="283" t="s">
        <v>100</v>
      </c>
      <c r="E19" s="285">
        <v>47951400</v>
      </c>
      <c r="F19" s="525">
        <v>10</v>
      </c>
      <c r="G19" s="525">
        <v>0</v>
      </c>
      <c r="H19" s="525">
        <v>10</v>
      </c>
      <c r="I19" s="525">
        <v>47.9514</v>
      </c>
      <c r="J19" s="525">
        <v>0</v>
      </c>
      <c r="K19" s="525">
        <v>47.9514</v>
      </c>
      <c r="L19" s="525">
        <v>1.22</v>
      </c>
      <c r="M19" s="285">
        <v>0</v>
      </c>
      <c r="N19" s="285">
        <v>0</v>
      </c>
      <c r="O19" s="285">
        <v>0</v>
      </c>
      <c r="P19" s="285">
        <v>0</v>
      </c>
      <c r="Q19" s="329">
        <f t="shared" si="0"/>
        <v>0</v>
      </c>
    </row>
    <row r="20" spans="1:17" x14ac:dyDescent="0.25">
      <c r="A20" s="527">
        <v>17</v>
      </c>
      <c r="B20" s="283" t="s">
        <v>1284</v>
      </c>
      <c r="C20" s="284">
        <v>45575</v>
      </c>
      <c r="D20" s="283" t="s">
        <v>100</v>
      </c>
      <c r="E20" s="285">
        <v>64985118</v>
      </c>
      <c r="F20" s="525">
        <v>1</v>
      </c>
      <c r="G20" s="525">
        <v>6</v>
      </c>
      <c r="H20" s="525">
        <v>7</v>
      </c>
      <c r="I20" s="525">
        <v>45.489582599999999</v>
      </c>
      <c r="J20" s="525">
        <v>0</v>
      </c>
      <c r="K20" s="525">
        <v>45.489582599999999</v>
      </c>
      <c r="L20" s="525">
        <v>2.0699999999999998</v>
      </c>
      <c r="M20" s="285">
        <v>0</v>
      </c>
      <c r="N20" s="285">
        <v>0</v>
      </c>
      <c r="O20" s="285">
        <v>0</v>
      </c>
      <c r="P20" s="285">
        <v>0</v>
      </c>
      <c r="Q20" s="329">
        <f t="shared" si="0"/>
        <v>0</v>
      </c>
    </row>
    <row r="21" spans="1:17" x14ac:dyDescent="0.25">
      <c r="A21" s="527">
        <v>18</v>
      </c>
      <c r="B21" s="283" t="s">
        <v>1285</v>
      </c>
      <c r="C21" s="284">
        <v>45579</v>
      </c>
      <c r="D21" s="283" t="s">
        <v>100</v>
      </c>
      <c r="E21" s="329">
        <v>10012400</v>
      </c>
      <c r="F21" s="525">
        <v>5</v>
      </c>
      <c r="G21" s="525">
        <v>7.5</v>
      </c>
      <c r="H21" s="525">
        <v>12.5</v>
      </c>
      <c r="I21" s="525">
        <v>12.515499999999999</v>
      </c>
      <c r="J21" s="525">
        <v>0</v>
      </c>
      <c r="K21" s="525">
        <v>12.515499999999999</v>
      </c>
      <c r="L21" s="525">
        <v>1.85</v>
      </c>
      <c r="M21" s="285">
        <v>0</v>
      </c>
      <c r="N21" s="285">
        <v>0</v>
      </c>
      <c r="O21" s="285">
        <v>0</v>
      </c>
      <c r="P21" s="285">
        <v>0</v>
      </c>
      <c r="Q21" s="329">
        <f t="shared" si="0"/>
        <v>0</v>
      </c>
    </row>
    <row r="22" spans="1:17" x14ac:dyDescent="0.25">
      <c r="A22" s="527">
        <v>19</v>
      </c>
      <c r="B22" s="283" t="s">
        <v>1286</v>
      </c>
      <c r="C22" s="284">
        <v>45580</v>
      </c>
      <c r="D22" s="283" t="s">
        <v>100</v>
      </c>
      <c r="E22" s="285">
        <v>487480500</v>
      </c>
      <c r="F22" s="525">
        <v>1</v>
      </c>
      <c r="G22" s="525">
        <v>0</v>
      </c>
      <c r="H22" s="525">
        <v>1</v>
      </c>
      <c r="I22" s="525">
        <v>48.748049999999999</v>
      </c>
      <c r="J22" s="525">
        <v>0</v>
      </c>
      <c r="K22" s="525">
        <v>48.748049999999999</v>
      </c>
      <c r="L22" s="525">
        <v>1.31</v>
      </c>
      <c r="M22" s="285">
        <v>0</v>
      </c>
      <c r="N22" s="285">
        <v>0</v>
      </c>
      <c r="O22" s="285">
        <v>0</v>
      </c>
      <c r="P22" s="285">
        <v>0</v>
      </c>
      <c r="Q22" s="329">
        <f t="shared" si="0"/>
        <v>0</v>
      </c>
    </row>
    <row r="23" spans="1:17" x14ac:dyDescent="0.25">
      <c r="A23" s="527">
        <v>20</v>
      </c>
      <c r="B23" s="283" t="s">
        <v>1455</v>
      </c>
      <c r="C23" s="284">
        <v>45581</v>
      </c>
      <c r="D23" s="283" t="s">
        <v>100</v>
      </c>
      <c r="E23" s="329">
        <v>83059434</v>
      </c>
      <c r="F23" s="525">
        <v>1</v>
      </c>
      <c r="G23" s="525">
        <v>5</v>
      </c>
      <c r="H23" s="525">
        <v>6</v>
      </c>
      <c r="I23" s="525">
        <v>49.835660400000002</v>
      </c>
      <c r="J23" s="525">
        <v>0</v>
      </c>
      <c r="K23" s="525">
        <v>49.835660400000002</v>
      </c>
      <c r="L23" s="525">
        <v>1.61</v>
      </c>
      <c r="M23" s="285">
        <v>0</v>
      </c>
      <c r="N23" s="285">
        <v>0</v>
      </c>
      <c r="O23" s="285">
        <v>0</v>
      </c>
      <c r="P23" s="285">
        <v>0</v>
      </c>
      <c r="Q23" s="329">
        <f t="shared" si="0"/>
        <v>0</v>
      </c>
    </row>
    <row r="24" spans="1:17" x14ac:dyDescent="0.25">
      <c r="A24" s="527">
        <v>21</v>
      </c>
      <c r="B24" s="283" t="s">
        <v>1456</v>
      </c>
      <c r="C24" s="284">
        <v>45582</v>
      </c>
      <c r="D24" s="283" t="s">
        <v>100</v>
      </c>
      <c r="E24" s="329">
        <v>5000000</v>
      </c>
      <c r="F24" s="525">
        <v>10</v>
      </c>
      <c r="G24" s="525">
        <v>8</v>
      </c>
      <c r="H24" s="525">
        <v>18</v>
      </c>
      <c r="I24" s="525">
        <v>9</v>
      </c>
      <c r="J24" s="525">
        <v>0</v>
      </c>
      <c r="K24" s="525">
        <v>9</v>
      </c>
      <c r="L24" s="525">
        <v>3.05</v>
      </c>
      <c r="M24" s="285">
        <v>0</v>
      </c>
      <c r="N24" s="285">
        <v>0</v>
      </c>
      <c r="O24" s="285">
        <v>0</v>
      </c>
      <c r="P24" s="285">
        <v>0</v>
      </c>
      <c r="Q24" s="329">
        <f t="shared" si="0"/>
        <v>0</v>
      </c>
    </row>
    <row r="25" spans="1:17" x14ac:dyDescent="0.25">
      <c r="A25" s="527">
        <v>22</v>
      </c>
      <c r="B25" s="283" t="s">
        <v>1448</v>
      </c>
      <c r="C25" s="284">
        <v>45583</v>
      </c>
      <c r="D25" s="283" t="s">
        <v>100</v>
      </c>
      <c r="E25" s="329">
        <v>13415250</v>
      </c>
      <c r="F25" s="525">
        <v>10</v>
      </c>
      <c r="G25" s="525">
        <v>25</v>
      </c>
      <c r="H25" s="525">
        <v>35</v>
      </c>
      <c r="I25" s="525">
        <v>46.953375000000001</v>
      </c>
      <c r="J25" s="525">
        <v>0</v>
      </c>
      <c r="K25" s="525">
        <v>46.953375000000001</v>
      </c>
      <c r="L25" s="525">
        <v>1.22</v>
      </c>
      <c r="M25" s="285">
        <v>0</v>
      </c>
      <c r="N25" s="285">
        <v>0</v>
      </c>
      <c r="O25" s="285">
        <v>0</v>
      </c>
      <c r="P25" s="285">
        <v>0</v>
      </c>
      <c r="Q25" s="329">
        <f t="shared" si="0"/>
        <v>0</v>
      </c>
    </row>
    <row r="26" spans="1:17" x14ac:dyDescent="0.25">
      <c r="A26" s="527">
        <v>23</v>
      </c>
      <c r="B26" s="283" t="s">
        <v>1287</v>
      </c>
      <c r="C26" s="284">
        <v>45586</v>
      </c>
      <c r="D26" s="283" t="s">
        <v>100</v>
      </c>
      <c r="E26" s="329">
        <v>1413000</v>
      </c>
      <c r="F26" s="525">
        <v>10</v>
      </c>
      <c r="G26" s="525">
        <v>315</v>
      </c>
      <c r="H26" s="525">
        <v>325</v>
      </c>
      <c r="I26" s="525">
        <v>45.922499999999999</v>
      </c>
      <c r="J26" s="525">
        <v>0</v>
      </c>
      <c r="K26" s="525">
        <v>45.922499999999999</v>
      </c>
      <c r="L26" s="525">
        <v>1.94</v>
      </c>
      <c r="M26" s="285">
        <v>0</v>
      </c>
      <c r="N26" s="285">
        <v>0</v>
      </c>
      <c r="O26" s="285">
        <v>0</v>
      </c>
      <c r="P26" s="285">
        <v>0</v>
      </c>
      <c r="Q26" s="329">
        <f t="shared" si="0"/>
        <v>0</v>
      </c>
    </row>
    <row r="27" spans="1:17" x14ac:dyDescent="0.25">
      <c r="A27" s="527">
        <v>24</v>
      </c>
      <c r="B27" s="283" t="s">
        <v>1457</v>
      </c>
      <c r="C27" s="284">
        <v>45587</v>
      </c>
      <c r="D27" s="283" t="s">
        <v>100</v>
      </c>
      <c r="E27" s="329">
        <v>839744</v>
      </c>
      <c r="F27" s="525">
        <v>10</v>
      </c>
      <c r="G27" s="525">
        <v>90</v>
      </c>
      <c r="H27" s="525">
        <v>100</v>
      </c>
      <c r="I27" s="525">
        <v>8.3974399999999996</v>
      </c>
      <c r="J27" s="525">
        <v>0</v>
      </c>
      <c r="K27" s="525">
        <v>8.3974399999999996</v>
      </c>
      <c r="L27" s="525">
        <v>1.1200000000000001</v>
      </c>
      <c r="M27" s="285">
        <v>0</v>
      </c>
      <c r="N27" s="285">
        <v>0</v>
      </c>
      <c r="O27" s="285">
        <v>0</v>
      </c>
      <c r="P27" s="285">
        <v>0</v>
      </c>
      <c r="Q27" s="329">
        <f t="shared" si="0"/>
        <v>0</v>
      </c>
    </row>
    <row r="28" spans="1:17" x14ac:dyDescent="0.25">
      <c r="A28" s="527">
        <v>25</v>
      </c>
      <c r="B28" s="283" t="s">
        <v>1288</v>
      </c>
      <c r="C28" s="284">
        <v>45588</v>
      </c>
      <c r="D28" s="283" t="s">
        <v>100</v>
      </c>
      <c r="E28" s="329">
        <v>180366825</v>
      </c>
      <c r="F28" s="525">
        <v>1</v>
      </c>
      <c r="G28" s="525">
        <v>1.5</v>
      </c>
      <c r="H28" s="525">
        <v>2.5</v>
      </c>
      <c r="I28" s="525">
        <v>45.091706250000001</v>
      </c>
      <c r="J28" s="525">
        <v>0</v>
      </c>
      <c r="K28" s="525">
        <v>45.091706250000001</v>
      </c>
      <c r="L28" s="525">
        <v>0.9</v>
      </c>
      <c r="M28" s="285">
        <v>0</v>
      </c>
      <c r="N28" s="285">
        <v>0</v>
      </c>
      <c r="O28" s="285">
        <v>0</v>
      </c>
      <c r="P28" s="285">
        <v>0</v>
      </c>
      <c r="Q28" s="329">
        <f t="shared" si="0"/>
        <v>0</v>
      </c>
    </row>
    <row r="29" spans="1:17" x14ac:dyDescent="0.25">
      <c r="A29" s="527">
        <v>26</v>
      </c>
      <c r="B29" s="283" t="s">
        <v>1458</v>
      </c>
      <c r="C29" s="284">
        <v>45588</v>
      </c>
      <c r="D29" s="283" t="s">
        <v>100</v>
      </c>
      <c r="E29" s="329">
        <v>82352605</v>
      </c>
      <c r="F29" s="525">
        <v>1</v>
      </c>
      <c r="G29" s="525">
        <v>5.0599999999999996</v>
      </c>
      <c r="H29" s="525">
        <v>6.06</v>
      </c>
      <c r="I29" s="525">
        <v>49.905678629999997</v>
      </c>
      <c r="J29" s="525">
        <v>0</v>
      </c>
      <c r="K29" s="525">
        <v>49.905678629999997</v>
      </c>
      <c r="L29" s="525">
        <v>3.68</v>
      </c>
      <c r="M29" s="285">
        <v>0</v>
      </c>
      <c r="N29" s="285">
        <v>0</v>
      </c>
      <c r="O29" s="285">
        <v>0</v>
      </c>
      <c r="P29" s="285">
        <v>0</v>
      </c>
      <c r="Q29" s="329">
        <f t="shared" si="0"/>
        <v>0</v>
      </c>
    </row>
    <row r="30" spans="1:17" x14ac:dyDescent="0.25">
      <c r="A30" s="527">
        <v>27</v>
      </c>
      <c r="B30" s="283" t="s">
        <v>1289</v>
      </c>
      <c r="C30" s="284">
        <v>45588</v>
      </c>
      <c r="D30" s="283" t="s">
        <v>100</v>
      </c>
      <c r="E30" s="285">
        <v>11204985</v>
      </c>
      <c r="F30" s="525">
        <v>10</v>
      </c>
      <c r="G30" s="525">
        <v>30</v>
      </c>
      <c r="H30" s="525">
        <v>40</v>
      </c>
      <c r="I30" s="525">
        <v>44.819940000000003</v>
      </c>
      <c r="J30" s="525">
        <v>0</v>
      </c>
      <c r="K30" s="525">
        <v>44.819940000000003</v>
      </c>
      <c r="L30" s="525">
        <v>1.85</v>
      </c>
      <c r="M30" s="285">
        <v>0</v>
      </c>
      <c r="N30" s="285">
        <v>0</v>
      </c>
      <c r="O30" s="285">
        <v>0</v>
      </c>
      <c r="P30" s="285">
        <v>0</v>
      </c>
      <c r="Q30" s="329">
        <f t="shared" si="0"/>
        <v>0</v>
      </c>
    </row>
    <row r="31" spans="1:17" x14ac:dyDescent="0.25">
      <c r="A31" s="527">
        <v>28</v>
      </c>
      <c r="B31" s="283" t="s">
        <v>1290</v>
      </c>
      <c r="C31" s="284">
        <v>45589</v>
      </c>
      <c r="D31" s="283" t="s">
        <v>100</v>
      </c>
      <c r="E31" s="285">
        <v>24387685</v>
      </c>
      <c r="F31" s="525">
        <v>10</v>
      </c>
      <c r="G31" s="525">
        <v>5</v>
      </c>
      <c r="H31" s="525">
        <v>15</v>
      </c>
      <c r="I31" s="525">
        <v>36.5815275</v>
      </c>
      <c r="J31" s="525">
        <v>0</v>
      </c>
      <c r="K31" s="525">
        <v>36.5815275</v>
      </c>
      <c r="L31" s="525">
        <v>1.28</v>
      </c>
      <c r="M31" s="285">
        <v>0</v>
      </c>
      <c r="N31" s="285">
        <v>0</v>
      </c>
      <c r="O31" s="285">
        <v>0</v>
      </c>
      <c r="P31" s="285">
        <v>0</v>
      </c>
      <c r="Q31" s="329">
        <f t="shared" si="0"/>
        <v>0</v>
      </c>
    </row>
    <row r="32" spans="1:17" x14ac:dyDescent="0.25">
      <c r="A32" s="527">
        <v>29</v>
      </c>
      <c r="B32" s="283" t="s">
        <v>1291</v>
      </c>
      <c r="C32" s="284">
        <v>45590</v>
      </c>
      <c r="D32" s="283" t="s">
        <v>100</v>
      </c>
      <c r="E32" s="285">
        <v>222848403</v>
      </c>
      <c r="F32" s="525">
        <v>1</v>
      </c>
      <c r="G32" s="525">
        <v>1.2</v>
      </c>
      <c r="H32" s="525">
        <v>2.2000000000000002</v>
      </c>
      <c r="I32" s="525">
        <v>49.026648659999999</v>
      </c>
      <c r="J32" s="525">
        <v>0</v>
      </c>
      <c r="K32" s="525">
        <v>49.026648659999999</v>
      </c>
      <c r="L32" s="525">
        <v>1.85</v>
      </c>
      <c r="M32" s="285">
        <v>0</v>
      </c>
      <c r="N32" s="285">
        <v>0</v>
      </c>
      <c r="O32" s="285">
        <v>0</v>
      </c>
      <c r="P32" s="285">
        <v>0</v>
      </c>
      <c r="Q32" s="329">
        <f t="shared" si="0"/>
        <v>0</v>
      </c>
    </row>
    <row r="33" spans="1:17" x14ac:dyDescent="0.25">
      <c r="A33" s="527">
        <v>30</v>
      </c>
      <c r="B33" s="283" t="s">
        <v>1292</v>
      </c>
      <c r="C33" s="284">
        <v>45582</v>
      </c>
      <c r="D33" s="283" t="s">
        <v>100</v>
      </c>
      <c r="E33" s="285">
        <v>1428400</v>
      </c>
      <c r="F33" s="525">
        <v>10</v>
      </c>
      <c r="G33" s="525">
        <v>165</v>
      </c>
      <c r="H33" s="525">
        <v>175</v>
      </c>
      <c r="I33" s="525">
        <v>24.997</v>
      </c>
      <c r="J33" s="525">
        <v>0</v>
      </c>
      <c r="K33" s="525">
        <v>24.997</v>
      </c>
      <c r="L33" s="525">
        <v>1.18</v>
      </c>
      <c r="M33" s="285">
        <v>0</v>
      </c>
      <c r="N33" s="285">
        <v>0</v>
      </c>
      <c r="O33" s="285">
        <v>0</v>
      </c>
      <c r="P33" s="285">
        <v>0</v>
      </c>
      <c r="Q33" s="329">
        <f t="shared" si="0"/>
        <v>0</v>
      </c>
    </row>
    <row r="34" spans="1:17" x14ac:dyDescent="0.25">
      <c r="A34" s="527">
        <v>31</v>
      </c>
      <c r="B34" s="283" t="s">
        <v>1293</v>
      </c>
      <c r="C34" s="284">
        <v>45582</v>
      </c>
      <c r="D34" s="283" t="s">
        <v>1225</v>
      </c>
      <c r="E34" s="329">
        <v>2918400</v>
      </c>
      <c r="F34" s="525">
        <v>10</v>
      </c>
      <c r="G34" s="525">
        <v>67</v>
      </c>
      <c r="H34" s="525">
        <v>77</v>
      </c>
      <c r="I34" s="525">
        <v>22.471679999999999</v>
      </c>
      <c r="J34" s="525">
        <v>0</v>
      </c>
      <c r="K34" s="525">
        <v>22.471679999999999</v>
      </c>
      <c r="L34" s="525">
        <v>215.31</v>
      </c>
      <c r="M34" s="285">
        <v>1376000</v>
      </c>
      <c r="N34" s="285">
        <v>414400</v>
      </c>
      <c r="O34" s="285">
        <v>966400</v>
      </c>
      <c r="P34" s="285">
        <v>161600</v>
      </c>
      <c r="Q34" s="329">
        <f t="shared" si="0"/>
        <v>2756800</v>
      </c>
    </row>
    <row r="35" spans="1:17" s="280" customFormat="1" x14ac:dyDescent="0.25">
      <c r="A35" s="527">
        <v>32</v>
      </c>
      <c r="B35" s="286" t="s">
        <v>1294</v>
      </c>
      <c r="C35" s="287">
        <v>45573</v>
      </c>
      <c r="D35" s="286" t="s">
        <v>1225</v>
      </c>
      <c r="E35" s="330">
        <v>2430000</v>
      </c>
      <c r="F35" s="525">
        <v>10</v>
      </c>
      <c r="G35" s="525">
        <v>107</v>
      </c>
      <c r="H35" s="525">
        <v>117</v>
      </c>
      <c r="I35" s="525">
        <v>28.431000000000001</v>
      </c>
      <c r="J35" s="525">
        <v>0</v>
      </c>
      <c r="K35" s="525">
        <v>28.431000000000001</v>
      </c>
      <c r="L35" s="525">
        <v>55.25</v>
      </c>
      <c r="M35" s="285">
        <v>1152000</v>
      </c>
      <c r="N35" s="285">
        <v>346800</v>
      </c>
      <c r="O35" s="285">
        <v>808800</v>
      </c>
      <c r="P35" s="285">
        <v>122400</v>
      </c>
      <c r="Q35" s="329">
        <f t="shared" si="0"/>
        <v>2307600</v>
      </c>
    </row>
    <row r="36" spans="1:17" x14ac:dyDescent="0.25">
      <c r="A36" s="527">
        <v>33</v>
      </c>
      <c r="B36" s="283" t="s">
        <v>1295</v>
      </c>
      <c r="C36" s="284">
        <v>45572</v>
      </c>
      <c r="D36" s="283" t="s">
        <v>1225</v>
      </c>
      <c r="E36" s="329">
        <v>4250000</v>
      </c>
      <c r="F36" s="525">
        <v>10</v>
      </c>
      <c r="G36" s="525">
        <v>55</v>
      </c>
      <c r="H36" s="525">
        <v>65</v>
      </c>
      <c r="I36" s="525">
        <v>27.625</v>
      </c>
      <c r="J36" s="525">
        <v>0</v>
      </c>
      <c r="K36" s="525">
        <v>27.625</v>
      </c>
      <c r="L36" s="525">
        <v>9.35</v>
      </c>
      <c r="M36" s="285">
        <v>0</v>
      </c>
      <c r="N36" s="285">
        <v>794000</v>
      </c>
      <c r="O36" s="285">
        <v>3242000</v>
      </c>
      <c r="P36" s="285">
        <v>214000</v>
      </c>
      <c r="Q36" s="329">
        <f t="shared" si="0"/>
        <v>4036000</v>
      </c>
    </row>
    <row r="37" spans="1:17" x14ac:dyDescent="0.25">
      <c r="A37" s="527">
        <v>34</v>
      </c>
      <c r="B37" s="283" t="s">
        <v>1296</v>
      </c>
      <c r="C37" s="284">
        <v>45572</v>
      </c>
      <c r="D37" s="283" t="s">
        <v>1225</v>
      </c>
      <c r="E37" s="329">
        <v>732000</v>
      </c>
      <c r="F37" s="525">
        <v>10</v>
      </c>
      <c r="G37" s="525">
        <v>448</v>
      </c>
      <c r="H37" s="525">
        <v>458</v>
      </c>
      <c r="I37" s="525">
        <v>33.525599999999997</v>
      </c>
      <c r="J37" s="525">
        <v>0</v>
      </c>
      <c r="K37" s="525">
        <v>33.525599999999997</v>
      </c>
      <c r="L37" s="525">
        <v>32.005099999999999</v>
      </c>
      <c r="M37" s="285">
        <v>345000</v>
      </c>
      <c r="N37" s="285">
        <v>105300</v>
      </c>
      <c r="O37" s="285">
        <v>244500</v>
      </c>
      <c r="P37" s="285">
        <v>37200</v>
      </c>
      <c r="Q37" s="329">
        <f t="shared" si="0"/>
        <v>694800</v>
      </c>
    </row>
    <row r="38" spans="1:17" x14ac:dyDescent="0.25">
      <c r="A38" s="527">
        <v>35</v>
      </c>
      <c r="B38" s="283" t="s">
        <v>1297</v>
      </c>
      <c r="C38" s="284">
        <v>45569</v>
      </c>
      <c r="D38" s="283" t="s">
        <v>1225</v>
      </c>
      <c r="E38" s="285">
        <v>3776000</v>
      </c>
      <c r="F38" s="525">
        <v>10</v>
      </c>
      <c r="G38" s="525">
        <v>54</v>
      </c>
      <c r="H38" s="525">
        <v>64</v>
      </c>
      <c r="I38" s="525">
        <v>24.166399999999999</v>
      </c>
      <c r="J38" s="525">
        <v>0</v>
      </c>
      <c r="K38" s="525">
        <v>24.166399999999999</v>
      </c>
      <c r="L38" s="525">
        <v>45.87</v>
      </c>
      <c r="M38" s="285">
        <v>1786000</v>
      </c>
      <c r="N38" s="285">
        <v>538000</v>
      </c>
      <c r="O38" s="285">
        <v>1252000</v>
      </c>
      <c r="P38" s="285">
        <v>200000</v>
      </c>
      <c r="Q38" s="329">
        <f t="shared" si="0"/>
        <v>3576000</v>
      </c>
    </row>
    <row r="39" spans="1:17" x14ac:dyDescent="0.25">
      <c r="A39" s="527">
        <v>36</v>
      </c>
      <c r="B39" s="283" t="s">
        <v>1298</v>
      </c>
      <c r="C39" s="284">
        <v>45569</v>
      </c>
      <c r="D39" s="283" t="s">
        <v>1225</v>
      </c>
      <c r="E39" s="329">
        <v>2880000</v>
      </c>
      <c r="F39" s="525">
        <v>10</v>
      </c>
      <c r="G39" s="525">
        <v>98</v>
      </c>
      <c r="H39" s="525">
        <v>108</v>
      </c>
      <c r="I39" s="525">
        <v>31.103999999999999</v>
      </c>
      <c r="J39" s="525">
        <v>0</v>
      </c>
      <c r="K39" s="525">
        <v>31.103999999999999</v>
      </c>
      <c r="L39" s="525">
        <v>55.72</v>
      </c>
      <c r="M39" s="285">
        <v>1365600</v>
      </c>
      <c r="N39" s="285">
        <v>410400</v>
      </c>
      <c r="O39" s="285">
        <v>957600</v>
      </c>
      <c r="P39" s="285">
        <v>146400</v>
      </c>
      <c r="Q39" s="329">
        <f t="shared" si="0"/>
        <v>2733600</v>
      </c>
    </row>
    <row r="40" spans="1:17" x14ac:dyDescent="0.25">
      <c r="A40" s="527">
        <v>37</v>
      </c>
      <c r="B40" s="283" t="s">
        <v>1299</v>
      </c>
      <c r="C40" s="284">
        <v>45569</v>
      </c>
      <c r="D40" s="283" t="s">
        <v>1225</v>
      </c>
      <c r="E40" s="329">
        <v>6578000</v>
      </c>
      <c r="F40" s="525">
        <v>10</v>
      </c>
      <c r="G40" s="525">
        <v>273</v>
      </c>
      <c r="H40" s="525">
        <v>283</v>
      </c>
      <c r="I40" s="525">
        <v>172.00739999999999</v>
      </c>
      <c r="J40" s="525">
        <v>14.15</v>
      </c>
      <c r="K40" s="525">
        <v>186.1574</v>
      </c>
      <c r="L40" s="525">
        <v>119.91</v>
      </c>
      <c r="M40" s="285">
        <v>3123600</v>
      </c>
      <c r="N40" s="285">
        <v>937600</v>
      </c>
      <c r="O40" s="285">
        <v>2187200</v>
      </c>
      <c r="P40" s="285">
        <v>329600</v>
      </c>
      <c r="Q40" s="329">
        <f t="shared" si="0"/>
        <v>6248400</v>
      </c>
    </row>
    <row r="41" spans="1:17" x14ac:dyDescent="0.25">
      <c r="A41" s="527">
        <v>38</v>
      </c>
      <c r="B41" s="283" t="s">
        <v>1300</v>
      </c>
      <c r="C41" s="284">
        <v>45568</v>
      </c>
      <c r="D41" s="283" t="s">
        <v>1225</v>
      </c>
      <c r="E41" s="329">
        <v>3429000</v>
      </c>
      <c r="F41" s="525">
        <v>10</v>
      </c>
      <c r="G41" s="525">
        <v>34</v>
      </c>
      <c r="H41" s="525">
        <v>44</v>
      </c>
      <c r="I41" s="525">
        <v>15.0876</v>
      </c>
      <c r="J41" s="525">
        <v>0</v>
      </c>
      <c r="K41" s="525">
        <v>15.0876</v>
      </c>
      <c r="L41" s="525">
        <v>307.23</v>
      </c>
      <c r="M41" s="285">
        <v>324000</v>
      </c>
      <c r="N41" s="285">
        <v>876000</v>
      </c>
      <c r="O41" s="285">
        <v>2049000</v>
      </c>
      <c r="P41" s="285">
        <v>180000</v>
      </c>
      <c r="Q41" s="329">
        <f t="shared" si="0"/>
        <v>3249000</v>
      </c>
    </row>
    <row r="42" spans="1:17" x14ac:dyDescent="0.25">
      <c r="A42" s="527">
        <v>39</v>
      </c>
      <c r="B42" s="283" t="s">
        <v>1301</v>
      </c>
      <c r="C42" s="284">
        <v>45568</v>
      </c>
      <c r="D42" s="283" t="s">
        <v>1225</v>
      </c>
      <c r="E42" s="285">
        <v>4377600</v>
      </c>
      <c r="F42" s="525">
        <v>10</v>
      </c>
      <c r="G42" s="525">
        <v>72</v>
      </c>
      <c r="H42" s="525">
        <v>82</v>
      </c>
      <c r="I42" s="525">
        <v>35.896320000000003</v>
      </c>
      <c r="J42" s="525">
        <v>0</v>
      </c>
      <c r="K42" s="525">
        <v>35.896320000000003</v>
      </c>
      <c r="L42" s="525">
        <v>65.673500000000004</v>
      </c>
      <c r="M42" s="285">
        <v>2078400</v>
      </c>
      <c r="N42" s="285">
        <v>624000</v>
      </c>
      <c r="O42" s="285">
        <v>1456000</v>
      </c>
      <c r="P42" s="285">
        <v>219200</v>
      </c>
      <c r="Q42" s="329">
        <f t="shared" si="0"/>
        <v>4158400</v>
      </c>
    </row>
    <row r="43" spans="1:17" x14ac:dyDescent="0.25">
      <c r="A43" s="527">
        <v>40</v>
      </c>
      <c r="B43" s="283" t="s">
        <v>1302</v>
      </c>
      <c r="C43" s="331">
        <v>45568</v>
      </c>
      <c r="D43" s="283" t="s">
        <v>1225</v>
      </c>
      <c r="E43" s="332">
        <v>3600000</v>
      </c>
      <c r="F43" s="525">
        <v>10</v>
      </c>
      <c r="G43" s="525">
        <v>77</v>
      </c>
      <c r="H43" s="525">
        <v>87</v>
      </c>
      <c r="I43" s="525">
        <v>31.32</v>
      </c>
      <c r="J43" s="525">
        <v>0</v>
      </c>
      <c r="K43" s="525">
        <v>31.32</v>
      </c>
      <c r="L43" s="525">
        <v>44.42</v>
      </c>
      <c r="M43" s="285">
        <v>1702400</v>
      </c>
      <c r="N43" s="285">
        <v>512000</v>
      </c>
      <c r="O43" s="285">
        <v>1193600</v>
      </c>
      <c r="P43" s="285">
        <v>192000</v>
      </c>
      <c r="Q43" s="329">
        <f t="shared" si="0"/>
        <v>3408000</v>
      </c>
    </row>
    <row r="44" spans="1:17" x14ac:dyDescent="0.25">
      <c r="A44" s="527">
        <v>41</v>
      </c>
      <c r="B44" s="283" t="s">
        <v>1303</v>
      </c>
      <c r="C44" s="333">
        <v>45589</v>
      </c>
      <c r="D44" s="283" t="s">
        <v>1225</v>
      </c>
      <c r="E44" s="332">
        <v>6499200</v>
      </c>
      <c r="F44" s="525">
        <v>10</v>
      </c>
      <c r="G44" s="525">
        <v>106</v>
      </c>
      <c r="H44" s="525">
        <v>116</v>
      </c>
      <c r="I44" s="525">
        <v>75.390720000000002</v>
      </c>
      <c r="J44" s="525">
        <v>0</v>
      </c>
      <c r="K44" s="525">
        <v>75.390720000000002</v>
      </c>
      <c r="L44" s="525">
        <v>162.27000000000001</v>
      </c>
      <c r="M44" s="285">
        <v>2937600</v>
      </c>
      <c r="N44" s="285">
        <v>883200</v>
      </c>
      <c r="O44" s="285">
        <v>2059200</v>
      </c>
      <c r="P44" s="285">
        <v>619200</v>
      </c>
      <c r="Q44" s="329">
        <f t="shared" si="0"/>
        <v>5880000</v>
      </c>
    </row>
    <row r="45" spans="1:17" x14ac:dyDescent="0.25">
      <c r="A45" s="527">
        <v>42</v>
      </c>
      <c r="B45" s="286" t="s">
        <v>1304</v>
      </c>
      <c r="C45" s="331">
        <v>45588</v>
      </c>
      <c r="D45" s="283" t="s">
        <v>1225</v>
      </c>
      <c r="E45" s="332">
        <v>2772800</v>
      </c>
      <c r="F45" s="525">
        <v>10</v>
      </c>
      <c r="G45" s="525">
        <v>170</v>
      </c>
      <c r="H45" s="525">
        <v>180</v>
      </c>
      <c r="I45" s="525">
        <v>49.8</v>
      </c>
      <c r="J45" s="525">
        <v>0</v>
      </c>
      <c r="K45" s="525">
        <v>49.8</v>
      </c>
      <c r="L45" s="525">
        <v>536.9</v>
      </c>
      <c r="M45" s="285">
        <v>1260800</v>
      </c>
      <c r="N45" s="285">
        <v>396000</v>
      </c>
      <c r="O45" s="285">
        <v>896000</v>
      </c>
      <c r="P45" s="285">
        <v>220000</v>
      </c>
      <c r="Q45" s="285">
        <f t="shared" si="0"/>
        <v>2552800</v>
      </c>
    </row>
    <row r="46" spans="1:17" x14ac:dyDescent="0.25">
      <c r="A46" s="527">
        <v>43</v>
      </c>
      <c r="B46" s="283" t="s">
        <v>1305</v>
      </c>
      <c r="C46" s="331">
        <v>45593</v>
      </c>
      <c r="D46" s="283" t="s">
        <v>1225</v>
      </c>
      <c r="E46" s="332">
        <v>5346000</v>
      </c>
      <c r="F46" s="525">
        <v>10</v>
      </c>
      <c r="G46" s="525">
        <v>39</v>
      </c>
      <c r="H46" s="525">
        <v>49</v>
      </c>
      <c r="I46" s="525">
        <v>26.195399999999999</v>
      </c>
      <c r="J46" s="525">
        <v>0</v>
      </c>
      <c r="K46" s="525">
        <v>26.195399999999999</v>
      </c>
      <c r="L46" s="525">
        <v>47.06</v>
      </c>
      <c r="M46" s="285">
        <v>510000</v>
      </c>
      <c r="N46" s="285">
        <v>2283000</v>
      </c>
      <c r="O46" s="285">
        <v>2283000</v>
      </c>
      <c r="P46" s="285">
        <v>270000</v>
      </c>
      <c r="Q46" s="285">
        <f t="shared" si="0"/>
        <v>5076000</v>
      </c>
    </row>
    <row r="47" spans="1:17" x14ac:dyDescent="0.25">
      <c r="A47" s="527">
        <v>44</v>
      </c>
      <c r="B47" s="283" t="s">
        <v>1306</v>
      </c>
      <c r="C47" s="333">
        <v>45594</v>
      </c>
      <c r="D47" s="283" t="s">
        <v>1225</v>
      </c>
      <c r="E47" s="332">
        <v>6602400</v>
      </c>
      <c r="F47" s="525">
        <v>10</v>
      </c>
      <c r="G47" s="525">
        <v>90</v>
      </c>
      <c r="H47" s="525">
        <v>100</v>
      </c>
      <c r="I47" s="525">
        <v>66.024000000000001</v>
      </c>
      <c r="J47" s="525">
        <v>0</v>
      </c>
      <c r="K47" s="525">
        <v>66.024000000000001</v>
      </c>
      <c r="L47" s="525">
        <v>19.579999999999998</v>
      </c>
      <c r="M47" s="285">
        <v>3133200</v>
      </c>
      <c r="N47" s="285">
        <v>940800</v>
      </c>
      <c r="O47" s="285">
        <v>2194800</v>
      </c>
      <c r="P47" s="285">
        <v>333600</v>
      </c>
      <c r="Q47" s="285">
        <f t="shared" si="0"/>
        <v>6268800</v>
      </c>
    </row>
    <row r="48" spans="1:17" x14ac:dyDescent="0.25">
      <c r="A48" s="527">
        <v>45</v>
      </c>
      <c r="B48" s="283" t="s">
        <v>1307</v>
      </c>
      <c r="C48" s="331">
        <v>45594</v>
      </c>
      <c r="D48" s="283" t="s">
        <v>1225</v>
      </c>
      <c r="E48" s="332">
        <v>5208000</v>
      </c>
      <c r="F48" s="525">
        <v>10</v>
      </c>
      <c r="G48" s="525">
        <v>370</v>
      </c>
      <c r="H48" s="525">
        <v>380</v>
      </c>
      <c r="I48" s="525">
        <v>197.904</v>
      </c>
      <c r="J48" s="525">
        <v>0</v>
      </c>
      <c r="K48" s="525">
        <v>197.904</v>
      </c>
      <c r="L48" s="525">
        <v>123.27</v>
      </c>
      <c r="M48" s="285">
        <v>2451600</v>
      </c>
      <c r="N48" s="285">
        <v>736500</v>
      </c>
      <c r="O48" s="285">
        <v>1717200</v>
      </c>
      <c r="P48" s="285">
        <v>302700</v>
      </c>
      <c r="Q48" s="285">
        <f t="shared" si="0"/>
        <v>4905300</v>
      </c>
    </row>
    <row r="49" spans="1:17" x14ac:dyDescent="0.25">
      <c r="A49" s="527">
        <v>46</v>
      </c>
      <c r="B49" s="286" t="s">
        <v>1308</v>
      </c>
      <c r="C49" s="333">
        <v>45594</v>
      </c>
      <c r="D49" s="283" t="s">
        <v>1225</v>
      </c>
      <c r="E49" s="332">
        <v>5084000</v>
      </c>
      <c r="F49" s="525">
        <v>10</v>
      </c>
      <c r="G49" s="525">
        <v>49</v>
      </c>
      <c r="H49" s="525">
        <v>59</v>
      </c>
      <c r="I49" s="525">
        <v>29.9956</v>
      </c>
      <c r="J49" s="525">
        <v>0</v>
      </c>
      <c r="K49" s="525">
        <v>29.9956</v>
      </c>
      <c r="L49" s="525">
        <v>92.54</v>
      </c>
      <c r="M49" s="285">
        <v>2408000</v>
      </c>
      <c r="N49" s="285">
        <v>728000</v>
      </c>
      <c r="O49" s="285">
        <v>1692000</v>
      </c>
      <c r="P49" s="285">
        <v>256000</v>
      </c>
      <c r="Q49" s="285">
        <f t="shared" si="0"/>
        <v>4828000</v>
      </c>
    </row>
    <row r="50" spans="1:17" x14ac:dyDescent="0.25">
      <c r="A50" s="527">
        <v>47</v>
      </c>
      <c r="B50" s="283" t="s">
        <v>1309</v>
      </c>
      <c r="C50" s="331">
        <v>45596</v>
      </c>
      <c r="D50" s="283" t="s">
        <v>1225</v>
      </c>
      <c r="E50" s="332">
        <v>5860000</v>
      </c>
      <c r="F50" s="525">
        <v>10</v>
      </c>
      <c r="G50" s="525">
        <v>158</v>
      </c>
      <c r="H50" s="525">
        <v>168</v>
      </c>
      <c r="I50" s="525">
        <v>98.447999999999993</v>
      </c>
      <c r="J50" s="525">
        <v>0</v>
      </c>
      <c r="K50" s="525">
        <v>98.447999999999993</v>
      </c>
      <c r="L50" s="525">
        <v>23.06</v>
      </c>
      <c r="M50" s="285">
        <v>2768800</v>
      </c>
      <c r="N50" s="285">
        <v>831200</v>
      </c>
      <c r="O50" s="285">
        <v>1939200</v>
      </c>
      <c r="P50" s="285">
        <v>320800</v>
      </c>
      <c r="Q50" s="285">
        <f t="shared" si="0"/>
        <v>5539200</v>
      </c>
    </row>
    <row r="51" spans="1:17" s="148" customFormat="1" x14ac:dyDescent="0.25">
      <c r="A51" s="531"/>
      <c r="E51" s="532"/>
      <c r="F51" s="533"/>
      <c r="G51" s="533"/>
      <c r="H51" s="533"/>
    </row>
    <row r="52" spans="1:17" s="148" customFormat="1" x14ac:dyDescent="0.25">
      <c r="A52" s="534" t="s">
        <v>101</v>
      </c>
      <c r="F52" s="533"/>
      <c r="G52" s="533"/>
      <c r="H52" s="533"/>
    </row>
    <row r="53" spans="1:17" s="148" customFormat="1" x14ac:dyDescent="0.25">
      <c r="A53" s="535" t="s">
        <v>102</v>
      </c>
      <c r="F53" s="533"/>
      <c r="G53" s="533"/>
      <c r="H53" s="533"/>
    </row>
    <row r="54" spans="1:17" x14ac:dyDescent="0.25">
      <c r="A54" s="181" t="s">
        <v>1226</v>
      </c>
    </row>
    <row r="56" spans="1:17" x14ac:dyDescent="0.25">
      <c r="C56" s="148"/>
      <c r="D56" s="290"/>
    </row>
    <row r="57" spans="1:17" x14ac:dyDescent="0.25">
      <c r="C57" s="281"/>
      <c r="D57" s="289"/>
    </row>
    <row r="58" spans="1:17" x14ac:dyDescent="0.25">
      <c r="C58" s="282"/>
      <c r="D58" s="289"/>
    </row>
    <row r="59" spans="1:17" x14ac:dyDescent="0.25">
      <c r="C59" s="148"/>
      <c r="D59" s="288"/>
    </row>
    <row r="60" spans="1:17" x14ac:dyDescent="0.25">
      <c r="C60" s="291"/>
      <c r="D60" s="288"/>
    </row>
    <row r="61" spans="1:17" x14ac:dyDescent="0.25">
      <c r="C61" s="282"/>
      <c r="D61" s="289"/>
    </row>
    <row r="62" spans="1:17" x14ac:dyDescent="0.25">
      <c r="C62" s="148"/>
      <c r="D62" s="288"/>
    </row>
    <row r="63" spans="1:17" x14ac:dyDescent="0.25">
      <c r="C63" s="148"/>
      <c r="D63" s="288"/>
    </row>
    <row r="64" spans="1:17" x14ac:dyDescent="0.25">
      <c r="C64" s="148"/>
      <c r="D64" s="290"/>
    </row>
    <row r="65" spans="3:4" x14ac:dyDescent="0.25">
      <c r="C65" s="282"/>
      <c r="D65" s="289"/>
    </row>
    <row r="66" spans="3:4" x14ac:dyDescent="0.25">
      <c r="C66" s="282"/>
      <c r="D66" s="289"/>
    </row>
    <row r="67" spans="3:4" x14ac:dyDescent="0.25">
      <c r="C67" s="148"/>
      <c r="D67" s="288"/>
    </row>
    <row r="68" spans="3:4" x14ac:dyDescent="0.25">
      <c r="C68" s="282"/>
      <c r="D68" s="289"/>
    </row>
    <row r="69" spans="3:4" x14ac:dyDescent="0.25">
      <c r="C69" s="282"/>
      <c r="D69" s="289"/>
    </row>
    <row r="70" spans="3:4" x14ac:dyDescent="0.25">
      <c r="C70" s="148"/>
      <c r="D70" s="290"/>
    </row>
    <row r="71" spans="3:4" x14ac:dyDescent="0.25">
      <c r="C71" s="148"/>
      <c r="D71" s="290"/>
    </row>
    <row r="72" spans="3:4" x14ac:dyDescent="0.25">
      <c r="C72" s="148"/>
      <c r="D72" s="290"/>
    </row>
    <row r="73" spans="3:4" x14ac:dyDescent="0.25">
      <c r="C73" s="148"/>
      <c r="D73" s="290"/>
    </row>
    <row r="74" spans="3:4" x14ac:dyDescent="0.25">
      <c r="C74" s="291"/>
      <c r="D74" s="289"/>
    </row>
    <row r="75" spans="3:4" x14ac:dyDescent="0.25">
      <c r="C75" s="282"/>
      <c r="D75" s="289"/>
    </row>
    <row r="76" spans="3:4" x14ac:dyDescent="0.25">
      <c r="C76" s="148"/>
      <c r="D76" s="288"/>
    </row>
    <row r="77" spans="3:4" x14ac:dyDescent="0.25">
      <c r="C77" s="148"/>
      <c r="D77" s="288"/>
    </row>
    <row r="78" spans="3:4" x14ac:dyDescent="0.25">
      <c r="C78" s="148"/>
      <c r="D78" s="288"/>
    </row>
    <row r="79" spans="3:4" x14ac:dyDescent="0.25">
      <c r="C79" s="148"/>
      <c r="D79" s="290"/>
    </row>
    <row r="80" spans="3:4" x14ac:dyDescent="0.25">
      <c r="C80" s="282"/>
      <c r="D80" s="289"/>
    </row>
    <row r="81" spans="3:4" x14ac:dyDescent="0.25">
      <c r="C81" s="148"/>
      <c r="D81" s="288"/>
    </row>
    <row r="82" spans="3:4" x14ac:dyDescent="0.25">
      <c r="C82" s="291"/>
      <c r="D82" s="289"/>
    </row>
    <row r="83" spans="3:4" x14ac:dyDescent="0.25">
      <c r="C83" s="291"/>
      <c r="D83" s="289"/>
    </row>
    <row r="84" spans="3:4" x14ac:dyDescent="0.25">
      <c r="C84" s="291"/>
      <c r="D84" s="289"/>
    </row>
    <row r="85" spans="3:4" x14ac:dyDescent="0.25">
      <c r="C85" s="282"/>
      <c r="D85" s="289"/>
    </row>
    <row r="86" spans="3:4" x14ac:dyDescent="0.25">
      <c r="C86" s="148"/>
      <c r="D86" s="290"/>
    </row>
    <row r="87" spans="3:4" x14ac:dyDescent="0.25">
      <c r="C87" s="282"/>
      <c r="D87" s="289"/>
    </row>
    <row r="88" spans="3:4" x14ac:dyDescent="0.25">
      <c r="C88" s="148"/>
      <c r="D88" s="288"/>
    </row>
    <row r="89" spans="3:4" x14ac:dyDescent="0.25">
      <c r="C89" s="291"/>
      <c r="D89" s="289"/>
    </row>
    <row r="90" spans="3:4" x14ac:dyDescent="0.25">
      <c r="C90" s="148"/>
      <c r="D90" s="288"/>
    </row>
    <row r="91" spans="3:4" x14ac:dyDescent="0.25">
      <c r="C91" s="282"/>
      <c r="D91" s="289"/>
    </row>
    <row r="92" spans="3:4" x14ac:dyDescent="0.25">
      <c r="C92" s="282"/>
      <c r="D92" s="288"/>
    </row>
  </sheetData>
  <mergeCells count="13">
    <mergeCell ref="A1:Q1"/>
    <mergeCell ref="Q2:Q3"/>
    <mergeCell ref="A2:A3"/>
    <mergeCell ref="B2:B3"/>
    <mergeCell ref="C2:C3"/>
    <mergeCell ref="D2:D3"/>
    <mergeCell ref="E2:E3"/>
    <mergeCell ref="F2:F3"/>
    <mergeCell ref="G2:G3"/>
    <mergeCell ref="H2:H3"/>
    <mergeCell ref="I2:K2"/>
    <mergeCell ref="L2:L3"/>
    <mergeCell ref="M2:P2"/>
  </mergeCells>
  <conditionalFormatting sqref="C64:C69 C71:C79">
    <cfRule type="duplicateValues" dxfId="5" priority="11"/>
  </conditionalFormatting>
  <conditionalFormatting sqref="C56:C63">
    <cfRule type="duplicateValues" dxfId="4" priority="10"/>
  </conditionalFormatting>
  <conditionalFormatting sqref="C70">
    <cfRule type="duplicateValues" dxfId="3" priority="9"/>
  </conditionalFormatting>
  <printOptions horizontalCentered="1"/>
  <pageMargins left="0.7" right="0.7" top="0.75" bottom="0.75" header="0.3" footer="0.3"/>
  <pageSetup paperSize="9" scale="6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sqref="A1:K1"/>
    </sheetView>
  </sheetViews>
  <sheetFormatPr defaultColWidth="9.140625" defaultRowHeight="15" x14ac:dyDescent="0.25"/>
  <cols>
    <col min="1" max="8" width="14.5703125" style="77" bestFit="1" customWidth="1"/>
    <col min="9" max="9" width="10.85546875" style="77" customWidth="1"/>
    <col min="10" max="16384" width="9.140625" style="77"/>
  </cols>
  <sheetData>
    <row r="1" spans="1:10" ht="15.75" customHeight="1" x14ac:dyDescent="0.25">
      <c r="A1" s="299" t="s">
        <v>420</v>
      </c>
      <c r="B1" s="299"/>
      <c r="C1" s="299"/>
      <c r="D1" s="300"/>
      <c r="E1" s="300"/>
      <c r="F1" s="300"/>
      <c r="G1" s="300"/>
      <c r="H1" s="300"/>
    </row>
    <row r="2" spans="1:10" s="220" customFormat="1" ht="38.25" customHeight="1" x14ac:dyDescent="0.25">
      <c r="A2" s="1272" t="s">
        <v>114</v>
      </c>
      <c r="B2" s="1264" t="s">
        <v>421</v>
      </c>
      <c r="C2" s="1264" t="s">
        <v>422</v>
      </c>
      <c r="D2" s="1264" t="s">
        <v>423</v>
      </c>
      <c r="E2" s="1264" t="s">
        <v>424</v>
      </c>
      <c r="F2" s="1264" t="s">
        <v>425</v>
      </c>
      <c r="G2" s="1264" t="s">
        <v>426</v>
      </c>
      <c r="H2" s="1264" t="s">
        <v>427</v>
      </c>
    </row>
    <row r="3" spans="1:10" s="81" customFormat="1" ht="18" customHeight="1" x14ac:dyDescent="0.25">
      <c r="A3" s="316" t="s">
        <v>477</v>
      </c>
      <c r="B3" s="137">
        <v>0.62412709274705258</v>
      </c>
      <c r="C3" s="137">
        <v>0.61750610039390652</v>
      </c>
      <c r="D3" s="137">
        <v>0.64135556155944995</v>
      </c>
      <c r="E3" s="389">
        <v>0.61679637815273303</v>
      </c>
      <c r="F3" s="389">
        <v>0.82938324319843104</v>
      </c>
      <c r="G3" s="389">
        <v>0.64060670458171098</v>
      </c>
      <c r="H3" s="389">
        <v>0.54</v>
      </c>
    </row>
    <row r="4" spans="1:10" s="81" customFormat="1" ht="18" customHeight="1" x14ac:dyDescent="0.25">
      <c r="A4" s="317" t="s">
        <v>681</v>
      </c>
      <c r="B4" s="137">
        <v>0.93213978098107853</v>
      </c>
      <c r="C4" s="137">
        <v>0.96885738870307048</v>
      </c>
      <c r="D4" s="137">
        <v>1.0198953851449575</v>
      </c>
      <c r="E4" s="137">
        <v>0.93696983392422495</v>
      </c>
      <c r="F4" s="137">
        <v>1.39402381869525</v>
      </c>
      <c r="G4" s="137">
        <v>1.02028047490624</v>
      </c>
      <c r="H4" s="137">
        <v>1.02</v>
      </c>
      <c r="I4" s="220"/>
      <c r="J4" s="220"/>
    </row>
    <row r="5" spans="1:10" s="220" customFormat="1" ht="18" customHeight="1" x14ac:dyDescent="0.25">
      <c r="A5" s="135">
        <v>45412</v>
      </c>
      <c r="B5" s="209">
        <v>0.66487890792989146</v>
      </c>
      <c r="C5" s="209">
        <v>0.59553522173251039</v>
      </c>
      <c r="D5" s="209">
        <v>0.57968753784555982</v>
      </c>
      <c r="E5" s="209">
        <v>0.61078348183021303</v>
      </c>
      <c r="F5" s="209">
        <v>0.72036026245593698</v>
      </c>
      <c r="G5" s="209">
        <v>0.57071033715729602</v>
      </c>
      <c r="H5" s="209">
        <v>0.7</v>
      </c>
    </row>
    <row r="6" spans="1:10" s="220" customFormat="1" ht="18" customHeight="1" x14ac:dyDescent="0.25">
      <c r="A6" s="135">
        <v>45443</v>
      </c>
      <c r="B6" s="209">
        <v>0.65549976586728997</v>
      </c>
      <c r="C6" s="209">
        <v>0.66922922756258785</v>
      </c>
      <c r="D6" s="209">
        <v>0.71596297989615454</v>
      </c>
      <c r="E6" s="209">
        <v>0.65017635650529604</v>
      </c>
      <c r="F6" s="209">
        <v>1.0234396316338601</v>
      </c>
      <c r="G6" s="209">
        <v>0.70526606614377896</v>
      </c>
      <c r="H6" s="209">
        <v>0.66</v>
      </c>
    </row>
    <row r="7" spans="1:10" s="220" customFormat="1" ht="18" customHeight="1" x14ac:dyDescent="0.25">
      <c r="A7" s="135">
        <v>45473</v>
      </c>
      <c r="B7" s="209">
        <v>1.8513595453380733</v>
      </c>
      <c r="C7" s="209">
        <v>1.9434366224794528</v>
      </c>
      <c r="D7" s="209">
        <v>2.0676516282060695</v>
      </c>
      <c r="E7" s="209">
        <v>1.8279767981011701</v>
      </c>
      <c r="F7" s="209">
        <v>2.7769182139604802</v>
      </c>
      <c r="G7" s="209">
        <v>2.0178003880233999</v>
      </c>
      <c r="H7" s="209">
        <v>1.8507629376884337E-2</v>
      </c>
    </row>
    <row r="8" spans="1:10" s="220" customFormat="1" ht="18" customHeight="1" x14ac:dyDescent="0.25">
      <c r="A8" s="135">
        <v>45504</v>
      </c>
      <c r="B8" s="209">
        <v>0.52294816494302698</v>
      </c>
      <c r="C8" s="209">
        <v>0.56192091792067966</v>
      </c>
      <c r="D8" s="209">
        <v>0.57765305637818443</v>
      </c>
      <c r="E8" s="209">
        <v>0.53408934553065701</v>
      </c>
      <c r="F8" s="209">
        <v>0.91207241699999997</v>
      </c>
      <c r="G8" s="209">
        <v>0.56506093800000001</v>
      </c>
      <c r="H8" s="209">
        <v>0.53</v>
      </c>
    </row>
    <row r="9" spans="1:10" s="220" customFormat="1" ht="19.5" customHeight="1" x14ac:dyDescent="0.25">
      <c r="A9" s="135">
        <v>45535</v>
      </c>
      <c r="B9" s="209">
        <v>0.90818928246015618</v>
      </c>
      <c r="C9" s="209">
        <v>0.96766389105481765</v>
      </c>
      <c r="D9" s="209">
        <v>1.0194192355297458</v>
      </c>
      <c r="E9" s="209">
        <v>0.891807893478337</v>
      </c>
      <c r="F9" s="209">
        <v>1.2337533546058601</v>
      </c>
      <c r="G9" s="209">
        <v>0.99136039827081002</v>
      </c>
      <c r="H9" s="209">
        <f>0.00930337597144308*100</f>
        <v>0.93033759714430797</v>
      </c>
    </row>
    <row r="10" spans="1:10" s="220" customFormat="1" ht="18" customHeight="1" x14ac:dyDescent="0.25">
      <c r="A10" s="135">
        <v>45565</v>
      </c>
      <c r="B10" s="209">
        <v>0.74711066968868978</v>
      </c>
      <c r="C10" s="209">
        <v>0.69753255014688398</v>
      </c>
      <c r="D10" s="209">
        <v>0.64355821027062632</v>
      </c>
      <c r="E10" s="209">
        <v>0.71223785500117098</v>
      </c>
      <c r="F10" s="209">
        <v>0.75151937161367799</v>
      </c>
      <c r="G10" s="209">
        <v>0.63367036195554705</v>
      </c>
      <c r="H10" s="209">
        <v>0.66</v>
      </c>
    </row>
    <row r="11" spans="1:10" s="220" customFormat="1" ht="18" customHeight="1" x14ac:dyDescent="0.25">
      <c r="A11" s="135">
        <v>45596</v>
      </c>
      <c r="B11" s="209">
        <v>0.68595834487278251</v>
      </c>
      <c r="C11" s="209">
        <v>0.7784434453379323</v>
      </c>
      <c r="D11" s="209">
        <v>0.88625664712713659</v>
      </c>
      <c r="E11" s="209">
        <v>0.69271856087264105</v>
      </c>
      <c r="F11" s="209">
        <v>1.2552098573827</v>
      </c>
      <c r="G11" s="209">
        <v>0.87715713285812802</v>
      </c>
      <c r="H11" s="209">
        <v>0.7</v>
      </c>
    </row>
    <row r="12" spans="1:10" s="220" customFormat="1" x14ac:dyDescent="0.25">
      <c r="A12" s="433" t="str">
        <f>"$ indicates as on "&amp;TEXT(IF(COUNT(B5:B11)=1,A5,IF(COUNT(B5:B11)=2,A6,IF(COUNT(B5:B11)=3,A7,IF(COUNT(B5:B11)=4,A8,IF(COUNT(B5:B11)=5,A9,IF(COUNT(B5:B11)=6,A10,IF(COUNT(B5:B11)=7,A11,IF(COUNT(B5:B11)=8,#REF!,IF(COUNT(B5:B11)=9,#REF!,IF(COUNT(B5:B11)=10,#REF!,IF(COUNT(B5:B11)=11,#REF!,#REF!))))))))))),"mmmm dd, yyyy")</f>
        <v>$ indicates as on October 31, 2024</v>
      </c>
      <c r="B12" s="242"/>
      <c r="C12" s="242"/>
      <c r="D12" s="242"/>
      <c r="E12" s="242"/>
      <c r="F12" s="242"/>
      <c r="G12" s="242"/>
      <c r="H12" s="242"/>
    </row>
    <row r="13" spans="1:10" s="220" customFormat="1" x14ac:dyDescent="0.25">
      <c r="A13" s="1902" t="s">
        <v>428</v>
      </c>
      <c r="B13" s="1902"/>
      <c r="C13" s="1902"/>
      <c r="D13" s="1902"/>
      <c r="E13" s="1902"/>
      <c r="F13" s="1902"/>
      <c r="G13" s="1902"/>
    </row>
    <row r="14" spans="1:10" s="220" customFormat="1" x14ac:dyDescent="0.25">
      <c r="A14" s="1857" t="s">
        <v>429</v>
      </c>
      <c r="B14" s="1857"/>
      <c r="C14" s="1857"/>
      <c r="D14" s="1857"/>
      <c r="E14" s="1857"/>
      <c r="F14" s="1857"/>
      <c r="G14" s="1857"/>
    </row>
    <row r="15" spans="1:10" s="220" customFormat="1" x14ac:dyDescent="0.25">
      <c r="A15" s="264"/>
    </row>
    <row r="16" spans="1:10" s="220" customFormat="1" x14ac:dyDescent="0.25">
      <c r="A16" s="77"/>
      <c r="B16" s="77"/>
      <c r="C16" s="77"/>
      <c r="D16" s="77"/>
      <c r="E16" s="77"/>
      <c r="F16" s="77"/>
      <c r="G16" s="77"/>
    </row>
  </sheetData>
  <mergeCells count="2">
    <mergeCell ref="A13:G13"/>
    <mergeCell ref="A14:G14"/>
  </mergeCells>
  <printOptions horizontalCentered="1"/>
  <pageMargins left="0.78431372549019618" right="0.78431372549019618" top="0.98039215686274517" bottom="0.98039215686274517" header="0.50980392156862753" footer="0.50980392156862753"/>
  <pageSetup paperSize="9" scale="94"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GridLines="0" workbookViewId="0">
      <selection sqref="A1:K1"/>
    </sheetView>
  </sheetViews>
  <sheetFormatPr defaultColWidth="9.140625" defaultRowHeight="15" x14ac:dyDescent="0.25"/>
  <cols>
    <col min="1" max="10" width="14.5703125" style="77" bestFit="1" customWidth="1"/>
    <col min="11" max="11" width="14.42578125" style="77" bestFit="1" customWidth="1"/>
    <col min="12" max="12" width="15" style="77" bestFit="1" customWidth="1"/>
    <col min="13" max="16" width="14.5703125" style="77" bestFit="1" customWidth="1"/>
    <col min="17" max="17" width="4.5703125" style="77" bestFit="1" customWidth="1"/>
    <col min="18" max="16384" width="9.140625" style="77"/>
  </cols>
  <sheetData>
    <row r="1" spans="1:16" x14ac:dyDescent="0.25">
      <c r="A1" s="159" t="s">
        <v>430</v>
      </c>
      <c r="B1" s="159"/>
      <c r="C1" s="159"/>
      <c r="D1" s="159"/>
      <c r="E1" s="159"/>
      <c r="F1" s="159"/>
      <c r="G1" s="159"/>
      <c r="H1" s="159"/>
      <c r="I1" s="159"/>
      <c r="J1" s="159"/>
      <c r="K1" s="159"/>
    </row>
    <row r="2" spans="1:16" s="220" customFormat="1" x14ac:dyDescent="0.25">
      <c r="A2" s="1272" t="s">
        <v>140</v>
      </c>
      <c r="B2" s="1892" t="s">
        <v>71</v>
      </c>
      <c r="C2" s="1897"/>
      <c r="D2" s="1897"/>
      <c r="E2" s="1897"/>
      <c r="F2" s="1897"/>
      <c r="G2" s="1903" t="s">
        <v>72</v>
      </c>
      <c r="H2" s="1888"/>
      <c r="I2" s="1888"/>
      <c r="J2" s="1888"/>
      <c r="K2" s="1904"/>
      <c r="L2" s="1888" t="s">
        <v>73</v>
      </c>
      <c r="M2" s="1888"/>
      <c r="N2" s="1888"/>
      <c r="O2" s="1888"/>
      <c r="P2" s="1889"/>
    </row>
    <row r="3" spans="1:16" s="220" customFormat="1" x14ac:dyDescent="0.25">
      <c r="A3" s="1272" t="s">
        <v>431</v>
      </c>
      <c r="B3" s="1265" t="s">
        <v>432</v>
      </c>
      <c r="C3" s="1265" t="s">
        <v>433</v>
      </c>
      <c r="D3" s="1265" t="s">
        <v>434</v>
      </c>
      <c r="E3" s="1265" t="s">
        <v>435</v>
      </c>
      <c r="F3" s="1273" t="s">
        <v>436</v>
      </c>
      <c r="G3" s="1274" t="s">
        <v>432</v>
      </c>
      <c r="H3" s="1275" t="s">
        <v>433</v>
      </c>
      <c r="I3" s="1276" t="s">
        <v>434</v>
      </c>
      <c r="J3" s="1276" t="s">
        <v>435</v>
      </c>
      <c r="K3" s="1277" t="s">
        <v>436</v>
      </c>
      <c r="L3" s="1278" t="s">
        <v>432</v>
      </c>
      <c r="M3" s="1265" t="s">
        <v>433</v>
      </c>
      <c r="N3" s="1265" t="s">
        <v>434</v>
      </c>
      <c r="O3" s="1265" t="s">
        <v>435</v>
      </c>
      <c r="P3" s="1265" t="s">
        <v>436</v>
      </c>
    </row>
    <row r="4" spans="1:16" s="220" customFormat="1" x14ac:dyDescent="0.25">
      <c r="A4" s="1905" t="s">
        <v>437</v>
      </c>
      <c r="B4" s="1906"/>
      <c r="C4" s="1906"/>
      <c r="D4" s="1906"/>
      <c r="E4" s="1906"/>
      <c r="F4" s="1906"/>
      <c r="G4" s="1907"/>
      <c r="H4" s="1906"/>
      <c r="I4" s="1906"/>
      <c r="J4" s="1906"/>
      <c r="K4" s="1908"/>
      <c r="L4" s="1906"/>
      <c r="M4" s="1906"/>
      <c r="N4" s="1906"/>
      <c r="O4" s="1906"/>
      <c r="P4" s="1909"/>
    </row>
    <row r="5" spans="1:16" s="81" customFormat="1" x14ac:dyDescent="0.25">
      <c r="A5" s="316" t="s">
        <v>477</v>
      </c>
      <c r="B5" s="390">
        <v>6.8860000000000001</v>
      </c>
      <c r="C5" s="390">
        <v>12.107799999999999</v>
      </c>
      <c r="D5" s="390">
        <v>22.874099999999999</v>
      </c>
      <c r="E5" s="390">
        <v>33.898000000000003</v>
      </c>
      <c r="F5" s="391">
        <v>47.015999999999998</v>
      </c>
      <c r="G5" s="392">
        <v>10.41</v>
      </c>
      <c r="H5" s="393">
        <v>15.69</v>
      </c>
      <c r="I5" s="390">
        <v>26.18</v>
      </c>
      <c r="J5" s="390">
        <v>37.520000000000003</v>
      </c>
      <c r="K5" s="394">
        <v>53.16</v>
      </c>
      <c r="L5" s="395">
        <v>100</v>
      </c>
      <c r="M5" s="396">
        <v>100</v>
      </c>
      <c r="N5" s="396">
        <v>100</v>
      </c>
      <c r="O5" s="396">
        <v>100</v>
      </c>
      <c r="P5" s="396">
        <v>100</v>
      </c>
    </row>
    <row r="6" spans="1:16" s="81" customFormat="1" x14ac:dyDescent="0.25">
      <c r="A6" s="317" t="s">
        <v>681</v>
      </c>
      <c r="B6" s="390">
        <v>6.9771000000000001</v>
      </c>
      <c r="C6" s="390">
        <v>12.006500000000001</v>
      </c>
      <c r="D6" s="390">
        <v>22.5307</v>
      </c>
      <c r="E6" s="390">
        <v>33.329099999999997</v>
      </c>
      <c r="F6" s="390">
        <v>46.2639</v>
      </c>
      <c r="G6" s="390">
        <v>7.99</v>
      </c>
      <c r="H6" s="390">
        <v>13.09</v>
      </c>
      <c r="I6" s="390">
        <v>24.56</v>
      </c>
      <c r="J6" s="390">
        <v>36.909999999999997</v>
      </c>
      <c r="K6" s="390">
        <v>52.36</v>
      </c>
      <c r="L6" s="390">
        <v>100</v>
      </c>
      <c r="M6" s="390">
        <v>100</v>
      </c>
      <c r="N6" s="390">
        <v>100</v>
      </c>
      <c r="O6" s="390">
        <v>100</v>
      </c>
      <c r="P6" s="390">
        <v>100</v>
      </c>
    </row>
    <row r="7" spans="1:16" s="220" customFormat="1" x14ac:dyDescent="0.25">
      <c r="A7" s="135">
        <v>45383</v>
      </c>
      <c r="B7" s="212">
        <v>12.237399999999999</v>
      </c>
      <c r="C7" s="212">
        <v>18.0837</v>
      </c>
      <c r="D7" s="212">
        <v>28.117799999999999</v>
      </c>
      <c r="E7" s="212">
        <v>38.904200000000003</v>
      </c>
      <c r="F7" s="397">
        <v>51.089700000000001</v>
      </c>
      <c r="G7" s="303">
        <v>9.17</v>
      </c>
      <c r="H7" s="301">
        <v>15.05</v>
      </c>
      <c r="I7" s="212">
        <v>26.65</v>
      </c>
      <c r="J7" s="398">
        <v>40</v>
      </c>
      <c r="K7" s="399">
        <v>56.68</v>
      </c>
      <c r="L7" s="400">
        <v>100</v>
      </c>
      <c r="M7" s="138">
        <v>100</v>
      </c>
      <c r="N7" s="138">
        <v>100</v>
      </c>
      <c r="O7" s="138">
        <v>100</v>
      </c>
      <c r="P7" s="138">
        <v>100</v>
      </c>
    </row>
    <row r="8" spans="1:16" s="220" customFormat="1" x14ac:dyDescent="0.25">
      <c r="A8" s="135">
        <v>45413</v>
      </c>
      <c r="B8" s="212">
        <v>9.3636999999999997</v>
      </c>
      <c r="C8" s="212">
        <v>14.9964</v>
      </c>
      <c r="D8" s="212">
        <v>27.557200000000002</v>
      </c>
      <c r="E8" s="212">
        <v>40.197099999999999</v>
      </c>
      <c r="F8" s="302">
        <v>53.834899999999998</v>
      </c>
      <c r="G8" s="401">
        <v>7.86</v>
      </c>
      <c r="H8" s="402">
        <v>13.85</v>
      </c>
      <c r="I8" s="212">
        <v>27.5</v>
      </c>
      <c r="J8" s="403">
        <v>40.93</v>
      </c>
      <c r="K8" s="404">
        <v>58.04</v>
      </c>
      <c r="L8" s="405">
        <v>100</v>
      </c>
      <c r="M8" s="138">
        <v>100</v>
      </c>
      <c r="N8" s="138">
        <v>100</v>
      </c>
      <c r="O8" s="138">
        <v>100</v>
      </c>
      <c r="P8" s="138">
        <v>100</v>
      </c>
    </row>
    <row r="9" spans="1:16" s="220" customFormat="1" x14ac:dyDescent="0.25">
      <c r="A9" s="135">
        <v>45444</v>
      </c>
      <c r="B9" s="212">
        <v>9.3575999999999997</v>
      </c>
      <c r="C9" s="212">
        <v>15.349399999999999</v>
      </c>
      <c r="D9" s="212">
        <v>27.638300000000001</v>
      </c>
      <c r="E9" s="212">
        <v>40.628</v>
      </c>
      <c r="F9" s="212">
        <v>55.0916</v>
      </c>
      <c r="G9" s="406">
        <v>9.4</v>
      </c>
      <c r="H9" s="407">
        <v>15.99</v>
      </c>
      <c r="I9" s="212">
        <v>28.93</v>
      </c>
      <c r="J9" s="243">
        <v>42.2</v>
      </c>
      <c r="K9" s="404">
        <v>58.15</v>
      </c>
      <c r="L9" s="405">
        <v>100</v>
      </c>
      <c r="M9" s="138">
        <v>100</v>
      </c>
      <c r="N9" s="138">
        <v>100</v>
      </c>
      <c r="O9" s="138">
        <v>100</v>
      </c>
      <c r="P9" s="138">
        <v>100</v>
      </c>
    </row>
    <row r="10" spans="1:16" s="220" customFormat="1" x14ac:dyDescent="0.25">
      <c r="A10" s="135">
        <v>45474</v>
      </c>
      <c r="B10" s="212">
        <v>10.303900000000001</v>
      </c>
      <c r="C10" s="212">
        <v>15.9009</v>
      </c>
      <c r="D10" s="212">
        <v>26.593399999999999</v>
      </c>
      <c r="E10" s="212">
        <v>37.937899999999999</v>
      </c>
      <c r="F10" s="243">
        <v>51.223300000000002</v>
      </c>
      <c r="G10" s="408">
        <v>9.9499999999999993</v>
      </c>
      <c r="H10" s="212">
        <v>15.72</v>
      </c>
      <c r="I10" s="212">
        <v>27.25</v>
      </c>
      <c r="J10" s="212">
        <v>39.54</v>
      </c>
      <c r="K10" s="409">
        <v>54.63</v>
      </c>
      <c r="L10" s="405">
        <v>100</v>
      </c>
      <c r="M10" s="138">
        <v>100</v>
      </c>
      <c r="N10" s="138">
        <v>100</v>
      </c>
      <c r="O10" s="138">
        <v>100</v>
      </c>
      <c r="P10" s="138">
        <v>100</v>
      </c>
    </row>
    <row r="11" spans="1:16" s="220" customFormat="1" x14ac:dyDescent="0.25">
      <c r="A11" s="135">
        <v>45505</v>
      </c>
      <c r="B11" s="410">
        <v>15.122299999999999</v>
      </c>
      <c r="C11" s="410">
        <v>20.614000000000001</v>
      </c>
      <c r="D11" s="410">
        <v>29.932500000000001</v>
      </c>
      <c r="E11" s="410">
        <v>39.250700000000002</v>
      </c>
      <c r="F11" s="411">
        <v>50.781500000000001</v>
      </c>
      <c r="G11" s="412">
        <v>9.1</v>
      </c>
      <c r="H11" s="413">
        <v>14.05</v>
      </c>
      <c r="I11" s="413">
        <v>24.28</v>
      </c>
      <c r="J11" s="413">
        <v>36.4</v>
      </c>
      <c r="K11" s="413">
        <v>51.69</v>
      </c>
      <c r="L11" s="414">
        <v>100</v>
      </c>
      <c r="M11" s="415">
        <v>100</v>
      </c>
      <c r="N11" s="415">
        <v>100</v>
      </c>
      <c r="O11" s="415">
        <v>100</v>
      </c>
      <c r="P11" s="415">
        <v>100</v>
      </c>
    </row>
    <row r="12" spans="1:16" s="220" customFormat="1" x14ac:dyDescent="0.25">
      <c r="A12" s="135">
        <v>45536</v>
      </c>
      <c r="B12" s="212">
        <v>8.1247000000000007</v>
      </c>
      <c r="C12" s="212">
        <v>13.678000000000001</v>
      </c>
      <c r="D12" s="212">
        <v>24.378399999999999</v>
      </c>
      <c r="E12" s="212">
        <v>35.177100000000003</v>
      </c>
      <c r="F12" s="243">
        <v>47.640300000000003</v>
      </c>
      <c r="G12" s="162">
        <v>7.99</v>
      </c>
      <c r="H12" s="407">
        <v>13.06</v>
      </c>
      <c r="I12" s="212">
        <v>24.65</v>
      </c>
      <c r="J12" s="243">
        <v>36.72</v>
      </c>
      <c r="K12" s="404">
        <v>51.61</v>
      </c>
      <c r="L12" s="405">
        <v>100</v>
      </c>
      <c r="M12" s="138">
        <v>100</v>
      </c>
      <c r="N12" s="138">
        <v>100</v>
      </c>
      <c r="O12" s="138">
        <v>100</v>
      </c>
      <c r="P12" s="138">
        <v>100</v>
      </c>
    </row>
    <row r="13" spans="1:16" s="220" customFormat="1" x14ac:dyDescent="0.25">
      <c r="A13" s="135">
        <v>45566</v>
      </c>
      <c r="B13" s="212">
        <v>12.307</v>
      </c>
      <c r="C13" s="212">
        <v>17.316500000000001</v>
      </c>
      <c r="D13" s="212">
        <v>26.852799999999998</v>
      </c>
      <c r="E13" s="212">
        <v>37.085500000000003</v>
      </c>
      <c r="F13" s="243">
        <v>49.234400000000001</v>
      </c>
      <c r="G13" s="406">
        <v>9.93</v>
      </c>
      <c r="H13" s="407">
        <v>15.34</v>
      </c>
      <c r="I13" s="212">
        <v>27.75</v>
      </c>
      <c r="J13" s="243">
        <v>39.78</v>
      </c>
      <c r="K13" s="404">
        <v>55.65</v>
      </c>
      <c r="L13" s="405">
        <v>100</v>
      </c>
      <c r="M13" s="138">
        <v>100</v>
      </c>
      <c r="N13" s="138">
        <v>100</v>
      </c>
      <c r="O13" s="138">
        <v>100</v>
      </c>
      <c r="P13" s="138">
        <v>100</v>
      </c>
    </row>
    <row r="14" spans="1:16" s="220" customFormat="1" x14ac:dyDescent="0.25">
      <c r="A14" s="1910" t="s">
        <v>438</v>
      </c>
      <c r="B14" s="1910"/>
      <c r="C14" s="1910"/>
      <c r="D14" s="1910"/>
      <c r="E14" s="1910"/>
      <c r="F14" s="1910"/>
      <c r="G14" s="1911"/>
      <c r="H14" s="1910"/>
      <c r="I14" s="1910"/>
      <c r="J14" s="1910"/>
      <c r="K14" s="1912"/>
      <c r="L14" s="1910"/>
      <c r="M14" s="1910"/>
      <c r="N14" s="1910"/>
      <c r="O14" s="1910"/>
      <c r="P14" s="1910"/>
    </row>
    <row r="15" spans="1:16" s="81" customFormat="1" x14ac:dyDescent="0.25">
      <c r="A15" s="416" t="s">
        <v>477</v>
      </c>
      <c r="B15" s="163">
        <v>35.9</v>
      </c>
      <c r="C15" s="163">
        <v>47.49</v>
      </c>
      <c r="D15" s="163">
        <v>68.790000000000006</v>
      </c>
      <c r="E15" s="163">
        <v>81.44</v>
      </c>
      <c r="F15" s="164">
        <v>90.03</v>
      </c>
      <c r="G15" s="417">
        <v>25.48</v>
      </c>
      <c r="H15" s="163">
        <v>38.590000000000003</v>
      </c>
      <c r="I15" s="163">
        <v>59.21</v>
      </c>
      <c r="J15" s="163">
        <v>75.72</v>
      </c>
      <c r="K15" s="418">
        <v>88.71</v>
      </c>
      <c r="L15" s="165">
        <v>100</v>
      </c>
      <c r="M15" s="166">
        <v>100</v>
      </c>
      <c r="N15" s="166">
        <v>100</v>
      </c>
      <c r="O15" s="166" t="s">
        <v>220</v>
      </c>
      <c r="P15" s="167" t="s">
        <v>220</v>
      </c>
    </row>
    <row r="16" spans="1:16" s="81" customFormat="1" x14ac:dyDescent="0.25">
      <c r="A16" s="419" t="s">
        <v>681</v>
      </c>
      <c r="B16" s="420">
        <v>40.78</v>
      </c>
      <c r="C16" s="420">
        <v>52.66</v>
      </c>
      <c r="D16" s="420">
        <v>70.61</v>
      </c>
      <c r="E16" s="420">
        <v>81.430000000000007</v>
      </c>
      <c r="F16" s="421">
        <v>90.38</v>
      </c>
      <c r="G16" s="422">
        <v>26.18</v>
      </c>
      <c r="H16" s="423">
        <v>40.880000000000003</v>
      </c>
      <c r="I16" s="420">
        <v>62.49</v>
      </c>
      <c r="J16" s="420">
        <v>77.930000000000007</v>
      </c>
      <c r="K16" s="424">
        <v>90.08</v>
      </c>
      <c r="L16" s="425">
        <v>100</v>
      </c>
      <c r="M16" s="426">
        <v>100</v>
      </c>
      <c r="N16" s="426">
        <v>100</v>
      </c>
      <c r="O16" s="420" t="s">
        <v>220</v>
      </c>
      <c r="P16" s="420" t="s">
        <v>220</v>
      </c>
    </row>
    <row r="17" spans="1:16" s="220" customFormat="1" x14ac:dyDescent="0.25">
      <c r="A17" s="135">
        <v>45412</v>
      </c>
      <c r="B17" s="212">
        <v>41.94</v>
      </c>
      <c r="C17" s="212">
        <v>55.09</v>
      </c>
      <c r="D17" s="212">
        <v>72.36</v>
      </c>
      <c r="E17" s="212">
        <v>82.17</v>
      </c>
      <c r="F17" s="243">
        <v>90.43</v>
      </c>
      <c r="G17" s="427">
        <v>26.45</v>
      </c>
      <c r="H17" s="407">
        <v>40.93</v>
      </c>
      <c r="I17" s="212">
        <v>62.12</v>
      </c>
      <c r="J17" s="243">
        <v>77.930000000000007</v>
      </c>
      <c r="K17" s="404">
        <v>90.04</v>
      </c>
      <c r="L17" s="405">
        <v>100</v>
      </c>
      <c r="M17" s="138">
        <v>100</v>
      </c>
      <c r="N17" s="138">
        <v>100</v>
      </c>
      <c r="O17" s="139" t="s">
        <v>220</v>
      </c>
      <c r="P17" s="139" t="s">
        <v>220</v>
      </c>
    </row>
    <row r="18" spans="1:16" s="220" customFormat="1" x14ac:dyDescent="0.25">
      <c r="A18" s="135">
        <v>45443</v>
      </c>
      <c r="B18" s="212">
        <v>42.1</v>
      </c>
      <c r="C18" s="212">
        <v>55.03</v>
      </c>
      <c r="D18" s="212">
        <v>72.75</v>
      </c>
      <c r="E18" s="212">
        <v>83.54</v>
      </c>
      <c r="F18" s="243">
        <v>91.32</v>
      </c>
      <c r="G18" s="427">
        <v>25.89</v>
      </c>
      <c r="H18" s="407">
        <v>40.270000000000003</v>
      </c>
      <c r="I18" s="212">
        <v>63.09</v>
      </c>
      <c r="J18" s="243">
        <v>78.84</v>
      </c>
      <c r="K18" s="404">
        <v>90.59</v>
      </c>
      <c r="L18" s="405">
        <v>100</v>
      </c>
      <c r="M18" s="138">
        <v>100</v>
      </c>
      <c r="N18" s="138">
        <v>100</v>
      </c>
      <c r="O18" s="139" t="s">
        <v>220</v>
      </c>
      <c r="P18" s="139" t="s">
        <v>220</v>
      </c>
    </row>
    <row r="19" spans="1:16" s="220" customFormat="1" x14ac:dyDescent="0.25">
      <c r="A19" s="135">
        <v>45473</v>
      </c>
      <c r="B19" s="212">
        <v>40.5</v>
      </c>
      <c r="C19" s="212">
        <v>52.95</v>
      </c>
      <c r="D19" s="212">
        <v>72.8</v>
      </c>
      <c r="E19" s="212">
        <v>83.86</v>
      </c>
      <c r="F19" s="212">
        <v>91.79</v>
      </c>
      <c r="G19" s="427">
        <v>27.1</v>
      </c>
      <c r="H19" s="407">
        <v>40.9</v>
      </c>
      <c r="I19" s="212">
        <v>61.81</v>
      </c>
      <c r="J19" s="243">
        <v>77.59</v>
      </c>
      <c r="K19" s="404">
        <v>90.1</v>
      </c>
      <c r="L19" s="405">
        <v>100</v>
      </c>
      <c r="M19" s="138">
        <v>100</v>
      </c>
      <c r="N19" s="138">
        <v>100</v>
      </c>
      <c r="O19" s="139" t="s">
        <v>220</v>
      </c>
      <c r="P19" s="139" t="s">
        <v>220</v>
      </c>
    </row>
    <row r="20" spans="1:16" s="220" customFormat="1" x14ac:dyDescent="0.25">
      <c r="A20" s="135">
        <v>45504</v>
      </c>
      <c r="B20" s="212">
        <v>43.94</v>
      </c>
      <c r="C20" s="212">
        <v>56.73</v>
      </c>
      <c r="D20" s="212">
        <v>74.59</v>
      </c>
      <c r="E20" s="212">
        <v>83.77</v>
      </c>
      <c r="F20" s="243">
        <v>91.69</v>
      </c>
      <c r="G20" s="427">
        <v>27.38</v>
      </c>
      <c r="H20" s="407">
        <v>42.38</v>
      </c>
      <c r="I20" s="212">
        <v>61.95</v>
      </c>
      <c r="J20" s="243">
        <v>77.209999999999994</v>
      </c>
      <c r="K20" s="404">
        <v>89.53</v>
      </c>
      <c r="L20" s="405">
        <v>100</v>
      </c>
      <c r="M20" s="138">
        <v>100</v>
      </c>
      <c r="N20" s="138">
        <v>100</v>
      </c>
      <c r="O20" s="139" t="s">
        <v>220</v>
      </c>
      <c r="P20" s="139" t="s">
        <v>220</v>
      </c>
    </row>
    <row r="21" spans="1:16" s="220" customFormat="1" x14ac:dyDescent="0.25">
      <c r="A21" s="135">
        <v>45535</v>
      </c>
      <c r="B21" s="410">
        <v>37.25</v>
      </c>
      <c r="C21" s="410">
        <v>51.51</v>
      </c>
      <c r="D21" s="410">
        <v>72.53</v>
      </c>
      <c r="E21" s="410">
        <v>83.12</v>
      </c>
      <c r="F21" s="410">
        <v>90.8</v>
      </c>
      <c r="G21" s="410">
        <v>25.79</v>
      </c>
      <c r="H21" s="410">
        <v>40.67</v>
      </c>
      <c r="I21" s="410">
        <v>62.77</v>
      </c>
      <c r="J21" s="410">
        <v>77.900000000000006</v>
      </c>
      <c r="K21" s="410">
        <v>89.89</v>
      </c>
      <c r="L21" s="405">
        <v>100</v>
      </c>
      <c r="M21" s="138">
        <v>100</v>
      </c>
      <c r="N21" s="138">
        <v>100</v>
      </c>
      <c r="O21" s="139" t="s">
        <v>220</v>
      </c>
      <c r="P21" s="139" t="s">
        <v>220</v>
      </c>
    </row>
    <row r="22" spans="1:16" s="220" customFormat="1" x14ac:dyDescent="0.25">
      <c r="A22" s="135">
        <v>45565</v>
      </c>
      <c r="B22" s="212">
        <v>38.92</v>
      </c>
      <c r="C22" s="212">
        <v>51.01</v>
      </c>
      <c r="D22" s="212">
        <v>69.87</v>
      </c>
      <c r="E22" s="212">
        <v>80.61</v>
      </c>
      <c r="F22" s="243">
        <v>89.93</v>
      </c>
      <c r="G22" s="427">
        <v>25.31</v>
      </c>
      <c r="H22" s="407">
        <v>40.08</v>
      </c>
      <c r="I22" s="212">
        <v>62.55</v>
      </c>
      <c r="J22" s="243">
        <v>77.760000000000005</v>
      </c>
      <c r="K22" s="404">
        <v>89.97</v>
      </c>
      <c r="L22" s="405">
        <v>100</v>
      </c>
      <c r="M22" s="138">
        <v>100</v>
      </c>
      <c r="N22" s="138">
        <v>100</v>
      </c>
      <c r="O22" s="139" t="s">
        <v>220</v>
      </c>
      <c r="P22" s="139" t="s">
        <v>220</v>
      </c>
    </row>
    <row r="23" spans="1:16" s="220" customFormat="1" x14ac:dyDescent="0.25">
      <c r="A23" s="135">
        <v>45596</v>
      </c>
      <c r="B23" s="212">
        <v>42.05</v>
      </c>
      <c r="C23" s="212">
        <v>55.13</v>
      </c>
      <c r="D23" s="212">
        <v>73.28</v>
      </c>
      <c r="E23" s="212">
        <v>83.13</v>
      </c>
      <c r="F23" s="243">
        <v>91.06</v>
      </c>
      <c r="G23" s="427">
        <v>26.63</v>
      </c>
      <c r="H23" s="407">
        <v>41.52</v>
      </c>
      <c r="I23" s="212">
        <v>63.76</v>
      </c>
      <c r="J23" s="243">
        <v>79.349999999999994</v>
      </c>
      <c r="K23" s="404">
        <v>91.07</v>
      </c>
      <c r="L23" s="405">
        <v>100</v>
      </c>
      <c r="M23" s="138">
        <v>100</v>
      </c>
      <c r="N23" s="138">
        <v>100</v>
      </c>
      <c r="O23" s="139" t="s">
        <v>220</v>
      </c>
      <c r="P23" s="139" t="s">
        <v>220</v>
      </c>
    </row>
    <row r="24" spans="1:16" s="220" customFormat="1" x14ac:dyDescent="0.25">
      <c r="A24" s="433" t="str">
        <f>"$ indicates as on "&amp;TEXT(IF(COUNT(B17:B23)=1,A17,IF(COUNT(B17:B23)=2,A18,IF(COUNT(B17:B23)=3,A19,IF(COUNT(B17:B23)=4,A20,IF(COUNT(B17:B23)=5,A21,IF(COUNT(B17:B23)=6,A22,IF(COUNT(B17:B23)=7,A23,IF(COUNT(B17:B23)=8,#REF!,IF(COUNT(B17:B23)=9,#REF!,IF(COUNT(B17:B23)=10,#REF!,IF(COUNT(B17:B23)=11,#REF!,#REF!))))))))))),"mmmm dd, yyyy")</f>
        <v>$ indicates as on October 31, 2024</v>
      </c>
      <c r="G24" s="168"/>
      <c r="H24" s="168"/>
      <c r="I24" s="168"/>
      <c r="J24" s="168"/>
      <c r="K24" s="168"/>
    </row>
    <row r="25" spans="1:16" s="220" customFormat="1" ht="15" customHeight="1" x14ac:dyDescent="0.25">
      <c r="A25" s="1913" t="s">
        <v>439</v>
      </c>
      <c r="B25" s="1913"/>
      <c r="C25" s="1913"/>
      <c r="D25" s="1913"/>
      <c r="E25" s="1913"/>
      <c r="F25" s="1913"/>
      <c r="G25" s="1913"/>
      <c r="H25" s="1913"/>
      <c r="I25" s="1913"/>
      <c r="J25" s="1913"/>
      <c r="K25" s="1913"/>
    </row>
    <row r="26" spans="1:16" s="220" customFormat="1" ht="15" customHeight="1" x14ac:dyDescent="0.25">
      <c r="A26" s="1884" t="s">
        <v>167</v>
      </c>
      <c r="B26" s="1884"/>
      <c r="C26" s="1884"/>
      <c r="D26" s="1884"/>
      <c r="E26" s="1884"/>
      <c r="F26" s="1884"/>
      <c r="G26" s="1884"/>
      <c r="H26" s="1884"/>
      <c r="I26" s="1884"/>
      <c r="J26" s="1884"/>
      <c r="K26" s="1884"/>
    </row>
    <row r="27" spans="1:16" s="220" customFormat="1" x14ac:dyDescent="0.25">
      <c r="A27" s="264"/>
      <c r="G27" s="168"/>
      <c r="H27" s="168"/>
      <c r="I27" s="168"/>
      <c r="J27" s="168"/>
      <c r="K27" s="168"/>
    </row>
    <row r="28" spans="1:16" s="220" customFormat="1" x14ac:dyDescent="0.25">
      <c r="A28" s="77"/>
      <c r="B28" s="77"/>
      <c r="C28" s="77"/>
      <c r="D28" s="77"/>
      <c r="E28" s="77"/>
      <c r="F28" s="77"/>
      <c r="G28" s="77"/>
      <c r="H28" s="77"/>
      <c r="I28" s="77"/>
      <c r="J28" s="77"/>
      <c r="K28" s="77"/>
    </row>
  </sheetData>
  <mergeCells count="7">
    <mergeCell ref="A26:K26"/>
    <mergeCell ref="B2:F2"/>
    <mergeCell ref="G2:K2"/>
    <mergeCell ref="L2:P2"/>
    <mergeCell ref="A4:P4"/>
    <mergeCell ref="A14:P14"/>
    <mergeCell ref="A25:K25"/>
  </mergeCells>
  <printOptions horizontalCentered="1"/>
  <pageMargins left="0.78431372549019618" right="0.78431372549019618" top="0.98039215686274517" bottom="0.98039215686274517" header="0.50980392156862753" footer="0.50980392156862753"/>
  <pageSetup paperSize="9" scale="55" fitToHeight="0"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workbookViewId="0">
      <selection sqref="A1:K1"/>
    </sheetView>
  </sheetViews>
  <sheetFormatPr defaultColWidth="9.140625" defaultRowHeight="15" x14ac:dyDescent="0.25"/>
  <cols>
    <col min="1" max="1" width="14.42578125" style="77" customWidth="1"/>
    <col min="2" max="2" width="13.42578125" style="77" bestFit="1" customWidth="1"/>
    <col min="3" max="3" width="9.140625" style="77" bestFit="1"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7" ht="16.5" customHeight="1" x14ac:dyDescent="0.25">
      <c r="A1" s="159" t="s">
        <v>789</v>
      </c>
      <c r="B1" s="159"/>
      <c r="C1" s="159"/>
      <c r="D1" s="159"/>
      <c r="E1" s="159"/>
      <c r="F1" s="159"/>
      <c r="G1" s="159"/>
      <c r="H1" s="159"/>
      <c r="I1" s="159"/>
    </row>
    <row r="2" spans="1:17" s="220" customFormat="1" ht="88.5" customHeight="1" x14ac:dyDescent="0.25">
      <c r="A2" s="1279" t="s">
        <v>440</v>
      </c>
      <c r="B2" s="1279" t="s">
        <v>441</v>
      </c>
      <c r="C2" s="1279" t="s">
        <v>442</v>
      </c>
      <c r="D2" s="1279" t="s">
        <v>443</v>
      </c>
      <c r="E2" s="1279" t="s">
        <v>444</v>
      </c>
      <c r="F2" s="1279" t="s">
        <v>265</v>
      </c>
      <c r="G2" s="1279" t="s">
        <v>445</v>
      </c>
      <c r="H2" s="1279" t="s">
        <v>446</v>
      </c>
      <c r="I2" s="1279" t="s">
        <v>447</v>
      </c>
      <c r="J2" s="1279" t="s">
        <v>448</v>
      </c>
      <c r="K2" s="1279" t="s">
        <v>449</v>
      </c>
      <c r="L2" s="1279" t="s">
        <v>450</v>
      </c>
      <c r="M2" s="1279" t="s">
        <v>451</v>
      </c>
      <c r="N2" s="1279" t="s">
        <v>452</v>
      </c>
      <c r="O2" s="1279" t="s">
        <v>453</v>
      </c>
      <c r="P2" s="1279" t="s">
        <v>454</v>
      </c>
      <c r="Q2" s="1279" t="s">
        <v>455</v>
      </c>
    </row>
    <row r="3" spans="1:17" s="81" customFormat="1" ht="18" customHeight="1" x14ac:dyDescent="0.25">
      <c r="A3" s="416" t="s">
        <v>477</v>
      </c>
      <c r="B3" s="304">
        <v>9980.6111099999998</v>
      </c>
      <c r="C3" s="305">
        <v>2519145.3052500002</v>
      </c>
      <c r="D3" s="305">
        <v>597537.51045000006</v>
      </c>
      <c r="E3" s="306">
        <v>23.71985090358654</v>
      </c>
      <c r="F3" s="305">
        <v>3458333.6918770159</v>
      </c>
      <c r="G3" s="305">
        <v>699412.76619996899</v>
      </c>
      <c r="H3" s="307">
        <v>20.223981504235979</v>
      </c>
      <c r="I3" s="305">
        <v>597537.43017000007</v>
      </c>
      <c r="J3" s="306">
        <v>99.99998656486018</v>
      </c>
      <c r="K3" s="305">
        <v>699412.76619996899</v>
      </c>
      <c r="L3" s="308">
        <v>100</v>
      </c>
      <c r="M3" s="309">
        <v>1014.2349300000001</v>
      </c>
      <c r="N3" s="310">
        <v>0.16973577595759454</v>
      </c>
      <c r="O3" s="309">
        <v>158274.00048334099</v>
      </c>
      <c r="P3" s="305">
        <v>700419.10301068402</v>
      </c>
      <c r="Q3" s="140">
        <v>385.35</v>
      </c>
    </row>
    <row r="4" spans="1:17" s="81" customFormat="1" ht="18" customHeight="1" x14ac:dyDescent="0.25">
      <c r="A4" s="419" t="s">
        <v>681</v>
      </c>
      <c r="B4" s="428">
        <f>SUM(B5:B11)</f>
        <v>7506.9164499999997</v>
      </c>
      <c r="C4" s="428">
        <f>SUM(C5:C11)</f>
        <v>1657797.9163799998</v>
      </c>
      <c r="D4" s="428">
        <f>SUM(D5:D11)</f>
        <v>448875.56741999998</v>
      </c>
      <c r="E4" s="429">
        <f>D4/C4*100</f>
        <v>27.076615490033518</v>
      </c>
      <c r="F4" s="428">
        <f>SUM(F5:F11)</f>
        <v>2787187.5877495161</v>
      </c>
      <c r="G4" s="428">
        <f>SUM(G5:G11)</f>
        <v>593925.39238113107</v>
      </c>
      <c r="H4" s="429">
        <f>G4/F4*100</f>
        <v>21.309128778830765</v>
      </c>
      <c r="I4" s="428">
        <f>SUM(I5:I11)</f>
        <v>448875.56741999998</v>
      </c>
      <c r="J4" s="311">
        <f>I4/D4*100</f>
        <v>100</v>
      </c>
      <c r="K4" s="428">
        <f>SUM(K5:K11)</f>
        <v>593925.39238113107</v>
      </c>
      <c r="L4" s="312">
        <f>K4/G4*100</f>
        <v>100</v>
      </c>
      <c r="M4" s="428">
        <f>SUM(M5:M11)</f>
        <v>434.83496000000002</v>
      </c>
      <c r="N4" s="313">
        <f>M4/D4*100</f>
        <v>9.6872049084626932E-2</v>
      </c>
      <c r="O4" s="428">
        <f>SUM(O5:O11)</f>
        <v>159764.033796453</v>
      </c>
      <c r="P4" s="428">
        <f>SUM(P5:P11)</f>
        <v>780051.37378733105</v>
      </c>
      <c r="Q4" s="428">
        <f>INDEX(Q5:Q11,COUNT(Q5:Q11))</f>
        <v>407.65</v>
      </c>
    </row>
    <row r="5" spans="1:17" s="220" customFormat="1" ht="18" customHeight="1" x14ac:dyDescent="0.25">
      <c r="A5" s="135">
        <v>45412</v>
      </c>
      <c r="B5" s="210">
        <v>899.80000000000007</v>
      </c>
      <c r="C5" s="219">
        <v>244703.9</v>
      </c>
      <c r="D5" s="219">
        <v>61106.7</v>
      </c>
      <c r="E5" s="211">
        <v>24.971690275471701</v>
      </c>
      <c r="F5" s="314">
        <v>322563</v>
      </c>
      <c r="G5" s="219">
        <v>65643</v>
      </c>
      <c r="H5" s="211">
        <v>20.350443169241359</v>
      </c>
      <c r="I5" s="219">
        <v>61106.7</v>
      </c>
      <c r="J5" s="211">
        <v>100</v>
      </c>
      <c r="K5" s="219">
        <v>65643</v>
      </c>
      <c r="L5" s="213">
        <v>100</v>
      </c>
      <c r="M5" s="219">
        <v>36.9</v>
      </c>
      <c r="N5" s="209">
        <v>6.0386176965864631E-2</v>
      </c>
      <c r="O5" s="219">
        <v>10723</v>
      </c>
      <c r="P5" s="219">
        <v>65728</v>
      </c>
      <c r="Q5" s="219">
        <v>388.39</v>
      </c>
    </row>
    <row r="6" spans="1:17" s="220" customFormat="1" ht="18" customHeight="1" x14ac:dyDescent="0.25">
      <c r="A6" s="135">
        <v>45443</v>
      </c>
      <c r="B6" s="210">
        <v>966.54922999999997</v>
      </c>
      <c r="C6" s="219">
        <v>218716.79103000002</v>
      </c>
      <c r="D6" s="219">
        <v>59194.741759999997</v>
      </c>
      <c r="E6" s="211">
        <v>27.064562113057256</v>
      </c>
      <c r="F6" s="314">
        <v>348357.35534477304</v>
      </c>
      <c r="G6" s="219">
        <v>75625.271933649012</v>
      </c>
      <c r="H6" s="211">
        <v>21.709107263947928</v>
      </c>
      <c r="I6" s="219">
        <v>59194.741759999997</v>
      </c>
      <c r="J6" s="211">
        <v>100</v>
      </c>
      <c r="K6" s="219">
        <v>75625.271933649012</v>
      </c>
      <c r="L6" s="213">
        <v>100</v>
      </c>
      <c r="M6" s="219">
        <v>36.9</v>
      </c>
      <c r="N6" s="209">
        <v>6.23366179205712E-2</v>
      </c>
      <c r="O6" s="219">
        <v>17091.92986281</v>
      </c>
      <c r="P6" s="219">
        <v>75803.255626326019</v>
      </c>
      <c r="Q6" s="219">
        <v>390.68</v>
      </c>
    </row>
    <row r="7" spans="1:17" s="220" customFormat="1" ht="18" customHeight="1" x14ac:dyDescent="0.25">
      <c r="A7" s="135">
        <v>45473</v>
      </c>
      <c r="B7" s="210">
        <v>1136.38831</v>
      </c>
      <c r="C7" s="219">
        <v>257986.48963</v>
      </c>
      <c r="D7" s="219">
        <v>67401.840809999994</v>
      </c>
      <c r="E7" s="211">
        <v>26.126112614139842</v>
      </c>
      <c r="F7" s="314">
        <v>455683.61165110097</v>
      </c>
      <c r="G7" s="219">
        <v>96898.293881525999</v>
      </c>
      <c r="H7" s="211">
        <v>21.26437980300183</v>
      </c>
      <c r="I7" s="219">
        <v>67401.840809999994</v>
      </c>
      <c r="J7" s="211">
        <v>100</v>
      </c>
      <c r="K7" s="219">
        <v>96898.293881525999</v>
      </c>
      <c r="L7" s="213">
        <v>100</v>
      </c>
      <c r="M7" s="219">
        <v>36.852669999999996</v>
      </c>
      <c r="N7" s="209">
        <v>5.4676058631520925E-2</v>
      </c>
      <c r="O7" s="219">
        <v>25741.095401997001</v>
      </c>
      <c r="P7" s="219">
        <v>96971.005816823017</v>
      </c>
      <c r="Q7" s="219">
        <v>393.35</v>
      </c>
    </row>
    <row r="8" spans="1:17" s="220" customFormat="1" ht="18" customHeight="1" x14ac:dyDescent="0.25">
      <c r="A8" s="135">
        <v>45504</v>
      </c>
      <c r="B8" s="210">
        <v>1330.71164</v>
      </c>
      <c r="C8" s="210">
        <v>296040.5</v>
      </c>
      <c r="D8" s="210">
        <v>81898</v>
      </c>
      <c r="E8" s="211">
        <v>27.664458072459681</v>
      </c>
      <c r="F8" s="210">
        <v>510718</v>
      </c>
      <c r="G8" s="210">
        <v>99972</v>
      </c>
      <c r="H8" s="211">
        <v>19.574794700793785</v>
      </c>
      <c r="I8" s="210">
        <v>81898</v>
      </c>
      <c r="J8" s="211">
        <v>100</v>
      </c>
      <c r="K8" s="210">
        <v>99972</v>
      </c>
      <c r="L8" s="211">
        <v>100</v>
      </c>
      <c r="M8" s="210">
        <v>56.2</v>
      </c>
      <c r="N8" s="538">
        <v>6.8621944369825882E-2</v>
      </c>
      <c r="O8" s="210">
        <v>20234.340056020996</v>
      </c>
      <c r="P8" s="210">
        <v>100030.25752097502</v>
      </c>
      <c r="Q8" s="210">
        <v>397.41</v>
      </c>
    </row>
    <row r="9" spans="1:17" s="220" customFormat="1" ht="18" customHeight="1" x14ac:dyDescent="0.25">
      <c r="A9" s="135">
        <v>45535</v>
      </c>
      <c r="B9" s="210">
        <v>1142.6517699999999</v>
      </c>
      <c r="C9" s="210">
        <v>243353.90068999992</v>
      </c>
      <c r="D9" s="210">
        <v>62087.472249999992</v>
      </c>
      <c r="E9" s="211">
        <v>25.513243089162994</v>
      </c>
      <c r="F9" s="210">
        <v>426180.76089938497</v>
      </c>
      <c r="G9" s="210">
        <v>95495.707233723035</v>
      </c>
      <c r="H9" s="211">
        <v>22.407324777447702</v>
      </c>
      <c r="I9" s="210">
        <v>62087.472249999992</v>
      </c>
      <c r="J9" s="211">
        <v>100</v>
      </c>
      <c r="K9" s="210">
        <v>95495.707233723035</v>
      </c>
      <c r="L9" s="211">
        <v>100</v>
      </c>
      <c r="M9" s="210">
        <v>86.170290000000008</v>
      </c>
      <c r="N9" s="538">
        <v>0.13878852991957652</v>
      </c>
      <c r="O9" s="210">
        <v>19786.110506867008</v>
      </c>
      <c r="P9" s="210">
        <v>95569.577876345997</v>
      </c>
      <c r="Q9" s="210">
        <v>401.02</v>
      </c>
    </row>
    <row r="10" spans="1:17" s="220" customFormat="1" x14ac:dyDescent="0.25">
      <c r="A10" s="135">
        <v>45565</v>
      </c>
      <c r="B10" s="210">
        <v>1076.35924</v>
      </c>
      <c r="C10" s="219">
        <v>224774.15528000001</v>
      </c>
      <c r="D10" s="219">
        <v>63273.629079999999</v>
      </c>
      <c r="E10" s="211">
        <v>28.149868476284723</v>
      </c>
      <c r="F10" s="314">
        <v>399671.32500333095</v>
      </c>
      <c r="G10" s="219">
        <v>89867.056549923989</v>
      </c>
      <c r="H10" s="211">
        <v>22.485239977918109</v>
      </c>
      <c r="I10" s="219">
        <v>63273.629079999999</v>
      </c>
      <c r="J10" s="211">
        <v>100</v>
      </c>
      <c r="K10" s="219">
        <v>89867.056549923989</v>
      </c>
      <c r="L10" s="213">
        <v>100</v>
      </c>
      <c r="M10" s="219">
        <v>132.60715999999999</v>
      </c>
      <c r="N10" s="209">
        <v>0.20957729456664823</v>
      </c>
      <c r="O10" s="219">
        <v>18295.891371858001</v>
      </c>
      <c r="P10" s="219">
        <v>89954.333687260994</v>
      </c>
      <c r="Q10" s="219">
        <v>404.2</v>
      </c>
    </row>
    <row r="11" spans="1:17" s="220" customFormat="1" ht="13.5" customHeight="1" x14ac:dyDescent="0.25">
      <c r="A11" s="135">
        <v>45596</v>
      </c>
      <c r="B11" s="210">
        <v>954.45625999999993</v>
      </c>
      <c r="C11" s="219">
        <v>172222.17975000001</v>
      </c>
      <c r="D11" s="219">
        <v>53913.183519999991</v>
      </c>
      <c r="E11" s="211">
        <v>31.304436860723211</v>
      </c>
      <c r="F11" s="314">
        <v>324013.53485092602</v>
      </c>
      <c r="G11" s="219">
        <v>70424.062782309004</v>
      </c>
      <c r="H11" s="211">
        <v>21.734913887072683</v>
      </c>
      <c r="I11" s="219">
        <v>53913.183519999991</v>
      </c>
      <c r="J11" s="211">
        <v>100</v>
      </c>
      <c r="K11" s="219">
        <v>70424.062782309004</v>
      </c>
      <c r="L11" s="213">
        <v>100</v>
      </c>
      <c r="M11" s="219">
        <v>49.204840000000004</v>
      </c>
      <c r="N11" s="209">
        <v>9.1266804865542117E-2</v>
      </c>
      <c r="O11" s="219">
        <v>47891.666596899995</v>
      </c>
      <c r="P11" s="219">
        <v>255994.9432596</v>
      </c>
      <c r="Q11" s="219">
        <v>407.65</v>
      </c>
    </row>
    <row r="12" spans="1:17" s="220" customFormat="1" x14ac:dyDescent="0.25">
      <c r="A12" s="433" t="str">
        <f>"$ indicates as on "&amp;TEXT(IF(COUNT(B5:B11)=1,A5,IF(COUNT(B5:B11)=2,A6,IF(COUNT(B5:B11)=3,A7,IF(COUNT(B5:B11)=4,A8,IF(COUNT(B5:B11)=5,A9,IF(COUNT(B5:B11)=6,A10,IF(COUNT(B5:B11)=7,A11,IF(COUNT(B5:B11)=8,#REF!,IF(COUNT(B5:B11)=9,#REF!,IF(COUNT(B5:B11)=10,#REF!,IF(COUNT(B5:B11)=11,#REF!,#REF!))))))))))),"mmmm dd, yyyy")</f>
        <v>$ indicates as on October 31, 2024</v>
      </c>
      <c r="B12" s="223"/>
      <c r="C12" s="222"/>
      <c r="D12" s="222"/>
      <c r="E12" s="244"/>
      <c r="F12" s="111"/>
      <c r="G12" s="222"/>
      <c r="H12" s="244"/>
      <c r="I12" s="222"/>
      <c r="J12" s="244"/>
      <c r="K12" s="222"/>
      <c r="L12" s="235"/>
      <c r="M12" s="222"/>
      <c r="N12" s="242"/>
      <c r="O12" s="222"/>
      <c r="P12" s="222"/>
      <c r="Q12" s="222"/>
    </row>
    <row r="13" spans="1:17" s="220" customFormat="1" ht="15" customHeight="1" x14ac:dyDescent="0.25">
      <c r="A13" s="1884" t="s">
        <v>790</v>
      </c>
      <c r="B13" s="1884"/>
      <c r="C13" s="1884"/>
      <c r="D13" s="1884"/>
    </row>
    <row r="14" spans="1:17" s="220" customFormat="1" x14ac:dyDescent="0.25">
      <c r="A14" s="264"/>
    </row>
    <row r="15" spans="1:17" s="220" customFormat="1" x14ac:dyDescent="0.25">
      <c r="A15" s="77"/>
      <c r="B15" s="99"/>
      <c r="C15" s="99"/>
      <c r="D15" s="99"/>
      <c r="E15" s="99"/>
      <c r="F15" s="99"/>
      <c r="G15" s="99"/>
      <c r="H15" s="99"/>
      <c r="I15" s="99"/>
      <c r="J15" s="99"/>
      <c r="K15" s="99"/>
      <c r="L15" s="99"/>
      <c r="M15" s="99"/>
      <c r="N15" s="99"/>
      <c r="O15" s="99"/>
      <c r="P15" s="99"/>
      <c r="Q15" s="99"/>
    </row>
  </sheetData>
  <mergeCells count="1">
    <mergeCell ref="A13:D13"/>
  </mergeCells>
  <printOptions horizontalCentered="1"/>
  <pageMargins left="0.78431372549019618" right="0.78431372549019618" top="0.98039215686274517" bottom="0.98039215686274517" header="0.50980392156862753" footer="0.50980392156862753"/>
  <pageSetup paperSize="9" fitToWidth="0"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election sqref="A1:K1"/>
    </sheetView>
  </sheetViews>
  <sheetFormatPr defaultColWidth="9.140625" defaultRowHeight="15" x14ac:dyDescent="0.25"/>
  <cols>
    <col min="1" max="1" width="14.42578125" style="77" customWidth="1"/>
    <col min="2" max="2" width="13.42578125" style="77" bestFit="1" customWidth="1"/>
    <col min="3" max="3" width="10.7109375" style="77"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7" ht="18" customHeight="1" x14ac:dyDescent="0.25">
      <c r="A1" s="127" t="s">
        <v>791</v>
      </c>
      <c r="B1" s="127"/>
      <c r="C1" s="127"/>
      <c r="D1" s="127"/>
      <c r="E1" s="127"/>
      <c r="F1" s="127"/>
      <c r="G1" s="127"/>
      <c r="H1" s="127"/>
      <c r="I1" s="127"/>
    </row>
    <row r="2" spans="1:17" s="220" customFormat="1" ht="93" customHeight="1" x14ac:dyDescent="0.25">
      <c r="A2" s="1279" t="s">
        <v>440</v>
      </c>
      <c r="B2" s="1279" t="s">
        <v>441</v>
      </c>
      <c r="C2" s="1279" t="s">
        <v>442</v>
      </c>
      <c r="D2" s="1279" t="s">
        <v>443</v>
      </c>
      <c r="E2" s="1279" t="s">
        <v>444</v>
      </c>
      <c r="F2" s="1279" t="s">
        <v>265</v>
      </c>
      <c r="G2" s="1279" t="s">
        <v>456</v>
      </c>
      <c r="H2" s="1279" t="s">
        <v>446</v>
      </c>
      <c r="I2" s="1279" t="s">
        <v>447</v>
      </c>
      <c r="J2" s="1279" t="s">
        <v>448</v>
      </c>
      <c r="K2" s="1279" t="s">
        <v>449</v>
      </c>
      <c r="L2" s="1279" t="s">
        <v>450</v>
      </c>
      <c r="M2" s="1279" t="s">
        <v>451</v>
      </c>
      <c r="N2" s="1279" t="s">
        <v>452</v>
      </c>
      <c r="O2" s="1279" t="s">
        <v>453</v>
      </c>
      <c r="P2" s="1279" t="s">
        <v>454</v>
      </c>
      <c r="Q2" s="1279" t="s">
        <v>455</v>
      </c>
    </row>
    <row r="3" spans="1:17" s="81" customFormat="1" ht="18" customHeight="1" x14ac:dyDescent="0.25">
      <c r="A3" s="416" t="s">
        <v>477</v>
      </c>
      <c r="B3" s="304">
        <v>69487.82673999999</v>
      </c>
      <c r="C3" s="305">
        <v>11268719.193800002</v>
      </c>
      <c r="D3" s="305">
        <v>2344344.1848999998</v>
      </c>
      <c r="E3" s="306">
        <v>20.803998614055867</v>
      </c>
      <c r="F3" s="305">
        <v>21748414.387699999</v>
      </c>
      <c r="G3" s="305">
        <v>5504035.4572999999</v>
      </c>
      <c r="H3" s="307">
        <v>25.30775512725587</v>
      </c>
      <c r="I3" s="305">
        <v>2341440.7551000002</v>
      </c>
      <c r="J3" s="306">
        <v>99.876151726410285</v>
      </c>
      <c r="K3" s="305">
        <v>5498635.5640999991</v>
      </c>
      <c r="L3" s="308">
        <v>99.901892107311212</v>
      </c>
      <c r="M3" s="309">
        <v>2903.4311500000003</v>
      </c>
      <c r="N3" s="310">
        <v>0.12384833117513626</v>
      </c>
      <c r="O3" s="309">
        <v>1303158.07</v>
      </c>
      <c r="P3" s="305">
        <v>5504035.4572999999</v>
      </c>
      <c r="Q3" s="140">
        <v>765.52</v>
      </c>
    </row>
    <row r="4" spans="1:17" s="81" customFormat="1" ht="18" customHeight="1" x14ac:dyDescent="0.25">
      <c r="A4" s="419" t="s">
        <v>681</v>
      </c>
      <c r="B4" s="428">
        <f>SUM(B5:B11)</f>
        <v>63526.376239999998</v>
      </c>
      <c r="C4" s="428">
        <f>SUM(C5:C11)</f>
        <v>7895901.2077000011</v>
      </c>
      <c r="D4" s="428">
        <f>SUM(D5:D11)</f>
        <v>1770168.3779</v>
      </c>
      <c r="E4" s="429">
        <f>D4/C4*100</f>
        <v>22.418826316795226</v>
      </c>
      <c r="F4" s="428">
        <f>SUM(F5:F11)</f>
        <v>19534680.504999999</v>
      </c>
      <c r="G4" s="428">
        <f>SUM(G5:G11)</f>
        <v>4804885.1298000002</v>
      </c>
      <c r="H4" s="429">
        <f>G4/F4*100</f>
        <v>24.596691656002083</v>
      </c>
      <c r="I4" s="428">
        <f>SUM(I5:I11)</f>
        <v>1768343.1335999998</v>
      </c>
      <c r="J4" s="311">
        <f>I4/D4*100</f>
        <v>99.896888661960759</v>
      </c>
      <c r="K4" s="428">
        <f>SUM(K5:K11)</f>
        <v>4802720.6118000001</v>
      </c>
      <c r="L4" s="312">
        <f>K4/G4*100</f>
        <v>99.954951722225871</v>
      </c>
      <c r="M4" s="428">
        <f>SUM(M5:M11)</f>
        <v>1825.2445600000001</v>
      </c>
      <c r="N4" s="313">
        <f>M4/D4*100</f>
        <v>0.10311135272709698</v>
      </c>
      <c r="O4" s="428">
        <f>SUM(O5:O11)</f>
        <v>1139061.6500000001</v>
      </c>
      <c r="P4" s="428">
        <f>SUM(P5:P11)</f>
        <v>4804885.1298000002</v>
      </c>
      <c r="Q4" s="428">
        <f>INDEX(Q5:Q11,COUNT(Q5:Q11))</f>
        <v>863.01</v>
      </c>
    </row>
    <row r="5" spans="1:17" s="220" customFormat="1" ht="18" customHeight="1" x14ac:dyDescent="0.25">
      <c r="A5" s="135">
        <v>45412</v>
      </c>
      <c r="B5" s="210">
        <v>7195.4276099999997</v>
      </c>
      <c r="C5" s="219">
        <v>1101489.7069999999</v>
      </c>
      <c r="D5" s="219">
        <v>246083.10620000001</v>
      </c>
      <c r="E5" s="211">
        <v>22.340935600000002</v>
      </c>
      <c r="F5" s="314">
        <v>2285452.9109999998</v>
      </c>
      <c r="G5" s="219">
        <v>562380.61869999999</v>
      </c>
      <c r="H5" s="211">
        <v>24.60696591</v>
      </c>
      <c r="I5" s="219">
        <v>245951.9013</v>
      </c>
      <c r="J5" s="211">
        <v>99.946682686988936</v>
      </c>
      <c r="K5" s="219">
        <v>562055.16500000004</v>
      </c>
      <c r="L5" s="211">
        <v>99.946682686988936</v>
      </c>
      <c r="M5" s="219">
        <v>131.20477</v>
      </c>
      <c r="N5" s="209">
        <v>5.3345703000000001E-2</v>
      </c>
      <c r="O5" s="219">
        <v>131968.62</v>
      </c>
      <c r="P5" s="219">
        <v>562380.61869999999</v>
      </c>
      <c r="Q5" s="219">
        <v>775.22</v>
      </c>
    </row>
    <row r="6" spans="1:17" s="220" customFormat="1" ht="18" customHeight="1" x14ac:dyDescent="0.25">
      <c r="A6" s="135">
        <v>45443</v>
      </c>
      <c r="B6" s="210">
        <v>8145.3289599999998</v>
      </c>
      <c r="C6" s="219">
        <v>1012222.7340000001</v>
      </c>
      <c r="D6" s="219">
        <v>233019.56659999999</v>
      </c>
      <c r="E6" s="211">
        <v>23.020582210000001</v>
      </c>
      <c r="F6" s="314">
        <v>2543832.807</v>
      </c>
      <c r="G6" s="219">
        <v>617866.57259999996</v>
      </c>
      <c r="H6" s="211">
        <v>24.288804320000001</v>
      </c>
      <c r="I6" s="219">
        <v>232681.2132</v>
      </c>
      <c r="J6" s="211">
        <v>100</v>
      </c>
      <c r="K6" s="219">
        <v>617521.93420000002</v>
      </c>
      <c r="L6" s="213">
        <v>100</v>
      </c>
      <c r="M6" s="219">
        <v>338.35320999999999</v>
      </c>
      <c r="N6" s="209">
        <v>0.145414924</v>
      </c>
      <c r="O6" s="219">
        <v>130262.41</v>
      </c>
      <c r="P6" s="219">
        <v>617866.57259999996</v>
      </c>
      <c r="Q6" s="219">
        <v>819.86</v>
      </c>
    </row>
    <row r="7" spans="1:17" s="220" customFormat="1" ht="18" customHeight="1" x14ac:dyDescent="0.25">
      <c r="A7" s="135">
        <v>45473</v>
      </c>
      <c r="B7" s="210">
        <v>9477.56</v>
      </c>
      <c r="C7" s="219">
        <v>1310108.94</v>
      </c>
      <c r="D7" s="219">
        <v>286125.69</v>
      </c>
      <c r="E7" s="211">
        <v>21.84</v>
      </c>
      <c r="F7" s="314">
        <v>3235067.35</v>
      </c>
      <c r="G7" s="219">
        <v>804129.5</v>
      </c>
      <c r="H7" s="211">
        <v>24.86</v>
      </c>
      <c r="I7" s="219">
        <v>285849.81</v>
      </c>
      <c r="J7" s="211">
        <v>100</v>
      </c>
      <c r="K7" s="219">
        <v>803773.09</v>
      </c>
      <c r="L7" s="213">
        <v>100</v>
      </c>
      <c r="M7" s="219">
        <v>275.88</v>
      </c>
      <c r="N7" s="209">
        <v>0.1</v>
      </c>
      <c r="O7" s="219">
        <v>215176.39</v>
      </c>
      <c r="P7" s="219">
        <v>804129.5</v>
      </c>
      <c r="Q7" s="219">
        <v>827.71</v>
      </c>
    </row>
    <row r="8" spans="1:17" s="220" customFormat="1" ht="18" customHeight="1" x14ac:dyDescent="0.25">
      <c r="A8" s="135">
        <v>45504</v>
      </c>
      <c r="B8" s="210">
        <v>10077.48185</v>
      </c>
      <c r="C8" s="219">
        <v>1357050.5279999999</v>
      </c>
      <c r="D8" s="219">
        <v>284986.62599999999</v>
      </c>
      <c r="E8" s="211">
        <v>21.00044325</v>
      </c>
      <c r="F8" s="314">
        <v>3321712.1340000001</v>
      </c>
      <c r="G8" s="219">
        <v>763550.68409999995</v>
      </c>
      <c r="H8" s="211">
        <v>22.98666029</v>
      </c>
      <c r="I8" s="219">
        <v>284598.57829999999</v>
      </c>
      <c r="J8" s="211">
        <v>100</v>
      </c>
      <c r="K8" s="219">
        <v>763322.90269999998</v>
      </c>
      <c r="L8" s="213">
        <v>100</v>
      </c>
      <c r="M8" s="219">
        <v>388.04771</v>
      </c>
      <c r="N8" s="209">
        <v>0.13634913900000001</v>
      </c>
      <c r="O8" s="219">
        <v>156854.69</v>
      </c>
      <c r="P8" s="219">
        <v>763550.68409999995</v>
      </c>
      <c r="Q8" s="219">
        <v>836.15</v>
      </c>
    </row>
    <row r="9" spans="1:17" s="220" customFormat="1" x14ac:dyDescent="0.25">
      <c r="A9" s="135">
        <v>45535</v>
      </c>
      <c r="B9" s="210">
        <v>10293.94713</v>
      </c>
      <c r="C9" s="210">
        <v>1086428.2990000001</v>
      </c>
      <c r="D9" s="210">
        <v>243118.50719999999</v>
      </c>
      <c r="E9" s="211">
        <v>22.37777749</v>
      </c>
      <c r="F9" s="210">
        <v>2762247.58</v>
      </c>
      <c r="G9" s="210">
        <v>691776.66709999996</v>
      </c>
      <c r="H9" s="211">
        <v>25.04397767</v>
      </c>
      <c r="I9" s="210">
        <v>242876.62390000001</v>
      </c>
      <c r="J9" s="211">
        <v>100</v>
      </c>
      <c r="K9" s="210">
        <v>691429.21120000002</v>
      </c>
      <c r="L9" s="211">
        <v>100</v>
      </c>
      <c r="M9" s="210">
        <v>241.88351</v>
      </c>
      <c r="N9" s="211">
        <v>9.9591104E-2</v>
      </c>
      <c r="O9" s="210">
        <v>164419.60999999999</v>
      </c>
      <c r="P9" s="210">
        <v>691776.66709999996</v>
      </c>
      <c r="Q9" s="210">
        <v>845.83</v>
      </c>
    </row>
    <row r="10" spans="1:17" s="220" customFormat="1" ht="18.75" customHeight="1" x14ac:dyDescent="0.25">
      <c r="A10" s="135">
        <v>45565</v>
      </c>
      <c r="B10" s="210">
        <v>9893.9510200000004</v>
      </c>
      <c r="C10" s="219">
        <v>1123936.3529999999</v>
      </c>
      <c r="D10" s="219">
        <v>267348.4572</v>
      </c>
      <c r="E10" s="211">
        <v>23.78679687</v>
      </c>
      <c r="F10" s="314">
        <v>2864931.247</v>
      </c>
      <c r="G10" s="219">
        <v>738818.2328</v>
      </c>
      <c r="H10" s="211">
        <v>25.788340770000001</v>
      </c>
      <c r="I10" s="219">
        <v>267094.24300000002</v>
      </c>
      <c r="J10" s="211">
        <v>100</v>
      </c>
      <c r="K10" s="219">
        <v>738519.76569999999</v>
      </c>
      <c r="L10" s="213">
        <v>100</v>
      </c>
      <c r="M10" s="219">
        <v>254.21432999999999</v>
      </c>
      <c r="N10" s="209">
        <v>9.5177764999999998E-2</v>
      </c>
      <c r="O10" s="219">
        <v>179838.69</v>
      </c>
      <c r="P10" s="219">
        <v>738818.2328</v>
      </c>
      <c r="Q10" s="219">
        <v>853.43</v>
      </c>
    </row>
    <row r="11" spans="1:17" s="220" customFormat="1" ht="18" customHeight="1" x14ac:dyDescent="0.25">
      <c r="A11" s="135">
        <v>45596</v>
      </c>
      <c r="B11" s="210">
        <v>8442.6796699999995</v>
      </c>
      <c r="C11" s="219">
        <v>904664.64670000004</v>
      </c>
      <c r="D11" s="219">
        <v>209486.4247</v>
      </c>
      <c r="E11" s="211">
        <v>23.15625193</v>
      </c>
      <c r="F11" s="314">
        <v>2521436.4759999998</v>
      </c>
      <c r="G11" s="219">
        <v>626362.85450000002</v>
      </c>
      <c r="H11" s="211">
        <v>24.84150842</v>
      </c>
      <c r="I11" s="219">
        <v>209290.76389999999</v>
      </c>
      <c r="J11" s="211">
        <v>100</v>
      </c>
      <c r="K11" s="219">
        <v>626098.54299999995</v>
      </c>
      <c r="L11" s="213">
        <v>100</v>
      </c>
      <c r="M11" s="219">
        <v>195.66103000000001</v>
      </c>
      <c r="N11" s="209">
        <v>9.3487656000000002E-2</v>
      </c>
      <c r="O11" s="219">
        <v>160541.24</v>
      </c>
      <c r="P11" s="219">
        <v>626362.85450000002</v>
      </c>
      <c r="Q11" s="219">
        <v>863.01</v>
      </c>
    </row>
    <row r="12" spans="1:17" s="220" customFormat="1" x14ac:dyDescent="0.25">
      <c r="A12" s="433" t="s">
        <v>1340</v>
      </c>
      <c r="B12" s="223"/>
      <c r="C12" s="111"/>
      <c r="D12" s="111"/>
      <c r="E12" s="235"/>
      <c r="F12" s="111"/>
      <c r="G12" s="111"/>
      <c r="H12" s="235"/>
      <c r="I12" s="111"/>
      <c r="J12" s="236"/>
      <c r="K12" s="111"/>
      <c r="L12" s="235"/>
      <c r="M12" s="223"/>
      <c r="N12" s="244"/>
      <c r="O12" s="245"/>
      <c r="P12" s="111"/>
      <c r="Q12" s="222"/>
    </row>
    <row r="13" spans="1:17" s="220" customFormat="1" x14ac:dyDescent="0.25">
      <c r="A13" s="1857" t="s">
        <v>457</v>
      </c>
      <c r="B13" s="1857"/>
      <c r="C13" s="1857"/>
      <c r="D13" s="1857"/>
      <c r="E13" s="1857"/>
      <c r="F13" s="1857"/>
      <c r="G13" s="1857"/>
    </row>
    <row r="14" spans="1:17" s="220" customFormat="1" x14ac:dyDescent="0.25">
      <c r="A14" s="1857" t="s">
        <v>792</v>
      </c>
      <c r="B14" s="1857"/>
      <c r="C14" s="1857"/>
      <c r="D14" s="1857"/>
      <c r="E14" s="1857"/>
      <c r="F14" s="1857"/>
      <c r="G14" s="1857"/>
    </row>
    <row r="15" spans="1:17" s="220" customFormat="1" x14ac:dyDescent="0.25">
      <c r="A15" s="264"/>
      <c r="B15" s="77"/>
      <c r="C15" s="77"/>
      <c r="D15" s="77"/>
      <c r="E15" s="77"/>
      <c r="F15" s="77"/>
      <c r="G15" s="77"/>
    </row>
    <row r="17" spans="2:2" x14ac:dyDescent="0.25">
      <c r="B17" s="99"/>
    </row>
  </sheetData>
  <mergeCells count="2">
    <mergeCell ref="A13:G13"/>
    <mergeCell ref="A14:G14"/>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showGridLines="0" workbookViewId="0">
      <selection sqref="A1:K1"/>
    </sheetView>
  </sheetViews>
  <sheetFormatPr defaultColWidth="9.140625" defaultRowHeight="15" x14ac:dyDescent="0.25"/>
  <cols>
    <col min="1" max="1" width="14.42578125" style="77" customWidth="1"/>
    <col min="2" max="2" width="13.42578125" style="77" bestFit="1" customWidth="1"/>
    <col min="3" max="3" width="9.140625" style="77" bestFit="1"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5" ht="14.25" customHeight="1" x14ac:dyDescent="0.25">
      <c r="A1" s="127" t="s">
        <v>458</v>
      </c>
      <c r="B1" s="127"/>
      <c r="C1" s="127"/>
    </row>
    <row r="2" spans="1:15" s="220" customFormat="1" ht="71.25" customHeight="1" x14ac:dyDescent="0.25">
      <c r="A2" s="1279" t="s">
        <v>440</v>
      </c>
      <c r="B2" s="1279" t="s">
        <v>441</v>
      </c>
      <c r="C2" s="1279" t="s">
        <v>241</v>
      </c>
      <c r="D2" s="1279" t="s">
        <v>443</v>
      </c>
      <c r="E2" s="1279" t="s">
        <v>444</v>
      </c>
      <c r="F2" s="1279" t="s">
        <v>265</v>
      </c>
      <c r="G2" s="1279" t="s">
        <v>459</v>
      </c>
      <c r="H2" s="1279" t="s">
        <v>446</v>
      </c>
      <c r="I2" s="1279" t="s">
        <v>447</v>
      </c>
      <c r="J2" s="1279" t="s">
        <v>448</v>
      </c>
      <c r="K2" s="1279" t="s">
        <v>449</v>
      </c>
      <c r="L2" s="1279" t="s">
        <v>450</v>
      </c>
      <c r="M2" s="1279" t="s">
        <v>453</v>
      </c>
      <c r="N2" s="1279" t="s">
        <v>454</v>
      </c>
      <c r="O2" s="1279" t="s">
        <v>460</v>
      </c>
    </row>
    <row r="3" spans="1:15" s="220" customFormat="1" ht="18" customHeight="1" x14ac:dyDescent="0.25">
      <c r="A3" s="416" t="s">
        <v>477</v>
      </c>
      <c r="B3" s="430" t="s">
        <v>220</v>
      </c>
      <c r="C3" s="431" t="s">
        <v>220</v>
      </c>
      <c r="D3" s="431" t="s">
        <v>220</v>
      </c>
      <c r="E3" s="432" t="s">
        <v>220</v>
      </c>
      <c r="F3" s="431" t="s">
        <v>220</v>
      </c>
      <c r="G3" s="431" t="s">
        <v>220</v>
      </c>
      <c r="H3" s="432" t="s">
        <v>220</v>
      </c>
      <c r="I3" s="431" t="s">
        <v>220</v>
      </c>
      <c r="J3" s="432" t="s">
        <v>220</v>
      </c>
      <c r="K3" s="431" t="s">
        <v>220</v>
      </c>
      <c r="L3" s="430" t="s">
        <v>220</v>
      </c>
      <c r="M3" s="431" t="s">
        <v>220</v>
      </c>
      <c r="N3" s="431" t="s">
        <v>220</v>
      </c>
      <c r="O3" s="431" t="s">
        <v>220</v>
      </c>
    </row>
    <row r="4" spans="1:15" s="220" customFormat="1" ht="18" customHeight="1" x14ac:dyDescent="0.25">
      <c r="A4" s="419" t="s">
        <v>681</v>
      </c>
      <c r="B4" s="430" t="s">
        <v>220</v>
      </c>
      <c r="C4" s="431" t="s">
        <v>220</v>
      </c>
      <c r="D4" s="431" t="s">
        <v>220</v>
      </c>
      <c r="E4" s="432" t="s">
        <v>220</v>
      </c>
      <c r="F4" s="431" t="s">
        <v>220</v>
      </c>
      <c r="G4" s="431" t="s">
        <v>220</v>
      </c>
      <c r="H4" s="432" t="s">
        <v>220</v>
      </c>
      <c r="I4" s="431" t="s">
        <v>220</v>
      </c>
      <c r="J4" s="432" t="s">
        <v>220</v>
      </c>
      <c r="K4" s="431" t="s">
        <v>220</v>
      </c>
      <c r="L4" s="430" t="s">
        <v>220</v>
      </c>
      <c r="M4" s="431" t="s">
        <v>220</v>
      </c>
      <c r="N4" s="431" t="s">
        <v>220</v>
      </c>
      <c r="O4" s="431" t="s">
        <v>220</v>
      </c>
    </row>
    <row r="5" spans="1:15" s="220" customFormat="1" ht="18" customHeight="1" x14ac:dyDescent="0.25">
      <c r="A5" s="135">
        <v>45412</v>
      </c>
      <c r="B5" s="141" t="s">
        <v>220</v>
      </c>
      <c r="C5" s="142" t="s">
        <v>220</v>
      </c>
      <c r="D5" s="142" t="s">
        <v>220</v>
      </c>
      <c r="E5" s="143" t="s">
        <v>220</v>
      </c>
      <c r="F5" s="142" t="s">
        <v>220</v>
      </c>
      <c r="G5" s="142" t="s">
        <v>220</v>
      </c>
      <c r="H5" s="143" t="s">
        <v>220</v>
      </c>
      <c r="I5" s="142" t="s">
        <v>220</v>
      </c>
      <c r="J5" s="143" t="s">
        <v>220</v>
      </c>
      <c r="K5" s="142" t="s">
        <v>220</v>
      </c>
      <c r="L5" s="141" t="s">
        <v>220</v>
      </c>
      <c r="M5" s="142" t="s">
        <v>220</v>
      </c>
      <c r="N5" s="142" t="s">
        <v>220</v>
      </c>
      <c r="O5" s="142" t="s">
        <v>220</v>
      </c>
    </row>
    <row r="6" spans="1:15" s="220" customFormat="1" ht="18" customHeight="1" x14ac:dyDescent="0.25">
      <c r="A6" s="135">
        <v>45443</v>
      </c>
      <c r="B6" s="141" t="s">
        <v>220</v>
      </c>
      <c r="C6" s="142" t="s">
        <v>220</v>
      </c>
      <c r="D6" s="142" t="s">
        <v>220</v>
      </c>
      <c r="E6" s="143" t="s">
        <v>220</v>
      </c>
      <c r="F6" s="142" t="s">
        <v>220</v>
      </c>
      <c r="G6" s="142" t="s">
        <v>220</v>
      </c>
      <c r="H6" s="143" t="s">
        <v>220</v>
      </c>
      <c r="I6" s="142" t="s">
        <v>220</v>
      </c>
      <c r="J6" s="143" t="s">
        <v>220</v>
      </c>
      <c r="K6" s="142" t="s">
        <v>220</v>
      </c>
      <c r="L6" s="141" t="s">
        <v>220</v>
      </c>
      <c r="M6" s="142" t="s">
        <v>220</v>
      </c>
      <c r="N6" s="142" t="s">
        <v>220</v>
      </c>
      <c r="O6" s="142" t="s">
        <v>220</v>
      </c>
    </row>
    <row r="7" spans="1:15" s="220" customFormat="1" ht="18" customHeight="1" x14ac:dyDescent="0.25">
      <c r="A7" s="135">
        <v>45473</v>
      </c>
      <c r="B7" s="141" t="s">
        <v>220</v>
      </c>
      <c r="C7" s="142" t="s">
        <v>220</v>
      </c>
      <c r="D7" s="142" t="s">
        <v>220</v>
      </c>
      <c r="E7" s="143" t="s">
        <v>220</v>
      </c>
      <c r="F7" s="142" t="s">
        <v>220</v>
      </c>
      <c r="G7" s="142" t="s">
        <v>220</v>
      </c>
      <c r="H7" s="143" t="s">
        <v>220</v>
      </c>
      <c r="I7" s="142" t="s">
        <v>220</v>
      </c>
      <c r="J7" s="143" t="s">
        <v>220</v>
      </c>
      <c r="K7" s="142" t="s">
        <v>220</v>
      </c>
      <c r="L7" s="141" t="s">
        <v>220</v>
      </c>
      <c r="M7" s="142" t="s">
        <v>220</v>
      </c>
      <c r="N7" s="142" t="s">
        <v>220</v>
      </c>
      <c r="O7" s="142" t="s">
        <v>220</v>
      </c>
    </row>
    <row r="8" spans="1:15" s="220" customFormat="1" ht="18" customHeight="1" x14ac:dyDescent="0.25">
      <c r="A8" s="135">
        <v>45504</v>
      </c>
      <c r="B8" s="141" t="s">
        <v>220</v>
      </c>
      <c r="C8" s="142" t="s">
        <v>220</v>
      </c>
      <c r="D8" s="142" t="s">
        <v>220</v>
      </c>
      <c r="E8" s="143" t="s">
        <v>220</v>
      </c>
      <c r="F8" s="142" t="s">
        <v>220</v>
      </c>
      <c r="G8" s="142" t="s">
        <v>220</v>
      </c>
      <c r="H8" s="143" t="s">
        <v>220</v>
      </c>
      <c r="I8" s="142" t="s">
        <v>220</v>
      </c>
      <c r="J8" s="143" t="s">
        <v>220</v>
      </c>
      <c r="K8" s="142" t="s">
        <v>220</v>
      </c>
      <c r="L8" s="141" t="s">
        <v>220</v>
      </c>
      <c r="M8" s="142" t="s">
        <v>220</v>
      </c>
      <c r="N8" s="142" t="s">
        <v>220</v>
      </c>
      <c r="O8" s="142" t="s">
        <v>220</v>
      </c>
    </row>
    <row r="9" spans="1:15" s="220" customFormat="1" ht="18" customHeight="1" x14ac:dyDescent="0.25">
      <c r="A9" s="135">
        <v>45535</v>
      </c>
      <c r="B9" s="141" t="s">
        <v>220</v>
      </c>
      <c r="C9" s="142" t="s">
        <v>220</v>
      </c>
      <c r="D9" s="142" t="s">
        <v>220</v>
      </c>
      <c r="E9" s="143" t="s">
        <v>220</v>
      </c>
      <c r="F9" s="142" t="s">
        <v>220</v>
      </c>
      <c r="G9" s="142" t="s">
        <v>220</v>
      </c>
      <c r="H9" s="143" t="s">
        <v>220</v>
      </c>
      <c r="I9" s="142" t="s">
        <v>220</v>
      </c>
      <c r="J9" s="143" t="s">
        <v>220</v>
      </c>
      <c r="K9" s="142" t="s">
        <v>220</v>
      </c>
      <c r="L9" s="141" t="s">
        <v>220</v>
      </c>
      <c r="M9" s="142" t="s">
        <v>220</v>
      </c>
      <c r="N9" s="142" t="s">
        <v>220</v>
      </c>
      <c r="O9" s="142" t="s">
        <v>220</v>
      </c>
    </row>
    <row r="10" spans="1:15" s="220" customFormat="1" ht="17.25" customHeight="1" x14ac:dyDescent="0.25">
      <c r="A10" s="135">
        <v>45565</v>
      </c>
      <c r="B10" s="141" t="s">
        <v>220</v>
      </c>
      <c r="C10" s="142" t="s">
        <v>220</v>
      </c>
      <c r="D10" s="142" t="s">
        <v>220</v>
      </c>
      <c r="E10" s="143" t="s">
        <v>220</v>
      </c>
      <c r="F10" s="142" t="s">
        <v>220</v>
      </c>
      <c r="G10" s="142" t="s">
        <v>220</v>
      </c>
      <c r="H10" s="143" t="s">
        <v>220</v>
      </c>
      <c r="I10" s="142" t="s">
        <v>220</v>
      </c>
      <c r="J10" s="143" t="s">
        <v>220</v>
      </c>
      <c r="K10" s="142" t="s">
        <v>220</v>
      </c>
      <c r="L10" s="141" t="s">
        <v>220</v>
      </c>
      <c r="M10" s="142" t="s">
        <v>220</v>
      </c>
      <c r="N10" s="142" t="s">
        <v>220</v>
      </c>
      <c r="O10" s="142" t="s">
        <v>220</v>
      </c>
    </row>
    <row r="11" spans="1:15" s="220" customFormat="1" x14ac:dyDescent="0.25">
      <c r="A11" s="135">
        <v>45596</v>
      </c>
      <c r="B11" s="141" t="s">
        <v>220</v>
      </c>
      <c r="C11" s="142" t="s">
        <v>220</v>
      </c>
      <c r="D11" s="142" t="s">
        <v>220</v>
      </c>
      <c r="E11" s="143" t="s">
        <v>220</v>
      </c>
      <c r="F11" s="142" t="s">
        <v>220</v>
      </c>
      <c r="G11" s="142" t="s">
        <v>220</v>
      </c>
      <c r="H11" s="143" t="s">
        <v>220</v>
      </c>
      <c r="I11" s="142" t="s">
        <v>220</v>
      </c>
      <c r="J11" s="143" t="s">
        <v>220</v>
      </c>
      <c r="K11" s="142" t="s">
        <v>220</v>
      </c>
      <c r="L11" s="141" t="s">
        <v>220</v>
      </c>
      <c r="M11" s="142" t="s">
        <v>220</v>
      </c>
      <c r="N11" s="142" t="s">
        <v>220</v>
      </c>
      <c r="O11" s="142" t="s">
        <v>220</v>
      </c>
    </row>
    <row r="12" spans="1:15" s="220" customFormat="1" ht="15" customHeight="1" x14ac:dyDescent="0.25">
      <c r="A12" s="433" t="s">
        <v>1340</v>
      </c>
    </row>
    <row r="13" spans="1:15" s="220" customFormat="1" x14ac:dyDescent="0.25">
      <c r="A13" s="1914" t="s">
        <v>272</v>
      </c>
      <c r="B13" s="1914"/>
      <c r="C13" s="1914"/>
      <c r="D13" s="1914"/>
      <c r="E13" s="1914"/>
      <c r="F13" s="1914"/>
      <c r="G13" s="1914"/>
      <c r="H13" s="1914"/>
      <c r="I13" s="1914"/>
      <c r="J13" s="1914"/>
      <c r="K13" s="1914"/>
      <c r="L13" s="1914"/>
      <c r="M13" s="1914"/>
      <c r="N13" s="1914"/>
      <c r="O13" s="1914"/>
    </row>
    <row r="14" spans="1:15" x14ac:dyDescent="0.25">
      <c r="D14" s="77" t="s">
        <v>623</v>
      </c>
    </row>
  </sheetData>
  <mergeCells count="1">
    <mergeCell ref="A13:O13"/>
  </mergeCells>
  <printOptions horizontalCentered="1"/>
  <pageMargins left="0.78431372549019618" right="0.78431372549019618" top="0.98039215686274517" bottom="0.98039215686274517" header="0.50980392156862753" footer="0.50980392156862753"/>
  <pageSetup paperSize="9" scale="63" orientation="landscape"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showGridLines="0" workbookViewId="0">
      <selection activeCell="G19" sqref="G19"/>
    </sheetView>
  </sheetViews>
  <sheetFormatPr defaultRowHeight="15" x14ac:dyDescent="0.25"/>
  <cols>
    <col min="1" max="1" width="48" style="221" customWidth="1"/>
    <col min="2" max="2" width="12.28515625" style="221" customWidth="1"/>
    <col min="3" max="3" width="11.28515625" style="11" bestFit="1" customWidth="1"/>
    <col min="4" max="9" width="9.140625" style="221"/>
    <col min="10" max="10" width="20.42578125" style="221" customWidth="1"/>
    <col min="11" max="16384" width="9.140625" style="221"/>
  </cols>
  <sheetData>
    <row r="1" spans="1:10" x14ac:dyDescent="0.25">
      <c r="A1" s="1916" t="s">
        <v>1</v>
      </c>
      <c r="B1" s="1917"/>
      <c r="C1" s="1918"/>
    </row>
    <row r="2" spans="1:10" x14ac:dyDescent="0.25">
      <c r="A2" s="1393" t="s">
        <v>1212</v>
      </c>
      <c r="B2" s="1392" t="s">
        <v>477</v>
      </c>
      <c r="C2" s="1391">
        <v>45626</v>
      </c>
    </row>
    <row r="3" spans="1:10" x14ac:dyDescent="0.25">
      <c r="A3" s="1389" t="s">
        <v>625</v>
      </c>
      <c r="B3" s="1386">
        <v>3</v>
      </c>
      <c r="C3" s="1386">
        <v>3</v>
      </c>
      <c r="D3" s="11"/>
      <c r="F3" s="1"/>
      <c r="G3" s="1"/>
      <c r="H3" s="1"/>
      <c r="I3" s="1"/>
      <c r="J3" s="1"/>
    </row>
    <row r="4" spans="1:10" x14ac:dyDescent="0.25">
      <c r="A4" s="1389" t="s">
        <v>626</v>
      </c>
      <c r="B4" s="1386">
        <v>3</v>
      </c>
      <c r="C4" s="1386">
        <v>3</v>
      </c>
      <c r="D4" s="11"/>
      <c r="F4" s="1"/>
      <c r="G4" s="1"/>
      <c r="H4" s="1"/>
      <c r="I4" s="1"/>
      <c r="J4" s="1"/>
    </row>
    <row r="5" spans="1:10" x14ac:dyDescent="0.25">
      <c r="A5" s="1389" t="s">
        <v>627</v>
      </c>
      <c r="B5" s="1386">
        <v>3</v>
      </c>
      <c r="C5" s="1386">
        <v>3</v>
      </c>
      <c r="D5" s="11"/>
      <c r="F5" s="1"/>
      <c r="G5" s="1"/>
      <c r="H5" s="1"/>
      <c r="I5" s="1"/>
      <c r="J5" s="1"/>
    </row>
    <row r="6" spans="1:10" x14ac:dyDescent="0.25">
      <c r="A6" s="1389" t="s">
        <v>628</v>
      </c>
      <c r="B6" s="1386">
        <v>4</v>
      </c>
      <c r="C6" s="1386">
        <v>4</v>
      </c>
      <c r="D6" s="11"/>
      <c r="F6" s="1"/>
      <c r="G6" s="1"/>
      <c r="H6" s="1"/>
      <c r="I6" s="1"/>
      <c r="J6" s="1"/>
    </row>
    <row r="7" spans="1:10" x14ac:dyDescent="0.25">
      <c r="A7" s="1915" t="s">
        <v>1218</v>
      </c>
      <c r="B7" s="1915"/>
      <c r="C7" s="1915"/>
      <c r="D7" s="11"/>
      <c r="F7" s="1"/>
      <c r="G7" s="1"/>
      <c r="H7" s="1"/>
      <c r="I7" s="1"/>
      <c r="J7" s="1"/>
    </row>
    <row r="8" spans="1:10" x14ac:dyDescent="0.25">
      <c r="A8" s="1390" t="s">
        <v>1202</v>
      </c>
      <c r="B8" s="1386">
        <v>1269</v>
      </c>
      <c r="C8" s="1386">
        <v>1236</v>
      </c>
      <c r="D8" s="11"/>
      <c r="F8" s="1"/>
      <c r="G8" s="1"/>
      <c r="H8" s="1"/>
      <c r="I8" s="1"/>
      <c r="J8" s="1"/>
    </row>
    <row r="9" spans="1:10" x14ac:dyDescent="0.25">
      <c r="A9" s="1390" t="s">
        <v>1203</v>
      </c>
      <c r="B9" s="1386">
        <v>1212</v>
      </c>
      <c r="C9" s="1386">
        <v>1210</v>
      </c>
      <c r="D9" s="11"/>
      <c r="F9" s="1"/>
      <c r="G9" s="1"/>
      <c r="H9" s="1"/>
      <c r="I9" s="1"/>
      <c r="J9" s="1"/>
    </row>
    <row r="10" spans="1:10" x14ac:dyDescent="0.25">
      <c r="A10" s="1390" t="s">
        <v>1204</v>
      </c>
      <c r="B10" s="1386">
        <v>295</v>
      </c>
      <c r="C10" s="1386">
        <v>289</v>
      </c>
      <c r="D10" s="11"/>
      <c r="F10" s="1"/>
      <c r="G10" s="1"/>
      <c r="H10" s="1"/>
      <c r="I10" s="1"/>
      <c r="J10" s="1"/>
    </row>
    <row r="11" spans="1:10" x14ac:dyDescent="0.25">
      <c r="A11" s="1915" t="s">
        <v>1219</v>
      </c>
      <c r="B11" s="1915"/>
      <c r="C11" s="1915"/>
      <c r="D11" s="11"/>
      <c r="F11" s="1"/>
      <c r="G11" s="1"/>
      <c r="H11" s="1"/>
      <c r="I11" s="1"/>
      <c r="J11" s="1"/>
    </row>
    <row r="12" spans="1:10" x14ac:dyDescent="0.25">
      <c r="A12" s="1390" t="s">
        <v>1202</v>
      </c>
      <c r="B12" s="1382">
        <v>903</v>
      </c>
      <c r="C12" s="1382">
        <v>893</v>
      </c>
      <c r="D12" s="11"/>
      <c r="F12" s="1"/>
      <c r="G12" s="1"/>
      <c r="H12" s="1"/>
      <c r="I12" s="1"/>
      <c r="J12" s="153"/>
    </row>
    <row r="13" spans="1:10" x14ac:dyDescent="0.25">
      <c r="A13" s="1390" t="s">
        <v>1203</v>
      </c>
      <c r="B13" s="1386">
        <v>1138</v>
      </c>
      <c r="C13" s="1386">
        <v>1145</v>
      </c>
      <c r="D13" s="11"/>
      <c r="J13" s="154"/>
    </row>
    <row r="14" spans="1:10" x14ac:dyDescent="0.25">
      <c r="A14" s="1390" t="s">
        <v>1204</v>
      </c>
      <c r="B14" s="1382">
        <v>274</v>
      </c>
      <c r="C14" s="1382">
        <v>267</v>
      </c>
      <c r="D14" s="11"/>
      <c r="J14" s="154"/>
    </row>
    <row r="15" spans="1:10" x14ac:dyDescent="0.25">
      <c r="A15" s="1915" t="s">
        <v>1220</v>
      </c>
      <c r="B15" s="1915"/>
      <c r="C15" s="1915"/>
      <c r="D15" s="11"/>
      <c r="J15" s="154"/>
    </row>
    <row r="16" spans="1:10" x14ac:dyDescent="0.25">
      <c r="A16" s="1390" t="s">
        <v>1202</v>
      </c>
      <c r="B16" s="1382">
        <v>560</v>
      </c>
      <c r="C16" s="1382">
        <v>558</v>
      </c>
      <c r="D16" s="11"/>
      <c r="J16" s="154"/>
    </row>
    <row r="17" spans="1:10" x14ac:dyDescent="0.25">
      <c r="A17" s="1390" t="s">
        <v>1203</v>
      </c>
      <c r="B17" s="1382">
        <v>754</v>
      </c>
      <c r="C17" s="1382">
        <v>736</v>
      </c>
      <c r="D17" s="11"/>
      <c r="J17" s="154"/>
    </row>
    <row r="18" spans="1:10" x14ac:dyDescent="0.25">
      <c r="A18" s="1390" t="s">
        <v>1204</v>
      </c>
      <c r="B18" s="1382">
        <v>470</v>
      </c>
      <c r="C18" s="1382">
        <v>460</v>
      </c>
      <c r="D18" s="11"/>
      <c r="J18" s="154"/>
    </row>
    <row r="19" spans="1:10" x14ac:dyDescent="0.25">
      <c r="A19" s="1915" t="s">
        <v>1221</v>
      </c>
      <c r="B19" s="1915"/>
      <c r="C19" s="1915"/>
      <c r="D19" s="11"/>
    </row>
    <row r="20" spans="1:10" x14ac:dyDescent="0.25">
      <c r="A20" s="1390" t="s">
        <v>1202</v>
      </c>
      <c r="B20" s="1382">
        <v>280</v>
      </c>
      <c r="C20" s="1382">
        <v>286</v>
      </c>
      <c r="D20" s="11"/>
    </row>
    <row r="21" spans="1:10" x14ac:dyDescent="0.25">
      <c r="A21" s="1390" t="s">
        <v>1203</v>
      </c>
      <c r="B21" s="1382">
        <v>271</v>
      </c>
      <c r="C21" s="1382">
        <v>280</v>
      </c>
      <c r="D21" s="11"/>
    </row>
    <row r="22" spans="1:10" x14ac:dyDescent="0.25">
      <c r="A22" s="1390" t="s">
        <v>1204</v>
      </c>
      <c r="B22" s="1382">
        <v>14</v>
      </c>
      <c r="C22" s="1382">
        <v>14</v>
      </c>
      <c r="D22" s="11"/>
    </row>
    <row r="23" spans="1:10" x14ac:dyDescent="0.25">
      <c r="A23" s="1915" t="s">
        <v>1222</v>
      </c>
      <c r="B23" s="1915"/>
      <c r="C23" s="1915"/>
      <c r="D23" s="11"/>
    </row>
    <row r="24" spans="1:10" x14ac:dyDescent="0.25">
      <c r="A24" s="1390" t="s">
        <v>1205</v>
      </c>
      <c r="B24" s="1382">
        <v>546</v>
      </c>
      <c r="C24" s="1382">
        <v>540</v>
      </c>
      <c r="D24" s="11"/>
    </row>
    <row r="25" spans="1:10" x14ac:dyDescent="0.25">
      <c r="A25" s="1390" t="s">
        <v>1206</v>
      </c>
      <c r="B25" s="1382">
        <v>250</v>
      </c>
      <c r="C25" s="1382">
        <v>233</v>
      </c>
      <c r="D25" s="11"/>
    </row>
    <row r="26" spans="1:10" x14ac:dyDescent="0.25">
      <c r="A26" s="1390" t="s">
        <v>1207</v>
      </c>
      <c r="B26" s="1382">
        <v>98</v>
      </c>
      <c r="C26" s="1382">
        <v>95</v>
      </c>
      <c r="D26" s="11"/>
    </row>
    <row r="27" spans="1:10" x14ac:dyDescent="0.25">
      <c r="A27" s="1390" t="s">
        <v>1208</v>
      </c>
      <c r="B27" s="1382">
        <v>288</v>
      </c>
      <c r="C27" s="1382">
        <v>292</v>
      </c>
      <c r="D27" s="11"/>
    </row>
    <row r="28" spans="1:10" x14ac:dyDescent="0.25">
      <c r="A28" s="1390" t="s">
        <v>1209</v>
      </c>
      <c r="B28" s="1382">
        <v>352</v>
      </c>
      <c r="C28" s="1382">
        <v>368</v>
      </c>
      <c r="D28" s="11"/>
    </row>
    <row r="29" spans="1:10" x14ac:dyDescent="0.25">
      <c r="A29" s="1915" t="s">
        <v>1223</v>
      </c>
      <c r="B29" s="1915"/>
      <c r="C29" s="1915"/>
      <c r="D29" s="11"/>
    </row>
    <row r="30" spans="1:10" x14ac:dyDescent="0.25">
      <c r="A30" s="1390" t="s">
        <v>1202</v>
      </c>
      <c r="B30" s="1386">
        <v>1092</v>
      </c>
      <c r="C30" s="1386">
        <v>1078</v>
      </c>
      <c r="D30" s="11"/>
    </row>
    <row r="31" spans="1:10" x14ac:dyDescent="0.25">
      <c r="A31" s="1390" t="s">
        <v>1203</v>
      </c>
      <c r="B31" s="1386">
        <v>1093</v>
      </c>
      <c r="C31" s="1386">
        <v>1090</v>
      </c>
      <c r="D31" s="11"/>
    </row>
    <row r="32" spans="1:10" x14ac:dyDescent="0.25">
      <c r="A32" s="1390" t="s">
        <v>1204</v>
      </c>
      <c r="B32" s="1382">
        <v>270</v>
      </c>
      <c r="C32" s="1382">
        <v>263</v>
      </c>
      <c r="D32" s="11"/>
    </row>
    <row r="33" spans="1:4" x14ac:dyDescent="0.25">
      <c r="A33" s="1915" t="s">
        <v>1224</v>
      </c>
      <c r="B33" s="1915"/>
      <c r="C33" s="1915"/>
    </row>
    <row r="34" spans="1:4" x14ac:dyDescent="0.25">
      <c r="A34" s="1385" t="s">
        <v>1210</v>
      </c>
      <c r="B34" s="1382">
        <v>281</v>
      </c>
      <c r="C34" s="1382">
        <v>289</v>
      </c>
    </row>
    <row r="35" spans="1:4" x14ac:dyDescent="0.25">
      <c r="A35" s="1385" t="s">
        <v>1211</v>
      </c>
      <c r="B35" s="1382">
        <v>580</v>
      </c>
      <c r="C35" s="1382">
        <v>574</v>
      </c>
    </row>
    <row r="36" spans="1:4" x14ac:dyDescent="0.25">
      <c r="A36" s="1915" t="s">
        <v>1213</v>
      </c>
      <c r="B36" s="1915"/>
      <c r="C36" s="1915"/>
    </row>
    <row r="37" spans="1:4" x14ac:dyDescent="0.25">
      <c r="A37" s="1389" t="s">
        <v>629</v>
      </c>
      <c r="B37" s="1387">
        <v>11219</v>
      </c>
      <c r="C37" s="1387">
        <v>11670</v>
      </c>
      <c r="D37" s="11"/>
    </row>
    <row r="38" spans="1:4" x14ac:dyDescent="0.25">
      <c r="A38" s="1389" t="s">
        <v>630</v>
      </c>
      <c r="B38" s="1387">
        <v>17</v>
      </c>
      <c r="C38" s="1387">
        <v>17</v>
      </c>
      <c r="D38" s="11"/>
    </row>
    <row r="39" spans="1:4" x14ac:dyDescent="0.25">
      <c r="A39" s="1389" t="s">
        <v>631</v>
      </c>
      <c r="B39" s="1387">
        <v>17</v>
      </c>
      <c r="C39" s="1387">
        <v>17</v>
      </c>
      <c r="D39" s="11"/>
    </row>
    <row r="40" spans="1:4" x14ac:dyDescent="0.25">
      <c r="A40" s="1388" t="s">
        <v>632</v>
      </c>
      <c r="B40" s="1384">
        <v>2</v>
      </c>
      <c r="C40" s="1384">
        <v>2</v>
      </c>
      <c r="D40" s="11"/>
    </row>
    <row r="41" spans="1:4" x14ac:dyDescent="0.25">
      <c r="A41" s="1385" t="s">
        <v>633</v>
      </c>
      <c r="B41" s="1384">
        <v>220</v>
      </c>
      <c r="C41" s="1384">
        <v>229</v>
      </c>
      <c r="D41" s="11"/>
    </row>
    <row r="42" spans="1:4" x14ac:dyDescent="0.25">
      <c r="A42" s="1385" t="s">
        <v>634</v>
      </c>
      <c r="B42" s="1384">
        <v>57</v>
      </c>
      <c r="C42" s="1384">
        <v>59</v>
      </c>
      <c r="D42" s="11"/>
    </row>
    <row r="43" spans="1:4" x14ac:dyDescent="0.25">
      <c r="A43" s="1385" t="s">
        <v>635</v>
      </c>
      <c r="B43" s="1384">
        <v>25</v>
      </c>
      <c r="C43" s="1384">
        <v>25</v>
      </c>
      <c r="D43" s="11"/>
    </row>
    <row r="44" spans="1:4" x14ac:dyDescent="0.25">
      <c r="A44" s="1385" t="s">
        <v>636</v>
      </c>
      <c r="B44" s="1384">
        <v>7</v>
      </c>
      <c r="C44" s="1384">
        <v>7</v>
      </c>
      <c r="D44" s="11"/>
    </row>
    <row r="45" spans="1:4" x14ac:dyDescent="0.25">
      <c r="A45" s="1385" t="s">
        <v>637</v>
      </c>
      <c r="B45" s="1384">
        <v>5</v>
      </c>
      <c r="C45" s="1384">
        <v>5</v>
      </c>
      <c r="D45" s="11"/>
    </row>
    <row r="46" spans="1:4" x14ac:dyDescent="0.25">
      <c r="A46" s="1385" t="s">
        <v>638</v>
      </c>
      <c r="B46" s="1382">
        <v>75</v>
      </c>
      <c r="C46" s="1382">
        <v>77</v>
      </c>
      <c r="D46" s="11"/>
    </row>
    <row r="47" spans="1:4" x14ac:dyDescent="0.25">
      <c r="A47" s="1383" t="s">
        <v>639</v>
      </c>
      <c r="B47" s="1387">
        <v>167</v>
      </c>
      <c r="C47" s="1382">
        <v>164</v>
      </c>
    </row>
    <row r="48" spans="1:4" x14ac:dyDescent="0.25">
      <c r="A48" s="1383" t="s">
        <v>640</v>
      </c>
      <c r="B48" s="1387">
        <v>279</v>
      </c>
      <c r="C48" s="1387">
        <v>278</v>
      </c>
    </row>
    <row r="49" spans="1:4" x14ac:dyDescent="0.25">
      <c r="A49" s="1383" t="s">
        <v>641</v>
      </c>
      <c r="B49" s="1387">
        <v>1283</v>
      </c>
      <c r="C49" s="1387">
        <v>1425</v>
      </c>
    </row>
    <row r="50" spans="1:4" ht="18" customHeight="1" x14ac:dyDescent="0.35">
      <c r="A50" s="1383" t="s">
        <v>642</v>
      </c>
      <c r="B50" s="1386">
        <v>420</v>
      </c>
      <c r="C50" s="1386">
        <v>454</v>
      </c>
      <c r="D50" s="156"/>
    </row>
    <row r="51" spans="1:4" ht="14.25" customHeight="1" x14ac:dyDescent="0.35">
      <c r="A51" s="1383" t="s">
        <v>78</v>
      </c>
      <c r="B51" s="1386">
        <v>49</v>
      </c>
      <c r="C51" s="1382">
        <v>51</v>
      </c>
      <c r="D51" s="156"/>
    </row>
    <row r="52" spans="1:4" x14ac:dyDescent="0.25">
      <c r="A52" s="1383" t="s">
        <v>643</v>
      </c>
      <c r="B52" s="1386">
        <v>1307</v>
      </c>
      <c r="C52" s="1382">
        <v>936</v>
      </c>
      <c r="D52" s="11"/>
    </row>
    <row r="53" spans="1:4" x14ac:dyDescent="0.25">
      <c r="A53" s="1383" t="s">
        <v>644</v>
      </c>
      <c r="B53" s="1386">
        <v>1191</v>
      </c>
      <c r="C53" s="1382">
        <v>1426</v>
      </c>
      <c r="D53" s="11"/>
    </row>
    <row r="54" spans="1:4" x14ac:dyDescent="0.25">
      <c r="A54" s="1385" t="s">
        <v>645</v>
      </c>
      <c r="B54" s="1384">
        <v>24</v>
      </c>
      <c r="C54" s="1384">
        <v>26</v>
      </c>
      <c r="D54" s="11"/>
    </row>
    <row r="55" spans="1:4" x14ac:dyDescent="0.25">
      <c r="A55" s="1385" t="s">
        <v>646</v>
      </c>
      <c r="B55" s="1384">
        <v>5</v>
      </c>
      <c r="C55" s="1384">
        <v>6</v>
      </c>
      <c r="D55" s="11"/>
    </row>
    <row r="56" spans="1:4" x14ac:dyDescent="0.25">
      <c r="A56" s="1385" t="s">
        <v>778</v>
      </c>
      <c r="B56" s="1384">
        <v>0</v>
      </c>
      <c r="C56" s="1384">
        <v>3</v>
      </c>
      <c r="D56" s="11"/>
    </row>
    <row r="57" spans="1:4" x14ac:dyDescent="0.25">
      <c r="A57" s="1385" t="s">
        <v>679</v>
      </c>
      <c r="B57" s="1384">
        <v>0</v>
      </c>
      <c r="C57" s="1384">
        <v>15</v>
      </c>
      <c r="D57" s="11"/>
    </row>
    <row r="58" spans="1:4" ht="18.75" x14ac:dyDescent="0.35">
      <c r="A58" s="1383" t="s">
        <v>647</v>
      </c>
      <c r="B58" s="1382">
        <v>0</v>
      </c>
      <c r="C58" s="1382">
        <v>0</v>
      </c>
      <c r="D58" s="156"/>
    </row>
    <row r="59" spans="1:4" x14ac:dyDescent="0.25">
      <c r="A59" s="1383" t="s">
        <v>648</v>
      </c>
      <c r="B59" s="1382">
        <v>2</v>
      </c>
      <c r="C59" s="1382">
        <v>2</v>
      </c>
      <c r="D59" s="11"/>
    </row>
    <row r="60" spans="1:4" x14ac:dyDescent="0.25">
      <c r="A60" s="1383" t="s">
        <v>649</v>
      </c>
      <c r="B60" s="1382">
        <v>1</v>
      </c>
      <c r="C60" s="1382">
        <v>1</v>
      </c>
      <c r="D60" s="11"/>
    </row>
    <row r="61" spans="1:4" x14ac:dyDescent="0.25">
      <c r="A61" s="1383" t="s">
        <v>650</v>
      </c>
      <c r="B61" s="1382">
        <v>3</v>
      </c>
      <c r="C61" s="1382">
        <v>3</v>
      </c>
      <c r="D61" s="11"/>
    </row>
    <row r="62" spans="1:4" x14ac:dyDescent="0.25">
      <c r="A62" s="150" t="s">
        <v>651</v>
      </c>
      <c r="B62" s="157"/>
      <c r="D62" s="11"/>
    </row>
    <row r="63" spans="1:4" x14ac:dyDescent="0.25">
      <c r="A63" s="1371"/>
      <c r="B63" s="157"/>
      <c r="D63" s="11"/>
    </row>
    <row r="64" spans="1:4" x14ac:dyDescent="0.25">
      <c r="B64" s="157"/>
      <c r="D64" s="11"/>
    </row>
  </sheetData>
  <mergeCells count="9">
    <mergeCell ref="A36:C36"/>
    <mergeCell ref="A29:C29"/>
    <mergeCell ref="A15:C15"/>
    <mergeCell ref="A33:C33"/>
    <mergeCell ref="A1:C1"/>
    <mergeCell ref="A7:C7"/>
    <mergeCell ref="A11:C11"/>
    <mergeCell ref="A19:C19"/>
    <mergeCell ref="A23:C23"/>
  </mergeCell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showGridLines="0" workbookViewId="0">
      <selection activeCell="E14" sqref="E14"/>
    </sheetView>
  </sheetViews>
  <sheetFormatPr defaultRowHeight="15" x14ac:dyDescent="0.25"/>
  <cols>
    <col min="1" max="1" width="7.28515625" style="224" customWidth="1"/>
    <col min="2" max="2" width="36.5703125" style="224" customWidth="1"/>
    <col min="3" max="3" width="11.28515625" style="224" customWidth="1"/>
    <col min="4" max="4" width="14.28515625" style="224" customWidth="1"/>
    <col min="5" max="5" width="15.5703125" style="224" customWidth="1"/>
    <col min="6" max="7" width="10" style="475" customWidth="1"/>
    <col min="8" max="8" width="10.140625" style="475" customWidth="1"/>
    <col min="9" max="9" width="8.5703125" style="224" customWidth="1"/>
    <col min="10" max="10" width="10.85546875" style="224" customWidth="1"/>
    <col min="11" max="11" width="8.42578125" style="224" bestFit="1" customWidth="1"/>
    <col min="12" max="12" width="10" style="224" customWidth="1"/>
    <col min="13" max="15" width="12.42578125" style="224" customWidth="1"/>
    <col min="16" max="16" width="16" style="224" customWidth="1"/>
    <col min="17" max="17" width="12.42578125" style="224" customWidth="1"/>
    <col min="18" max="18" width="8.42578125" style="224" customWidth="1"/>
    <col min="19" max="21" width="9" style="224" customWidth="1"/>
    <col min="22" max="22" width="8" style="224" customWidth="1"/>
    <col min="23" max="23" width="10" style="224" bestFit="1" customWidth="1"/>
    <col min="24" max="26" width="5.5703125" style="224" customWidth="1"/>
    <col min="27" max="27" width="4.5703125" style="224" customWidth="1"/>
    <col min="28" max="16384" width="9.140625" style="224"/>
  </cols>
  <sheetData>
    <row r="1" spans="1:17" x14ac:dyDescent="0.25">
      <c r="A1" s="1925" t="s">
        <v>1502</v>
      </c>
      <c r="B1" s="1926"/>
      <c r="C1" s="1926"/>
      <c r="D1" s="1926"/>
      <c r="E1" s="1926"/>
      <c r="F1" s="1926"/>
      <c r="G1" s="1926"/>
      <c r="H1" s="1926"/>
      <c r="I1" s="1926"/>
      <c r="J1" s="1926"/>
      <c r="K1" s="1926"/>
      <c r="L1" s="1926"/>
      <c r="M1" s="1926"/>
      <c r="N1" s="1926"/>
      <c r="O1" s="1926"/>
      <c r="P1" s="1926"/>
      <c r="Q1" s="1926"/>
    </row>
    <row r="2" spans="1:17" x14ac:dyDescent="0.25">
      <c r="A2" s="1928" t="s">
        <v>80</v>
      </c>
      <c r="B2" s="1929" t="s">
        <v>81</v>
      </c>
      <c r="C2" s="1922" t="s">
        <v>82</v>
      </c>
      <c r="D2" s="1922" t="s">
        <v>83</v>
      </c>
      <c r="E2" s="1922" t="s">
        <v>84</v>
      </c>
      <c r="F2" s="1930" t="s">
        <v>85</v>
      </c>
      <c r="G2" s="1930" t="s">
        <v>86</v>
      </c>
      <c r="H2" s="1930" t="s">
        <v>87</v>
      </c>
      <c r="I2" s="1919" t="s">
        <v>88</v>
      </c>
      <c r="J2" s="1920"/>
      <c r="K2" s="1921"/>
      <c r="L2" s="1922" t="s">
        <v>89</v>
      </c>
      <c r="M2" s="1923" t="s">
        <v>90</v>
      </c>
      <c r="N2" s="1924"/>
      <c r="O2" s="1924"/>
      <c r="P2" s="1924"/>
      <c r="Q2" s="1927" t="s">
        <v>91</v>
      </c>
    </row>
    <row r="3" spans="1:17" ht="45" x14ac:dyDescent="0.25">
      <c r="A3" s="1753"/>
      <c r="B3" s="1755"/>
      <c r="C3" s="1756"/>
      <c r="D3" s="1756"/>
      <c r="E3" s="1756"/>
      <c r="F3" s="1758"/>
      <c r="G3" s="1758"/>
      <c r="H3" s="1758"/>
      <c r="I3" s="1401" t="s">
        <v>92</v>
      </c>
      <c r="J3" s="1401" t="s">
        <v>93</v>
      </c>
      <c r="K3" s="1401" t="s">
        <v>94</v>
      </c>
      <c r="L3" s="1756"/>
      <c r="M3" s="1401" t="s">
        <v>95</v>
      </c>
      <c r="N3" s="1401" t="s">
        <v>96</v>
      </c>
      <c r="O3" s="1401" t="s">
        <v>97</v>
      </c>
      <c r="P3" s="1400" t="s">
        <v>98</v>
      </c>
      <c r="Q3" s="1922"/>
    </row>
    <row r="4" spans="1:17" x14ac:dyDescent="0.25">
      <c r="A4" s="1399">
        <v>1</v>
      </c>
      <c r="B4" s="1397" t="s">
        <v>1501</v>
      </c>
      <c r="C4" s="1398">
        <v>45608</v>
      </c>
      <c r="D4" s="1397" t="s">
        <v>99</v>
      </c>
      <c r="E4" s="1394">
        <v>702199262</v>
      </c>
      <c r="F4" s="1396">
        <v>10</v>
      </c>
      <c r="G4" s="1396">
        <v>20</v>
      </c>
      <c r="H4" s="1396">
        <v>30</v>
      </c>
      <c r="I4" s="1396">
        <v>0</v>
      </c>
      <c r="J4" s="1396">
        <v>2106.2199999999998</v>
      </c>
      <c r="K4" s="1396">
        <v>2106.2199999999998</v>
      </c>
      <c r="L4" s="1396">
        <v>3.67</v>
      </c>
      <c r="M4" s="1395">
        <v>525923822</v>
      </c>
      <c r="N4" s="1395">
        <v>105184764</v>
      </c>
      <c r="O4" s="1395">
        <v>70123176</v>
      </c>
      <c r="P4" s="1395">
        <v>0</v>
      </c>
      <c r="Q4" s="1394">
        <f t="shared" ref="Q4:Q21" si="0">SUM(M4:O4)</f>
        <v>701231762</v>
      </c>
    </row>
    <row r="5" spans="1:17" x14ac:dyDescent="0.25">
      <c r="A5" s="1399">
        <v>2</v>
      </c>
      <c r="B5" s="1397" t="s">
        <v>1500</v>
      </c>
      <c r="C5" s="1398">
        <v>45609</v>
      </c>
      <c r="D5" s="1397" t="s">
        <v>99</v>
      </c>
      <c r="E5" s="1394">
        <v>100353919</v>
      </c>
      <c r="F5" s="1396">
        <v>2</v>
      </c>
      <c r="G5" s="1396">
        <v>287</v>
      </c>
      <c r="H5" s="1396">
        <v>289</v>
      </c>
      <c r="I5" s="1396">
        <v>2395</v>
      </c>
      <c r="J5" s="1396">
        <v>504.99998720000002</v>
      </c>
      <c r="K5" s="1396">
        <v>2899.9999871999999</v>
      </c>
      <c r="L5" s="1396">
        <v>2.8881999999999999</v>
      </c>
      <c r="M5" s="1395">
        <v>75876072</v>
      </c>
      <c r="N5" s="1395">
        <v>14276481</v>
      </c>
      <c r="O5" s="1395">
        <v>10116808</v>
      </c>
      <c r="P5" s="1395">
        <v>0</v>
      </c>
      <c r="Q5" s="1394">
        <f t="shared" si="0"/>
        <v>100269361</v>
      </c>
    </row>
    <row r="6" spans="1:17" x14ac:dyDescent="0.25">
      <c r="A6" s="1399">
        <v>3</v>
      </c>
      <c r="B6" s="1397" t="s">
        <v>1499</v>
      </c>
      <c r="C6" s="1398">
        <v>45609</v>
      </c>
      <c r="D6" s="1397" t="s">
        <v>99</v>
      </c>
      <c r="E6" s="1394">
        <v>290468426</v>
      </c>
      <c r="F6" s="1396">
        <v>1</v>
      </c>
      <c r="G6" s="1396">
        <v>389</v>
      </c>
      <c r="H6" s="1396">
        <v>390</v>
      </c>
      <c r="I6" s="1396">
        <v>4499</v>
      </c>
      <c r="J6" s="1396">
        <v>6828.426657</v>
      </c>
      <c r="K6" s="1396">
        <v>11327.426657</v>
      </c>
      <c r="L6" s="1396">
        <v>3.72</v>
      </c>
      <c r="M6" s="1395">
        <v>242269188</v>
      </c>
      <c r="N6" s="1395">
        <v>17036692</v>
      </c>
      <c r="O6" s="1395">
        <v>30825752</v>
      </c>
      <c r="P6" s="1395">
        <v>0</v>
      </c>
      <c r="Q6" s="1394">
        <f t="shared" si="0"/>
        <v>290131632</v>
      </c>
    </row>
    <row r="7" spans="1:17" x14ac:dyDescent="0.25">
      <c r="A7" s="1399">
        <v>4</v>
      </c>
      <c r="B7" s="1397" t="s">
        <v>1498</v>
      </c>
      <c r="C7" s="1398">
        <v>45610</v>
      </c>
      <c r="D7" s="1397" t="s">
        <v>99</v>
      </c>
      <c r="E7" s="1394">
        <v>297297296</v>
      </c>
      <c r="F7" s="1396">
        <v>10</v>
      </c>
      <c r="G7" s="1396">
        <v>64</v>
      </c>
      <c r="H7" s="1396">
        <v>74</v>
      </c>
      <c r="I7" s="1396">
        <v>799.99999920000005</v>
      </c>
      <c r="J7" s="1396">
        <v>1399.9999912000001</v>
      </c>
      <c r="K7" s="1396">
        <v>2199.9999904000001</v>
      </c>
      <c r="L7" s="1396">
        <v>1.9060999999999999</v>
      </c>
      <c r="M7" s="1395">
        <v>234940321</v>
      </c>
      <c r="N7" s="1395">
        <v>31031600</v>
      </c>
      <c r="O7" s="1395">
        <v>31325375</v>
      </c>
      <c r="P7" s="1395">
        <v>0</v>
      </c>
      <c r="Q7" s="1394">
        <f t="shared" si="0"/>
        <v>297297296</v>
      </c>
    </row>
    <row r="8" spans="1:17" x14ac:dyDescent="0.25">
      <c r="A8" s="1399">
        <v>5</v>
      </c>
      <c r="B8" s="1397" t="s">
        <v>1497</v>
      </c>
      <c r="C8" s="1398">
        <v>45618</v>
      </c>
      <c r="D8" s="1397" t="s">
        <v>99</v>
      </c>
      <c r="E8" s="1395">
        <v>40834377</v>
      </c>
      <c r="F8" s="1396">
        <v>1</v>
      </c>
      <c r="G8" s="1396">
        <v>272</v>
      </c>
      <c r="H8" s="1396">
        <v>273</v>
      </c>
      <c r="I8" s="1396">
        <v>550</v>
      </c>
      <c r="J8" s="1396">
        <v>564.72234000000003</v>
      </c>
      <c r="K8" s="1396">
        <v>1114.72234</v>
      </c>
      <c r="L8" s="1396">
        <v>1.601</v>
      </c>
      <c r="M8" s="1395">
        <v>34745340</v>
      </c>
      <c r="N8" s="1395">
        <v>1433862</v>
      </c>
      <c r="O8" s="1395">
        <v>4632711</v>
      </c>
      <c r="P8" s="1395">
        <v>0</v>
      </c>
      <c r="Q8" s="1394">
        <f t="shared" si="0"/>
        <v>40811913</v>
      </c>
    </row>
    <row r="9" spans="1:17" x14ac:dyDescent="0.25">
      <c r="A9" s="1399">
        <v>6</v>
      </c>
      <c r="B9" s="1397" t="s">
        <v>1496</v>
      </c>
      <c r="C9" s="1398">
        <v>45623</v>
      </c>
      <c r="D9" s="1397" t="s">
        <v>99</v>
      </c>
      <c r="E9" s="1394">
        <v>926329669</v>
      </c>
      <c r="F9" s="1396">
        <v>10</v>
      </c>
      <c r="G9" s="1396">
        <v>98</v>
      </c>
      <c r="H9" s="1396">
        <v>108</v>
      </c>
      <c r="I9" s="1396">
        <v>10000</v>
      </c>
      <c r="J9" s="1396">
        <v>0</v>
      </c>
      <c r="K9" s="1396">
        <v>10000</v>
      </c>
      <c r="L9" s="1396">
        <v>2.56</v>
      </c>
      <c r="M9" s="1395">
        <v>627969955</v>
      </c>
      <c r="N9" s="1395">
        <v>103115532</v>
      </c>
      <c r="O9" s="1395">
        <v>83729327</v>
      </c>
      <c r="P9" s="1395">
        <v>0</v>
      </c>
      <c r="Q9" s="1394">
        <f t="shared" si="0"/>
        <v>814814814</v>
      </c>
    </row>
    <row r="10" spans="1:17" x14ac:dyDescent="0.25">
      <c r="A10" s="1399">
        <v>7</v>
      </c>
      <c r="B10" s="1397" t="s">
        <v>1495</v>
      </c>
      <c r="C10" s="1398">
        <v>45625</v>
      </c>
      <c r="D10" s="1397" t="s">
        <v>99</v>
      </c>
      <c r="E10" s="1394">
        <v>43948000</v>
      </c>
      <c r="F10" s="1396">
        <v>10</v>
      </c>
      <c r="G10" s="1396">
        <v>138</v>
      </c>
      <c r="H10" s="1396">
        <v>148</v>
      </c>
      <c r="I10" s="1396">
        <v>572.35</v>
      </c>
      <c r="J10" s="1396">
        <v>77.95</v>
      </c>
      <c r="K10" s="1396">
        <v>650.30000000000007</v>
      </c>
      <c r="L10" s="1396">
        <v>92.56</v>
      </c>
      <c r="M10" s="1395">
        <v>21924000</v>
      </c>
      <c r="N10" s="1395">
        <v>6577200</v>
      </c>
      <c r="O10" s="1395">
        <v>15346800</v>
      </c>
      <c r="P10" s="1395">
        <v>0</v>
      </c>
      <c r="Q10" s="1394">
        <f t="shared" si="0"/>
        <v>43848000</v>
      </c>
    </row>
    <row r="11" spans="1:17" x14ac:dyDescent="0.25">
      <c r="A11" s="1399">
        <v>8</v>
      </c>
      <c r="B11" s="1397" t="s">
        <v>1494</v>
      </c>
      <c r="C11" s="1398">
        <v>45597</v>
      </c>
      <c r="D11" s="1397" t="s">
        <v>100</v>
      </c>
      <c r="E11" s="1394">
        <v>147966925</v>
      </c>
      <c r="F11" s="1396">
        <v>1</v>
      </c>
      <c r="G11" s="1396">
        <v>1</v>
      </c>
      <c r="H11" s="1396">
        <v>2</v>
      </c>
      <c r="I11" s="1396">
        <v>29.593385000000001</v>
      </c>
      <c r="J11" s="1396">
        <v>0</v>
      </c>
      <c r="K11" s="1396">
        <v>29.593385000000001</v>
      </c>
      <c r="L11" s="1396">
        <v>1.08</v>
      </c>
      <c r="M11" s="1395">
        <v>0</v>
      </c>
      <c r="N11" s="1395">
        <v>0</v>
      </c>
      <c r="O11" s="1395">
        <v>0</v>
      </c>
      <c r="P11" s="1395">
        <v>0</v>
      </c>
      <c r="Q11" s="1394">
        <f t="shared" si="0"/>
        <v>0</v>
      </c>
    </row>
    <row r="12" spans="1:17" x14ac:dyDescent="0.25">
      <c r="A12" s="1399">
        <v>9</v>
      </c>
      <c r="B12" s="1397" t="s">
        <v>1493</v>
      </c>
      <c r="C12" s="1398">
        <v>45607</v>
      </c>
      <c r="D12" s="1397" t="s">
        <v>100</v>
      </c>
      <c r="E12" s="1394">
        <v>39857413</v>
      </c>
      <c r="F12" s="1396">
        <v>1</v>
      </c>
      <c r="G12" s="1396">
        <v>49</v>
      </c>
      <c r="H12" s="1396">
        <v>50</v>
      </c>
      <c r="I12" s="1396">
        <v>199.28706500000001</v>
      </c>
      <c r="J12" s="1396">
        <v>0</v>
      </c>
      <c r="K12" s="1396">
        <v>199.28706500000001</v>
      </c>
      <c r="L12" s="1396">
        <v>1.33</v>
      </c>
      <c r="M12" s="1395">
        <v>0</v>
      </c>
      <c r="N12" s="1395">
        <v>0</v>
      </c>
      <c r="O12" s="1395">
        <v>0</v>
      </c>
      <c r="P12" s="1395">
        <v>0</v>
      </c>
      <c r="Q12" s="1394">
        <f t="shared" si="0"/>
        <v>0</v>
      </c>
    </row>
    <row r="13" spans="1:17" x14ac:dyDescent="0.25">
      <c r="A13" s="1399">
        <v>10</v>
      </c>
      <c r="B13" s="1397" t="s">
        <v>1492</v>
      </c>
      <c r="C13" s="1398">
        <v>45625</v>
      </c>
      <c r="D13" s="1397" t="s">
        <v>100</v>
      </c>
      <c r="E13" s="1394">
        <v>549072</v>
      </c>
      <c r="F13" s="1396">
        <v>10</v>
      </c>
      <c r="G13" s="1396">
        <v>880</v>
      </c>
      <c r="H13" s="1396">
        <v>890</v>
      </c>
      <c r="I13" s="1396">
        <v>48.867407999999998</v>
      </c>
      <c r="J13" s="1396">
        <v>0</v>
      </c>
      <c r="K13" s="1396">
        <v>48.867407999999998</v>
      </c>
      <c r="L13" s="1396">
        <v>1.49</v>
      </c>
      <c r="M13" s="1395">
        <v>0</v>
      </c>
      <c r="N13" s="1395">
        <v>0</v>
      </c>
      <c r="O13" s="1395">
        <v>0</v>
      </c>
      <c r="P13" s="1395">
        <v>0</v>
      </c>
      <c r="Q13" s="1394">
        <f t="shared" si="0"/>
        <v>0</v>
      </c>
    </row>
    <row r="14" spans="1:17" x14ac:dyDescent="0.25">
      <c r="A14" s="1399">
        <v>11</v>
      </c>
      <c r="B14" s="1397" t="s">
        <v>1491</v>
      </c>
      <c r="C14" s="1398">
        <v>45617</v>
      </c>
      <c r="D14" s="1397" t="s">
        <v>100</v>
      </c>
      <c r="E14" s="1394">
        <v>470394342</v>
      </c>
      <c r="F14" s="1396">
        <v>1</v>
      </c>
      <c r="G14" s="1396">
        <v>0</v>
      </c>
      <c r="H14" s="1396">
        <v>1</v>
      </c>
      <c r="I14" s="1396">
        <v>47.039434200000002</v>
      </c>
      <c r="J14" s="1396">
        <v>0</v>
      </c>
      <c r="K14" s="1396">
        <v>47.039434200000002</v>
      </c>
      <c r="L14" s="1396">
        <v>1.08</v>
      </c>
      <c r="M14" s="1395">
        <v>0</v>
      </c>
      <c r="N14" s="1395">
        <v>0</v>
      </c>
      <c r="O14" s="1395">
        <v>0</v>
      </c>
      <c r="P14" s="1395">
        <v>0</v>
      </c>
      <c r="Q14" s="1394">
        <f t="shared" si="0"/>
        <v>0</v>
      </c>
    </row>
    <row r="15" spans="1:17" x14ac:dyDescent="0.25">
      <c r="A15" s="1399">
        <v>12</v>
      </c>
      <c r="B15" s="1397" t="s">
        <v>1490</v>
      </c>
      <c r="C15" s="1398">
        <v>45622</v>
      </c>
      <c r="D15" s="1397" t="s">
        <v>100</v>
      </c>
      <c r="E15" s="1394">
        <v>32480000</v>
      </c>
      <c r="F15" s="1396">
        <v>10</v>
      </c>
      <c r="G15" s="1396">
        <v>3</v>
      </c>
      <c r="H15" s="1396">
        <v>13</v>
      </c>
      <c r="I15" s="1396">
        <v>42.223999999999997</v>
      </c>
      <c r="J15" s="1396">
        <v>0</v>
      </c>
      <c r="K15" s="1396">
        <v>42.223999999999997</v>
      </c>
      <c r="L15" s="1396">
        <v>1.49</v>
      </c>
      <c r="M15" s="1395">
        <v>0</v>
      </c>
      <c r="N15" s="1395">
        <v>0</v>
      </c>
      <c r="O15" s="1395">
        <v>0</v>
      </c>
      <c r="P15" s="1395">
        <v>0</v>
      </c>
      <c r="Q15" s="1394">
        <f t="shared" si="0"/>
        <v>0</v>
      </c>
    </row>
    <row r="16" spans="1:17" x14ac:dyDescent="0.25">
      <c r="A16" s="1399">
        <v>13</v>
      </c>
      <c r="B16" s="1397" t="s">
        <v>1489</v>
      </c>
      <c r="C16" s="1398">
        <v>45621</v>
      </c>
      <c r="D16" s="1397" t="s">
        <v>100</v>
      </c>
      <c r="E16" s="1394">
        <v>1912500</v>
      </c>
      <c r="F16" s="1396">
        <v>10</v>
      </c>
      <c r="G16" s="1396">
        <v>251</v>
      </c>
      <c r="H16" s="1396">
        <v>261</v>
      </c>
      <c r="I16" s="1396">
        <v>49.916249999999998</v>
      </c>
      <c r="J16" s="1396">
        <v>0</v>
      </c>
      <c r="K16" s="1396">
        <v>49.916249999999998</v>
      </c>
      <c r="L16" s="1396">
        <v>1.38</v>
      </c>
      <c r="M16" s="1395">
        <v>0</v>
      </c>
      <c r="N16" s="1395">
        <v>0</v>
      </c>
      <c r="O16" s="1395">
        <v>0</v>
      </c>
      <c r="P16" s="1395">
        <v>0</v>
      </c>
      <c r="Q16" s="1394">
        <f t="shared" si="0"/>
        <v>0</v>
      </c>
    </row>
    <row r="17" spans="1:17" x14ac:dyDescent="0.25">
      <c r="A17" s="1399">
        <v>14</v>
      </c>
      <c r="B17" s="1397" t="s">
        <v>1488</v>
      </c>
      <c r="C17" s="1398">
        <v>45614</v>
      </c>
      <c r="D17" s="1397" t="s">
        <v>1485</v>
      </c>
      <c r="E17" s="1394">
        <v>5418000</v>
      </c>
      <c r="F17" s="1396">
        <v>10</v>
      </c>
      <c r="G17" s="1396">
        <v>14</v>
      </c>
      <c r="H17" s="1396">
        <v>24</v>
      </c>
      <c r="I17" s="1396">
        <v>13.0032</v>
      </c>
      <c r="J17" s="1396">
        <v>0</v>
      </c>
      <c r="K17" s="1396">
        <v>13.0032</v>
      </c>
      <c r="L17" s="1396">
        <v>74.739999999999995</v>
      </c>
      <c r="M17" s="1395">
        <v>2568000</v>
      </c>
      <c r="N17" s="1395">
        <v>774000</v>
      </c>
      <c r="O17" s="1395">
        <v>1800000</v>
      </c>
      <c r="P17" s="1395">
        <v>276000</v>
      </c>
      <c r="Q17" s="1394">
        <f t="shared" si="0"/>
        <v>5142000</v>
      </c>
    </row>
    <row r="18" spans="1:17" x14ac:dyDescent="0.25">
      <c r="A18" s="1399">
        <v>15</v>
      </c>
      <c r="B18" s="1397" t="s">
        <v>1487</v>
      </c>
      <c r="C18" s="1398">
        <v>45618</v>
      </c>
      <c r="D18" s="1397" t="s">
        <v>1485</v>
      </c>
      <c r="E18" s="1394">
        <v>4810000</v>
      </c>
      <c r="F18" s="1396">
        <v>10</v>
      </c>
      <c r="G18" s="1396">
        <v>51</v>
      </c>
      <c r="H18" s="1396">
        <v>61</v>
      </c>
      <c r="I18" s="1396">
        <v>29.341000000000001</v>
      </c>
      <c r="J18" s="1396">
        <v>0</v>
      </c>
      <c r="K18" s="1396">
        <v>29.341000000000001</v>
      </c>
      <c r="L18" s="1396">
        <v>184.82</v>
      </c>
      <c r="M18" s="1395">
        <v>2278000</v>
      </c>
      <c r="N18" s="1395">
        <v>688000</v>
      </c>
      <c r="O18" s="1395">
        <v>1600000</v>
      </c>
      <c r="P18" s="1395">
        <v>244000</v>
      </c>
      <c r="Q18" s="1394">
        <f t="shared" si="0"/>
        <v>4566000</v>
      </c>
    </row>
    <row r="19" spans="1:17" x14ac:dyDescent="0.25">
      <c r="A19" s="1399">
        <v>16</v>
      </c>
      <c r="B19" s="1397" t="s">
        <v>1486</v>
      </c>
      <c r="C19" s="1398">
        <v>45625</v>
      </c>
      <c r="D19" s="1397" t="s">
        <v>1485</v>
      </c>
      <c r="E19" s="1395">
        <v>3060000</v>
      </c>
      <c r="F19" s="1396">
        <v>10</v>
      </c>
      <c r="G19" s="1396">
        <v>190</v>
      </c>
      <c r="H19" s="1396">
        <v>200</v>
      </c>
      <c r="I19" s="1396">
        <v>61.2</v>
      </c>
      <c r="J19" s="1396">
        <v>0</v>
      </c>
      <c r="K19" s="1396">
        <v>61.2</v>
      </c>
      <c r="L19" s="1396">
        <v>1.77</v>
      </c>
      <c r="M19" s="1395">
        <v>0</v>
      </c>
      <c r="N19" s="1395">
        <v>712200</v>
      </c>
      <c r="O19" s="1395">
        <v>2194800</v>
      </c>
      <c r="P19" s="1395">
        <v>153000</v>
      </c>
      <c r="Q19" s="1394">
        <f t="shared" si="0"/>
        <v>2907000</v>
      </c>
    </row>
    <row r="20" spans="1:17" x14ac:dyDescent="0.25">
      <c r="A20" s="1399">
        <v>17</v>
      </c>
      <c r="B20" s="1397" t="s">
        <v>1484</v>
      </c>
      <c r="C20" s="1398">
        <v>45617</v>
      </c>
      <c r="D20" s="1397" t="s">
        <v>777</v>
      </c>
      <c r="E20" s="1395">
        <v>3606000</v>
      </c>
      <c r="F20" s="1396">
        <v>10</v>
      </c>
      <c r="G20" s="1396">
        <v>35</v>
      </c>
      <c r="H20" s="1396">
        <v>45</v>
      </c>
      <c r="I20" s="1396">
        <v>16.227</v>
      </c>
      <c r="J20" s="1396">
        <v>0</v>
      </c>
      <c r="K20" s="1396">
        <v>16.227</v>
      </c>
      <c r="L20" s="1396" t="s">
        <v>1483</v>
      </c>
      <c r="M20" s="1395">
        <v>0</v>
      </c>
      <c r="N20" s="1395">
        <v>1122000</v>
      </c>
      <c r="O20" s="1395">
        <v>2298000</v>
      </c>
      <c r="P20" s="1395">
        <v>186000</v>
      </c>
      <c r="Q20" s="1394">
        <f t="shared" si="0"/>
        <v>3420000</v>
      </c>
    </row>
    <row r="21" spans="1:17" x14ac:dyDescent="0.25">
      <c r="A21" s="1399">
        <v>18</v>
      </c>
      <c r="B21" s="1397" t="s">
        <v>1482</v>
      </c>
      <c r="C21" s="1398">
        <v>45600</v>
      </c>
      <c r="D21" s="1397" t="s">
        <v>99</v>
      </c>
      <c r="E21" s="1394">
        <v>117327139</v>
      </c>
      <c r="F21" s="1396">
        <v>10</v>
      </c>
      <c r="G21" s="1396">
        <v>453</v>
      </c>
      <c r="H21" s="1396">
        <v>463</v>
      </c>
      <c r="I21" s="1396">
        <v>1250</v>
      </c>
      <c r="J21" s="1396">
        <v>4179.9999750999996</v>
      </c>
      <c r="K21" s="1396">
        <v>5429.9999750999996</v>
      </c>
      <c r="L21" s="1396">
        <v>2.99</v>
      </c>
      <c r="M21" s="1395">
        <v>60206893</v>
      </c>
      <c r="N21" s="1395">
        <v>18062070</v>
      </c>
      <c r="O21" s="1395">
        <v>38547584</v>
      </c>
      <c r="P21" s="1395">
        <v>0</v>
      </c>
      <c r="Q21" s="1394">
        <f t="shared" si="0"/>
        <v>116816547</v>
      </c>
    </row>
    <row r="22" spans="1:17" s="148" customFormat="1" x14ac:dyDescent="0.25">
      <c r="A22" s="531"/>
      <c r="E22" s="532"/>
      <c r="F22" s="533"/>
      <c r="G22" s="533"/>
      <c r="H22" s="533"/>
    </row>
    <row r="23" spans="1:17" s="148" customFormat="1" x14ac:dyDescent="0.25">
      <c r="A23" s="534" t="s">
        <v>101</v>
      </c>
      <c r="F23" s="533"/>
      <c r="G23" s="533"/>
      <c r="H23" s="533"/>
    </row>
    <row r="24" spans="1:17" s="148" customFormat="1" x14ac:dyDescent="0.25">
      <c r="A24" s="535" t="s">
        <v>102</v>
      </c>
      <c r="F24" s="533"/>
      <c r="G24" s="533"/>
      <c r="H24" s="533"/>
    </row>
    <row r="25" spans="1:17" x14ac:dyDescent="0.25">
      <c r="A25" s="181" t="s">
        <v>1226</v>
      </c>
    </row>
    <row r="27" spans="1:17" x14ac:dyDescent="0.25">
      <c r="C27" s="148"/>
      <c r="D27" s="290"/>
    </row>
    <row r="28" spans="1:17" x14ac:dyDescent="0.25">
      <c r="C28" s="281"/>
      <c r="D28" s="289"/>
    </row>
    <row r="29" spans="1:17" x14ac:dyDescent="0.25">
      <c r="C29" s="282"/>
      <c r="D29" s="289"/>
    </row>
    <row r="30" spans="1:17" x14ac:dyDescent="0.25">
      <c r="C30" s="148"/>
      <c r="D30" s="288"/>
    </row>
    <row r="31" spans="1:17" x14ac:dyDescent="0.25">
      <c r="C31" s="291"/>
      <c r="D31" s="288"/>
    </row>
    <row r="32" spans="1:17" x14ac:dyDescent="0.25">
      <c r="C32" s="282"/>
      <c r="D32" s="289"/>
    </row>
    <row r="33" spans="3:4" x14ac:dyDescent="0.25">
      <c r="C33" s="148"/>
      <c r="D33" s="288"/>
    </row>
    <row r="34" spans="3:4" x14ac:dyDescent="0.25">
      <c r="C34" s="148"/>
      <c r="D34" s="288"/>
    </row>
    <row r="35" spans="3:4" x14ac:dyDescent="0.25">
      <c r="C35" s="148"/>
      <c r="D35" s="290"/>
    </row>
    <row r="36" spans="3:4" x14ac:dyDescent="0.25">
      <c r="C36" s="282"/>
      <c r="D36" s="289"/>
    </row>
    <row r="37" spans="3:4" x14ac:dyDescent="0.25">
      <c r="C37" s="282"/>
      <c r="D37" s="289"/>
    </row>
    <row r="38" spans="3:4" x14ac:dyDescent="0.25">
      <c r="C38" s="148"/>
      <c r="D38" s="288"/>
    </row>
    <row r="39" spans="3:4" x14ac:dyDescent="0.25">
      <c r="C39" s="282"/>
      <c r="D39" s="289"/>
    </row>
    <row r="40" spans="3:4" x14ac:dyDescent="0.25">
      <c r="C40" s="282"/>
      <c r="D40" s="289"/>
    </row>
    <row r="41" spans="3:4" x14ac:dyDescent="0.25">
      <c r="C41" s="148"/>
      <c r="D41" s="290"/>
    </row>
    <row r="42" spans="3:4" x14ac:dyDescent="0.25">
      <c r="C42" s="148"/>
      <c r="D42" s="290"/>
    </row>
    <row r="43" spans="3:4" x14ac:dyDescent="0.25">
      <c r="C43" s="148"/>
      <c r="D43" s="290"/>
    </row>
    <row r="44" spans="3:4" x14ac:dyDescent="0.25">
      <c r="C44" s="148"/>
      <c r="D44" s="290"/>
    </row>
    <row r="45" spans="3:4" x14ac:dyDescent="0.25">
      <c r="C45" s="291"/>
      <c r="D45" s="289"/>
    </row>
    <row r="46" spans="3:4" x14ac:dyDescent="0.25">
      <c r="C46" s="282"/>
      <c r="D46" s="289"/>
    </row>
    <row r="47" spans="3:4" x14ac:dyDescent="0.25">
      <c r="C47" s="148"/>
      <c r="D47" s="288"/>
    </row>
    <row r="48" spans="3:4" x14ac:dyDescent="0.25">
      <c r="C48" s="148"/>
      <c r="D48" s="288"/>
    </row>
    <row r="49" spans="3:4" x14ac:dyDescent="0.25">
      <c r="C49" s="148"/>
      <c r="D49" s="288"/>
    </row>
    <row r="50" spans="3:4" x14ac:dyDescent="0.25">
      <c r="C50" s="148"/>
      <c r="D50" s="290"/>
    </row>
    <row r="51" spans="3:4" x14ac:dyDescent="0.25">
      <c r="C51" s="282"/>
      <c r="D51" s="289"/>
    </row>
    <row r="52" spans="3:4" x14ac:dyDescent="0.25">
      <c r="C52" s="148"/>
      <c r="D52" s="288"/>
    </row>
    <row r="53" spans="3:4" x14ac:dyDescent="0.25">
      <c r="C53" s="291"/>
      <c r="D53" s="289"/>
    </row>
    <row r="54" spans="3:4" x14ac:dyDescent="0.25">
      <c r="C54" s="291"/>
      <c r="D54" s="289"/>
    </row>
    <row r="55" spans="3:4" x14ac:dyDescent="0.25">
      <c r="C55" s="291"/>
      <c r="D55" s="289"/>
    </row>
    <row r="56" spans="3:4" x14ac:dyDescent="0.25">
      <c r="C56" s="282"/>
      <c r="D56" s="289"/>
    </row>
    <row r="57" spans="3:4" x14ac:dyDescent="0.25">
      <c r="C57" s="148"/>
      <c r="D57" s="290"/>
    </row>
    <row r="58" spans="3:4" x14ac:dyDescent="0.25">
      <c r="C58" s="282"/>
      <c r="D58" s="289"/>
    </row>
    <row r="59" spans="3:4" x14ac:dyDescent="0.25">
      <c r="C59" s="148"/>
      <c r="D59" s="288"/>
    </row>
    <row r="60" spans="3:4" x14ac:dyDescent="0.25">
      <c r="C60" s="291"/>
      <c r="D60" s="289"/>
    </row>
    <row r="61" spans="3:4" x14ac:dyDescent="0.25">
      <c r="C61" s="148"/>
      <c r="D61" s="288"/>
    </row>
    <row r="62" spans="3:4" x14ac:dyDescent="0.25">
      <c r="C62" s="282"/>
      <c r="D62" s="289"/>
    </row>
    <row r="63" spans="3:4" x14ac:dyDescent="0.25">
      <c r="C63" s="282"/>
      <c r="D63" s="288"/>
    </row>
  </sheetData>
  <mergeCells count="13">
    <mergeCell ref="I2:K2"/>
    <mergeCell ref="L2:L3"/>
    <mergeCell ref="M2:P2"/>
    <mergeCell ref="A1:Q1"/>
    <mergeCell ref="Q2:Q3"/>
    <mergeCell ref="A2:A3"/>
    <mergeCell ref="B2:B3"/>
    <mergeCell ref="C2:C3"/>
    <mergeCell ref="D2:D3"/>
    <mergeCell ref="E2:E3"/>
    <mergeCell ref="F2:F3"/>
    <mergeCell ref="G2:G3"/>
    <mergeCell ref="H2:H3"/>
  </mergeCells>
  <conditionalFormatting sqref="C35:C40 C42:C50">
    <cfRule type="duplicateValues" dxfId="2" priority="3"/>
  </conditionalFormatting>
  <conditionalFormatting sqref="C27:C34">
    <cfRule type="duplicateValues" dxfId="1" priority="2"/>
  </conditionalFormatting>
  <conditionalFormatting sqref="C41">
    <cfRule type="duplicateValues" dxfId="0" priority="1"/>
  </conditionalFormatting>
  <printOptions horizontalCentered="1"/>
  <pageMargins left="0.7" right="0.7" top="0.75" bottom="0.75" header="0.3" footer="0.3"/>
  <pageSetup paperSize="9" scale="6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workbookViewId="0">
      <selection activeCell="G8" sqref="G8"/>
    </sheetView>
  </sheetViews>
  <sheetFormatPr defaultRowHeight="15" x14ac:dyDescent="0.25"/>
  <cols>
    <col min="1" max="1" width="6.42578125" style="221" bestFit="1" customWidth="1"/>
    <col min="2" max="2" width="32.28515625" style="221" bestFit="1" customWidth="1"/>
    <col min="3" max="3" width="81.140625" style="221" bestFit="1" customWidth="1"/>
    <col min="4" max="4" width="11.28515625" style="9" bestFit="1" customWidth="1"/>
    <col min="5" max="6" width="11.28515625" style="10" bestFit="1" customWidth="1"/>
    <col min="7" max="7" width="12.42578125" style="221" bestFit="1" customWidth="1"/>
    <col min="8" max="8" width="9.42578125" style="221" bestFit="1" customWidth="1"/>
    <col min="9" max="9" width="12.7109375" style="221" customWidth="1"/>
    <col min="10" max="10" width="10.140625" style="221" customWidth="1"/>
    <col min="11" max="16384" width="9.140625" style="221"/>
  </cols>
  <sheetData>
    <row r="1" spans="1:13" x14ac:dyDescent="0.25">
      <c r="A1" s="1764" t="s">
        <v>1513</v>
      </c>
      <c r="B1" s="1764"/>
      <c r="C1" s="1764"/>
      <c r="D1" s="1764"/>
      <c r="E1" s="1764"/>
      <c r="F1" s="1764"/>
      <c r="G1" s="1764"/>
      <c r="H1" s="1764"/>
      <c r="I1" s="1764"/>
      <c r="J1" s="1764"/>
      <c r="K1" s="4"/>
    </row>
    <row r="2" spans="1:13" x14ac:dyDescent="0.25">
      <c r="A2" s="1931" t="s">
        <v>103</v>
      </c>
      <c r="B2" s="1931" t="s">
        <v>104</v>
      </c>
      <c r="C2" s="1932" t="s">
        <v>105</v>
      </c>
      <c r="D2" s="1933" t="s">
        <v>106</v>
      </c>
      <c r="E2" s="1935" t="s">
        <v>107</v>
      </c>
      <c r="F2" s="1936" t="s">
        <v>108</v>
      </c>
      <c r="G2" s="1937" t="s">
        <v>109</v>
      </c>
      <c r="H2" s="1938"/>
      <c r="I2" s="1939" t="s">
        <v>110</v>
      </c>
      <c r="J2" s="1931" t="s">
        <v>111</v>
      </c>
      <c r="K2" s="5"/>
    </row>
    <row r="3" spans="1:13" ht="60" x14ac:dyDescent="0.25">
      <c r="A3" s="1766"/>
      <c r="B3" s="1766"/>
      <c r="C3" s="1768"/>
      <c r="D3" s="1934"/>
      <c r="E3" s="1772"/>
      <c r="F3" s="1774"/>
      <c r="G3" s="1407" t="s">
        <v>112</v>
      </c>
      <c r="H3" s="1407" t="s">
        <v>113</v>
      </c>
      <c r="I3" s="1778"/>
      <c r="J3" s="1766"/>
      <c r="K3" s="5"/>
    </row>
    <row r="4" spans="1:13" x14ac:dyDescent="0.25">
      <c r="A4" s="1405">
        <v>1</v>
      </c>
      <c r="B4" s="1397" t="s">
        <v>1512</v>
      </c>
      <c r="C4" s="1397" t="s">
        <v>1511</v>
      </c>
      <c r="D4" s="1404">
        <v>45414</v>
      </c>
      <c r="E4" s="1404">
        <v>45594</v>
      </c>
      <c r="F4" s="1404">
        <v>45608</v>
      </c>
      <c r="G4" s="1403">
        <v>7162210</v>
      </c>
      <c r="H4" s="1406">
        <v>26</v>
      </c>
      <c r="I4" s="1403">
        <v>1415</v>
      </c>
      <c r="J4" s="1402">
        <v>1013.45</v>
      </c>
      <c r="K4" s="6"/>
    </row>
    <row r="5" spans="1:13" x14ac:dyDescent="0.25">
      <c r="A5" s="1405">
        <v>2</v>
      </c>
      <c r="B5" s="1397" t="s">
        <v>1510</v>
      </c>
      <c r="C5" s="1397" t="s">
        <v>1509</v>
      </c>
      <c r="D5" s="1404">
        <v>45520</v>
      </c>
      <c r="E5" s="1404">
        <v>45595</v>
      </c>
      <c r="F5" s="1404">
        <v>45609</v>
      </c>
      <c r="G5" s="1403">
        <v>2801012</v>
      </c>
      <c r="H5" s="1403">
        <v>26</v>
      </c>
      <c r="I5" s="1403">
        <v>110</v>
      </c>
      <c r="J5" s="1402">
        <v>30.81</v>
      </c>
      <c r="K5" s="7"/>
      <c r="L5" s="8"/>
    </row>
    <row r="6" spans="1:13" x14ac:dyDescent="0.25">
      <c r="A6" s="1405">
        <v>3</v>
      </c>
      <c r="B6" s="1397" t="s">
        <v>1508</v>
      </c>
      <c r="C6" s="1397" t="s">
        <v>1507</v>
      </c>
      <c r="D6" s="1404">
        <v>45496</v>
      </c>
      <c r="E6" s="1404">
        <v>45604</v>
      </c>
      <c r="F6" s="1404">
        <v>45618</v>
      </c>
      <c r="G6" s="1403">
        <v>1357200</v>
      </c>
      <c r="H6" s="1403">
        <v>26</v>
      </c>
      <c r="I6" s="1403">
        <v>11</v>
      </c>
      <c r="J6" s="1402">
        <v>1.49</v>
      </c>
      <c r="K6" s="11"/>
      <c r="L6" s="8"/>
    </row>
    <row r="7" spans="1:13" x14ac:dyDescent="0.25">
      <c r="A7" s="1405">
        <v>4</v>
      </c>
      <c r="B7" s="1397" t="s">
        <v>1506</v>
      </c>
      <c r="C7" s="1397" t="s">
        <v>1505</v>
      </c>
      <c r="D7" s="1404">
        <v>45497</v>
      </c>
      <c r="E7" s="1404">
        <v>45607</v>
      </c>
      <c r="F7" s="1404">
        <v>45621</v>
      </c>
      <c r="G7" s="1403">
        <v>32914271</v>
      </c>
      <c r="H7" s="1403">
        <v>26</v>
      </c>
      <c r="I7" s="1403">
        <v>3.51</v>
      </c>
      <c r="J7" s="1402">
        <v>11.55</v>
      </c>
      <c r="K7" s="11"/>
      <c r="L7" s="8"/>
    </row>
    <row r="8" spans="1:13" x14ac:dyDescent="0.25">
      <c r="A8" s="1405">
        <v>5</v>
      </c>
      <c r="B8" s="1397" t="s">
        <v>1504</v>
      </c>
      <c r="C8" s="1397" t="s">
        <v>1503</v>
      </c>
      <c r="D8" s="1404">
        <v>45509</v>
      </c>
      <c r="E8" s="1404">
        <v>45607</v>
      </c>
      <c r="F8" s="1404">
        <v>45621</v>
      </c>
      <c r="G8" s="1403">
        <v>2435966</v>
      </c>
      <c r="H8" s="1403">
        <v>26</v>
      </c>
      <c r="I8" s="1403">
        <v>20</v>
      </c>
      <c r="J8" s="1402">
        <v>4.87</v>
      </c>
      <c r="K8" s="11"/>
      <c r="L8" s="8"/>
    </row>
    <row r="9" spans="1:13" x14ac:dyDescent="0.25">
      <c r="K9" s="7"/>
      <c r="L9" s="7"/>
      <c r="M9" s="7"/>
    </row>
    <row r="10" spans="1:13" x14ac:dyDescent="0.25">
      <c r="A10" s="181" t="s">
        <v>128</v>
      </c>
      <c r="K10" s="7"/>
      <c r="L10" s="7"/>
      <c r="M10" s="7"/>
    </row>
    <row r="11" spans="1:13" x14ac:dyDescent="0.25">
      <c r="K11" s="7"/>
      <c r="L11" s="7"/>
      <c r="M11" s="7"/>
    </row>
    <row r="12" spans="1:13" x14ac:dyDescent="0.25">
      <c r="K12" s="7"/>
      <c r="L12" s="7"/>
      <c r="M12" s="7"/>
    </row>
    <row r="13" spans="1:13" x14ac:dyDescent="0.25">
      <c r="K13" s="7"/>
      <c r="L13" s="7"/>
      <c r="M13" s="7"/>
    </row>
    <row r="14" spans="1:13" x14ac:dyDescent="0.25">
      <c r="K14" s="7"/>
      <c r="L14" s="7"/>
      <c r="M14" s="7"/>
    </row>
  </sheetData>
  <mergeCells count="10">
    <mergeCell ref="A1:J1"/>
    <mergeCell ref="A2:A3"/>
    <mergeCell ref="B2:B3"/>
    <mergeCell ref="C2:C3"/>
    <mergeCell ref="D2:D3"/>
    <mergeCell ref="E2:E3"/>
    <mergeCell ref="F2:F3"/>
    <mergeCell ref="G2:H2"/>
    <mergeCell ref="I2:I3"/>
    <mergeCell ref="J2:J3"/>
  </mergeCells>
  <printOptions horizontalCentered="1"/>
  <pageMargins left="0.70866141732283472" right="0.70866141732283472" top="0.74803149606299213" bottom="0.74803149606299213" header="0.31496062992125984" footer="0.31496062992125984"/>
  <pageSetup paperSize="9" scale="88"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showGridLines="0" topLeftCell="A4" workbookViewId="0">
      <selection activeCell="B20" sqref="B20:I20"/>
    </sheetView>
  </sheetViews>
  <sheetFormatPr defaultRowHeight="15" x14ac:dyDescent="0.25"/>
  <cols>
    <col min="1" max="1" width="14" style="221" customWidth="1"/>
    <col min="2" max="2" width="13.5703125" style="221" bestFit="1" customWidth="1"/>
    <col min="3" max="3" width="9.28515625" style="221" bestFit="1" customWidth="1"/>
    <col min="4" max="4" width="11.28515625" style="221" customWidth="1"/>
    <col min="5" max="5" width="9.42578125" style="221" customWidth="1"/>
    <col min="6" max="6" width="7" style="221" bestFit="1" customWidth="1"/>
    <col min="7" max="7" width="10" style="221" bestFit="1" customWidth="1"/>
    <col min="8" max="8" width="13.5703125" style="221" bestFit="1" customWidth="1"/>
    <col min="9" max="9" width="9.28515625" style="221" bestFit="1" customWidth="1"/>
    <col min="10" max="16384" width="9.140625" style="221"/>
  </cols>
  <sheetData>
    <row r="1" spans="1:14" x14ac:dyDescent="0.25">
      <c r="A1" s="1780" t="s">
        <v>673</v>
      </c>
      <c r="B1" s="1780"/>
      <c r="C1" s="1780"/>
      <c r="D1" s="1780"/>
      <c r="E1" s="1780"/>
      <c r="F1" s="1780"/>
      <c r="G1" s="1780"/>
      <c r="H1" s="1780"/>
      <c r="I1" s="1780"/>
      <c r="J1" s="12"/>
      <c r="K1" s="12"/>
      <c r="L1" s="12"/>
    </row>
    <row r="2" spans="1:14" x14ac:dyDescent="0.25">
      <c r="A2" s="1940" t="s">
        <v>114</v>
      </c>
      <c r="B2" s="1941" t="s">
        <v>115</v>
      </c>
      <c r="C2" s="1942"/>
      <c r="D2" s="1942"/>
      <c r="E2" s="1942"/>
      <c r="F2" s="1942"/>
      <c r="G2" s="1942"/>
      <c r="H2" s="1942"/>
      <c r="I2" s="1943"/>
    </row>
    <row r="3" spans="1:14" x14ac:dyDescent="0.25">
      <c r="A3" s="1782"/>
      <c r="B3" s="1941" t="s">
        <v>116</v>
      </c>
      <c r="C3" s="1942"/>
      <c r="D3" s="1942"/>
      <c r="E3" s="1942"/>
      <c r="F3" s="1942"/>
      <c r="G3" s="1943"/>
      <c r="H3" s="1944" t="s">
        <v>94</v>
      </c>
      <c r="I3" s="1945"/>
    </row>
    <row r="4" spans="1:14" ht="30" customHeight="1" x14ac:dyDescent="0.25">
      <c r="A4" s="1782"/>
      <c r="B4" s="1946" t="s">
        <v>117</v>
      </c>
      <c r="C4" s="1947"/>
      <c r="D4" s="1946" t="s">
        <v>118</v>
      </c>
      <c r="E4" s="1947"/>
      <c r="F4" s="1946" t="s">
        <v>119</v>
      </c>
      <c r="G4" s="1947"/>
      <c r="H4" s="1931" t="s">
        <v>120</v>
      </c>
      <c r="I4" s="1931" t="s">
        <v>1214</v>
      </c>
    </row>
    <row r="5" spans="1:14" ht="30" x14ac:dyDescent="0.25">
      <c r="A5" s="1783"/>
      <c r="B5" s="1422" t="s">
        <v>120</v>
      </c>
      <c r="C5" s="1422" t="s">
        <v>1214</v>
      </c>
      <c r="D5" s="1422" t="s">
        <v>120</v>
      </c>
      <c r="E5" s="1422" t="s">
        <v>121</v>
      </c>
      <c r="F5" s="1422" t="s">
        <v>120</v>
      </c>
      <c r="G5" s="1422" t="s">
        <v>1215</v>
      </c>
      <c r="H5" s="1766"/>
      <c r="I5" s="1766"/>
    </row>
    <row r="6" spans="1:14" x14ac:dyDescent="0.25">
      <c r="A6" s="1421" t="s">
        <v>477</v>
      </c>
      <c r="B6" s="1420">
        <v>1</v>
      </c>
      <c r="C6" s="1419">
        <v>4.3600000000000003</v>
      </c>
      <c r="D6" s="1420">
        <v>1</v>
      </c>
      <c r="E6" s="1419">
        <v>3.27</v>
      </c>
      <c r="F6" s="1420">
        <v>71</v>
      </c>
      <c r="G6" s="1419">
        <v>10243.92</v>
      </c>
      <c r="H6" s="1420">
        <v>73</v>
      </c>
      <c r="I6" s="1419">
        <v>10251.549999999999</v>
      </c>
      <c r="K6" s="13"/>
      <c r="L6" s="13"/>
      <c r="M6" s="14"/>
      <c r="N6" s="14"/>
    </row>
    <row r="7" spans="1:14" x14ac:dyDescent="0.25">
      <c r="A7" s="1418" t="s">
        <v>681</v>
      </c>
      <c r="B7" s="345">
        <f t="shared" ref="B7:I7" si="0">SUM(B8:B15)</f>
        <v>46</v>
      </c>
      <c r="C7" s="540">
        <f t="shared" si="0"/>
        <v>2519.8193139269997</v>
      </c>
      <c r="D7" s="344">
        <f t="shared" si="0"/>
        <v>1</v>
      </c>
      <c r="E7" s="540">
        <f t="shared" si="0"/>
        <v>5.61</v>
      </c>
      <c r="F7" s="344">
        <f t="shared" si="0"/>
        <v>0</v>
      </c>
      <c r="G7" s="540">
        <f t="shared" si="0"/>
        <v>0</v>
      </c>
      <c r="H7" s="344">
        <f t="shared" si="0"/>
        <v>47</v>
      </c>
      <c r="I7" s="540">
        <f t="shared" si="0"/>
        <v>2525.4293139270003</v>
      </c>
      <c r="K7" s="13"/>
      <c r="L7" s="13"/>
      <c r="M7" s="14"/>
      <c r="N7" s="14"/>
    </row>
    <row r="8" spans="1:14" x14ac:dyDescent="0.25">
      <c r="A8" s="1411">
        <v>45412</v>
      </c>
      <c r="B8" s="1417">
        <v>4</v>
      </c>
      <c r="C8" s="1416">
        <v>25.34</v>
      </c>
      <c r="D8" s="1408">
        <v>1</v>
      </c>
      <c r="E8" s="1416">
        <v>5.61</v>
      </c>
      <c r="F8" s="1408">
        <v>0</v>
      </c>
      <c r="G8" s="1416">
        <v>0</v>
      </c>
      <c r="H8" s="1408">
        <f>SUM(B8,D8,F8)</f>
        <v>5</v>
      </c>
      <c r="I8" s="1412">
        <f>SUM(C8,E8,G8)</f>
        <v>30.95</v>
      </c>
      <c r="K8" s="13"/>
      <c r="L8" s="13"/>
      <c r="M8" s="14"/>
      <c r="N8" s="14"/>
    </row>
    <row r="9" spans="1:14" x14ac:dyDescent="0.25">
      <c r="A9" s="1411">
        <v>45443</v>
      </c>
      <c r="B9" s="1410">
        <v>1</v>
      </c>
      <c r="C9" s="1412">
        <v>4.9800000000000004</v>
      </c>
      <c r="D9" s="1409">
        <v>0</v>
      </c>
      <c r="E9" s="1412">
        <v>0</v>
      </c>
      <c r="F9" s="1409">
        <v>0</v>
      </c>
      <c r="G9" s="1412">
        <v>0</v>
      </c>
      <c r="H9" s="1408">
        <v>1</v>
      </c>
      <c r="I9" s="1412">
        <v>4.9800000000000004</v>
      </c>
      <c r="K9" s="13"/>
      <c r="L9" s="13"/>
      <c r="M9" s="14"/>
      <c r="N9" s="14"/>
    </row>
    <row r="10" spans="1:14" x14ac:dyDescent="0.25">
      <c r="A10" s="1411">
        <v>45473</v>
      </c>
      <c r="B10" s="1410">
        <v>2</v>
      </c>
      <c r="C10" s="1412">
        <v>5.66</v>
      </c>
      <c r="D10" s="1409">
        <v>0</v>
      </c>
      <c r="E10" s="1412">
        <v>0</v>
      </c>
      <c r="F10" s="1409">
        <v>0</v>
      </c>
      <c r="G10" s="1412">
        <v>0</v>
      </c>
      <c r="H10" s="1408">
        <f t="shared" ref="H10:I15" si="1">SUM(B10,D10,F10)</f>
        <v>2</v>
      </c>
      <c r="I10" s="1412">
        <f t="shared" si="1"/>
        <v>5.66</v>
      </c>
      <c r="K10" s="13"/>
      <c r="L10" s="13"/>
      <c r="M10" s="14"/>
      <c r="N10" s="14"/>
    </row>
    <row r="11" spans="1:14" x14ac:dyDescent="0.25">
      <c r="A11" s="1411">
        <v>45504</v>
      </c>
      <c r="B11" s="1410">
        <v>14</v>
      </c>
      <c r="C11" s="1412">
        <v>441.47931392700002</v>
      </c>
      <c r="D11" s="1410">
        <v>0</v>
      </c>
      <c r="E11" s="1415">
        <v>0</v>
      </c>
      <c r="F11" s="1410">
        <v>0</v>
      </c>
      <c r="G11" s="1415">
        <v>0</v>
      </c>
      <c r="H11" s="1408">
        <f t="shared" si="1"/>
        <v>14</v>
      </c>
      <c r="I11" s="1412">
        <f t="shared" si="1"/>
        <v>441.47931392700002</v>
      </c>
      <c r="K11" s="13"/>
      <c r="L11" s="13"/>
      <c r="M11" s="14"/>
      <c r="N11" s="14"/>
    </row>
    <row r="12" spans="1:14" x14ac:dyDescent="0.25">
      <c r="A12" s="1411">
        <v>45535</v>
      </c>
      <c r="B12" s="1410">
        <v>8</v>
      </c>
      <c r="C12" s="1412">
        <v>341.08</v>
      </c>
      <c r="D12" s="1410">
        <v>0</v>
      </c>
      <c r="E12" s="1415">
        <v>0</v>
      </c>
      <c r="F12" s="1410">
        <v>0</v>
      </c>
      <c r="G12" s="1415">
        <v>0</v>
      </c>
      <c r="H12" s="1408">
        <f t="shared" si="1"/>
        <v>8</v>
      </c>
      <c r="I12" s="1412">
        <f t="shared" si="1"/>
        <v>341.08</v>
      </c>
      <c r="K12" s="13"/>
      <c r="L12" s="13"/>
      <c r="M12" s="14"/>
      <c r="N12" s="14"/>
    </row>
    <row r="13" spans="1:14" x14ac:dyDescent="0.25">
      <c r="A13" s="1411">
        <v>45565</v>
      </c>
      <c r="B13" s="1410">
        <v>4</v>
      </c>
      <c r="C13" s="1412">
        <v>183.52</v>
      </c>
      <c r="D13" s="1410">
        <v>0</v>
      </c>
      <c r="E13" s="1415">
        <v>0</v>
      </c>
      <c r="F13" s="1410">
        <v>0</v>
      </c>
      <c r="G13" s="1415">
        <v>0</v>
      </c>
      <c r="H13" s="1408">
        <f t="shared" si="1"/>
        <v>4</v>
      </c>
      <c r="I13" s="1412">
        <f t="shared" si="1"/>
        <v>183.52</v>
      </c>
      <c r="K13" s="13"/>
      <c r="L13" s="13"/>
      <c r="M13" s="14"/>
      <c r="N13" s="14"/>
    </row>
    <row r="14" spans="1:14" x14ac:dyDescent="0.25">
      <c r="A14" s="1411">
        <v>45596</v>
      </c>
      <c r="B14" s="1410">
        <v>8</v>
      </c>
      <c r="C14" s="1412">
        <v>455.59</v>
      </c>
      <c r="D14" s="1409">
        <v>0</v>
      </c>
      <c r="E14" s="1412">
        <v>0</v>
      </c>
      <c r="F14" s="1414">
        <v>0</v>
      </c>
      <c r="G14" s="1412">
        <v>0</v>
      </c>
      <c r="H14" s="1408">
        <f t="shared" si="1"/>
        <v>8</v>
      </c>
      <c r="I14" s="1412">
        <f t="shared" si="1"/>
        <v>455.59</v>
      </c>
      <c r="K14" s="13"/>
      <c r="L14" s="13"/>
      <c r="M14" s="14"/>
      <c r="N14" s="14"/>
    </row>
    <row r="15" spans="1:14" x14ac:dyDescent="0.25">
      <c r="A15" s="1411">
        <v>45626</v>
      </c>
      <c r="B15" s="1410">
        <v>5</v>
      </c>
      <c r="C15" s="1412">
        <v>1062.17</v>
      </c>
      <c r="D15" s="1409">
        <v>0</v>
      </c>
      <c r="E15" s="1412">
        <v>0</v>
      </c>
      <c r="F15" s="1414">
        <v>0</v>
      </c>
      <c r="G15" s="1412">
        <v>0</v>
      </c>
      <c r="H15" s="1413">
        <f t="shared" si="1"/>
        <v>5</v>
      </c>
      <c r="I15" s="1412">
        <f t="shared" si="1"/>
        <v>1062.17</v>
      </c>
      <c r="K15" s="13"/>
      <c r="L15" s="13"/>
      <c r="M15" s="14"/>
      <c r="N15" s="14"/>
    </row>
    <row r="16" spans="1:14" x14ac:dyDescent="0.25">
      <c r="A16" s="433" t="str">
        <f>"$ indicates as on "&amp;TEXT(IF(COUNT(B8:B15)=1,A8,IF(COUNT(B8:B15)=2,A9,IF(COUNT(B8:B15)=3,A10,IF(COUNT(B8:B15)=4,A11,IF(COUNT(B8:B15)=5,A12,IF(COUNT(B8:B15)=6,A13,IF(COUNT(B8:B15)=7,A14,IF(COUNT(B8:B15)=8,A15,IF(COUNT(B8:B15)=9,#REF!,IF(COUNT(B8:B15)=10,#REF!,IF(COUNT(B8:B15)=11,#REF!,#REF!))))))))))),"mmmm dd, yyyy")</f>
        <v>$ indicates as on November 30, 2024</v>
      </c>
      <c r="B16" s="15"/>
      <c r="C16" s="15"/>
      <c r="D16" s="15"/>
      <c r="E16" s="15"/>
      <c r="F16" s="18"/>
      <c r="G16" s="18"/>
      <c r="H16" s="266"/>
      <c r="I16" s="18"/>
      <c r="K16" s="13"/>
      <c r="L16" s="13"/>
      <c r="M16" s="14"/>
      <c r="N16" s="14"/>
    </row>
    <row r="17" spans="1:14" x14ac:dyDescent="0.25">
      <c r="A17" s="1779" t="s">
        <v>125</v>
      </c>
      <c r="B17" s="1779"/>
      <c r="C17" s="1779"/>
      <c r="D17" s="1779"/>
      <c r="E17" s="1779"/>
      <c r="F17" s="1779"/>
      <c r="G17" s="1779"/>
      <c r="H17" s="15"/>
      <c r="I17" s="16"/>
      <c r="K17" s="13"/>
      <c r="L17" s="13"/>
      <c r="M17" s="14"/>
      <c r="N17" s="14"/>
    </row>
    <row r="18" spans="1:14" x14ac:dyDescent="0.25">
      <c r="A18" s="1779" t="s">
        <v>126</v>
      </c>
      <c r="B18" s="1779"/>
      <c r="C18" s="1779"/>
      <c r="D18" s="1371"/>
      <c r="E18" s="18"/>
      <c r="F18" s="15"/>
      <c r="G18" s="18"/>
      <c r="H18" s="15"/>
      <c r="I18" s="16"/>
      <c r="K18" s="13"/>
      <c r="L18" s="13"/>
      <c r="M18" s="14"/>
      <c r="N18" s="14"/>
    </row>
    <row r="19" spans="1:14" x14ac:dyDescent="0.25">
      <c r="A19" s="19" t="s">
        <v>128</v>
      </c>
      <c r="B19" s="19"/>
      <c r="C19" s="19"/>
      <c r="D19" s="19"/>
      <c r="E19" s="19"/>
      <c r="F19" s="19"/>
      <c r="G19" s="19"/>
      <c r="H19" s="15"/>
      <c r="I19" s="16"/>
      <c r="K19" s="13"/>
      <c r="L19" s="13"/>
      <c r="M19" s="14"/>
      <c r="N19" s="14"/>
    </row>
    <row r="20" spans="1:14" x14ac:dyDescent="0.25">
      <c r="A20" s="20"/>
      <c r="B20" s="15">
        <f>SUM(B8:B15)</f>
        <v>46</v>
      </c>
      <c r="C20" s="15">
        <f t="shared" ref="C20:I20" si="2">SUM(C8:C15)</f>
        <v>2519.8193139269997</v>
      </c>
      <c r="D20" s="15">
        <f t="shared" si="2"/>
        <v>1</v>
      </c>
      <c r="E20" s="15">
        <f t="shared" si="2"/>
        <v>5.61</v>
      </c>
      <c r="F20" s="15">
        <f t="shared" si="2"/>
        <v>0</v>
      </c>
      <c r="G20" s="15">
        <f t="shared" si="2"/>
        <v>0</v>
      </c>
      <c r="H20" s="15">
        <f t="shared" si="2"/>
        <v>47</v>
      </c>
      <c r="I20" s="15">
        <f t="shared" si="2"/>
        <v>2525.4293139270003</v>
      </c>
      <c r="J20" s="22"/>
      <c r="K20" s="13"/>
      <c r="L20" s="13"/>
      <c r="M20" s="14"/>
      <c r="N20" s="14"/>
    </row>
    <row r="21" spans="1:14" x14ac:dyDescent="0.25">
      <c r="A21" s="20"/>
      <c r="B21" s="15"/>
      <c r="C21" s="21"/>
      <c r="D21" s="15"/>
      <c r="E21" s="15"/>
      <c r="F21" s="15"/>
      <c r="G21" s="15"/>
      <c r="H21" s="15"/>
      <c r="I21" s="21"/>
      <c r="J21" s="22"/>
      <c r="K21" s="13"/>
      <c r="L21" s="13"/>
      <c r="M21" s="14"/>
      <c r="N21" s="14"/>
    </row>
    <row r="22" spans="1:14" x14ac:dyDescent="0.25">
      <c r="A22" s="20"/>
      <c r="B22" s="23"/>
      <c r="C22" s="24"/>
      <c r="D22" s="23"/>
      <c r="E22" s="24"/>
      <c r="F22" s="23"/>
      <c r="G22" s="23"/>
      <c r="H22" s="23"/>
      <c r="I22" s="24"/>
      <c r="J22" s="7"/>
      <c r="K22" s="13"/>
      <c r="L22" s="13"/>
      <c r="M22" s="25"/>
      <c r="N22" s="25"/>
    </row>
    <row r="23" spans="1:14" x14ac:dyDescent="0.25">
      <c r="A23" s="26"/>
      <c r="B23" s="27"/>
      <c r="C23" s="27"/>
      <c r="D23" s="27"/>
      <c r="E23" s="27"/>
      <c r="F23" s="27"/>
      <c r="G23" s="27"/>
      <c r="H23" s="27"/>
      <c r="I23" s="27"/>
    </row>
    <row r="24" spans="1:14" x14ac:dyDescent="0.25">
      <c r="A24" s="26"/>
      <c r="B24" s="27"/>
      <c r="C24" s="27"/>
      <c r="D24" s="27"/>
      <c r="E24" s="27"/>
      <c r="F24" s="27"/>
      <c r="G24" s="27"/>
      <c r="H24" s="27"/>
      <c r="I24" s="27"/>
    </row>
    <row r="25" spans="1:14" x14ac:dyDescent="0.25">
      <c r="A25" s="28"/>
      <c r="B25" s="27"/>
      <c r="C25" s="27"/>
      <c r="D25" s="27"/>
      <c r="E25" s="27"/>
      <c r="F25" s="27"/>
      <c r="G25" s="27"/>
      <c r="H25" s="27"/>
      <c r="I25" s="27"/>
    </row>
    <row r="26" spans="1:14" x14ac:dyDescent="0.25">
      <c r="A26" s="28"/>
      <c r="B26" s="27"/>
      <c r="C26" s="27"/>
      <c r="D26" s="27"/>
      <c r="E26" s="27"/>
      <c r="F26" s="27"/>
      <c r="G26" s="27"/>
      <c r="H26" s="27"/>
      <c r="I26" s="27"/>
    </row>
    <row r="27" spans="1:14" x14ac:dyDescent="0.25">
      <c r="H27" s="19"/>
      <c r="I27" s="19"/>
    </row>
    <row r="28" spans="1:14" x14ac:dyDescent="0.25">
      <c r="H28" s="19"/>
      <c r="I28" s="19"/>
    </row>
    <row r="29" spans="1:14" x14ac:dyDescent="0.25">
      <c r="H29" s="29"/>
      <c r="I29" s="29"/>
    </row>
    <row r="30" spans="1:14" x14ac:dyDescent="0.25">
      <c r="H30" s="30"/>
      <c r="I30" s="30"/>
    </row>
    <row r="32" spans="1:14" x14ac:dyDescent="0.25">
      <c r="B32" s="14"/>
      <c r="C32" s="14"/>
      <c r="D32" s="14"/>
      <c r="E32" s="14"/>
      <c r="F32" s="14"/>
      <c r="G32" s="14"/>
      <c r="H32" s="14"/>
      <c r="I32" s="14"/>
    </row>
  </sheetData>
  <mergeCells count="12">
    <mergeCell ref="A18:C18"/>
    <mergeCell ref="A1:I1"/>
    <mergeCell ref="A2:A5"/>
    <mergeCell ref="B2:I2"/>
    <mergeCell ref="B3:G3"/>
    <mergeCell ref="H3:I3"/>
    <mergeCell ref="B4:C4"/>
    <mergeCell ref="D4:E4"/>
    <mergeCell ref="F4:G4"/>
    <mergeCell ref="H4:H5"/>
    <mergeCell ref="I4:I5"/>
    <mergeCell ref="A17:G17"/>
  </mergeCells>
  <printOptions horizontalCentered="1"/>
  <pageMargins left="0.7" right="0.7" top="0.75" bottom="0.75" header="0.3" footer="0.3"/>
  <pageSetup paperSize="9"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0"/>
  <sheetViews>
    <sheetView showGridLines="0" topLeftCell="A28" workbookViewId="0">
      <selection activeCell="F14" sqref="F14"/>
    </sheetView>
  </sheetViews>
  <sheetFormatPr defaultRowHeight="15" x14ac:dyDescent="0.25"/>
  <cols>
    <col min="1" max="1" width="56" style="221" customWidth="1"/>
    <col min="2" max="2" width="13.28515625" style="221" customWidth="1"/>
    <col min="3" max="3" width="9.85546875" style="221" customWidth="1"/>
    <col min="4" max="4" width="13.28515625" style="221" customWidth="1"/>
    <col min="5" max="5" width="9.85546875" style="221" customWidth="1"/>
    <col min="6" max="6" width="9.42578125" style="221" customWidth="1"/>
    <col min="7" max="7" width="9.85546875" style="221" customWidth="1"/>
    <col min="8" max="8" width="11.5703125" style="221" customWidth="1"/>
    <col min="9" max="9" width="9.85546875" style="221" customWidth="1"/>
    <col min="10" max="10" width="9.5703125" style="221" customWidth="1"/>
    <col min="11" max="11" width="9.85546875" style="221" customWidth="1"/>
    <col min="12" max="12" width="10.28515625" style="221" customWidth="1"/>
    <col min="13" max="13" width="9.85546875" style="221" customWidth="1"/>
    <col min="14" max="14" width="10.7109375" style="221" customWidth="1"/>
    <col min="15" max="15" width="10.140625" style="221" customWidth="1"/>
    <col min="16" max="16" width="9.140625" style="221" customWidth="1"/>
    <col min="17" max="17" width="12.5703125" style="221" customWidth="1"/>
    <col min="18" max="20" width="9.140625" style="221" customWidth="1"/>
    <col min="21" max="21" width="10" style="221" customWidth="1"/>
    <col min="22" max="22" width="9.140625" style="221" customWidth="1"/>
    <col min="23" max="23" width="10.42578125" style="221" customWidth="1"/>
    <col min="24" max="41" width="9.140625" style="221" customWidth="1"/>
    <col min="42" max="16384" width="9.140625" style="221"/>
  </cols>
  <sheetData>
    <row r="1" spans="1:41" ht="15" customHeight="1" x14ac:dyDescent="0.25">
      <c r="A1" s="1799" t="s">
        <v>653</v>
      </c>
      <c r="B1" s="1799"/>
      <c r="C1" s="1799"/>
      <c r="D1" s="1799"/>
      <c r="E1" s="1799"/>
      <c r="F1" s="1799"/>
      <c r="G1" s="1799"/>
      <c r="H1" s="1799"/>
      <c r="I1" s="1799"/>
      <c r="J1" s="1373"/>
      <c r="K1" s="1373"/>
      <c r="L1" s="1373"/>
      <c r="M1" s="1373"/>
      <c r="N1" s="224"/>
      <c r="O1" s="224"/>
    </row>
    <row r="2" spans="1:41" x14ac:dyDescent="0.25">
      <c r="A2" s="1953" t="s">
        <v>129</v>
      </c>
      <c r="B2" s="1956" t="s">
        <v>477</v>
      </c>
      <c r="C2" s="1956"/>
      <c r="D2" s="1956"/>
      <c r="E2" s="1956"/>
      <c r="F2" s="1956" t="s">
        <v>1558</v>
      </c>
      <c r="G2" s="1956"/>
      <c r="H2" s="1956"/>
      <c r="I2" s="1956"/>
      <c r="J2" s="1948">
        <v>45412</v>
      </c>
      <c r="K2" s="1949"/>
      <c r="L2" s="1949"/>
      <c r="M2" s="1950"/>
      <c r="N2" s="1948">
        <v>45443</v>
      </c>
      <c r="O2" s="1949"/>
      <c r="P2" s="1949"/>
      <c r="Q2" s="1950"/>
      <c r="R2" s="1948">
        <v>45473</v>
      </c>
      <c r="S2" s="1949"/>
      <c r="T2" s="1949"/>
      <c r="U2" s="1950"/>
      <c r="V2" s="1948">
        <v>45504</v>
      </c>
      <c r="W2" s="1949"/>
      <c r="X2" s="1949"/>
      <c r="Y2" s="1950"/>
      <c r="Z2" s="1948">
        <v>45535</v>
      </c>
      <c r="AA2" s="1949"/>
      <c r="AB2" s="1949"/>
      <c r="AC2" s="1950"/>
      <c r="AD2" s="1948">
        <v>45565</v>
      </c>
      <c r="AE2" s="1949"/>
      <c r="AF2" s="1949"/>
      <c r="AG2" s="1950"/>
      <c r="AH2" s="1948">
        <v>45596</v>
      </c>
      <c r="AI2" s="1949"/>
      <c r="AJ2" s="1949"/>
      <c r="AK2" s="1950"/>
      <c r="AL2" s="1948">
        <v>45626</v>
      </c>
      <c r="AM2" s="1949"/>
      <c r="AN2" s="1949"/>
      <c r="AO2" s="1950"/>
    </row>
    <row r="3" spans="1:41" x14ac:dyDescent="0.25">
      <c r="A3" s="1954"/>
      <c r="B3" s="1951" t="s">
        <v>130</v>
      </c>
      <c r="C3" s="1952"/>
      <c r="D3" s="1951" t="s">
        <v>131</v>
      </c>
      <c r="E3" s="1952"/>
      <c r="F3" s="1951" t="s">
        <v>130</v>
      </c>
      <c r="G3" s="1952"/>
      <c r="H3" s="1951" t="s">
        <v>131</v>
      </c>
      <c r="I3" s="1952"/>
      <c r="J3" s="1951" t="s">
        <v>130</v>
      </c>
      <c r="K3" s="1952"/>
      <c r="L3" s="1951" t="s">
        <v>131</v>
      </c>
      <c r="M3" s="1952"/>
      <c r="N3" s="1951" t="s">
        <v>130</v>
      </c>
      <c r="O3" s="1952"/>
      <c r="P3" s="1951" t="s">
        <v>131</v>
      </c>
      <c r="Q3" s="1952"/>
      <c r="R3" s="1951" t="s">
        <v>130</v>
      </c>
      <c r="S3" s="1952"/>
      <c r="T3" s="1951" t="s">
        <v>131</v>
      </c>
      <c r="U3" s="1952"/>
      <c r="V3" s="1951" t="s">
        <v>130</v>
      </c>
      <c r="W3" s="1952"/>
      <c r="X3" s="1951" t="s">
        <v>131</v>
      </c>
      <c r="Y3" s="1952"/>
      <c r="Z3" s="1951" t="s">
        <v>130</v>
      </c>
      <c r="AA3" s="1952"/>
      <c r="AB3" s="1951" t="s">
        <v>131</v>
      </c>
      <c r="AC3" s="1952"/>
      <c r="AD3" s="1951" t="s">
        <v>130</v>
      </c>
      <c r="AE3" s="1952"/>
      <c r="AF3" s="1951" t="s">
        <v>131</v>
      </c>
      <c r="AG3" s="1952"/>
      <c r="AH3" s="1951" t="s">
        <v>130</v>
      </c>
      <c r="AI3" s="1952"/>
      <c r="AJ3" s="1951" t="s">
        <v>131</v>
      </c>
      <c r="AK3" s="1952"/>
      <c r="AL3" s="1951" t="s">
        <v>130</v>
      </c>
      <c r="AM3" s="1952"/>
      <c r="AN3" s="1951" t="s">
        <v>131</v>
      </c>
      <c r="AO3" s="1952"/>
    </row>
    <row r="4" spans="1:41" ht="31.5" customHeight="1" x14ac:dyDescent="0.25">
      <c r="A4" s="1955"/>
      <c r="B4" s="1490" t="s">
        <v>132</v>
      </c>
      <c r="C4" s="1490" t="s">
        <v>133</v>
      </c>
      <c r="D4" s="1490" t="s">
        <v>132</v>
      </c>
      <c r="E4" s="1490" t="s">
        <v>133</v>
      </c>
      <c r="F4" s="1490" t="s">
        <v>132</v>
      </c>
      <c r="G4" s="1490" t="s">
        <v>133</v>
      </c>
      <c r="H4" s="1490" t="s">
        <v>132</v>
      </c>
      <c r="I4" s="1490" t="s">
        <v>133</v>
      </c>
      <c r="J4" s="1490" t="s">
        <v>132</v>
      </c>
      <c r="K4" s="1490" t="s">
        <v>133</v>
      </c>
      <c r="L4" s="1490" t="s">
        <v>132</v>
      </c>
      <c r="M4" s="1490" t="s">
        <v>133</v>
      </c>
      <c r="N4" s="1490" t="s">
        <v>132</v>
      </c>
      <c r="O4" s="1490" t="s">
        <v>133</v>
      </c>
      <c r="P4" s="1490" t="s">
        <v>132</v>
      </c>
      <c r="Q4" s="1490" t="s">
        <v>133</v>
      </c>
      <c r="R4" s="1490" t="s">
        <v>132</v>
      </c>
      <c r="S4" s="1490" t="s">
        <v>1216</v>
      </c>
      <c r="T4" s="1490" t="s">
        <v>132</v>
      </c>
      <c r="U4" s="1490" t="s">
        <v>1216</v>
      </c>
      <c r="V4" s="1490" t="s">
        <v>132</v>
      </c>
      <c r="W4" s="1490" t="s">
        <v>1216</v>
      </c>
      <c r="X4" s="1490" t="s">
        <v>132</v>
      </c>
      <c r="Y4" s="1490" t="s">
        <v>1216</v>
      </c>
      <c r="Z4" s="1490" t="s">
        <v>132</v>
      </c>
      <c r="AA4" s="1490" t="s">
        <v>1216</v>
      </c>
      <c r="AB4" s="1490" t="s">
        <v>132</v>
      </c>
      <c r="AC4" s="1490" t="s">
        <v>1216</v>
      </c>
      <c r="AD4" s="1490" t="s">
        <v>132</v>
      </c>
      <c r="AE4" s="1490" t="s">
        <v>1216</v>
      </c>
      <c r="AF4" s="1490" t="s">
        <v>132</v>
      </c>
      <c r="AG4" s="1490" t="s">
        <v>1216</v>
      </c>
      <c r="AH4" s="1490" t="s">
        <v>132</v>
      </c>
      <c r="AI4" s="1490" t="s">
        <v>1216</v>
      </c>
      <c r="AJ4" s="1490" t="s">
        <v>132</v>
      </c>
      <c r="AK4" s="1490" t="s">
        <v>1216</v>
      </c>
      <c r="AL4" s="1490" t="s">
        <v>132</v>
      </c>
      <c r="AM4" s="1490" t="s">
        <v>1216</v>
      </c>
      <c r="AN4" s="1490" t="s">
        <v>132</v>
      </c>
      <c r="AO4" s="1490" t="s">
        <v>1216</v>
      </c>
    </row>
    <row r="5" spans="1:41" x14ac:dyDescent="0.25">
      <c r="A5" s="1489" t="s">
        <v>134</v>
      </c>
      <c r="B5" s="1489"/>
      <c r="C5" s="1489"/>
      <c r="D5" s="1489"/>
      <c r="E5" s="1489"/>
      <c r="F5" s="1489"/>
      <c r="G5" s="1489"/>
      <c r="H5" s="1489"/>
      <c r="I5" s="1489"/>
      <c r="J5" s="1489"/>
      <c r="K5" s="1489"/>
      <c r="L5" s="1489"/>
      <c r="M5" s="1489"/>
      <c r="N5" s="1489"/>
      <c r="O5" s="1489"/>
      <c r="P5" s="1489"/>
      <c r="Q5" s="1489"/>
      <c r="R5" s="1489"/>
      <c r="S5" s="1489"/>
      <c r="T5" s="1489"/>
      <c r="U5" s="1489"/>
      <c r="V5" s="1489"/>
      <c r="W5" s="1489"/>
      <c r="X5" s="1489"/>
      <c r="Y5" s="1489"/>
      <c r="Z5" s="1489"/>
      <c r="AA5" s="1489"/>
      <c r="AB5" s="1489"/>
      <c r="AC5" s="1489"/>
      <c r="AD5" s="1489"/>
      <c r="AE5" s="1489"/>
      <c r="AF5" s="1489"/>
      <c r="AG5" s="1489"/>
      <c r="AH5" s="1489"/>
      <c r="AI5" s="1489"/>
      <c r="AJ5" s="1489"/>
      <c r="AK5" s="1489"/>
      <c r="AL5" s="1489"/>
      <c r="AM5" s="1489"/>
      <c r="AN5" s="1489"/>
      <c r="AO5" s="1489"/>
    </row>
    <row r="6" spans="1:41" s="11" customFormat="1" x14ac:dyDescent="0.25">
      <c r="A6" s="1472" t="s">
        <v>595</v>
      </c>
      <c r="B6" s="1463">
        <v>9</v>
      </c>
      <c r="C6" s="1463">
        <v>7506.2741069999993</v>
      </c>
      <c r="D6" s="1463">
        <v>67</v>
      </c>
      <c r="E6" s="1463">
        <v>54353.573211499992</v>
      </c>
      <c r="F6" s="1463">
        <v>7</v>
      </c>
      <c r="G6" s="1463">
        <v>15434.4858496</v>
      </c>
      <c r="H6" s="1463">
        <v>47</v>
      </c>
      <c r="I6" s="1463">
        <v>105072.2342334</v>
      </c>
      <c r="J6" s="1463">
        <v>0</v>
      </c>
      <c r="K6" s="1488">
        <v>0</v>
      </c>
      <c r="L6" s="1487">
        <v>3</v>
      </c>
      <c r="M6" s="1486">
        <v>5054.67</v>
      </c>
      <c r="N6" s="1463">
        <v>2</v>
      </c>
      <c r="O6" s="1488">
        <v>5614.6458591999999</v>
      </c>
      <c r="P6" s="1487">
        <v>3</v>
      </c>
      <c r="Q6" s="1486">
        <v>3991.4845838000001</v>
      </c>
      <c r="R6" s="1463">
        <v>1</v>
      </c>
      <c r="S6" s="1488">
        <v>132</v>
      </c>
      <c r="T6" s="1487">
        <v>4</v>
      </c>
      <c r="U6" s="1486">
        <v>1825.2800000000002</v>
      </c>
      <c r="V6" s="1463">
        <v>0</v>
      </c>
      <c r="W6" s="1488">
        <v>0</v>
      </c>
      <c r="X6" s="1487">
        <v>5</v>
      </c>
      <c r="Y6" s="1486">
        <v>4878.1799755000002</v>
      </c>
      <c r="Z6" s="1463">
        <v>0</v>
      </c>
      <c r="AA6" s="1488">
        <v>0</v>
      </c>
      <c r="AB6" s="1487">
        <v>8</v>
      </c>
      <c r="AC6" s="1486">
        <v>14700.324714799999</v>
      </c>
      <c r="AD6" s="1463">
        <v>3</v>
      </c>
      <c r="AE6" s="1488">
        <v>7487.84</v>
      </c>
      <c r="AF6" s="1487">
        <v>10</v>
      </c>
      <c r="AG6" s="1486">
        <v>7336.71</v>
      </c>
      <c r="AH6" s="1463"/>
      <c r="AI6" s="1488"/>
      <c r="AJ6" s="1487">
        <v>7</v>
      </c>
      <c r="AK6" s="1486">
        <v>33756.915999999997</v>
      </c>
      <c r="AL6" s="1463">
        <v>1</v>
      </c>
      <c r="AM6" s="1488">
        <v>2199.9999904000001</v>
      </c>
      <c r="AN6" s="1487">
        <v>7</v>
      </c>
      <c r="AO6" s="1486">
        <v>33528.668959299997</v>
      </c>
    </row>
    <row r="7" spans="1:41" s="225" customFormat="1" x14ac:dyDescent="0.25">
      <c r="A7" s="1448" t="s">
        <v>596</v>
      </c>
      <c r="B7" s="1432" t="s">
        <v>232</v>
      </c>
      <c r="C7" s="1432">
        <v>2942.2087618999999</v>
      </c>
      <c r="D7" s="1432" t="s">
        <v>232</v>
      </c>
      <c r="E7" s="1432">
        <v>30160.0312982</v>
      </c>
      <c r="F7" s="1484" t="s">
        <v>232</v>
      </c>
      <c r="G7" s="1432">
        <v>8166.6458500999997</v>
      </c>
      <c r="H7" s="1484" t="s">
        <v>232</v>
      </c>
      <c r="I7" s="1432">
        <v>62752.247447300004</v>
      </c>
      <c r="J7" s="1484" t="s">
        <v>232</v>
      </c>
      <c r="K7" s="1485">
        <v>0</v>
      </c>
      <c r="L7" s="1447" t="s">
        <v>232</v>
      </c>
      <c r="M7" s="1452">
        <v>4624.4736579999999</v>
      </c>
      <c r="N7" s="1447" t="s">
        <v>232</v>
      </c>
      <c r="O7" s="1483">
        <v>3489.6458468999999</v>
      </c>
      <c r="P7" s="1447" t="s">
        <v>232</v>
      </c>
      <c r="Q7" s="1452">
        <v>2703.4940821</v>
      </c>
      <c r="R7" s="1447" t="s">
        <v>232</v>
      </c>
      <c r="S7" s="1483">
        <v>0</v>
      </c>
      <c r="T7" s="1447" t="s">
        <v>232</v>
      </c>
      <c r="U7" s="1452">
        <v>1180.2934208000001</v>
      </c>
      <c r="V7" s="1447" t="s">
        <v>232</v>
      </c>
      <c r="W7" s="1483">
        <v>0</v>
      </c>
      <c r="X7" s="1447" t="s">
        <v>232</v>
      </c>
      <c r="Y7" s="1452">
        <v>1765.0769344999999</v>
      </c>
      <c r="Z7" s="1447" t="s">
        <v>232</v>
      </c>
      <c r="AA7" s="1483">
        <v>0</v>
      </c>
      <c r="AB7" s="1447" t="s">
        <v>232</v>
      </c>
      <c r="AC7" s="1452">
        <v>5746.0690118000002</v>
      </c>
      <c r="AD7" s="1447" t="s">
        <v>232</v>
      </c>
      <c r="AE7" s="1483">
        <v>3277.000012</v>
      </c>
      <c r="AF7" s="1447" t="s">
        <v>232</v>
      </c>
      <c r="AG7" s="1452">
        <v>3529.5685792000004</v>
      </c>
      <c r="AH7" s="1447"/>
      <c r="AI7" s="1483"/>
      <c r="AJ7" s="1447"/>
      <c r="AK7" s="1452">
        <v>28940.9528016</v>
      </c>
      <c r="AL7" s="1484" t="s">
        <v>232</v>
      </c>
      <c r="AM7" s="1483">
        <v>1399.9999912000001</v>
      </c>
      <c r="AN7" s="1484" t="s">
        <v>232</v>
      </c>
      <c r="AO7" s="1452">
        <v>14262.318959299999</v>
      </c>
    </row>
    <row r="8" spans="1:41" s="225" customFormat="1" x14ac:dyDescent="0.25">
      <c r="A8" s="1448" t="s">
        <v>597</v>
      </c>
      <c r="B8" s="1432" t="s">
        <v>232</v>
      </c>
      <c r="C8" s="1432">
        <v>4564.8984638000002</v>
      </c>
      <c r="D8" s="1432" t="s">
        <v>232</v>
      </c>
      <c r="E8" s="1432">
        <v>24200.778626200001</v>
      </c>
      <c r="F8" s="1484" t="s">
        <v>232</v>
      </c>
      <c r="G8" s="1432">
        <v>7268.3913444999998</v>
      </c>
      <c r="H8" s="1484" t="s">
        <v>232</v>
      </c>
      <c r="I8" s="1432">
        <v>42322.9988543</v>
      </c>
      <c r="J8" s="1484" t="s">
        <v>232</v>
      </c>
      <c r="K8" s="1485">
        <v>0</v>
      </c>
      <c r="L8" s="1447" t="s">
        <v>232</v>
      </c>
      <c r="M8" s="1452">
        <v>430.1999725</v>
      </c>
      <c r="N8" s="1447" t="s">
        <v>232</v>
      </c>
      <c r="O8" s="1482">
        <v>2125.5513492999999</v>
      </c>
      <c r="P8" s="1447" t="s">
        <v>232</v>
      </c>
      <c r="Q8" s="1452">
        <v>1288.9614293</v>
      </c>
      <c r="R8" s="1447" t="s">
        <v>232</v>
      </c>
      <c r="S8" s="1482">
        <v>132</v>
      </c>
      <c r="T8" s="1447" t="s">
        <v>232</v>
      </c>
      <c r="U8" s="1452">
        <v>645.10322650000001</v>
      </c>
      <c r="V8" s="1447" t="s">
        <v>232</v>
      </c>
      <c r="W8" s="1482">
        <v>0</v>
      </c>
      <c r="X8" s="1447" t="s">
        <v>232</v>
      </c>
      <c r="Y8" s="1452">
        <v>3114.3413168999996</v>
      </c>
      <c r="Z8" s="1447" t="s">
        <v>232</v>
      </c>
      <c r="AA8" s="1482">
        <v>0</v>
      </c>
      <c r="AB8" s="1447" t="s">
        <v>232</v>
      </c>
      <c r="AC8" s="1452">
        <v>8954.2481112999994</v>
      </c>
      <c r="AD8" s="1447" t="s">
        <v>232</v>
      </c>
      <c r="AE8" s="1482">
        <v>4210.8399959999997</v>
      </c>
      <c r="AF8" s="1447" t="s">
        <v>232</v>
      </c>
      <c r="AG8" s="1452">
        <v>3807.8289385000007</v>
      </c>
      <c r="AH8" s="1447"/>
      <c r="AI8" s="1482"/>
      <c r="AJ8" s="1447"/>
      <c r="AK8" s="1452">
        <v>4815.9658593000004</v>
      </c>
      <c r="AL8" s="1484" t="s">
        <v>232</v>
      </c>
      <c r="AM8" s="1482">
        <v>799.99999920000005</v>
      </c>
      <c r="AN8" s="1484" t="s">
        <v>232</v>
      </c>
      <c r="AO8" s="1452">
        <v>19266.349999999999</v>
      </c>
    </row>
    <row r="9" spans="1:41" s="225" customFormat="1" x14ac:dyDescent="0.25">
      <c r="A9" s="1433" t="s">
        <v>598</v>
      </c>
      <c r="B9" s="1432">
        <v>3</v>
      </c>
      <c r="C9" s="1432">
        <v>121.60543999999999</v>
      </c>
      <c r="D9" s="1432">
        <v>193</v>
      </c>
      <c r="E9" s="1432">
        <v>5973.859480000001</v>
      </c>
      <c r="F9" s="1432">
        <v>6</v>
      </c>
      <c r="G9" s="1432">
        <v>282.21231999999998</v>
      </c>
      <c r="H9" s="1432">
        <v>165</v>
      </c>
      <c r="I9" s="1432">
        <v>6164.4329399999997</v>
      </c>
      <c r="J9" s="1432">
        <v>0</v>
      </c>
      <c r="K9" s="1485">
        <v>0</v>
      </c>
      <c r="L9" s="1456">
        <v>23</v>
      </c>
      <c r="M9" s="1482">
        <v>672.70851999999991</v>
      </c>
      <c r="N9" s="1447">
        <v>0</v>
      </c>
      <c r="O9" s="1430">
        <v>0</v>
      </c>
      <c r="P9" s="1456">
        <v>21</v>
      </c>
      <c r="Q9" s="1482">
        <v>527.21852000000001</v>
      </c>
      <c r="R9" s="1447">
        <v>1</v>
      </c>
      <c r="S9" s="1430">
        <v>32.520000000000003</v>
      </c>
      <c r="T9" s="1456">
        <v>16</v>
      </c>
      <c r="U9" s="1482">
        <v>530.8180000000001</v>
      </c>
      <c r="V9" s="1447">
        <v>2</v>
      </c>
      <c r="W9" s="1430">
        <v>93.924319999999994</v>
      </c>
      <c r="X9" s="1456">
        <v>23</v>
      </c>
      <c r="Y9" s="1482">
        <v>1088.0824000000002</v>
      </c>
      <c r="Z9" s="1447">
        <v>0</v>
      </c>
      <c r="AA9" s="1430">
        <v>0</v>
      </c>
      <c r="AB9" s="1456">
        <v>25</v>
      </c>
      <c r="AC9" s="1482">
        <v>768.99797999999998</v>
      </c>
      <c r="AD9" s="1447">
        <v>2</v>
      </c>
      <c r="AE9" s="1430">
        <v>57.319999999999993</v>
      </c>
      <c r="AF9" s="1456">
        <v>32</v>
      </c>
      <c r="AG9" s="1482">
        <v>1330.9815999999998</v>
      </c>
      <c r="AH9" s="1447">
        <v>1</v>
      </c>
      <c r="AI9" s="1430">
        <v>98.447999999999993</v>
      </c>
      <c r="AJ9" s="1456">
        <v>21</v>
      </c>
      <c r="AK9" s="1482">
        <v>1125.8547199999998</v>
      </c>
      <c r="AL9" s="1447">
        <v>0</v>
      </c>
      <c r="AM9" s="1430">
        <v>0</v>
      </c>
      <c r="AN9" s="1456">
        <v>4</v>
      </c>
      <c r="AO9" s="1482">
        <v>119.77119999999999</v>
      </c>
    </row>
    <row r="10" spans="1:41" s="225" customFormat="1" x14ac:dyDescent="0.25">
      <c r="A10" s="1448" t="s">
        <v>596</v>
      </c>
      <c r="B10" s="1432" t="s">
        <v>232</v>
      </c>
      <c r="C10" s="1432">
        <v>6.08</v>
      </c>
      <c r="D10" s="1432" t="s">
        <v>232</v>
      </c>
      <c r="E10" s="1432">
        <v>322.28524649999997</v>
      </c>
      <c r="F10" s="1484" t="s">
        <v>232</v>
      </c>
      <c r="G10" s="1432">
        <v>9.2880000000000003</v>
      </c>
      <c r="H10" s="1484" t="s">
        <v>232</v>
      </c>
      <c r="I10" s="1432">
        <v>371.66406000000001</v>
      </c>
      <c r="J10" s="1484" t="s">
        <v>232</v>
      </c>
      <c r="K10" s="1485">
        <v>0</v>
      </c>
      <c r="L10" s="1447" t="s">
        <v>232</v>
      </c>
      <c r="M10" s="1482">
        <v>0</v>
      </c>
      <c r="N10" s="1447" t="s">
        <v>232</v>
      </c>
      <c r="O10" s="1483">
        <v>0</v>
      </c>
      <c r="P10" s="1447" t="s">
        <v>232</v>
      </c>
      <c r="Q10" s="1482">
        <v>6.5987999999999998</v>
      </c>
      <c r="R10" s="1447" t="s">
        <v>232</v>
      </c>
      <c r="S10" s="1483">
        <v>9.2880000000000003</v>
      </c>
      <c r="T10" s="1447" t="s">
        <v>232</v>
      </c>
      <c r="U10" s="1482">
        <v>48.536000000000001</v>
      </c>
      <c r="V10" s="1447" t="s">
        <v>232</v>
      </c>
      <c r="W10" s="1483">
        <v>0</v>
      </c>
      <c r="X10" s="1447" t="s">
        <v>232</v>
      </c>
      <c r="Y10" s="1482">
        <v>156.88276000000002</v>
      </c>
      <c r="Z10" s="1447" t="s">
        <v>232</v>
      </c>
      <c r="AA10" s="1483">
        <v>0</v>
      </c>
      <c r="AB10" s="1447" t="s">
        <v>232</v>
      </c>
      <c r="AC10" s="1482">
        <v>6.4396800000000001</v>
      </c>
      <c r="AD10" s="1447" t="s">
        <v>232</v>
      </c>
      <c r="AE10" s="1483">
        <v>0</v>
      </c>
      <c r="AF10" s="1447" t="s">
        <v>232</v>
      </c>
      <c r="AG10" s="1482">
        <v>131.20681999999999</v>
      </c>
      <c r="AH10" s="1447"/>
      <c r="AI10" s="1483"/>
      <c r="AJ10" s="1447"/>
      <c r="AK10" s="1482">
        <v>22</v>
      </c>
      <c r="AL10" s="1484" t="s">
        <v>232</v>
      </c>
      <c r="AM10" s="1483">
        <v>0</v>
      </c>
      <c r="AN10" s="1484" t="s">
        <v>232</v>
      </c>
      <c r="AO10" s="1482">
        <v>0</v>
      </c>
    </row>
    <row r="11" spans="1:41" s="225" customFormat="1" x14ac:dyDescent="0.25">
      <c r="A11" s="1448" t="s">
        <v>597</v>
      </c>
      <c r="B11" s="1432" t="s">
        <v>232</v>
      </c>
      <c r="C11" s="1432">
        <v>115.52356</v>
      </c>
      <c r="D11" s="1432" t="s">
        <v>232</v>
      </c>
      <c r="E11" s="1432">
        <v>5651.7001455</v>
      </c>
      <c r="F11" s="1484" t="s">
        <v>232</v>
      </c>
      <c r="G11" s="1432">
        <v>272.15631999999999</v>
      </c>
      <c r="H11" s="1484" t="s">
        <v>232</v>
      </c>
      <c r="I11" s="1432">
        <v>5793.2376599999998</v>
      </c>
      <c r="J11" s="1484" t="s">
        <v>232</v>
      </c>
      <c r="K11" s="1485">
        <v>0</v>
      </c>
      <c r="L11" s="1447" t="s">
        <v>232</v>
      </c>
      <c r="M11" s="1482">
        <v>672.72667999999987</v>
      </c>
      <c r="N11" s="1447" t="s">
        <v>232</v>
      </c>
      <c r="O11" s="1483">
        <v>0</v>
      </c>
      <c r="P11" s="1447" t="s">
        <v>232</v>
      </c>
      <c r="Q11" s="1482">
        <v>520.62464</v>
      </c>
      <c r="R11" s="1447" t="s">
        <v>232</v>
      </c>
      <c r="S11" s="1483">
        <v>23.231999999999999</v>
      </c>
      <c r="T11" s="1447" t="s">
        <v>232</v>
      </c>
      <c r="U11" s="1482">
        <v>482.30420000000004</v>
      </c>
      <c r="V11" s="1447" t="s">
        <v>232</v>
      </c>
      <c r="W11" s="1483">
        <v>93.924319999999994</v>
      </c>
      <c r="X11" s="1447" t="s">
        <v>232</v>
      </c>
      <c r="Y11" s="1482">
        <v>931.2526399999997</v>
      </c>
      <c r="Z11" s="1447" t="s">
        <v>232</v>
      </c>
      <c r="AA11" s="1483">
        <v>0</v>
      </c>
      <c r="AB11" s="1447" t="s">
        <v>232</v>
      </c>
      <c r="AC11" s="1482">
        <v>762.55830000000003</v>
      </c>
      <c r="AD11" s="1447" t="s">
        <v>232</v>
      </c>
      <c r="AE11" s="1483">
        <v>57</v>
      </c>
      <c r="AF11" s="1447" t="s">
        <v>232</v>
      </c>
      <c r="AG11" s="1482">
        <v>1200</v>
      </c>
      <c r="AH11" s="1447"/>
      <c r="AI11" s="1483">
        <v>98</v>
      </c>
      <c r="AJ11" s="1447"/>
      <c r="AK11" s="1482">
        <v>1104</v>
      </c>
      <c r="AL11" s="1484" t="s">
        <v>232</v>
      </c>
      <c r="AM11" s="1483">
        <v>0</v>
      </c>
      <c r="AN11" s="1484" t="s">
        <v>232</v>
      </c>
      <c r="AO11" s="1482">
        <v>119.77119999999999</v>
      </c>
    </row>
    <row r="12" spans="1:41" s="1426" customFormat="1" x14ac:dyDescent="0.25">
      <c r="A12" s="1472" t="s">
        <v>599</v>
      </c>
      <c r="B12" s="1471">
        <v>12</v>
      </c>
      <c r="C12" s="1471">
        <v>7627.8795469999995</v>
      </c>
      <c r="D12" s="1471">
        <v>260</v>
      </c>
      <c r="E12" s="1471">
        <v>60327.432691499991</v>
      </c>
      <c r="F12" s="1480">
        <v>13</v>
      </c>
      <c r="G12" s="1481">
        <v>15716.6981696</v>
      </c>
      <c r="H12" s="1480">
        <v>212</v>
      </c>
      <c r="I12" s="1479">
        <v>111236.6671734</v>
      </c>
      <c r="J12" s="1480">
        <v>0</v>
      </c>
      <c r="K12" s="1481">
        <v>0</v>
      </c>
      <c r="L12" s="1480">
        <v>26</v>
      </c>
      <c r="M12" s="1479">
        <v>5727.3785200000002</v>
      </c>
      <c r="N12" s="1480">
        <v>2</v>
      </c>
      <c r="O12" s="1481">
        <v>5614.6458591999999</v>
      </c>
      <c r="P12" s="1480">
        <v>24</v>
      </c>
      <c r="Q12" s="1479">
        <v>4518.7031038000005</v>
      </c>
      <c r="R12" s="1480">
        <v>2</v>
      </c>
      <c r="S12" s="1481">
        <v>164.52</v>
      </c>
      <c r="T12" s="1480">
        <v>20</v>
      </c>
      <c r="U12" s="1479">
        <v>2356.0980000000004</v>
      </c>
      <c r="V12" s="1480">
        <v>2</v>
      </c>
      <c r="W12" s="1481">
        <v>93.924319999999994</v>
      </c>
      <c r="X12" s="1480">
        <v>28</v>
      </c>
      <c r="Y12" s="1479">
        <v>5966.2623755000004</v>
      </c>
      <c r="Z12" s="1480">
        <v>0</v>
      </c>
      <c r="AA12" s="1481">
        <v>0</v>
      </c>
      <c r="AB12" s="1480">
        <v>33</v>
      </c>
      <c r="AC12" s="1479">
        <v>15469.322694799999</v>
      </c>
      <c r="AD12" s="1480">
        <v>5</v>
      </c>
      <c r="AE12" s="1481">
        <v>7545.16</v>
      </c>
      <c r="AF12" s="1480">
        <v>42</v>
      </c>
      <c r="AG12" s="1479">
        <v>8667.6916000000001</v>
      </c>
      <c r="AH12" s="1480">
        <v>1</v>
      </c>
      <c r="AI12" s="1481">
        <v>98.447999999999993</v>
      </c>
      <c r="AJ12" s="1480">
        <v>28</v>
      </c>
      <c r="AK12" s="1479">
        <v>34882.77072</v>
      </c>
      <c r="AL12" s="1480">
        <v>1</v>
      </c>
      <c r="AM12" s="1481">
        <v>2199.9999904000001</v>
      </c>
      <c r="AN12" s="1480">
        <v>11</v>
      </c>
      <c r="AO12" s="1479">
        <v>33648.4401593</v>
      </c>
    </row>
    <row r="13" spans="1:41" s="11" customFormat="1" x14ac:dyDescent="0.25">
      <c r="A13" s="1444" t="s">
        <v>600</v>
      </c>
      <c r="B13" s="1463" t="s">
        <v>232</v>
      </c>
      <c r="C13" s="1463">
        <v>2948.2887618999998</v>
      </c>
      <c r="D13" s="1463" t="s">
        <v>232</v>
      </c>
      <c r="E13" s="1463">
        <v>30482.316544699999</v>
      </c>
      <c r="F13" s="1469" t="s">
        <v>232</v>
      </c>
      <c r="G13" s="1477">
        <v>8175.9338500999993</v>
      </c>
      <c r="H13" s="1469" t="s">
        <v>232</v>
      </c>
      <c r="I13" s="1478">
        <v>63123.911507300007</v>
      </c>
      <c r="J13" s="1469" t="s">
        <v>232</v>
      </c>
      <c r="K13" s="1477">
        <v>0</v>
      </c>
      <c r="L13" s="1469" t="s">
        <v>232</v>
      </c>
      <c r="M13" s="1478">
        <v>4624.4736579999999</v>
      </c>
      <c r="N13" s="1469" t="s">
        <v>232</v>
      </c>
      <c r="O13" s="1477">
        <v>3489.6458468999999</v>
      </c>
      <c r="P13" s="1469" t="s">
        <v>232</v>
      </c>
      <c r="Q13" s="1478">
        <v>2710.0928821000002</v>
      </c>
      <c r="R13" s="1469" t="s">
        <v>232</v>
      </c>
      <c r="S13" s="1477">
        <v>9.2880000000000003</v>
      </c>
      <c r="T13" s="1469" t="s">
        <v>232</v>
      </c>
      <c r="U13" s="1478">
        <v>1228.8294208000002</v>
      </c>
      <c r="V13" s="1469" t="s">
        <v>232</v>
      </c>
      <c r="W13" s="1477">
        <v>0</v>
      </c>
      <c r="X13" s="1469" t="s">
        <v>232</v>
      </c>
      <c r="Y13" s="1478">
        <v>1921.9596944999998</v>
      </c>
      <c r="Z13" s="1469" t="s">
        <v>232</v>
      </c>
      <c r="AA13" s="1477">
        <v>0</v>
      </c>
      <c r="AB13" s="1469" t="s">
        <v>232</v>
      </c>
      <c r="AC13" s="1478">
        <v>5752.5086918000006</v>
      </c>
      <c r="AD13" s="1469" t="s">
        <v>232</v>
      </c>
      <c r="AE13" s="1478">
        <v>3277.000012</v>
      </c>
      <c r="AF13" s="1469" t="s">
        <v>232</v>
      </c>
      <c r="AG13" s="1478">
        <v>3660.7753992000003</v>
      </c>
      <c r="AH13" s="1469" t="s">
        <v>232</v>
      </c>
      <c r="AI13" s="1477">
        <v>0</v>
      </c>
      <c r="AJ13" s="1469" t="s">
        <v>232</v>
      </c>
      <c r="AK13" s="1478">
        <v>28962.9528016</v>
      </c>
      <c r="AL13" s="1469" t="s">
        <v>232</v>
      </c>
      <c r="AM13" s="1477">
        <v>1399.9999912000001</v>
      </c>
      <c r="AN13" s="1469" t="s">
        <v>232</v>
      </c>
      <c r="AO13" s="1478">
        <v>14262.318959299999</v>
      </c>
    </row>
    <row r="14" spans="1:41" s="11" customFormat="1" x14ac:dyDescent="0.25">
      <c r="A14" s="1444" t="s">
        <v>601</v>
      </c>
      <c r="B14" s="1463" t="s">
        <v>232</v>
      </c>
      <c r="C14" s="1463">
        <v>4680.4220237999998</v>
      </c>
      <c r="D14" s="1463" t="s">
        <v>232</v>
      </c>
      <c r="E14" s="1463">
        <v>29852.4787717</v>
      </c>
      <c r="F14" s="1469" t="s">
        <v>232</v>
      </c>
      <c r="G14" s="1477">
        <v>7540.5476644999999</v>
      </c>
      <c r="H14" s="1469" t="s">
        <v>232</v>
      </c>
      <c r="I14" s="1478">
        <v>48116.236514299999</v>
      </c>
      <c r="J14" s="1469" t="s">
        <v>232</v>
      </c>
      <c r="K14" s="1477">
        <v>0</v>
      </c>
      <c r="L14" s="1469" t="s">
        <v>232</v>
      </c>
      <c r="M14" s="1478">
        <v>1102.9266524999998</v>
      </c>
      <c r="N14" s="1469" t="s">
        <v>232</v>
      </c>
      <c r="O14" s="1477">
        <v>2125.5513492999999</v>
      </c>
      <c r="P14" s="1469" t="s">
        <v>232</v>
      </c>
      <c r="Q14" s="1478">
        <v>1809.5860693</v>
      </c>
      <c r="R14" s="1469" t="s">
        <v>232</v>
      </c>
      <c r="S14" s="1477">
        <v>155.232</v>
      </c>
      <c r="T14" s="1469" t="s">
        <v>232</v>
      </c>
      <c r="U14" s="1478">
        <v>1127.4074264999999</v>
      </c>
      <c r="V14" s="1469" t="s">
        <v>232</v>
      </c>
      <c r="W14" s="1477">
        <v>93.924319999999994</v>
      </c>
      <c r="X14" s="1469" t="s">
        <v>232</v>
      </c>
      <c r="Y14" s="1478">
        <v>4045.5939568999993</v>
      </c>
      <c r="Z14" s="1469" t="s">
        <v>232</v>
      </c>
      <c r="AA14" s="1477">
        <v>0</v>
      </c>
      <c r="AB14" s="1469" t="s">
        <v>232</v>
      </c>
      <c r="AC14" s="1478">
        <v>9716.8064113</v>
      </c>
      <c r="AD14" s="1469" t="s">
        <v>232</v>
      </c>
      <c r="AE14" s="1478">
        <v>4267.8399959999997</v>
      </c>
      <c r="AF14" s="1469" t="s">
        <v>232</v>
      </c>
      <c r="AG14" s="1478">
        <v>5007.8289385000007</v>
      </c>
      <c r="AH14" s="1469" t="s">
        <v>232</v>
      </c>
      <c r="AI14" s="1477">
        <v>98</v>
      </c>
      <c r="AJ14" s="1469" t="s">
        <v>232</v>
      </c>
      <c r="AK14" s="1478">
        <v>5919.9658593000004</v>
      </c>
      <c r="AL14" s="1469" t="s">
        <v>232</v>
      </c>
      <c r="AM14" s="1477">
        <v>799.99999920000005</v>
      </c>
      <c r="AN14" s="1469" t="s">
        <v>232</v>
      </c>
      <c r="AO14" s="1478">
        <v>19386.121199999998</v>
      </c>
    </row>
    <row r="15" spans="1:41" s="11" customFormat="1" x14ac:dyDescent="0.25">
      <c r="A15" s="1472" t="s">
        <v>602</v>
      </c>
      <c r="B15" s="1463">
        <v>0</v>
      </c>
      <c r="C15" s="1463">
        <v>0</v>
      </c>
      <c r="D15" s="1463">
        <v>0</v>
      </c>
      <c r="E15" s="1463">
        <v>0</v>
      </c>
      <c r="F15" s="1463">
        <v>0</v>
      </c>
      <c r="G15" s="1463">
        <v>0</v>
      </c>
      <c r="H15" s="1463">
        <v>1</v>
      </c>
      <c r="I15" s="1463">
        <v>17999.999999299998</v>
      </c>
      <c r="J15" s="1474">
        <v>0</v>
      </c>
      <c r="K15" s="1474">
        <v>0</v>
      </c>
      <c r="L15" s="1474">
        <v>1</v>
      </c>
      <c r="M15" s="1476">
        <v>17999.999999299998</v>
      </c>
      <c r="N15" s="1474">
        <v>0</v>
      </c>
      <c r="O15" s="1474">
        <v>0</v>
      </c>
      <c r="P15" s="1474">
        <v>0</v>
      </c>
      <c r="Q15" s="1474">
        <v>0</v>
      </c>
      <c r="R15" s="1474">
        <v>0</v>
      </c>
      <c r="S15" s="1474">
        <v>0</v>
      </c>
      <c r="T15" s="1474">
        <v>0</v>
      </c>
      <c r="U15" s="1474">
        <v>0</v>
      </c>
      <c r="V15" s="1474">
        <v>0</v>
      </c>
      <c r="W15" s="1474">
        <v>0</v>
      </c>
      <c r="X15" s="1474">
        <v>0</v>
      </c>
      <c r="Y15" s="1474">
        <v>0</v>
      </c>
      <c r="Z15" s="1474">
        <v>0</v>
      </c>
      <c r="AA15" s="1474">
        <v>0</v>
      </c>
      <c r="AB15" s="1474">
        <v>0</v>
      </c>
      <c r="AC15" s="1474">
        <v>0</v>
      </c>
      <c r="AD15" s="1474">
        <v>0</v>
      </c>
      <c r="AE15" s="1474">
        <v>0</v>
      </c>
      <c r="AF15" s="1474">
        <v>0</v>
      </c>
      <c r="AG15" s="1474">
        <v>0</v>
      </c>
      <c r="AH15" s="1474">
        <v>0</v>
      </c>
      <c r="AI15" s="1474">
        <v>0</v>
      </c>
      <c r="AJ15" s="1474">
        <v>0</v>
      </c>
      <c r="AK15" s="1474">
        <v>0</v>
      </c>
      <c r="AL15" s="1474">
        <v>0</v>
      </c>
      <c r="AM15" s="1474">
        <v>0</v>
      </c>
      <c r="AN15" s="1474">
        <v>0</v>
      </c>
      <c r="AO15" s="1474">
        <v>0</v>
      </c>
    </row>
    <row r="16" spans="1:41" s="11" customFormat="1" x14ac:dyDescent="0.25">
      <c r="A16" s="1444" t="s">
        <v>596</v>
      </c>
      <c r="B16" s="1463">
        <v>0</v>
      </c>
      <c r="C16" s="1463">
        <v>0</v>
      </c>
      <c r="D16" s="1463">
        <v>0</v>
      </c>
      <c r="E16" s="1463">
        <v>0</v>
      </c>
      <c r="F16" s="1463">
        <v>0</v>
      </c>
      <c r="G16" s="1463">
        <v>0</v>
      </c>
      <c r="H16" s="1463">
        <v>0</v>
      </c>
      <c r="I16" s="1463">
        <v>0</v>
      </c>
      <c r="J16" s="1469">
        <v>0</v>
      </c>
      <c r="K16" s="1469">
        <v>0</v>
      </c>
      <c r="L16" s="1469">
        <v>0</v>
      </c>
      <c r="M16" s="1469">
        <v>0</v>
      </c>
      <c r="N16" s="1469">
        <v>0</v>
      </c>
      <c r="O16" s="1469">
        <v>0</v>
      </c>
      <c r="P16" s="1469">
        <v>0</v>
      </c>
      <c r="Q16" s="1469">
        <v>0</v>
      </c>
      <c r="R16" s="1469">
        <v>0</v>
      </c>
      <c r="S16" s="1469">
        <v>0</v>
      </c>
      <c r="T16" s="1469">
        <v>0</v>
      </c>
      <c r="U16" s="1469">
        <v>0</v>
      </c>
      <c r="V16" s="1469">
        <v>0</v>
      </c>
      <c r="W16" s="1474">
        <v>0</v>
      </c>
      <c r="X16" s="1474">
        <v>0</v>
      </c>
      <c r="Y16" s="1474">
        <v>0</v>
      </c>
      <c r="Z16" s="1474">
        <v>0</v>
      </c>
      <c r="AA16" s="1474">
        <v>0</v>
      </c>
      <c r="AB16" s="1474">
        <v>0</v>
      </c>
      <c r="AC16" s="1474">
        <v>0</v>
      </c>
      <c r="AD16" s="1469">
        <v>0</v>
      </c>
      <c r="AE16" s="1469">
        <v>0</v>
      </c>
      <c r="AF16" s="1469">
        <v>0</v>
      </c>
      <c r="AG16" s="1469">
        <v>0</v>
      </c>
      <c r="AH16" s="1469"/>
      <c r="AI16" s="1474"/>
      <c r="AJ16" s="1469"/>
      <c r="AK16" s="1475"/>
      <c r="AL16" s="1469"/>
      <c r="AM16" s="1474"/>
      <c r="AN16" s="1469"/>
      <c r="AO16" s="1475"/>
    </row>
    <row r="17" spans="1:41" s="11" customFormat="1" x14ac:dyDescent="0.25">
      <c r="A17" s="1444" t="s">
        <v>597</v>
      </c>
      <c r="B17" s="1463">
        <v>0</v>
      </c>
      <c r="C17" s="1463">
        <v>0</v>
      </c>
      <c r="D17" s="1463">
        <v>0</v>
      </c>
      <c r="E17" s="1463">
        <v>0</v>
      </c>
      <c r="F17" s="1463">
        <v>0</v>
      </c>
      <c r="G17" s="1463">
        <v>0</v>
      </c>
      <c r="H17" s="1463">
        <v>1</v>
      </c>
      <c r="I17" s="1463">
        <v>17999.999999299998</v>
      </c>
      <c r="J17" s="1469">
        <v>0</v>
      </c>
      <c r="K17" s="1474">
        <v>0</v>
      </c>
      <c r="L17" s="1469">
        <v>1</v>
      </c>
      <c r="M17" s="1476">
        <v>17999.999999299998</v>
      </c>
      <c r="N17" s="1469">
        <v>0</v>
      </c>
      <c r="O17" s="1469">
        <v>0</v>
      </c>
      <c r="P17" s="1469">
        <v>0</v>
      </c>
      <c r="Q17" s="1469">
        <v>0</v>
      </c>
      <c r="R17" s="1469">
        <v>0</v>
      </c>
      <c r="S17" s="1469">
        <v>0</v>
      </c>
      <c r="T17" s="1469">
        <v>0</v>
      </c>
      <c r="U17" s="1469">
        <v>0</v>
      </c>
      <c r="V17" s="1469">
        <v>0</v>
      </c>
      <c r="W17" s="1474">
        <v>0</v>
      </c>
      <c r="X17" s="1474">
        <v>0</v>
      </c>
      <c r="Y17" s="1474">
        <v>0</v>
      </c>
      <c r="Z17" s="1474">
        <v>0</v>
      </c>
      <c r="AA17" s="1474">
        <v>0</v>
      </c>
      <c r="AB17" s="1474">
        <v>0</v>
      </c>
      <c r="AC17" s="1474">
        <v>0</v>
      </c>
      <c r="AD17" s="1469">
        <v>0</v>
      </c>
      <c r="AE17" s="1469">
        <v>0</v>
      </c>
      <c r="AF17" s="1469">
        <v>0</v>
      </c>
      <c r="AG17" s="1469">
        <v>0</v>
      </c>
      <c r="AH17" s="1469"/>
      <c r="AI17" s="1474"/>
      <c r="AJ17" s="1469"/>
      <c r="AK17" s="1475"/>
      <c r="AL17" s="1469">
        <v>0</v>
      </c>
      <c r="AM17" s="1474">
        <v>0</v>
      </c>
      <c r="AN17" s="1469">
        <v>0</v>
      </c>
      <c r="AO17" s="1475">
        <v>0</v>
      </c>
    </row>
    <row r="18" spans="1:41" s="11" customFormat="1" x14ac:dyDescent="0.25">
      <c r="A18" s="1472" t="s">
        <v>603</v>
      </c>
      <c r="B18" s="1463">
        <v>0</v>
      </c>
      <c r="C18" s="1463">
        <v>0</v>
      </c>
      <c r="D18" s="1463">
        <v>1</v>
      </c>
      <c r="E18" s="1463">
        <v>27</v>
      </c>
      <c r="F18" s="1463">
        <v>0</v>
      </c>
      <c r="G18" s="1463">
        <v>0</v>
      </c>
      <c r="H18" s="1463">
        <v>1</v>
      </c>
      <c r="I18" s="1463">
        <v>149.99</v>
      </c>
      <c r="J18" s="1474">
        <v>0</v>
      </c>
      <c r="K18" s="1474">
        <v>0</v>
      </c>
      <c r="L18" s="1474">
        <v>0</v>
      </c>
      <c r="M18" s="1474">
        <v>0</v>
      </c>
      <c r="N18" s="1474">
        <v>0</v>
      </c>
      <c r="O18" s="1474">
        <v>0</v>
      </c>
      <c r="P18" s="1474">
        <v>0</v>
      </c>
      <c r="Q18" s="1474">
        <v>0</v>
      </c>
      <c r="R18" s="1474">
        <v>0</v>
      </c>
      <c r="S18" s="1474">
        <v>0</v>
      </c>
      <c r="T18" s="1474">
        <v>0</v>
      </c>
      <c r="U18" s="1474">
        <v>0</v>
      </c>
      <c r="V18" s="1474">
        <v>0</v>
      </c>
      <c r="W18" s="1474">
        <v>0</v>
      </c>
      <c r="X18" s="1474">
        <v>1</v>
      </c>
      <c r="Y18" s="1474">
        <v>149.99</v>
      </c>
      <c r="Z18" s="1474">
        <v>0</v>
      </c>
      <c r="AA18" s="1474">
        <v>0</v>
      </c>
      <c r="AB18" s="1474">
        <v>0</v>
      </c>
      <c r="AC18" s="1474">
        <v>0</v>
      </c>
      <c r="AD18" s="1474">
        <v>0</v>
      </c>
      <c r="AE18" s="1474">
        <v>0</v>
      </c>
      <c r="AF18" s="1474">
        <v>0</v>
      </c>
      <c r="AG18" s="1474">
        <v>0</v>
      </c>
      <c r="AH18" s="1474">
        <v>0</v>
      </c>
      <c r="AI18" s="1474">
        <v>0</v>
      </c>
      <c r="AJ18" s="1474">
        <v>0</v>
      </c>
      <c r="AK18" s="1474">
        <v>0</v>
      </c>
      <c r="AL18" s="1474">
        <v>0</v>
      </c>
      <c r="AM18" s="1474">
        <v>0</v>
      </c>
      <c r="AN18" s="1474">
        <v>0</v>
      </c>
      <c r="AO18" s="1474">
        <v>0</v>
      </c>
    </row>
    <row r="19" spans="1:41" s="11" customFormat="1" x14ac:dyDescent="0.25">
      <c r="A19" s="1444" t="s">
        <v>596</v>
      </c>
      <c r="B19" s="1463">
        <v>0</v>
      </c>
      <c r="C19" s="1463">
        <v>0</v>
      </c>
      <c r="D19" s="1463">
        <v>0</v>
      </c>
      <c r="E19" s="1463">
        <v>0</v>
      </c>
      <c r="F19" s="1463">
        <v>0</v>
      </c>
      <c r="G19" s="1463">
        <v>0</v>
      </c>
      <c r="H19" s="1463">
        <v>0</v>
      </c>
      <c r="I19" s="1463">
        <v>0</v>
      </c>
      <c r="J19" s="1469">
        <v>0</v>
      </c>
      <c r="K19" s="1469">
        <v>0</v>
      </c>
      <c r="L19" s="1469">
        <v>0</v>
      </c>
      <c r="M19" s="1469">
        <v>0</v>
      </c>
      <c r="N19" s="1469">
        <v>0</v>
      </c>
      <c r="O19" s="1469">
        <v>0</v>
      </c>
      <c r="P19" s="1469">
        <v>0</v>
      </c>
      <c r="Q19" s="1469">
        <v>0</v>
      </c>
      <c r="R19" s="1469">
        <v>0</v>
      </c>
      <c r="S19" s="1469">
        <v>0</v>
      </c>
      <c r="T19" s="1469">
        <v>0</v>
      </c>
      <c r="U19" s="1469">
        <v>0</v>
      </c>
      <c r="V19" s="1469">
        <v>0</v>
      </c>
      <c r="W19" s="1469">
        <v>0</v>
      </c>
      <c r="X19" s="1469">
        <v>0</v>
      </c>
      <c r="Y19" s="1469">
        <v>0</v>
      </c>
      <c r="Z19" s="1469">
        <v>0</v>
      </c>
      <c r="AA19" s="1469">
        <v>0</v>
      </c>
      <c r="AB19" s="1469">
        <v>0</v>
      </c>
      <c r="AC19" s="1469">
        <v>0</v>
      </c>
      <c r="AD19" s="1469">
        <v>0</v>
      </c>
      <c r="AE19" s="1469">
        <v>0</v>
      </c>
      <c r="AF19" s="1469">
        <v>0</v>
      </c>
      <c r="AG19" s="1469">
        <v>0</v>
      </c>
      <c r="AH19" s="1469"/>
      <c r="AI19" s="1469"/>
      <c r="AJ19" s="1469"/>
      <c r="AK19" s="1469"/>
      <c r="AL19" s="1469"/>
      <c r="AM19" s="1469"/>
      <c r="AN19" s="1469"/>
      <c r="AO19" s="1469"/>
    </row>
    <row r="20" spans="1:41" s="11" customFormat="1" x14ac:dyDescent="0.25">
      <c r="A20" s="1444" t="s">
        <v>597</v>
      </c>
      <c r="B20" s="1463">
        <v>0</v>
      </c>
      <c r="C20" s="1463">
        <v>0</v>
      </c>
      <c r="D20" s="1463">
        <v>1</v>
      </c>
      <c r="E20" s="1463">
        <v>27</v>
      </c>
      <c r="F20" s="1463">
        <v>0</v>
      </c>
      <c r="G20" s="1463">
        <v>0</v>
      </c>
      <c r="H20" s="1463">
        <v>1</v>
      </c>
      <c r="I20" s="1463">
        <v>149.99</v>
      </c>
      <c r="J20" s="1469">
        <v>0</v>
      </c>
      <c r="K20" s="1469">
        <v>0</v>
      </c>
      <c r="L20" s="1469">
        <v>0</v>
      </c>
      <c r="M20" s="1469">
        <v>0</v>
      </c>
      <c r="N20" s="1469">
        <v>0</v>
      </c>
      <c r="O20" s="1469">
        <v>0</v>
      </c>
      <c r="P20" s="1469">
        <v>0</v>
      </c>
      <c r="Q20" s="1469">
        <v>0</v>
      </c>
      <c r="R20" s="1469">
        <v>0</v>
      </c>
      <c r="S20" s="1469">
        <v>0</v>
      </c>
      <c r="T20" s="1469">
        <v>0</v>
      </c>
      <c r="U20" s="1469">
        <v>0</v>
      </c>
      <c r="V20" s="1469">
        <v>0</v>
      </c>
      <c r="W20" s="1469">
        <v>0</v>
      </c>
      <c r="X20" s="1473">
        <v>1</v>
      </c>
      <c r="Y20" s="1473">
        <v>149.99</v>
      </c>
      <c r="Z20" s="1469">
        <v>0</v>
      </c>
      <c r="AA20" s="1469">
        <v>0</v>
      </c>
      <c r="AB20" s="1469">
        <v>0</v>
      </c>
      <c r="AC20" s="1469">
        <v>0</v>
      </c>
      <c r="AD20" s="1469">
        <v>0</v>
      </c>
      <c r="AE20" s="1469">
        <v>0</v>
      </c>
      <c r="AF20" s="1469">
        <v>0</v>
      </c>
      <c r="AG20" s="1469">
        <v>0</v>
      </c>
      <c r="AH20" s="1469"/>
      <c r="AI20" s="1469"/>
      <c r="AJ20" s="1469"/>
      <c r="AK20" s="1469"/>
      <c r="AL20" s="1469">
        <v>0</v>
      </c>
      <c r="AM20" s="1469">
        <v>0</v>
      </c>
      <c r="AN20" s="1469">
        <v>0</v>
      </c>
      <c r="AO20" s="1469">
        <v>0</v>
      </c>
    </row>
    <row r="21" spans="1:41" s="1426" customFormat="1" x14ac:dyDescent="0.25">
      <c r="A21" s="1472" t="s">
        <v>604</v>
      </c>
      <c r="B21" s="1471">
        <v>0</v>
      </c>
      <c r="C21" s="1471">
        <v>0</v>
      </c>
      <c r="D21" s="1471">
        <v>1</v>
      </c>
      <c r="E21" s="1471">
        <v>27</v>
      </c>
      <c r="F21" s="1470">
        <v>0</v>
      </c>
      <c r="G21" s="1470">
        <v>0</v>
      </c>
      <c r="H21" s="1470">
        <v>2</v>
      </c>
      <c r="I21" s="1470">
        <v>18149.9899993</v>
      </c>
      <c r="J21" s="1470">
        <v>0</v>
      </c>
      <c r="K21" s="1470">
        <v>0</v>
      </c>
      <c r="L21" s="1470">
        <v>1</v>
      </c>
      <c r="M21" s="1470">
        <v>17999.999999299998</v>
      </c>
      <c r="N21" s="1470">
        <v>0</v>
      </c>
      <c r="O21" s="1470">
        <v>0</v>
      </c>
      <c r="P21" s="1470">
        <v>0</v>
      </c>
      <c r="Q21" s="1470">
        <v>0</v>
      </c>
      <c r="R21" s="1470">
        <v>0</v>
      </c>
      <c r="S21" s="1470">
        <v>0</v>
      </c>
      <c r="T21" s="1470">
        <v>0</v>
      </c>
      <c r="U21" s="1470">
        <v>0</v>
      </c>
      <c r="V21" s="1470">
        <v>0</v>
      </c>
      <c r="W21" s="1470">
        <v>0</v>
      </c>
      <c r="X21" s="1470">
        <v>1</v>
      </c>
      <c r="Y21" s="1470">
        <v>149.99</v>
      </c>
      <c r="Z21" s="1470">
        <v>0</v>
      </c>
      <c r="AA21" s="1470">
        <v>0</v>
      </c>
      <c r="AB21" s="1470">
        <v>0</v>
      </c>
      <c r="AC21" s="1470">
        <v>0</v>
      </c>
      <c r="AD21" s="1470">
        <v>0</v>
      </c>
      <c r="AE21" s="1470">
        <v>0</v>
      </c>
      <c r="AF21" s="1470">
        <v>0</v>
      </c>
      <c r="AG21" s="1470">
        <v>0</v>
      </c>
      <c r="AH21" s="1470">
        <v>0</v>
      </c>
      <c r="AI21" s="1470">
        <v>0</v>
      </c>
      <c r="AJ21" s="1470">
        <v>0</v>
      </c>
      <c r="AK21" s="1470">
        <v>0</v>
      </c>
      <c r="AL21" s="1470">
        <v>0</v>
      </c>
      <c r="AM21" s="1470">
        <v>0</v>
      </c>
      <c r="AN21" s="1470">
        <v>0</v>
      </c>
      <c r="AO21" s="1470">
        <v>0</v>
      </c>
    </row>
    <row r="22" spans="1:41" s="11" customFormat="1" x14ac:dyDescent="0.25">
      <c r="A22" s="1444" t="s">
        <v>596</v>
      </c>
      <c r="B22" s="1463">
        <v>0</v>
      </c>
      <c r="C22" s="1463">
        <v>0</v>
      </c>
      <c r="D22" s="1463">
        <v>0</v>
      </c>
      <c r="E22" s="1463">
        <v>0</v>
      </c>
      <c r="F22" s="1469">
        <v>0</v>
      </c>
      <c r="G22" s="1469">
        <v>0</v>
      </c>
      <c r="H22" s="1469">
        <v>0</v>
      </c>
      <c r="I22" s="1469">
        <v>0</v>
      </c>
      <c r="J22" s="1469">
        <v>0</v>
      </c>
      <c r="K22" s="1469">
        <v>0</v>
      </c>
      <c r="L22" s="1469">
        <v>0</v>
      </c>
      <c r="M22" s="1469">
        <v>0</v>
      </c>
      <c r="N22" s="1469">
        <v>0</v>
      </c>
      <c r="O22" s="1469">
        <v>0</v>
      </c>
      <c r="P22" s="1469">
        <v>0</v>
      </c>
      <c r="Q22" s="1469">
        <v>0</v>
      </c>
      <c r="R22" s="1469">
        <v>0</v>
      </c>
      <c r="S22" s="1469">
        <v>0</v>
      </c>
      <c r="T22" s="1469">
        <v>0</v>
      </c>
      <c r="U22" s="1469">
        <v>0</v>
      </c>
      <c r="V22" s="1469">
        <v>0</v>
      </c>
      <c r="W22" s="1469">
        <v>0</v>
      </c>
      <c r="X22" s="1469">
        <v>0</v>
      </c>
      <c r="Y22" s="1469">
        <v>0</v>
      </c>
      <c r="Z22" s="1469">
        <v>0</v>
      </c>
      <c r="AA22" s="1469">
        <v>0</v>
      </c>
      <c r="AB22" s="1469">
        <v>0</v>
      </c>
      <c r="AC22" s="1469">
        <v>0</v>
      </c>
      <c r="AD22" s="1469">
        <v>0</v>
      </c>
      <c r="AE22" s="1469">
        <v>0</v>
      </c>
      <c r="AF22" s="1469">
        <v>0</v>
      </c>
      <c r="AG22" s="1469">
        <v>0</v>
      </c>
      <c r="AH22" s="1469">
        <v>0</v>
      </c>
      <c r="AI22" s="1469">
        <v>0</v>
      </c>
      <c r="AJ22" s="1469">
        <v>0</v>
      </c>
      <c r="AK22" s="1469">
        <v>0</v>
      </c>
      <c r="AL22" s="1469">
        <v>0</v>
      </c>
      <c r="AM22" s="1469">
        <v>0</v>
      </c>
      <c r="AN22" s="1469">
        <v>0</v>
      </c>
      <c r="AO22" s="1469">
        <v>0</v>
      </c>
    </row>
    <row r="23" spans="1:41" s="11" customFormat="1" x14ac:dyDescent="0.25">
      <c r="A23" s="1444" t="s">
        <v>597</v>
      </c>
      <c r="B23" s="1463">
        <v>0</v>
      </c>
      <c r="C23" s="1463">
        <v>0</v>
      </c>
      <c r="D23" s="1463">
        <v>1</v>
      </c>
      <c r="E23" s="1463">
        <v>27</v>
      </c>
      <c r="F23" s="1469">
        <v>0</v>
      </c>
      <c r="G23" s="1469">
        <v>0</v>
      </c>
      <c r="H23" s="1469">
        <v>2</v>
      </c>
      <c r="I23" s="1469">
        <v>18149.9899993</v>
      </c>
      <c r="J23" s="1469">
        <v>0</v>
      </c>
      <c r="K23" s="1469">
        <v>0</v>
      </c>
      <c r="L23" s="1469">
        <v>1</v>
      </c>
      <c r="M23" s="1469">
        <v>17999.999999299998</v>
      </c>
      <c r="N23" s="1469">
        <v>0</v>
      </c>
      <c r="O23" s="1469">
        <v>0</v>
      </c>
      <c r="P23" s="1469">
        <v>0</v>
      </c>
      <c r="Q23" s="1469">
        <v>0</v>
      </c>
      <c r="R23" s="1469">
        <v>0</v>
      </c>
      <c r="S23" s="1469">
        <v>0</v>
      </c>
      <c r="T23" s="1469">
        <v>0</v>
      </c>
      <c r="U23" s="1469">
        <v>0</v>
      </c>
      <c r="V23" s="1469">
        <v>0</v>
      </c>
      <c r="W23" s="1469">
        <v>0</v>
      </c>
      <c r="X23" s="1469">
        <v>1</v>
      </c>
      <c r="Y23" s="1469">
        <v>149.99</v>
      </c>
      <c r="Z23" s="1469">
        <v>0</v>
      </c>
      <c r="AA23" s="1469">
        <v>0</v>
      </c>
      <c r="AB23" s="1469">
        <v>0</v>
      </c>
      <c r="AC23" s="1469">
        <v>0</v>
      </c>
      <c r="AD23" s="1469">
        <v>0</v>
      </c>
      <c r="AE23" s="1469">
        <v>0</v>
      </c>
      <c r="AF23" s="1469">
        <v>0</v>
      </c>
      <c r="AG23" s="1469">
        <v>0</v>
      </c>
      <c r="AH23" s="1469">
        <v>0</v>
      </c>
      <c r="AI23" s="1469">
        <v>0</v>
      </c>
      <c r="AJ23" s="1469">
        <v>0</v>
      </c>
      <c r="AK23" s="1469">
        <v>0</v>
      </c>
      <c r="AL23" s="1469">
        <v>0</v>
      </c>
      <c r="AM23" s="1469">
        <v>0</v>
      </c>
      <c r="AN23" s="1469">
        <v>0</v>
      </c>
      <c r="AO23" s="1469">
        <v>0</v>
      </c>
    </row>
    <row r="24" spans="1:41" s="1426" customFormat="1" x14ac:dyDescent="0.25">
      <c r="A24" s="1429" t="s">
        <v>605</v>
      </c>
      <c r="B24" s="1467">
        <v>12</v>
      </c>
      <c r="C24" s="1468">
        <v>7627.8795469999995</v>
      </c>
      <c r="D24" s="1467">
        <v>261</v>
      </c>
      <c r="E24" s="1466">
        <v>60354.432691499991</v>
      </c>
      <c r="F24" s="1467">
        <v>13</v>
      </c>
      <c r="G24" s="1468">
        <v>15716.6981696</v>
      </c>
      <c r="H24" s="1467">
        <v>214</v>
      </c>
      <c r="I24" s="1466">
        <v>129386.6571727</v>
      </c>
      <c r="J24" s="1467">
        <v>0</v>
      </c>
      <c r="K24" s="1468">
        <v>0</v>
      </c>
      <c r="L24" s="1467">
        <v>27</v>
      </c>
      <c r="M24" s="1466">
        <v>23727.3785193</v>
      </c>
      <c r="N24" s="1467">
        <v>2</v>
      </c>
      <c r="O24" s="1468">
        <v>5614.6458591999999</v>
      </c>
      <c r="P24" s="1467">
        <v>24</v>
      </c>
      <c r="Q24" s="1466">
        <v>4518.7031038000005</v>
      </c>
      <c r="R24" s="1467">
        <v>2</v>
      </c>
      <c r="S24" s="1468">
        <v>164.52</v>
      </c>
      <c r="T24" s="1467">
        <v>20</v>
      </c>
      <c r="U24" s="1466">
        <v>2356.0980000000004</v>
      </c>
      <c r="V24" s="1467">
        <v>2</v>
      </c>
      <c r="W24" s="1468">
        <v>93.924319999999994</v>
      </c>
      <c r="X24" s="1467">
        <v>29</v>
      </c>
      <c r="Y24" s="1466">
        <v>6116.2523755000002</v>
      </c>
      <c r="Z24" s="1467">
        <v>0</v>
      </c>
      <c r="AA24" s="1468">
        <v>0</v>
      </c>
      <c r="AB24" s="1467">
        <v>33</v>
      </c>
      <c r="AC24" s="1466">
        <v>15469.322694799999</v>
      </c>
      <c r="AD24" s="1467">
        <v>5</v>
      </c>
      <c r="AE24" s="1468">
        <v>7545.16</v>
      </c>
      <c r="AF24" s="1467">
        <v>42</v>
      </c>
      <c r="AG24" s="1466">
        <v>8667.6916000000001</v>
      </c>
      <c r="AH24" s="1467">
        <v>1</v>
      </c>
      <c r="AI24" s="1468">
        <v>98.447999999999993</v>
      </c>
      <c r="AJ24" s="1467">
        <v>28</v>
      </c>
      <c r="AK24" s="1466">
        <v>34882.77072</v>
      </c>
      <c r="AL24" s="1467">
        <v>1</v>
      </c>
      <c r="AM24" s="1468">
        <v>2199.9999904000001</v>
      </c>
      <c r="AN24" s="1467">
        <v>11</v>
      </c>
      <c r="AO24" s="1466">
        <v>33648.4401593</v>
      </c>
    </row>
    <row r="25" spans="1:41" s="11" customFormat="1" x14ac:dyDescent="0.25">
      <c r="A25" s="1444" t="s">
        <v>600</v>
      </c>
      <c r="B25" s="1443" t="s">
        <v>232</v>
      </c>
      <c r="C25" s="1442">
        <v>2948.2887618999998</v>
      </c>
      <c r="D25" s="1443" t="s">
        <v>232</v>
      </c>
      <c r="E25" s="1465">
        <v>30482.316544699999</v>
      </c>
      <c r="F25" s="1443" t="s">
        <v>232</v>
      </c>
      <c r="G25" s="1442">
        <v>8175.9338500999993</v>
      </c>
      <c r="H25" s="1443" t="s">
        <v>232</v>
      </c>
      <c r="I25" s="1465">
        <v>63123.911507300007</v>
      </c>
      <c r="J25" s="1443" t="s">
        <v>232</v>
      </c>
      <c r="K25" s="1442">
        <v>0</v>
      </c>
      <c r="L25" s="1443" t="s">
        <v>232</v>
      </c>
      <c r="M25" s="1465">
        <v>4624.4736579999999</v>
      </c>
      <c r="N25" s="1443" t="s">
        <v>232</v>
      </c>
      <c r="O25" s="1442">
        <v>3489.6458468999999</v>
      </c>
      <c r="P25" s="1443" t="s">
        <v>232</v>
      </c>
      <c r="Q25" s="1465">
        <v>2710.0928821000002</v>
      </c>
      <c r="R25" s="1443" t="s">
        <v>232</v>
      </c>
      <c r="S25" s="1442">
        <v>9.2880000000000003</v>
      </c>
      <c r="T25" s="1443" t="s">
        <v>232</v>
      </c>
      <c r="U25" s="1465">
        <v>1228.8294208000002</v>
      </c>
      <c r="V25" s="1443" t="s">
        <v>232</v>
      </c>
      <c r="W25" s="1442">
        <v>0</v>
      </c>
      <c r="X25" s="1443" t="s">
        <v>232</v>
      </c>
      <c r="Y25" s="1465">
        <v>1921.9596944999998</v>
      </c>
      <c r="Z25" s="1443" t="s">
        <v>232</v>
      </c>
      <c r="AA25" s="1442">
        <v>0</v>
      </c>
      <c r="AB25" s="1443" t="s">
        <v>232</v>
      </c>
      <c r="AC25" s="1465">
        <v>5752.5086918000006</v>
      </c>
      <c r="AD25" s="1443" t="s">
        <v>232</v>
      </c>
      <c r="AE25" s="1442">
        <v>3277.000012</v>
      </c>
      <c r="AF25" s="1443" t="s">
        <v>232</v>
      </c>
      <c r="AG25" s="1465">
        <v>3660.7753992000003</v>
      </c>
      <c r="AH25" s="1443" t="s">
        <v>232</v>
      </c>
      <c r="AI25" s="1442">
        <v>0</v>
      </c>
      <c r="AJ25" s="1443" t="s">
        <v>232</v>
      </c>
      <c r="AK25" s="1465">
        <v>28962.9528016</v>
      </c>
      <c r="AL25" s="1443" t="s">
        <v>232</v>
      </c>
      <c r="AM25" s="1442">
        <v>1399.9999912000001</v>
      </c>
      <c r="AN25" s="1443" t="s">
        <v>232</v>
      </c>
      <c r="AO25" s="1465">
        <v>14262.318959299999</v>
      </c>
    </row>
    <row r="26" spans="1:41" s="11" customFormat="1" x14ac:dyDescent="0.25">
      <c r="A26" s="1444" t="s">
        <v>601</v>
      </c>
      <c r="B26" s="1443" t="s">
        <v>232</v>
      </c>
      <c r="C26" s="1442">
        <v>4680.4220237999998</v>
      </c>
      <c r="D26" s="1443" t="s">
        <v>232</v>
      </c>
      <c r="E26" s="1465">
        <v>29879.4787717</v>
      </c>
      <c r="F26" s="1443" t="s">
        <v>232</v>
      </c>
      <c r="G26" s="1442">
        <v>7540.5476644999999</v>
      </c>
      <c r="H26" s="1443" t="s">
        <v>232</v>
      </c>
      <c r="I26" s="1465">
        <v>66266.226513600006</v>
      </c>
      <c r="J26" s="1443" t="s">
        <v>232</v>
      </c>
      <c r="K26" s="1442">
        <v>0</v>
      </c>
      <c r="L26" s="1443" t="s">
        <v>232</v>
      </c>
      <c r="M26" s="1465">
        <v>19102.926651799997</v>
      </c>
      <c r="N26" s="1443" t="s">
        <v>232</v>
      </c>
      <c r="O26" s="1442">
        <v>2125.5513492999999</v>
      </c>
      <c r="P26" s="1443" t="s">
        <v>232</v>
      </c>
      <c r="Q26" s="1465">
        <v>1809.5860693</v>
      </c>
      <c r="R26" s="1443" t="s">
        <v>232</v>
      </c>
      <c r="S26" s="1442">
        <v>155.232</v>
      </c>
      <c r="T26" s="1443" t="s">
        <v>232</v>
      </c>
      <c r="U26" s="1465">
        <v>1127.4074264999999</v>
      </c>
      <c r="V26" s="1443" t="s">
        <v>232</v>
      </c>
      <c r="W26" s="1442">
        <v>93.924319999999994</v>
      </c>
      <c r="X26" s="1443" t="s">
        <v>232</v>
      </c>
      <c r="Y26" s="1465">
        <v>4195.5839568999991</v>
      </c>
      <c r="Z26" s="1443" t="s">
        <v>232</v>
      </c>
      <c r="AA26" s="1442">
        <v>0</v>
      </c>
      <c r="AB26" s="1443" t="s">
        <v>232</v>
      </c>
      <c r="AC26" s="1465">
        <v>9716.8064113</v>
      </c>
      <c r="AD26" s="1443" t="s">
        <v>232</v>
      </c>
      <c r="AE26" s="1442">
        <v>4267.8399959999997</v>
      </c>
      <c r="AF26" s="1443" t="s">
        <v>232</v>
      </c>
      <c r="AG26" s="1465">
        <v>5007.8289385000007</v>
      </c>
      <c r="AH26" s="1443" t="s">
        <v>232</v>
      </c>
      <c r="AI26" s="1442">
        <v>98</v>
      </c>
      <c r="AJ26" s="1443" t="s">
        <v>232</v>
      </c>
      <c r="AK26" s="1465">
        <v>5919.9658593000004</v>
      </c>
      <c r="AL26" s="1443" t="s">
        <v>232</v>
      </c>
      <c r="AM26" s="1442">
        <v>799.99999920000005</v>
      </c>
      <c r="AN26" s="1443" t="s">
        <v>232</v>
      </c>
      <c r="AO26" s="1465">
        <v>19386.121199999998</v>
      </c>
    </row>
    <row r="27" spans="1:41" s="11" customFormat="1" x14ac:dyDescent="0.25">
      <c r="A27" s="1464" t="s">
        <v>606</v>
      </c>
      <c r="B27" s="1463">
        <v>9</v>
      </c>
      <c r="C27" s="1463">
        <v>7241.9912989999993</v>
      </c>
      <c r="D27" s="1463">
        <v>58</v>
      </c>
      <c r="E27" s="1463">
        <v>7868.2127025000009</v>
      </c>
      <c r="F27" s="1463">
        <v>17</v>
      </c>
      <c r="G27" s="1463">
        <v>3233.9134599099998</v>
      </c>
      <c r="H27" s="1463">
        <v>76</v>
      </c>
      <c r="I27" s="1463">
        <v>9559.0267176360012</v>
      </c>
      <c r="J27" s="1462">
        <v>2</v>
      </c>
      <c r="K27" s="1462">
        <v>1184.1300000000001</v>
      </c>
      <c r="L27" s="1462">
        <v>6</v>
      </c>
      <c r="M27" s="1462">
        <v>459.05831260000002</v>
      </c>
      <c r="N27" s="1462">
        <v>1</v>
      </c>
      <c r="O27" s="1462">
        <v>1271.8280999999999</v>
      </c>
      <c r="P27" s="1462">
        <v>12</v>
      </c>
      <c r="Q27" s="1462">
        <v>933.08799999999997</v>
      </c>
      <c r="R27" s="1462">
        <v>2</v>
      </c>
      <c r="S27" s="1462">
        <v>90.53</v>
      </c>
      <c r="T27" s="1462">
        <v>14</v>
      </c>
      <c r="U27" s="1462">
        <v>960.05</v>
      </c>
      <c r="V27" s="1462">
        <v>2</v>
      </c>
      <c r="W27" s="1462">
        <v>57</v>
      </c>
      <c r="X27" s="1462">
        <v>9</v>
      </c>
      <c r="Y27" s="1462">
        <v>2733.9241576000004</v>
      </c>
      <c r="Z27" s="1462">
        <v>1</v>
      </c>
      <c r="AA27" s="1462">
        <v>48.93</v>
      </c>
      <c r="AB27" s="1462">
        <v>9</v>
      </c>
      <c r="AC27" s="1462">
        <v>3297.192339106</v>
      </c>
      <c r="AD27" s="1462">
        <v>5</v>
      </c>
      <c r="AE27" s="1462">
        <v>243.27</v>
      </c>
      <c r="AF27" s="1462">
        <v>6</v>
      </c>
      <c r="AG27" s="1462">
        <v>427.25</v>
      </c>
      <c r="AH27" s="1462">
        <v>3</v>
      </c>
      <c r="AI27" s="1462">
        <v>138.93829491000002</v>
      </c>
      <c r="AJ27" s="1462">
        <v>15</v>
      </c>
      <c r="AK27" s="1462">
        <v>530.69083912999997</v>
      </c>
      <c r="AL27" s="1462">
        <v>1</v>
      </c>
      <c r="AM27" s="1462">
        <v>199.28706500000001</v>
      </c>
      <c r="AN27" s="1462">
        <v>5</v>
      </c>
      <c r="AO27" s="1462">
        <v>217.77306920000001</v>
      </c>
    </row>
    <row r="28" spans="1:41" s="225" customFormat="1" x14ac:dyDescent="0.25">
      <c r="A28" s="1448" t="s">
        <v>607</v>
      </c>
      <c r="B28" s="1432">
        <v>8</v>
      </c>
      <c r="C28" s="1432">
        <v>7215.1312989999997</v>
      </c>
      <c r="D28" s="1432">
        <v>50</v>
      </c>
      <c r="E28" s="1432">
        <v>7661.5575825000005</v>
      </c>
      <c r="F28" s="1432">
        <v>17</v>
      </c>
      <c r="G28" s="1432">
        <v>3233.9134599099998</v>
      </c>
      <c r="H28" s="1432">
        <v>64</v>
      </c>
      <c r="I28" s="1432">
        <v>8586.5687176360007</v>
      </c>
      <c r="J28" s="1461">
        <v>2</v>
      </c>
      <c r="K28" s="1461">
        <v>1184.1300000000001</v>
      </c>
      <c r="L28" s="1460">
        <v>4</v>
      </c>
      <c r="M28" s="1459">
        <v>425.2083126</v>
      </c>
      <c r="N28" s="1461">
        <v>1</v>
      </c>
      <c r="O28" s="1461">
        <v>1271.8280999999999</v>
      </c>
      <c r="P28" s="1460">
        <v>10</v>
      </c>
      <c r="Q28" s="1459">
        <v>504</v>
      </c>
      <c r="R28" s="1461">
        <v>2</v>
      </c>
      <c r="S28" s="1461">
        <v>90.53</v>
      </c>
      <c r="T28" s="1460">
        <v>12</v>
      </c>
      <c r="U28" s="1459">
        <v>949.5</v>
      </c>
      <c r="V28" s="1461">
        <v>2</v>
      </c>
      <c r="W28" s="1461">
        <v>57</v>
      </c>
      <c r="X28" s="1460">
        <v>8</v>
      </c>
      <c r="Y28" s="1459">
        <v>2433.9241576000004</v>
      </c>
      <c r="Z28" s="1461">
        <v>1</v>
      </c>
      <c r="AA28" s="1461">
        <v>48.93</v>
      </c>
      <c r="AB28" s="1460">
        <v>9</v>
      </c>
      <c r="AC28" s="1459">
        <v>3297.192339106</v>
      </c>
      <c r="AD28" s="1461">
        <v>5</v>
      </c>
      <c r="AE28" s="1461">
        <v>243.27</v>
      </c>
      <c r="AF28" s="1460">
        <v>5</v>
      </c>
      <c r="AG28" s="1459">
        <v>378.28</v>
      </c>
      <c r="AH28" s="1461">
        <v>3</v>
      </c>
      <c r="AI28" s="1461">
        <v>138.93829491000002</v>
      </c>
      <c r="AJ28" s="1460">
        <v>12</v>
      </c>
      <c r="AK28" s="1459">
        <v>429.69083912999997</v>
      </c>
      <c r="AL28" s="1461">
        <v>1</v>
      </c>
      <c r="AM28" s="1461">
        <v>199.28706500000001</v>
      </c>
      <c r="AN28" s="1460">
        <v>4</v>
      </c>
      <c r="AO28" s="1459">
        <v>168.77306920000001</v>
      </c>
    </row>
    <row r="29" spans="1:41" s="225" customFormat="1" x14ac:dyDescent="0.25">
      <c r="A29" s="1448" t="s">
        <v>608</v>
      </c>
      <c r="B29" s="1432">
        <v>1</v>
      </c>
      <c r="C29" s="1432">
        <v>26.86</v>
      </c>
      <c r="D29" s="1432">
        <v>8</v>
      </c>
      <c r="E29" s="1432">
        <v>206.65512000000001</v>
      </c>
      <c r="F29" s="1432">
        <v>0</v>
      </c>
      <c r="G29" s="1432">
        <v>0</v>
      </c>
      <c r="H29" s="1432">
        <v>12</v>
      </c>
      <c r="I29" s="1432">
        <v>972.45800000000008</v>
      </c>
      <c r="J29" s="1461">
        <v>0</v>
      </c>
      <c r="K29" s="1461">
        <v>0</v>
      </c>
      <c r="L29" s="1460">
        <v>2</v>
      </c>
      <c r="M29" s="1459">
        <v>33.85</v>
      </c>
      <c r="N29" s="1461">
        <v>0</v>
      </c>
      <c r="O29" s="1461">
        <v>0</v>
      </c>
      <c r="P29" s="1460">
        <v>2</v>
      </c>
      <c r="Q29" s="1459">
        <v>429.08800000000002</v>
      </c>
      <c r="R29" s="1461">
        <v>0</v>
      </c>
      <c r="S29" s="1461">
        <v>0</v>
      </c>
      <c r="T29" s="1460">
        <v>2</v>
      </c>
      <c r="U29" s="1459">
        <v>10.55</v>
      </c>
      <c r="V29" s="1461">
        <v>0</v>
      </c>
      <c r="W29" s="1461">
        <v>0</v>
      </c>
      <c r="X29" s="1460">
        <v>1</v>
      </c>
      <c r="Y29" s="1459">
        <v>300</v>
      </c>
      <c r="Z29" s="1461">
        <v>0</v>
      </c>
      <c r="AA29" s="1461">
        <v>0</v>
      </c>
      <c r="AB29" s="1460">
        <v>0</v>
      </c>
      <c r="AC29" s="1459">
        <v>0</v>
      </c>
      <c r="AD29" s="1461">
        <v>0</v>
      </c>
      <c r="AE29" s="1461">
        <v>0</v>
      </c>
      <c r="AF29" s="1460">
        <v>1</v>
      </c>
      <c r="AG29" s="1459">
        <v>48.97</v>
      </c>
      <c r="AH29" s="1461"/>
      <c r="AI29" s="1461"/>
      <c r="AJ29" s="1460">
        <v>3</v>
      </c>
      <c r="AK29" s="1459">
        <v>101</v>
      </c>
      <c r="AL29" s="1461">
        <v>0</v>
      </c>
      <c r="AM29" s="1461">
        <v>0</v>
      </c>
      <c r="AN29" s="1460">
        <v>1</v>
      </c>
      <c r="AO29" s="1459">
        <v>49</v>
      </c>
    </row>
    <row r="30" spans="1:41" s="225" customFormat="1" x14ac:dyDescent="0.25">
      <c r="A30" s="1433" t="s">
        <v>609</v>
      </c>
      <c r="B30" s="1432">
        <v>69</v>
      </c>
      <c r="C30" s="1432">
        <v>7021.1732980100014</v>
      </c>
      <c r="D30" s="1432">
        <v>620</v>
      </c>
      <c r="E30" s="1432">
        <v>38134.003589003994</v>
      </c>
      <c r="F30" s="1432">
        <v>86</v>
      </c>
      <c r="G30" s="1432">
        <v>10540.587500000001</v>
      </c>
      <c r="H30" s="1432">
        <v>568</v>
      </c>
      <c r="I30" s="1432">
        <v>52858.17205760401</v>
      </c>
      <c r="J30" s="1430">
        <v>8</v>
      </c>
      <c r="K30" s="1430">
        <v>120.31</v>
      </c>
      <c r="L30" s="1430">
        <v>99</v>
      </c>
      <c r="M30" s="1430">
        <v>7581.8799313500012</v>
      </c>
      <c r="N30" s="1430">
        <v>15</v>
      </c>
      <c r="O30" s="1430">
        <v>2614.4275000000002</v>
      </c>
      <c r="P30" s="1430">
        <v>99</v>
      </c>
      <c r="Q30" s="1430">
        <v>22378.765600392002</v>
      </c>
      <c r="R30" s="1430">
        <v>13</v>
      </c>
      <c r="S30" s="1430">
        <v>2200.2600000000002</v>
      </c>
      <c r="T30" s="1430">
        <v>48</v>
      </c>
      <c r="U30" s="1430">
        <v>4794.9335981000022</v>
      </c>
      <c r="V30" s="1430">
        <v>10</v>
      </c>
      <c r="W30" s="1430">
        <v>3347.41</v>
      </c>
      <c r="X30" s="1430">
        <v>53</v>
      </c>
      <c r="Y30" s="1430">
        <v>976.80251680000015</v>
      </c>
      <c r="Z30" s="1430">
        <v>5</v>
      </c>
      <c r="AA30" s="1430">
        <v>148.46</v>
      </c>
      <c r="AB30" s="1430">
        <v>71</v>
      </c>
      <c r="AC30" s="1430">
        <v>1211.713105215</v>
      </c>
      <c r="AD30" s="1430">
        <v>8</v>
      </c>
      <c r="AE30" s="1430">
        <v>1368.77</v>
      </c>
      <c r="AF30" s="1430">
        <v>62</v>
      </c>
      <c r="AG30" s="1430">
        <v>11228.724892143999</v>
      </c>
      <c r="AH30" s="1430">
        <v>14</v>
      </c>
      <c r="AI30" s="1430">
        <v>519.95000000000005</v>
      </c>
      <c r="AJ30" s="1430">
        <v>71</v>
      </c>
      <c r="AK30" s="1430">
        <v>2855.8021691500003</v>
      </c>
      <c r="AL30" s="1430">
        <v>13</v>
      </c>
      <c r="AM30" s="1430">
        <v>220.99999999999997</v>
      </c>
      <c r="AN30" s="1430">
        <v>65</v>
      </c>
      <c r="AO30" s="1430">
        <v>1829.5502444530002</v>
      </c>
    </row>
    <row r="31" spans="1:41" s="225" customFormat="1" x14ac:dyDescent="0.25">
      <c r="A31" s="1448" t="s">
        <v>607</v>
      </c>
      <c r="B31" s="1432">
        <v>69</v>
      </c>
      <c r="C31" s="1432">
        <v>7021.1732980100014</v>
      </c>
      <c r="D31" s="1432">
        <v>564</v>
      </c>
      <c r="E31" s="1432">
        <v>37516.551904204003</v>
      </c>
      <c r="F31" s="1432">
        <v>84</v>
      </c>
      <c r="G31" s="1432">
        <v>10511.4175</v>
      </c>
      <c r="H31" s="1432">
        <v>483</v>
      </c>
      <c r="I31" s="1432">
        <v>51233.513089245003</v>
      </c>
      <c r="J31" s="1430">
        <v>8</v>
      </c>
      <c r="K31" s="1430">
        <v>120.31</v>
      </c>
      <c r="L31" s="1430">
        <v>85</v>
      </c>
      <c r="M31" s="1430">
        <v>7298.8208013500016</v>
      </c>
      <c r="N31" s="1430">
        <v>15</v>
      </c>
      <c r="O31" s="1430">
        <v>2614.4275000000002</v>
      </c>
      <c r="P31" s="1430">
        <v>92</v>
      </c>
      <c r="Q31" s="1430">
        <v>22307.353909992002</v>
      </c>
      <c r="R31" s="1430">
        <v>12</v>
      </c>
      <c r="S31" s="1430">
        <v>2186.25</v>
      </c>
      <c r="T31" s="1430">
        <v>42</v>
      </c>
      <c r="U31" s="1430">
        <v>4664.8295521000018</v>
      </c>
      <c r="V31" s="1430">
        <v>10</v>
      </c>
      <c r="W31" s="1430">
        <v>3347.41</v>
      </c>
      <c r="X31" s="1430">
        <v>43</v>
      </c>
      <c r="Y31" s="1430">
        <v>859.31225680000011</v>
      </c>
      <c r="Z31" s="1430">
        <v>5</v>
      </c>
      <c r="AA31" s="1430">
        <v>148.46</v>
      </c>
      <c r="AB31" s="1430">
        <v>55</v>
      </c>
      <c r="AC31" s="1430">
        <v>1024.3400000000001</v>
      </c>
      <c r="AD31" s="1458">
        <v>8</v>
      </c>
      <c r="AE31" s="1430">
        <v>1368.77</v>
      </c>
      <c r="AF31" s="1458">
        <v>51</v>
      </c>
      <c r="AG31" s="1430">
        <v>10953.764091399999</v>
      </c>
      <c r="AH31" s="1458">
        <v>13</v>
      </c>
      <c r="AI31" s="1430">
        <v>504.79</v>
      </c>
      <c r="AJ31" s="1458">
        <v>58</v>
      </c>
      <c r="AK31" s="1430">
        <v>2620.0065971500003</v>
      </c>
      <c r="AL31" s="1458">
        <v>13</v>
      </c>
      <c r="AM31" s="1430">
        <v>220.99999999999997</v>
      </c>
      <c r="AN31" s="1458">
        <v>57</v>
      </c>
      <c r="AO31" s="1430">
        <v>1505.0858804530003</v>
      </c>
    </row>
    <row r="32" spans="1:41" s="225" customFormat="1" x14ac:dyDescent="0.25">
      <c r="A32" s="1448" t="s">
        <v>608</v>
      </c>
      <c r="B32" s="1432">
        <v>0</v>
      </c>
      <c r="C32" s="1432">
        <v>0</v>
      </c>
      <c r="D32" s="1432">
        <v>56</v>
      </c>
      <c r="E32" s="1432">
        <v>617.45168479999995</v>
      </c>
      <c r="F32" s="1432">
        <v>2</v>
      </c>
      <c r="G32" s="1432">
        <v>29.17</v>
      </c>
      <c r="H32" s="1432">
        <v>85</v>
      </c>
      <c r="I32" s="1432">
        <v>1624.658968359</v>
      </c>
      <c r="J32" s="1430">
        <v>0</v>
      </c>
      <c r="K32" s="1430">
        <v>0</v>
      </c>
      <c r="L32" s="1430">
        <v>14</v>
      </c>
      <c r="M32" s="1430">
        <v>283.05912999999998</v>
      </c>
      <c r="N32" s="1430">
        <v>0</v>
      </c>
      <c r="O32" s="1430">
        <v>0</v>
      </c>
      <c r="P32" s="1430">
        <v>7</v>
      </c>
      <c r="Q32" s="1430">
        <v>71.411690399999998</v>
      </c>
      <c r="R32" s="1430">
        <v>1</v>
      </c>
      <c r="S32" s="1430">
        <v>14.01</v>
      </c>
      <c r="T32" s="1430">
        <v>6</v>
      </c>
      <c r="U32" s="1430">
        <v>130.10404599999998</v>
      </c>
      <c r="V32" s="1430">
        <v>0</v>
      </c>
      <c r="W32" s="1430">
        <v>0</v>
      </c>
      <c r="X32" s="1430">
        <v>10</v>
      </c>
      <c r="Y32" s="1430">
        <v>117.49026000000001</v>
      </c>
      <c r="Z32" s="1430">
        <v>0</v>
      </c>
      <c r="AA32" s="1430">
        <v>0</v>
      </c>
      <c r="AB32" s="1430">
        <v>16</v>
      </c>
      <c r="AC32" s="1430">
        <v>187.37310521499998</v>
      </c>
      <c r="AD32" s="1458">
        <v>0</v>
      </c>
      <c r="AE32" s="1430">
        <v>0</v>
      </c>
      <c r="AF32" s="1458">
        <v>11</v>
      </c>
      <c r="AG32" s="1430">
        <v>274.96080074399998</v>
      </c>
      <c r="AH32" s="1458">
        <v>1</v>
      </c>
      <c r="AI32" s="1430">
        <v>15.16</v>
      </c>
      <c r="AJ32" s="1458">
        <v>13</v>
      </c>
      <c r="AK32" s="1430">
        <v>235.79557200000002</v>
      </c>
      <c r="AL32" s="1458"/>
      <c r="AM32" s="1430"/>
      <c r="AN32" s="1458">
        <v>8</v>
      </c>
      <c r="AO32" s="1430">
        <v>324.46436400000005</v>
      </c>
    </row>
    <row r="33" spans="1:41" s="225" customFormat="1" x14ac:dyDescent="0.25">
      <c r="A33" s="1433" t="s">
        <v>610</v>
      </c>
      <c r="B33" s="1432">
        <v>15</v>
      </c>
      <c r="C33" s="1432">
        <v>40320.469933204993</v>
      </c>
      <c r="D33" s="1432">
        <v>46</v>
      </c>
      <c r="E33" s="1432">
        <v>28651.001407938005</v>
      </c>
      <c r="F33" s="1432">
        <v>6</v>
      </c>
      <c r="G33" s="1432">
        <v>13349.999688464</v>
      </c>
      <c r="H33" s="1432">
        <v>60</v>
      </c>
      <c r="I33" s="1432">
        <v>78179.330754223993</v>
      </c>
      <c r="J33" s="1456">
        <v>2</v>
      </c>
      <c r="K33" s="1430">
        <v>2099.999868418</v>
      </c>
      <c r="L33" s="1456">
        <v>9</v>
      </c>
      <c r="M33" s="1457">
        <v>9371.7329127920002</v>
      </c>
      <c r="N33" s="1456">
        <v>0</v>
      </c>
      <c r="O33" s="1430">
        <v>0</v>
      </c>
      <c r="P33" s="1456">
        <v>2</v>
      </c>
      <c r="Q33" s="1457">
        <v>3039.9998919999998</v>
      </c>
      <c r="R33" s="1456">
        <v>1</v>
      </c>
      <c r="S33" s="1430">
        <v>499.99990000000003</v>
      </c>
      <c r="T33" s="1456">
        <v>5</v>
      </c>
      <c r="U33" s="1457">
        <v>2274.8397000000004</v>
      </c>
      <c r="V33" s="1456">
        <v>0</v>
      </c>
      <c r="W33" s="1430">
        <v>0</v>
      </c>
      <c r="X33" s="1456">
        <v>11</v>
      </c>
      <c r="Y33" s="1457">
        <v>13699.104579524997</v>
      </c>
      <c r="Z33" s="1456">
        <v>0</v>
      </c>
      <c r="AA33" s="1430">
        <v>0</v>
      </c>
      <c r="AB33" s="1456">
        <v>8</v>
      </c>
      <c r="AC33" s="1457">
        <v>12281.601154366997</v>
      </c>
      <c r="AD33" s="1456">
        <v>0</v>
      </c>
      <c r="AE33" s="1430">
        <v>0</v>
      </c>
      <c r="AF33" s="1456">
        <v>12</v>
      </c>
      <c r="AG33" s="1457">
        <v>21483</v>
      </c>
      <c r="AH33" s="1456">
        <v>2</v>
      </c>
      <c r="AI33" s="1430">
        <v>8499.999991146</v>
      </c>
      <c r="AJ33" s="1456">
        <v>8</v>
      </c>
      <c r="AK33" s="1457">
        <v>7089.0043548999993</v>
      </c>
      <c r="AL33" s="1456">
        <v>1</v>
      </c>
      <c r="AM33" s="1430">
        <v>2249.9999289000002</v>
      </c>
      <c r="AN33" s="1456">
        <v>5</v>
      </c>
      <c r="AO33" s="1457">
        <v>8940.0481606400008</v>
      </c>
    </row>
    <row r="34" spans="1:41" s="225" customFormat="1" x14ac:dyDescent="0.25">
      <c r="A34" s="1448" t="s">
        <v>607</v>
      </c>
      <c r="B34" s="1432">
        <v>15</v>
      </c>
      <c r="C34" s="1432">
        <v>40320.469933204993</v>
      </c>
      <c r="D34" s="1432">
        <v>44</v>
      </c>
      <c r="E34" s="1432">
        <v>28534.463557938001</v>
      </c>
      <c r="F34" s="1432">
        <v>6</v>
      </c>
      <c r="G34" s="1432">
        <v>13349.999688464</v>
      </c>
      <c r="H34" s="1432">
        <v>56</v>
      </c>
      <c r="I34" s="1432">
        <v>77964.442454224001</v>
      </c>
      <c r="J34" s="1430">
        <v>2</v>
      </c>
      <c r="K34" s="1430">
        <v>2099.999868418</v>
      </c>
      <c r="L34" s="1447">
        <v>9</v>
      </c>
      <c r="M34" s="1447">
        <v>9371.7329127920002</v>
      </c>
      <c r="N34" s="1447">
        <v>0</v>
      </c>
      <c r="O34" s="1447">
        <v>0</v>
      </c>
      <c r="P34" s="1457">
        <v>2</v>
      </c>
      <c r="Q34" s="1457">
        <v>3039.9998919999998</v>
      </c>
      <c r="R34" s="1457">
        <v>1</v>
      </c>
      <c r="S34" s="1457">
        <v>499.99990000000003</v>
      </c>
      <c r="T34" s="1457">
        <v>4</v>
      </c>
      <c r="U34" s="1457">
        <v>2249.9997000000003</v>
      </c>
      <c r="V34" s="1430">
        <v>0</v>
      </c>
      <c r="W34" s="1430">
        <v>0</v>
      </c>
      <c r="X34" s="1456">
        <v>11</v>
      </c>
      <c r="Y34" s="1452">
        <v>13699.104579524997</v>
      </c>
      <c r="Z34" s="1430">
        <v>0</v>
      </c>
      <c r="AA34" s="1430">
        <v>0</v>
      </c>
      <c r="AB34" s="1456">
        <v>8</v>
      </c>
      <c r="AC34" s="1452">
        <v>12281.601154366997</v>
      </c>
      <c r="AD34" s="1447">
        <v>0</v>
      </c>
      <c r="AE34" s="1447">
        <v>0</v>
      </c>
      <c r="AF34" s="1447">
        <v>11</v>
      </c>
      <c r="AG34" s="1447">
        <v>21333</v>
      </c>
      <c r="AH34" s="1455">
        <v>2</v>
      </c>
      <c r="AI34" s="1455">
        <v>8499.999991146</v>
      </c>
      <c r="AJ34" s="1454">
        <v>8</v>
      </c>
      <c r="AK34" s="1453">
        <v>7089.0043548999993</v>
      </c>
      <c r="AL34" s="1455">
        <v>1</v>
      </c>
      <c r="AM34" s="1455">
        <v>2249.9999289000002</v>
      </c>
      <c r="AN34" s="1454">
        <v>3</v>
      </c>
      <c r="AO34" s="1453">
        <v>8899.9998606400004</v>
      </c>
    </row>
    <row r="35" spans="1:41" s="225" customFormat="1" x14ac:dyDescent="0.25">
      <c r="A35" s="1448" t="s">
        <v>608</v>
      </c>
      <c r="B35" s="1432">
        <v>0</v>
      </c>
      <c r="C35" s="1432">
        <v>0</v>
      </c>
      <c r="D35" s="1432">
        <v>2</v>
      </c>
      <c r="E35" s="1432">
        <v>116.53785000000001</v>
      </c>
      <c r="F35" s="1432">
        <v>0</v>
      </c>
      <c r="G35" s="1432">
        <v>0</v>
      </c>
      <c r="H35" s="1432">
        <v>4</v>
      </c>
      <c r="I35" s="1432">
        <v>214.88830000000002</v>
      </c>
      <c r="J35" s="1447">
        <v>0</v>
      </c>
      <c r="K35" s="1447">
        <v>0</v>
      </c>
      <c r="L35" s="1447">
        <v>0</v>
      </c>
      <c r="M35" s="1447">
        <v>0</v>
      </c>
      <c r="N35" s="1447">
        <v>0</v>
      </c>
      <c r="O35" s="1447">
        <v>0</v>
      </c>
      <c r="P35" s="1447">
        <v>0</v>
      </c>
      <c r="Q35" s="1447">
        <v>0</v>
      </c>
      <c r="R35" s="1447">
        <v>0</v>
      </c>
      <c r="S35" s="1447">
        <v>0</v>
      </c>
      <c r="T35" s="1447">
        <v>1</v>
      </c>
      <c r="U35" s="1447">
        <v>24.84</v>
      </c>
      <c r="V35" s="1430">
        <v>0</v>
      </c>
      <c r="W35" s="1430">
        <v>0</v>
      </c>
      <c r="X35" s="1430">
        <v>0</v>
      </c>
      <c r="Y35" s="1430">
        <v>0</v>
      </c>
      <c r="Z35" s="1430">
        <v>0</v>
      </c>
      <c r="AA35" s="1430">
        <v>0</v>
      </c>
      <c r="AB35" s="1447">
        <v>0</v>
      </c>
      <c r="AC35" s="1447">
        <v>0</v>
      </c>
      <c r="AD35" s="1447">
        <v>0</v>
      </c>
      <c r="AE35" s="1447">
        <v>0</v>
      </c>
      <c r="AF35" s="1447">
        <v>1</v>
      </c>
      <c r="AG35" s="1447">
        <v>150</v>
      </c>
      <c r="AH35" s="1447">
        <v>0</v>
      </c>
      <c r="AI35" s="1447">
        <v>0</v>
      </c>
      <c r="AJ35" s="1447">
        <v>0</v>
      </c>
      <c r="AK35" s="1447">
        <v>0</v>
      </c>
      <c r="AL35" s="1447"/>
      <c r="AM35" s="1447"/>
      <c r="AN35" s="1447">
        <v>2</v>
      </c>
      <c r="AO35" s="1447">
        <v>40.048299999999998</v>
      </c>
    </row>
    <row r="36" spans="1:41" s="225" customFormat="1" x14ac:dyDescent="0.25">
      <c r="A36" s="1433" t="s">
        <v>611</v>
      </c>
      <c r="B36" s="1432">
        <v>4</v>
      </c>
      <c r="C36" s="1432">
        <v>1652.7280414000002</v>
      </c>
      <c r="D36" s="1432">
        <v>47</v>
      </c>
      <c r="E36" s="1432">
        <v>22881.828268093999</v>
      </c>
      <c r="F36" s="1432">
        <v>3</v>
      </c>
      <c r="G36" s="1432">
        <v>2347.58</v>
      </c>
      <c r="H36" s="1432">
        <v>35</v>
      </c>
      <c r="I36" s="1432">
        <v>23502.001675079999</v>
      </c>
      <c r="J36" s="1447">
        <v>0</v>
      </c>
      <c r="K36" s="1447">
        <v>0</v>
      </c>
      <c r="L36" s="1447">
        <v>2</v>
      </c>
      <c r="M36" s="1447">
        <v>14.3120016</v>
      </c>
      <c r="N36" s="1447">
        <v>0</v>
      </c>
      <c r="O36" s="1447">
        <v>0</v>
      </c>
      <c r="P36" s="1447">
        <v>2</v>
      </c>
      <c r="Q36" s="1447">
        <v>219.9577275</v>
      </c>
      <c r="R36" s="1447">
        <v>0</v>
      </c>
      <c r="S36" s="1447">
        <v>0</v>
      </c>
      <c r="T36" s="1447">
        <v>2</v>
      </c>
      <c r="U36" s="1447">
        <v>91.010919999999999</v>
      </c>
      <c r="V36" s="1447">
        <v>0</v>
      </c>
      <c r="W36" s="1447">
        <v>0</v>
      </c>
      <c r="X36" s="1447">
        <v>6</v>
      </c>
      <c r="Y36" s="1447">
        <v>860.74</v>
      </c>
      <c r="Z36" s="1447">
        <v>0</v>
      </c>
      <c r="AA36" s="1447">
        <v>0</v>
      </c>
      <c r="AB36" s="1447">
        <v>6</v>
      </c>
      <c r="AC36" s="1447">
        <v>4930.95</v>
      </c>
      <c r="AD36" s="1447">
        <v>3</v>
      </c>
      <c r="AE36" s="1447">
        <v>2347.58</v>
      </c>
      <c r="AF36" s="1447">
        <v>8</v>
      </c>
      <c r="AG36" s="1447">
        <v>6991.27</v>
      </c>
      <c r="AH36" s="1447">
        <v>0</v>
      </c>
      <c r="AI36" s="1447">
        <v>0</v>
      </c>
      <c r="AJ36" s="1447">
        <v>3</v>
      </c>
      <c r="AK36" s="1447">
        <v>2007.6700282500001</v>
      </c>
      <c r="AL36" s="1447">
        <v>0</v>
      </c>
      <c r="AM36" s="1447">
        <v>0</v>
      </c>
      <c r="AN36" s="1447">
        <v>6</v>
      </c>
      <c r="AO36" s="1447">
        <v>8386.0909977299998</v>
      </c>
    </row>
    <row r="37" spans="1:41" s="225" customFormat="1" x14ac:dyDescent="0.25">
      <c r="A37" s="1448" t="s">
        <v>612</v>
      </c>
      <c r="B37" s="1432">
        <v>4</v>
      </c>
      <c r="C37" s="1432">
        <v>1652.7280414000002</v>
      </c>
      <c r="D37" s="1432">
        <v>47</v>
      </c>
      <c r="E37" s="1432">
        <v>22881.828268093999</v>
      </c>
      <c r="F37" s="1432">
        <v>3</v>
      </c>
      <c r="G37" s="1432">
        <v>2347.58</v>
      </c>
      <c r="H37" s="1432">
        <v>35</v>
      </c>
      <c r="I37" s="1432">
        <v>23502.001675079999</v>
      </c>
      <c r="J37" s="1447">
        <v>0</v>
      </c>
      <c r="K37" s="1447">
        <v>0</v>
      </c>
      <c r="L37" s="1451">
        <v>2</v>
      </c>
      <c r="M37" s="1447">
        <v>14.3120016</v>
      </c>
      <c r="N37" s="1451">
        <v>0</v>
      </c>
      <c r="O37" s="1447">
        <v>0</v>
      </c>
      <c r="P37" s="1451">
        <v>2</v>
      </c>
      <c r="Q37" s="1447">
        <v>219.9577275</v>
      </c>
      <c r="R37" s="1447">
        <v>0</v>
      </c>
      <c r="S37" s="1447">
        <v>0</v>
      </c>
      <c r="T37" s="1450">
        <v>2</v>
      </c>
      <c r="U37" s="1449">
        <v>91.010919999999999</v>
      </c>
      <c r="V37" s="1430">
        <v>0</v>
      </c>
      <c r="W37" s="1430">
        <v>0</v>
      </c>
      <c r="X37" s="1450">
        <v>6</v>
      </c>
      <c r="Y37" s="1449">
        <v>860.74</v>
      </c>
      <c r="Z37" s="1430">
        <v>0</v>
      </c>
      <c r="AA37" s="1430">
        <v>0</v>
      </c>
      <c r="AB37" s="1450">
        <v>6</v>
      </c>
      <c r="AC37" s="1452">
        <v>4930.95</v>
      </c>
      <c r="AD37" s="1430">
        <v>3</v>
      </c>
      <c r="AE37" s="1430">
        <v>2347.58</v>
      </c>
      <c r="AF37" s="1450">
        <v>8</v>
      </c>
      <c r="AG37" s="1449">
        <v>6991.27</v>
      </c>
      <c r="AH37" s="1447">
        <v>0</v>
      </c>
      <c r="AI37" s="1447">
        <v>0</v>
      </c>
      <c r="AJ37" s="1450">
        <v>3</v>
      </c>
      <c r="AK37" s="1449">
        <v>2007.6700282500001</v>
      </c>
      <c r="AL37" s="1447">
        <v>0</v>
      </c>
      <c r="AM37" s="1447">
        <v>0</v>
      </c>
      <c r="AN37" s="1450">
        <v>6</v>
      </c>
      <c r="AO37" s="1449">
        <v>8386.0909977299998</v>
      </c>
    </row>
    <row r="38" spans="1:41" s="225" customFormat="1" x14ac:dyDescent="0.25">
      <c r="A38" s="1448" t="s">
        <v>613</v>
      </c>
      <c r="B38" s="1432">
        <v>0</v>
      </c>
      <c r="C38" s="1432">
        <v>0</v>
      </c>
      <c r="D38" s="1432">
        <v>0</v>
      </c>
      <c r="E38" s="1432">
        <v>0</v>
      </c>
      <c r="F38" s="1432">
        <v>0</v>
      </c>
      <c r="G38" s="1432">
        <v>0</v>
      </c>
      <c r="H38" s="1432">
        <v>0</v>
      </c>
      <c r="I38" s="1432">
        <v>0</v>
      </c>
      <c r="J38" s="1447">
        <v>0</v>
      </c>
      <c r="K38" s="1447">
        <v>0</v>
      </c>
      <c r="L38" s="1447">
        <v>0</v>
      </c>
      <c r="M38" s="1447">
        <v>0</v>
      </c>
      <c r="N38" s="1447">
        <v>0</v>
      </c>
      <c r="O38" s="1447">
        <v>0</v>
      </c>
      <c r="P38" s="1447">
        <v>0</v>
      </c>
      <c r="Q38" s="1447">
        <v>0</v>
      </c>
      <c r="R38" s="1447">
        <v>0</v>
      </c>
      <c r="S38" s="1447">
        <v>0</v>
      </c>
      <c r="T38" s="1447">
        <v>0</v>
      </c>
      <c r="U38" s="1447">
        <v>0</v>
      </c>
      <c r="V38" s="1430">
        <v>0</v>
      </c>
      <c r="W38" s="1430">
        <v>0</v>
      </c>
      <c r="X38" s="1430">
        <v>0</v>
      </c>
      <c r="Y38" s="1430">
        <v>0</v>
      </c>
      <c r="Z38" s="1430">
        <v>0</v>
      </c>
      <c r="AA38" s="1430">
        <v>0</v>
      </c>
      <c r="AB38" s="1430">
        <v>0</v>
      </c>
      <c r="AC38" s="1430">
        <v>0</v>
      </c>
      <c r="AD38" s="1430">
        <v>0</v>
      </c>
      <c r="AE38" s="1430">
        <v>0</v>
      </c>
      <c r="AF38" s="1430">
        <v>0</v>
      </c>
      <c r="AG38" s="1430">
        <v>0</v>
      </c>
      <c r="AH38" s="1447">
        <v>0</v>
      </c>
      <c r="AI38" s="1447">
        <v>0</v>
      </c>
      <c r="AJ38" s="1447">
        <v>0</v>
      </c>
      <c r="AK38" s="1447">
        <v>0</v>
      </c>
      <c r="AL38" s="1447">
        <v>0</v>
      </c>
      <c r="AM38" s="1447">
        <v>0</v>
      </c>
      <c r="AN38" s="1447">
        <v>0</v>
      </c>
      <c r="AO38" s="1447">
        <v>0</v>
      </c>
    </row>
    <row r="39" spans="1:41" s="1426" customFormat="1" x14ac:dyDescent="0.25">
      <c r="A39" s="1429" t="s">
        <v>660</v>
      </c>
      <c r="B39" s="1446">
        <v>109</v>
      </c>
      <c r="C39" s="1446">
        <v>63864.242118614988</v>
      </c>
      <c r="D39" s="1446">
        <v>1032</v>
      </c>
      <c r="E39" s="1446">
        <v>157889.47865903599</v>
      </c>
      <c r="F39" s="1446">
        <v>125</v>
      </c>
      <c r="G39" s="1446">
        <v>45188.778817974002</v>
      </c>
      <c r="H39" s="1446">
        <v>953</v>
      </c>
      <c r="I39" s="1446">
        <v>293485.18837724399</v>
      </c>
      <c r="J39" s="1446">
        <v>12</v>
      </c>
      <c r="K39" s="1446">
        <v>3404.4398684180001</v>
      </c>
      <c r="L39" s="1446">
        <v>143</v>
      </c>
      <c r="M39" s="1446">
        <v>41154.361677642002</v>
      </c>
      <c r="N39" s="1446">
        <v>18</v>
      </c>
      <c r="O39" s="1446">
        <v>9500.9014592000003</v>
      </c>
      <c r="P39" s="1446">
        <v>139</v>
      </c>
      <c r="Q39" s="1446">
        <v>31090.514323692001</v>
      </c>
      <c r="R39" s="1446">
        <v>18</v>
      </c>
      <c r="S39" s="1446">
        <v>2955.3099000000002</v>
      </c>
      <c r="T39" s="1446">
        <v>89</v>
      </c>
      <c r="U39" s="1446">
        <v>10476.932218100003</v>
      </c>
      <c r="V39" s="1446">
        <v>14</v>
      </c>
      <c r="W39" s="1446">
        <v>3498.3343199999999</v>
      </c>
      <c r="X39" s="1446">
        <v>108</v>
      </c>
      <c r="Y39" s="1446">
        <v>24386.823629424998</v>
      </c>
      <c r="Z39" s="1446">
        <v>6</v>
      </c>
      <c r="AA39" s="1446">
        <v>197.39000000000001</v>
      </c>
      <c r="AB39" s="1446">
        <v>127</v>
      </c>
      <c r="AC39" s="1446">
        <v>37190.779293487991</v>
      </c>
      <c r="AD39" s="1446">
        <v>21</v>
      </c>
      <c r="AE39" s="1446">
        <v>11504.78</v>
      </c>
      <c r="AF39" s="1446">
        <v>130</v>
      </c>
      <c r="AG39" s="1446">
        <v>48797.936492143999</v>
      </c>
      <c r="AH39" s="1446">
        <v>20</v>
      </c>
      <c r="AI39" s="1446">
        <v>9257.336286056001</v>
      </c>
      <c r="AJ39" s="1446">
        <v>125</v>
      </c>
      <c r="AK39" s="1446">
        <v>47365.938111430005</v>
      </c>
      <c r="AL39" s="1446">
        <v>16</v>
      </c>
      <c r="AM39" s="1446">
        <v>4870.2869843000008</v>
      </c>
      <c r="AN39" s="1446">
        <v>92</v>
      </c>
      <c r="AO39" s="1446">
        <v>53021.902631322999</v>
      </c>
    </row>
    <row r="40" spans="1:41" s="11" customFormat="1" x14ac:dyDescent="0.25">
      <c r="A40" s="1444" t="s">
        <v>669</v>
      </c>
      <c r="B40" s="1443" t="s">
        <v>232</v>
      </c>
      <c r="C40" s="1445">
        <v>4601.0168033</v>
      </c>
      <c r="D40" s="1443" t="s">
        <v>232</v>
      </c>
      <c r="E40" s="1445">
        <v>53364.144812793995</v>
      </c>
      <c r="F40" s="1443" t="s">
        <v>232</v>
      </c>
      <c r="G40" s="1445">
        <v>10523.5138501</v>
      </c>
      <c r="H40" s="1443" t="s">
        <v>232</v>
      </c>
      <c r="I40" s="1445">
        <v>86625.913182379998</v>
      </c>
      <c r="J40" s="1443" t="s">
        <v>232</v>
      </c>
      <c r="K40" s="1445">
        <v>0</v>
      </c>
      <c r="L40" s="1443" t="s">
        <v>232</v>
      </c>
      <c r="M40" s="1445">
        <v>4638.7856596000001</v>
      </c>
      <c r="N40" s="1443" t="s">
        <v>232</v>
      </c>
      <c r="O40" s="1445">
        <v>3489.6458468999999</v>
      </c>
      <c r="P40" s="1443" t="s">
        <v>232</v>
      </c>
      <c r="Q40" s="1445">
        <v>2930.0506096000004</v>
      </c>
      <c r="R40" s="1443" t="s">
        <v>232</v>
      </c>
      <c r="S40" s="1445">
        <v>9.2880000000000003</v>
      </c>
      <c r="T40" s="1443" t="s">
        <v>232</v>
      </c>
      <c r="U40" s="1445">
        <v>1319.8403408000001</v>
      </c>
      <c r="V40" s="1443" t="s">
        <v>232</v>
      </c>
      <c r="W40" s="1445">
        <v>0</v>
      </c>
      <c r="X40" s="1443" t="s">
        <v>232</v>
      </c>
      <c r="Y40" s="1445">
        <v>2782.6996945000001</v>
      </c>
      <c r="Z40" s="1443" t="s">
        <v>232</v>
      </c>
      <c r="AA40" s="1445">
        <v>0</v>
      </c>
      <c r="AB40" s="1443" t="s">
        <v>232</v>
      </c>
      <c r="AC40" s="1445">
        <v>10683.4586918</v>
      </c>
      <c r="AD40" s="1443" t="s">
        <v>232</v>
      </c>
      <c r="AE40" s="1445">
        <v>5624.5800120000004</v>
      </c>
      <c r="AF40" s="1443" t="s">
        <v>232</v>
      </c>
      <c r="AG40" s="1445">
        <v>10652.0453992</v>
      </c>
      <c r="AH40" s="1443" t="s">
        <v>232</v>
      </c>
      <c r="AI40" s="1445">
        <v>0</v>
      </c>
      <c r="AJ40" s="1443" t="s">
        <v>232</v>
      </c>
      <c r="AK40" s="1445">
        <v>30970.622829849999</v>
      </c>
      <c r="AL40" s="1443" t="s">
        <v>232</v>
      </c>
      <c r="AM40" s="1445">
        <v>1399.9999912000001</v>
      </c>
      <c r="AN40" s="1443" t="s">
        <v>232</v>
      </c>
      <c r="AO40" s="1445">
        <v>22648.409957029999</v>
      </c>
    </row>
    <row r="41" spans="1:41" s="11" customFormat="1" x14ac:dyDescent="0.25">
      <c r="A41" s="1444" t="s">
        <v>670</v>
      </c>
      <c r="B41" s="1443" t="s">
        <v>232</v>
      </c>
      <c r="C41" s="1442">
        <v>59264.056554014991</v>
      </c>
      <c r="D41" s="1443" t="s">
        <v>232</v>
      </c>
      <c r="E41" s="1442">
        <v>104532.696471142</v>
      </c>
      <c r="F41" s="1443" t="s">
        <v>232</v>
      </c>
      <c r="G41" s="1442">
        <v>34665.048312874002</v>
      </c>
      <c r="H41" s="1443" t="s">
        <v>232</v>
      </c>
      <c r="I41" s="1442">
        <v>206862.756043064</v>
      </c>
      <c r="J41" s="1443" t="s">
        <v>232</v>
      </c>
      <c r="K41" s="1442">
        <v>3404.4398684180001</v>
      </c>
      <c r="L41" s="1443" t="s">
        <v>232</v>
      </c>
      <c r="M41" s="1442">
        <v>36515.597808541992</v>
      </c>
      <c r="N41" s="1443" t="s">
        <v>232</v>
      </c>
      <c r="O41" s="1442">
        <v>6011.8069493000003</v>
      </c>
      <c r="P41" s="1443" t="s">
        <v>232</v>
      </c>
      <c r="Q41" s="1442">
        <v>28161.439561692001</v>
      </c>
      <c r="R41" s="1443" t="s">
        <v>232</v>
      </c>
      <c r="S41" s="1442">
        <v>2946.0219000000002</v>
      </c>
      <c r="T41" s="1443" t="s">
        <v>232</v>
      </c>
      <c r="U41" s="1442">
        <v>9157.2307246000018</v>
      </c>
      <c r="V41" s="1443" t="s">
        <v>232</v>
      </c>
      <c r="W41" s="1442">
        <v>3498.3343199999999</v>
      </c>
      <c r="X41" s="1443" t="s">
        <v>232</v>
      </c>
      <c r="Y41" s="1442">
        <v>21605.415210824995</v>
      </c>
      <c r="Z41" s="1443" t="s">
        <v>232</v>
      </c>
      <c r="AA41" s="1442">
        <v>197.39000000000001</v>
      </c>
      <c r="AB41" s="1443" t="s">
        <v>232</v>
      </c>
      <c r="AC41" s="1442">
        <v>26507.313009987996</v>
      </c>
      <c r="AD41" s="1443" t="s">
        <v>232</v>
      </c>
      <c r="AE41" s="1442">
        <v>5879.8799959999997</v>
      </c>
      <c r="AF41" s="1443" t="s">
        <v>232</v>
      </c>
      <c r="AG41" s="1442">
        <v>38146.803830643999</v>
      </c>
      <c r="AH41" s="1443" t="s">
        <v>232</v>
      </c>
      <c r="AI41" s="1442">
        <v>9256.8882860560007</v>
      </c>
      <c r="AJ41" s="1443" t="s">
        <v>232</v>
      </c>
      <c r="AK41" s="1442">
        <v>16395.463222480001</v>
      </c>
      <c r="AL41" s="1443" t="s">
        <v>232</v>
      </c>
      <c r="AM41" s="1442">
        <v>3470.2869931000005</v>
      </c>
      <c r="AN41" s="1443" t="s">
        <v>232</v>
      </c>
      <c r="AO41" s="1442">
        <v>30373.492674293</v>
      </c>
    </row>
    <row r="42" spans="1:41" s="11" customFormat="1" x14ac:dyDescent="0.25">
      <c r="A42" s="1436" t="s">
        <v>614</v>
      </c>
      <c r="B42" s="1435"/>
      <c r="C42" s="1435"/>
      <c r="D42" s="1435"/>
      <c r="E42" s="1435"/>
      <c r="F42" s="1340"/>
      <c r="G42" s="1340"/>
      <c r="H42" s="1340"/>
      <c r="I42" s="1340"/>
      <c r="J42" s="1340"/>
      <c r="K42" s="1340"/>
      <c r="L42" s="1340"/>
      <c r="M42" s="1434"/>
      <c r="N42" s="1340"/>
      <c r="O42" s="1340"/>
      <c r="P42" s="1340"/>
      <c r="Q42" s="1434"/>
      <c r="R42" s="1340"/>
      <c r="S42" s="1340"/>
      <c r="T42" s="1340"/>
      <c r="U42" s="1434"/>
      <c r="V42" s="1340"/>
      <c r="W42" s="1340"/>
      <c r="X42" s="1340"/>
      <c r="Y42" s="1434"/>
      <c r="Z42" s="1340"/>
      <c r="AA42" s="1340"/>
      <c r="AB42" s="1340"/>
      <c r="AC42" s="1434"/>
      <c r="AD42" s="1340"/>
      <c r="AE42" s="1340"/>
      <c r="AF42" s="1340"/>
      <c r="AG42" s="1434"/>
      <c r="AH42" s="1340"/>
      <c r="AI42" s="1340"/>
      <c r="AJ42" s="1340"/>
      <c r="AK42" s="1434"/>
      <c r="AL42" s="1340"/>
      <c r="AM42" s="1340"/>
      <c r="AN42" s="1340"/>
      <c r="AO42" s="1434"/>
    </row>
    <row r="43" spans="1:41" s="225" customFormat="1" ht="30" x14ac:dyDescent="0.25">
      <c r="A43" s="1441" t="s">
        <v>661</v>
      </c>
      <c r="B43" s="1432">
        <v>1120</v>
      </c>
      <c r="C43" s="1432">
        <v>664316.12712287006</v>
      </c>
      <c r="D43" s="1432">
        <v>227</v>
      </c>
      <c r="E43" s="1432">
        <v>173440.80634450002</v>
      </c>
      <c r="F43" s="1440">
        <v>915</v>
      </c>
      <c r="G43" s="1440">
        <v>488521.19550535677</v>
      </c>
      <c r="H43" s="1440">
        <v>154</v>
      </c>
      <c r="I43" s="1440">
        <v>111911.221600424</v>
      </c>
      <c r="J43" s="1440">
        <v>86</v>
      </c>
      <c r="K43" s="1440">
        <v>25739.755809819999</v>
      </c>
      <c r="L43" s="1440">
        <v>15</v>
      </c>
      <c r="M43" s="1440">
        <v>4768.2442944240001</v>
      </c>
      <c r="N43" s="1430">
        <v>112</v>
      </c>
      <c r="O43" s="1430">
        <v>58075.972811163985</v>
      </c>
      <c r="P43" s="1430">
        <v>11</v>
      </c>
      <c r="Q43" s="1430">
        <v>3151.2303027000003</v>
      </c>
      <c r="R43" s="1430">
        <v>105</v>
      </c>
      <c r="S43" s="1430">
        <v>54569.274626990002</v>
      </c>
      <c r="T43" s="1430">
        <v>26</v>
      </c>
      <c r="U43" s="1430">
        <v>9727.8817677999996</v>
      </c>
      <c r="V43" s="1430">
        <v>110</v>
      </c>
      <c r="W43" s="1430">
        <v>73509.787569345004</v>
      </c>
      <c r="X43" s="1430">
        <v>25</v>
      </c>
      <c r="Y43" s="1430">
        <v>20534.6030565</v>
      </c>
      <c r="Z43" s="1430">
        <v>158</v>
      </c>
      <c r="AA43" s="1430">
        <v>68795.42999380581</v>
      </c>
      <c r="AB43" s="1430">
        <v>12</v>
      </c>
      <c r="AC43" s="1430">
        <v>10616.3776046</v>
      </c>
      <c r="AD43" s="1430">
        <v>137</v>
      </c>
      <c r="AE43" s="1430">
        <v>105229.739280494</v>
      </c>
      <c r="AF43" s="1430">
        <v>20</v>
      </c>
      <c r="AG43" s="1430">
        <v>22092.151414399999</v>
      </c>
      <c r="AH43" s="1430">
        <v>137</v>
      </c>
      <c r="AI43" s="1430">
        <v>53772.346761138004</v>
      </c>
      <c r="AJ43" s="1430">
        <v>22</v>
      </c>
      <c r="AK43" s="1430">
        <v>22309.97</v>
      </c>
      <c r="AL43" s="1430">
        <v>70</v>
      </c>
      <c r="AM43" s="1430">
        <v>48828.888652600006</v>
      </c>
      <c r="AN43" s="1430">
        <v>23</v>
      </c>
      <c r="AO43" s="1430">
        <v>18710.763160000002</v>
      </c>
    </row>
    <row r="44" spans="1:41" s="225" customFormat="1" x14ac:dyDescent="0.25">
      <c r="A44" s="1433" t="s">
        <v>662</v>
      </c>
      <c r="B44" s="1432">
        <v>45</v>
      </c>
      <c r="C44" s="1432">
        <v>19166.309999999998</v>
      </c>
      <c r="D44" s="1432">
        <v>0</v>
      </c>
      <c r="E44" s="1432">
        <v>0</v>
      </c>
      <c r="F44" s="1432">
        <v>26</v>
      </c>
      <c r="G44" s="1432">
        <v>4943.4449999999997</v>
      </c>
      <c r="H44" s="1432">
        <v>1</v>
      </c>
      <c r="I44" s="1432">
        <v>800</v>
      </c>
      <c r="J44" s="1430">
        <v>4</v>
      </c>
      <c r="K44" s="1430">
        <v>686.75</v>
      </c>
      <c r="L44" s="1430">
        <v>0</v>
      </c>
      <c r="M44" s="1430">
        <v>0</v>
      </c>
      <c r="N44" s="1437">
        <v>3</v>
      </c>
      <c r="O44" s="1437">
        <v>1206.96</v>
      </c>
      <c r="P44" s="1430">
        <v>0</v>
      </c>
      <c r="Q44" s="1430">
        <v>0</v>
      </c>
      <c r="R44" s="1437">
        <v>3</v>
      </c>
      <c r="S44" s="1437">
        <v>560.25</v>
      </c>
      <c r="T44" s="1430">
        <v>0</v>
      </c>
      <c r="U44" s="1430">
        <v>0</v>
      </c>
      <c r="V44" s="1439">
        <v>2</v>
      </c>
      <c r="W44" s="1438">
        <v>261.63</v>
      </c>
      <c r="X44" s="1430">
        <v>0</v>
      </c>
      <c r="Y44" s="1430">
        <v>0</v>
      </c>
      <c r="Z44" s="1437">
        <v>4</v>
      </c>
      <c r="AA44" s="1437">
        <v>444.99</v>
      </c>
      <c r="AB44" s="1430">
        <v>0</v>
      </c>
      <c r="AC44" s="1430">
        <v>0</v>
      </c>
      <c r="AD44" s="1430">
        <v>4</v>
      </c>
      <c r="AE44" s="1430">
        <v>895.26</v>
      </c>
      <c r="AF44" s="1430">
        <v>1</v>
      </c>
      <c r="AG44" s="1430">
        <v>800</v>
      </c>
      <c r="AH44" s="1430">
        <v>4</v>
      </c>
      <c r="AI44" s="1430">
        <v>669.83699999999988</v>
      </c>
      <c r="AJ44" s="1430">
        <v>0</v>
      </c>
      <c r="AK44" s="1430">
        <v>0</v>
      </c>
      <c r="AL44" s="1430">
        <v>2</v>
      </c>
      <c r="AM44" s="1430">
        <v>217.768</v>
      </c>
      <c r="AN44" s="1430">
        <v>0</v>
      </c>
      <c r="AO44" s="1430">
        <v>0</v>
      </c>
    </row>
    <row r="45" spans="1:41" s="1426" customFormat="1" x14ac:dyDescent="0.25">
      <c r="A45" s="1429" t="s">
        <v>668</v>
      </c>
      <c r="B45" s="1427">
        <v>1165</v>
      </c>
      <c r="C45" s="1427">
        <v>683482.43712287</v>
      </c>
      <c r="D45" s="1427">
        <v>227</v>
      </c>
      <c r="E45" s="1427">
        <v>173440.80634450002</v>
      </c>
      <c r="F45" s="1427">
        <v>941</v>
      </c>
      <c r="G45" s="1427">
        <v>493464.64050535677</v>
      </c>
      <c r="H45" s="1427">
        <v>155</v>
      </c>
      <c r="I45" s="1427">
        <v>112711.221600424</v>
      </c>
      <c r="J45" s="1427">
        <v>90</v>
      </c>
      <c r="K45" s="1427">
        <v>26426.505809819999</v>
      </c>
      <c r="L45" s="1427">
        <v>15</v>
      </c>
      <c r="M45" s="1427">
        <v>4768.2442944240001</v>
      </c>
      <c r="N45" s="1427">
        <v>115</v>
      </c>
      <c r="O45" s="1427">
        <v>59282.932811163984</v>
      </c>
      <c r="P45" s="1427">
        <v>11</v>
      </c>
      <c r="Q45" s="1427">
        <v>3151.2303027000003</v>
      </c>
      <c r="R45" s="1427">
        <v>108</v>
      </c>
      <c r="S45" s="1427">
        <v>55129.524626990002</v>
      </c>
      <c r="T45" s="1427">
        <v>26</v>
      </c>
      <c r="U45" s="1427">
        <v>9727.8817677999996</v>
      </c>
      <c r="V45" s="1427">
        <v>112</v>
      </c>
      <c r="W45" s="1427">
        <v>73771.417569345009</v>
      </c>
      <c r="X45" s="1427">
        <v>25</v>
      </c>
      <c r="Y45" s="1427">
        <v>20534.6030565</v>
      </c>
      <c r="Z45" s="1427">
        <v>162</v>
      </c>
      <c r="AA45" s="1427">
        <v>69240.419993805815</v>
      </c>
      <c r="AB45" s="1427">
        <v>12</v>
      </c>
      <c r="AC45" s="1427">
        <v>10616.3776046</v>
      </c>
      <c r="AD45" s="1427">
        <v>141</v>
      </c>
      <c r="AE45" s="1427">
        <v>106124.999280494</v>
      </c>
      <c r="AF45" s="1427">
        <v>21</v>
      </c>
      <c r="AG45" s="1427">
        <v>22892.151414399999</v>
      </c>
      <c r="AH45" s="1427">
        <v>141</v>
      </c>
      <c r="AI45" s="1427">
        <v>54442.183761138003</v>
      </c>
      <c r="AJ45" s="1427">
        <v>22</v>
      </c>
      <c r="AK45" s="1427">
        <v>22309.97</v>
      </c>
      <c r="AL45" s="1427">
        <v>72</v>
      </c>
      <c r="AM45" s="1427">
        <v>49046.656652600002</v>
      </c>
      <c r="AN45" s="1427">
        <v>23</v>
      </c>
      <c r="AO45" s="1427">
        <v>18710.763160000002</v>
      </c>
    </row>
    <row r="46" spans="1:41" s="11" customFormat="1" x14ac:dyDescent="0.25">
      <c r="A46" s="1436" t="s">
        <v>615</v>
      </c>
      <c r="B46" s="1435"/>
      <c r="C46" s="1435"/>
      <c r="D46" s="1435"/>
      <c r="E46" s="1435"/>
      <c r="F46" s="1340"/>
      <c r="G46" s="1340"/>
      <c r="H46" s="1340"/>
      <c r="I46" s="1340"/>
      <c r="J46" s="1340"/>
      <c r="K46" s="1340"/>
      <c r="L46" s="1340"/>
      <c r="M46" s="1434"/>
      <c r="N46" s="1340"/>
      <c r="O46" s="1340"/>
      <c r="P46" s="1340"/>
      <c r="Q46" s="1434"/>
      <c r="R46" s="1340"/>
      <c r="S46" s="1340"/>
      <c r="T46" s="1340"/>
      <c r="U46" s="1434"/>
      <c r="V46" s="1340"/>
      <c r="W46" s="1340"/>
      <c r="X46" s="1340"/>
      <c r="Y46" s="1434"/>
      <c r="Z46" s="1340"/>
      <c r="AA46" s="1340"/>
      <c r="AB46" s="1340"/>
      <c r="AC46" s="1434"/>
      <c r="AD46" s="1340"/>
      <c r="AE46" s="1340"/>
      <c r="AF46" s="1340"/>
      <c r="AG46" s="1434"/>
      <c r="AH46" s="1340"/>
      <c r="AI46" s="1340"/>
      <c r="AJ46" s="1340"/>
      <c r="AK46" s="1434"/>
      <c r="AL46" s="1340"/>
      <c r="AM46" s="1340"/>
      <c r="AN46" s="1340"/>
      <c r="AO46" s="1434"/>
    </row>
    <row r="47" spans="1:41" s="225" customFormat="1" x14ac:dyDescent="0.25">
      <c r="A47" s="1433" t="s">
        <v>663</v>
      </c>
      <c r="B47" s="1432">
        <v>0</v>
      </c>
      <c r="C47" s="1432">
        <v>0</v>
      </c>
      <c r="D47" s="1432">
        <v>3</v>
      </c>
      <c r="E47" s="1432">
        <v>5905</v>
      </c>
      <c r="F47" s="1432">
        <v>0</v>
      </c>
      <c r="G47" s="1432">
        <v>0</v>
      </c>
      <c r="H47" s="1432">
        <v>1</v>
      </c>
      <c r="I47" s="1432">
        <v>1228</v>
      </c>
      <c r="J47" s="1430">
        <v>0</v>
      </c>
      <c r="K47" s="1430">
        <v>0</v>
      </c>
      <c r="L47" s="1430">
        <v>0</v>
      </c>
      <c r="M47" s="1430">
        <v>0</v>
      </c>
      <c r="N47" s="1430">
        <v>0</v>
      </c>
      <c r="O47" s="1430">
        <v>0</v>
      </c>
      <c r="P47" s="1430">
        <v>0</v>
      </c>
      <c r="Q47" s="1430">
        <v>0</v>
      </c>
      <c r="R47" s="1430">
        <v>0</v>
      </c>
      <c r="S47" s="1430">
        <v>0</v>
      </c>
      <c r="T47" s="1430">
        <v>1</v>
      </c>
      <c r="U47" s="1430">
        <v>1228</v>
      </c>
      <c r="V47" s="1430">
        <v>0</v>
      </c>
      <c r="W47" s="1430">
        <v>0</v>
      </c>
      <c r="X47" s="1430">
        <v>0</v>
      </c>
      <c r="Y47" s="1430">
        <v>0</v>
      </c>
      <c r="Z47" s="1430">
        <v>0</v>
      </c>
      <c r="AA47" s="1430">
        <v>0</v>
      </c>
      <c r="AB47" s="1430">
        <v>0</v>
      </c>
      <c r="AC47" s="1430">
        <v>0</v>
      </c>
      <c r="AD47" s="1430">
        <v>0</v>
      </c>
      <c r="AE47" s="1430">
        <v>0</v>
      </c>
      <c r="AF47" s="1430">
        <v>0</v>
      </c>
      <c r="AG47" s="1430">
        <v>0</v>
      </c>
      <c r="AH47" s="1430">
        <v>0</v>
      </c>
      <c r="AI47" s="1430">
        <v>0</v>
      </c>
      <c r="AJ47" s="1430">
        <v>0</v>
      </c>
      <c r="AK47" s="1430">
        <v>0</v>
      </c>
      <c r="AL47" s="1430">
        <v>0</v>
      </c>
      <c r="AM47" s="1430">
        <v>0</v>
      </c>
      <c r="AN47" s="1430">
        <v>0</v>
      </c>
      <c r="AO47" s="1430">
        <v>0</v>
      </c>
    </row>
    <row r="48" spans="1:41" s="225" customFormat="1" x14ac:dyDescent="0.25">
      <c r="A48" s="1433" t="s">
        <v>664</v>
      </c>
      <c r="B48" s="1432">
        <v>0</v>
      </c>
      <c r="C48" s="1432">
        <v>0</v>
      </c>
      <c r="D48" s="1432">
        <v>14</v>
      </c>
      <c r="E48" s="1432">
        <v>33118.6</v>
      </c>
      <c r="F48" s="1432">
        <v>0</v>
      </c>
      <c r="G48" s="1432">
        <v>0</v>
      </c>
      <c r="H48" s="1432">
        <v>5</v>
      </c>
      <c r="I48" s="1432">
        <v>9383.1899999999987</v>
      </c>
      <c r="J48" s="1430">
        <v>0</v>
      </c>
      <c r="K48" s="1430">
        <v>0</v>
      </c>
      <c r="L48" s="1430">
        <v>0</v>
      </c>
      <c r="M48" s="1430">
        <v>0</v>
      </c>
      <c r="N48" s="1430">
        <v>0</v>
      </c>
      <c r="O48" s="1430">
        <v>0</v>
      </c>
      <c r="P48" s="1430">
        <v>0</v>
      </c>
      <c r="Q48" s="1430">
        <v>0</v>
      </c>
      <c r="R48" s="1430"/>
      <c r="S48" s="1430"/>
      <c r="T48" s="1430">
        <v>1</v>
      </c>
      <c r="U48" s="1430">
        <v>102.5</v>
      </c>
      <c r="V48" s="1430">
        <v>0</v>
      </c>
      <c r="W48" s="1430">
        <v>0</v>
      </c>
      <c r="X48" s="1430">
        <v>1</v>
      </c>
      <c r="Y48" s="1430">
        <v>1520</v>
      </c>
      <c r="Z48" s="1430">
        <v>0</v>
      </c>
      <c r="AA48" s="1430">
        <v>0</v>
      </c>
      <c r="AB48" s="1430">
        <v>1</v>
      </c>
      <c r="AC48" s="1430">
        <v>400.47</v>
      </c>
      <c r="AD48" s="1430">
        <v>0</v>
      </c>
      <c r="AE48" s="1430">
        <v>0</v>
      </c>
      <c r="AF48" s="1430">
        <v>1</v>
      </c>
      <c r="AG48" s="1430">
        <v>6666</v>
      </c>
      <c r="AH48" s="1430">
        <v>0</v>
      </c>
      <c r="AI48" s="1430">
        <v>0</v>
      </c>
      <c r="AJ48" s="1431">
        <v>1</v>
      </c>
      <c r="AK48" s="1431">
        <v>694.22</v>
      </c>
      <c r="AL48" s="1430">
        <v>0</v>
      </c>
      <c r="AM48" s="1430">
        <v>0</v>
      </c>
      <c r="AN48" s="1431">
        <v>0</v>
      </c>
      <c r="AO48" s="1431">
        <v>0</v>
      </c>
    </row>
    <row r="49" spans="1:41" s="1426" customFormat="1" x14ac:dyDescent="0.25">
      <c r="A49" s="1429" t="s">
        <v>667</v>
      </c>
      <c r="B49" s="1428">
        <v>0</v>
      </c>
      <c r="C49" s="1428">
        <v>0</v>
      </c>
      <c r="D49" s="1428">
        <v>17</v>
      </c>
      <c r="E49" s="1428">
        <v>39023.599999999999</v>
      </c>
      <c r="F49" s="1428">
        <v>0</v>
      </c>
      <c r="G49" s="1428">
        <v>0</v>
      </c>
      <c r="H49" s="1428">
        <v>6</v>
      </c>
      <c r="I49" s="1428">
        <v>10611.189999999999</v>
      </c>
      <c r="J49" s="1427">
        <v>0</v>
      </c>
      <c r="K49" s="1427">
        <v>0</v>
      </c>
      <c r="L49" s="1427">
        <v>0</v>
      </c>
      <c r="M49" s="1427">
        <v>0</v>
      </c>
      <c r="N49" s="1427">
        <v>0</v>
      </c>
      <c r="O49" s="1427">
        <v>0</v>
      </c>
      <c r="P49" s="1427">
        <v>0</v>
      </c>
      <c r="Q49" s="1427">
        <v>0</v>
      </c>
      <c r="R49" s="1427">
        <v>0</v>
      </c>
      <c r="S49" s="1427">
        <v>0</v>
      </c>
      <c r="T49" s="1427">
        <v>2</v>
      </c>
      <c r="U49" s="1427">
        <v>1330.5</v>
      </c>
      <c r="V49" s="1427">
        <v>0</v>
      </c>
      <c r="W49" s="1427">
        <v>0</v>
      </c>
      <c r="X49" s="1427">
        <v>1</v>
      </c>
      <c r="Y49" s="1427">
        <v>1520</v>
      </c>
      <c r="Z49" s="1427">
        <v>0</v>
      </c>
      <c r="AA49" s="1427">
        <v>0</v>
      </c>
      <c r="AB49" s="1427">
        <v>1</v>
      </c>
      <c r="AC49" s="1427">
        <v>400.47</v>
      </c>
      <c r="AD49" s="1427">
        <v>0</v>
      </c>
      <c r="AE49" s="1427">
        <v>0</v>
      </c>
      <c r="AF49" s="1427">
        <v>1</v>
      </c>
      <c r="AG49" s="1427">
        <v>6666</v>
      </c>
      <c r="AH49" s="1427">
        <v>0</v>
      </c>
      <c r="AI49" s="1427">
        <v>0</v>
      </c>
      <c r="AJ49" s="1427">
        <v>1</v>
      </c>
      <c r="AK49" s="1427">
        <v>694.22</v>
      </c>
      <c r="AL49" s="1427">
        <v>0</v>
      </c>
      <c r="AM49" s="1427">
        <v>0</v>
      </c>
      <c r="AN49" s="1427">
        <v>0</v>
      </c>
      <c r="AO49" s="1427">
        <v>0</v>
      </c>
    </row>
    <row r="50" spans="1:41" x14ac:dyDescent="0.25">
      <c r="A50" s="1806" t="s">
        <v>79</v>
      </c>
      <c r="B50" s="1806"/>
      <c r="C50" s="1806"/>
      <c r="D50" s="1806"/>
      <c r="E50" s="1806"/>
      <c r="F50" s="1806"/>
      <c r="G50" s="1806"/>
      <c r="H50" s="1806"/>
      <c r="I50" s="1806"/>
      <c r="J50" s="1806"/>
      <c r="K50" s="1806"/>
      <c r="L50" s="1806"/>
      <c r="M50" s="1806"/>
      <c r="N50" s="224"/>
      <c r="O50" s="224"/>
      <c r="AC50" s="14"/>
    </row>
    <row r="51" spans="1:41" x14ac:dyDescent="0.25">
      <c r="A51" s="1372" t="s">
        <v>674</v>
      </c>
      <c r="B51" s="1372"/>
      <c r="C51" s="1372"/>
      <c r="D51" s="1372"/>
      <c r="E51" s="1372"/>
      <c r="F51" s="1372"/>
      <c r="G51" s="323"/>
      <c r="H51" s="1372"/>
      <c r="I51" s="1372"/>
      <c r="J51" s="1372"/>
      <c r="K51" s="1372"/>
      <c r="L51" s="1372"/>
      <c r="M51" s="1372"/>
      <c r="N51" s="224"/>
      <c r="O51" s="224"/>
      <c r="Y51" s="14"/>
      <c r="AB51" s="14"/>
      <c r="AC51" s="14"/>
    </row>
    <row r="52" spans="1:41" x14ac:dyDescent="0.25">
      <c r="A52" s="1372" t="s">
        <v>675</v>
      </c>
      <c r="B52" s="1372"/>
      <c r="C52" s="1372"/>
      <c r="D52" s="1372"/>
      <c r="E52" s="1372"/>
      <c r="F52" s="1372"/>
      <c r="G52" s="1372"/>
      <c r="H52" s="1372"/>
      <c r="I52" s="1372"/>
      <c r="J52" s="1372"/>
      <c r="K52" s="1372"/>
      <c r="L52" s="1372"/>
      <c r="M52" s="1372"/>
      <c r="N52" s="224"/>
      <c r="O52" s="224"/>
      <c r="Y52" s="14"/>
      <c r="AC52" s="14"/>
    </row>
    <row r="53" spans="1:41" x14ac:dyDescent="0.25">
      <c r="A53" s="224" t="s">
        <v>665</v>
      </c>
      <c r="B53" s="224"/>
      <c r="C53" s="224"/>
      <c r="D53" s="224"/>
      <c r="E53" s="224"/>
      <c r="F53" s="224"/>
      <c r="G53" s="224"/>
      <c r="H53" s="224"/>
      <c r="I53" s="224"/>
      <c r="J53" s="224"/>
      <c r="K53" s="224"/>
      <c r="L53" s="224"/>
      <c r="M53" s="224"/>
      <c r="N53" s="224"/>
      <c r="O53" s="224"/>
    </row>
    <row r="54" spans="1:41" x14ac:dyDescent="0.25">
      <c r="A54" s="224" t="s">
        <v>666</v>
      </c>
      <c r="B54" s="224"/>
      <c r="C54" s="224"/>
      <c r="D54" s="224"/>
      <c r="E54" s="224"/>
      <c r="F54" s="224"/>
      <c r="G54" s="224"/>
      <c r="H54" s="224"/>
      <c r="I54" s="224"/>
      <c r="J54" s="224"/>
      <c r="K54" s="224"/>
      <c r="L54" s="224"/>
      <c r="M54" s="224"/>
      <c r="N54" s="224"/>
      <c r="O54" s="224"/>
    </row>
    <row r="55" spans="1:41" x14ac:dyDescent="0.25">
      <c r="A55" s="224" t="s">
        <v>622</v>
      </c>
      <c r="B55" s="224"/>
      <c r="C55" s="224"/>
      <c r="D55" s="224"/>
      <c r="E55" s="224"/>
      <c r="F55" s="224"/>
      <c r="G55" s="224"/>
      <c r="H55" s="224"/>
      <c r="I55" s="224"/>
      <c r="J55" s="224"/>
      <c r="K55" s="224"/>
      <c r="L55" s="224"/>
      <c r="M55" s="224"/>
      <c r="N55" s="224"/>
      <c r="O55" s="224"/>
    </row>
    <row r="56" spans="1:41" x14ac:dyDescent="0.25">
      <c r="A56" s="181" t="s">
        <v>128</v>
      </c>
      <c r="B56" s="224"/>
      <c r="C56" s="224"/>
      <c r="D56" s="224"/>
      <c r="E56" s="224"/>
      <c r="F56" s="224"/>
      <c r="G56" s="224"/>
      <c r="H56" s="224"/>
      <c r="I56" s="224"/>
      <c r="J56" s="224"/>
      <c r="K56" s="224"/>
      <c r="L56" s="224"/>
      <c r="M56" s="224"/>
      <c r="N56" s="224"/>
      <c r="O56" s="224"/>
    </row>
    <row r="57" spans="1:41" x14ac:dyDescent="0.25">
      <c r="A57" s="224"/>
      <c r="B57" s="224"/>
      <c r="C57" s="224"/>
      <c r="D57" s="224"/>
      <c r="E57" s="224"/>
      <c r="F57" s="224"/>
      <c r="G57" s="224"/>
      <c r="H57" s="224"/>
      <c r="I57" s="224"/>
      <c r="J57" s="224"/>
      <c r="K57" s="224"/>
      <c r="L57" s="224"/>
      <c r="M57" s="224"/>
      <c r="N57" s="224"/>
      <c r="O57" s="224"/>
    </row>
    <row r="63" spans="1:41" x14ac:dyDescent="0.25">
      <c r="Q63" s="32"/>
      <c r="R63" s="32"/>
      <c r="S63" s="32"/>
      <c r="T63" s="32"/>
      <c r="U63" s="32"/>
      <c r="V63" s="293"/>
      <c r="X63" s="293"/>
      <c r="Z63" s="293"/>
    </row>
    <row r="64" spans="1:41" x14ac:dyDescent="0.25">
      <c r="P64" s="32"/>
      <c r="Q64" s="32"/>
      <c r="R64" s="32"/>
      <c r="S64" s="32"/>
      <c r="T64" s="32"/>
      <c r="U64" s="32"/>
      <c r="V64" s="293"/>
      <c r="X64" s="293"/>
      <c r="Z64" s="293"/>
    </row>
    <row r="65" spans="17:26" x14ac:dyDescent="0.25">
      <c r="Q65" s="32"/>
      <c r="R65" s="32"/>
      <c r="S65" s="32"/>
      <c r="T65" s="32"/>
      <c r="U65" s="32"/>
      <c r="V65" s="293"/>
      <c r="X65" s="293"/>
      <c r="Z65" s="293"/>
    </row>
    <row r="66" spans="17:26" x14ac:dyDescent="0.25">
      <c r="Q66" s="32"/>
      <c r="R66" s="32"/>
      <c r="S66" s="32"/>
      <c r="T66" s="32"/>
      <c r="U66" s="32"/>
      <c r="V66" s="293"/>
      <c r="X66" s="293"/>
      <c r="Z66" s="293"/>
    </row>
    <row r="67" spans="17:26" x14ac:dyDescent="0.25">
      <c r="Q67" s="32"/>
      <c r="R67" s="32"/>
      <c r="S67" s="32"/>
      <c r="T67" s="32"/>
      <c r="U67" s="32"/>
      <c r="V67" s="293"/>
      <c r="X67" s="293"/>
      <c r="Z67" s="293"/>
    </row>
    <row r="68" spans="17:26" x14ac:dyDescent="0.25">
      <c r="Q68" s="32"/>
      <c r="R68" s="32"/>
      <c r="S68" s="32"/>
      <c r="T68" s="32"/>
      <c r="U68" s="32"/>
      <c r="V68" s="293"/>
      <c r="X68" s="293"/>
      <c r="Z68" s="293"/>
    </row>
    <row r="69" spans="17:26" x14ac:dyDescent="0.25">
      <c r="Q69" s="32"/>
      <c r="R69" s="32"/>
      <c r="S69" s="32"/>
      <c r="T69" s="32"/>
      <c r="U69" s="32"/>
      <c r="V69" s="293"/>
      <c r="X69" s="293"/>
      <c r="Z69" s="293"/>
    </row>
    <row r="70" spans="17:26" x14ac:dyDescent="0.25">
      <c r="Q70" s="32"/>
      <c r="R70" s="32"/>
      <c r="S70" s="32"/>
      <c r="T70" s="32"/>
      <c r="U70" s="32"/>
      <c r="V70" s="293"/>
      <c r="X70" s="293"/>
      <c r="Z70" s="293"/>
    </row>
    <row r="71" spans="17:26" x14ac:dyDescent="0.25">
      <c r="Q71" s="32"/>
      <c r="R71" s="32"/>
      <c r="S71" s="32"/>
      <c r="T71" s="32"/>
      <c r="U71" s="32"/>
      <c r="V71" s="293"/>
      <c r="X71" s="293"/>
      <c r="Z71" s="293"/>
    </row>
    <row r="72" spans="17:26" x14ac:dyDescent="0.25">
      <c r="Q72" s="32"/>
      <c r="R72" s="32"/>
      <c r="S72" s="32"/>
      <c r="T72" s="32"/>
      <c r="U72" s="32"/>
      <c r="V72" s="293"/>
      <c r="X72" s="293"/>
      <c r="Z72" s="293"/>
    </row>
    <row r="73" spans="17:26" x14ac:dyDescent="0.25">
      <c r="Q73" s="32"/>
      <c r="R73" s="32"/>
      <c r="S73" s="32"/>
      <c r="T73" s="32"/>
      <c r="U73" s="32"/>
      <c r="V73" s="293"/>
      <c r="X73" s="293"/>
      <c r="Z73" s="293"/>
    </row>
    <row r="74" spans="17:26" x14ac:dyDescent="0.25">
      <c r="Q74" s="32"/>
      <c r="R74" s="32"/>
      <c r="S74" s="32"/>
      <c r="T74" s="32"/>
      <c r="U74" s="32"/>
      <c r="V74" s="293"/>
      <c r="X74" s="293"/>
      <c r="Z74" s="293"/>
    </row>
    <row r="75" spans="17:26" x14ac:dyDescent="0.25">
      <c r="Q75" s="32"/>
      <c r="R75" s="32"/>
      <c r="S75" s="32"/>
      <c r="T75" s="32"/>
      <c r="U75" s="32"/>
      <c r="V75" s="293"/>
      <c r="X75" s="293"/>
      <c r="Z75" s="293"/>
    </row>
    <row r="76" spans="17:26" x14ac:dyDescent="0.25">
      <c r="Q76" s="32"/>
      <c r="R76" s="32"/>
      <c r="S76" s="32"/>
      <c r="T76" s="32"/>
      <c r="U76" s="32"/>
      <c r="V76" s="293"/>
      <c r="X76" s="293"/>
      <c r="Z76" s="293"/>
    </row>
    <row r="77" spans="17:26" x14ac:dyDescent="0.25">
      <c r="Q77" s="32"/>
      <c r="R77" s="32"/>
      <c r="S77" s="32"/>
      <c r="T77" s="32"/>
      <c r="U77" s="32"/>
      <c r="V77" s="293"/>
      <c r="X77" s="293"/>
      <c r="Z77" s="293"/>
    </row>
    <row r="78" spans="17:26" x14ac:dyDescent="0.25">
      <c r="Q78" s="32"/>
      <c r="R78" s="32"/>
      <c r="S78" s="32"/>
      <c r="T78" s="32"/>
      <c r="U78" s="32"/>
      <c r="V78" s="293"/>
      <c r="X78" s="293"/>
      <c r="Z78" s="293"/>
    </row>
    <row r="79" spans="17:26" x14ac:dyDescent="0.25">
      <c r="R79" s="32"/>
      <c r="S79" s="32"/>
      <c r="T79" s="32"/>
      <c r="U79" s="32"/>
      <c r="V79" s="293"/>
      <c r="X79" s="293"/>
      <c r="Z79" s="293"/>
    </row>
    <row r="80" spans="17:26" x14ac:dyDescent="0.25">
      <c r="R80" s="32"/>
      <c r="S80" s="32"/>
      <c r="T80" s="32"/>
      <c r="U80" s="32"/>
      <c r="V80" s="293"/>
      <c r="X80" s="293"/>
      <c r="Z80" s="293"/>
    </row>
    <row r="81" spans="1:26" x14ac:dyDescent="0.25">
      <c r="R81" s="32"/>
      <c r="S81" s="32"/>
      <c r="T81" s="32"/>
      <c r="U81" s="32"/>
      <c r="V81" s="293"/>
      <c r="X81" s="293"/>
      <c r="Z81" s="293"/>
    </row>
    <row r="82" spans="1:26" x14ac:dyDescent="0.25">
      <c r="R82" s="32"/>
      <c r="S82" s="32"/>
      <c r="T82" s="32"/>
      <c r="U82" s="32"/>
      <c r="V82" s="293"/>
      <c r="X82" s="293"/>
      <c r="Z82" s="293"/>
    </row>
    <row r="83" spans="1:26" ht="15.75" x14ac:dyDescent="0.25">
      <c r="A83" s="36"/>
      <c r="B83" s="36"/>
      <c r="C83" s="36"/>
      <c r="D83" s="36"/>
      <c r="E83" s="36"/>
      <c r="F83" s="37"/>
      <c r="G83" s="37"/>
      <c r="H83" s="38"/>
      <c r="I83" s="39"/>
      <c r="K83" s="39"/>
      <c r="L83" s="39"/>
      <c r="M83" s="39"/>
      <c r="R83" s="32"/>
      <c r="S83" s="32"/>
      <c r="T83" s="32"/>
      <c r="U83" s="32"/>
      <c r="V83" s="293"/>
      <c r="X83" s="293"/>
      <c r="Z83" s="293"/>
    </row>
    <row r="84" spans="1:26" x14ac:dyDescent="0.25">
      <c r="A84" s="40"/>
      <c r="B84" s="40"/>
      <c r="C84" s="40"/>
      <c r="D84" s="40"/>
      <c r="E84" s="40"/>
      <c r="F84" s="41"/>
      <c r="G84" s="41"/>
      <c r="H84" s="129"/>
      <c r="I84" s="129"/>
      <c r="K84" s="42"/>
      <c r="L84" s="42"/>
      <c r="M84" s="42"/>
    </row>
    <row r="85" spans="1:26" x14ac:dyDescent="0.25">
      <c r="A85" s="40"/>
      <c r="B85" s="40"/>
      <c r="C85" s="40"/>
      <c r="D85" s="40"/>
      <c r="E85" s="40"/>
      <c r="F85" s="41"/>
      <c r="G85" s="41"/>
      <c r="H85" s="41"/>
      <c r="I85" s="41"/>
      <c r="K85" s="41"/>
      <c r="L85" s="41"/>
      <c r="M85" s="41"/>
    </row>
    <row r="86" spans="1:26" x14ac:dyDescent="0.25">
      <c r="A86" s="40"/>
      <c r="B86" s="40"/>
      <c r="C86" s="40"/>
      <c r="D86" s="40"/>
      <c r="E86" s="40"/>
      <c r="F86" s="41"/>
      <c r="G86" s="41"/>
      <c r="H86" s="41"/>
      <c r="I86" s="41"/>
      <c r="K86" s="41"/>
      <c r="L86" s="41"/>
      <c r="M86" s="41"/>
      <c r="N86" s="1425"/>
      <c r="O86" s="1424"/>
    </row>
    <row r="90" spans="1:26" x14ac:dyDescent="0.25">
      <c r="P90" s="32"/>
      <c r="Q90" s="32"/>
    </row>
    <row r="93" spans="1:26" x14ac:dyDescent="0.25">
      <c r="F93" s="32"/>
      <c r="G93" s="32"/>
      <c r="H93" s="32"/>
      <c r="I93" s="32"/>
      <c r="J93" s="32"/>
      <c r="K93" s="32"/>
      <c r="L93" s="32"/>
      <c r="M93" s="32"/>
      <c r="N93" s="32"/>
      <c r="O93" s="32"/>
    </row>
    <row r="94" spans="1:26" x14ac:dyDescent="0.25">
      <c r="F94" s="32"/>
      <c r="G94" s="32"/>
      <c r="H94" s="32"/>
      <c r="I94" s="32"/>
      <c r="J94" s="32"/>
      <c r="K94" s="32"/>
      <c r="L94" s="32"/>
      <c r="M94" s="32"/>
      <c r="N94" s="32"/>
      <c r="O94" s="32"/>
    </row>
    <row r="100" spans="14:14" x14ac:dyDescent="0.25">
      <c r="N100" s="1423"/>
    </row>
  </sheetData>
  <mergeCells count="33">
    <mergeCell ref="A50:M50"/>
    <mergeCell ref="AD3:AE3"/>
    <mergeCell ref="AF3:AG3"/>
    <mergeCell ref="T3:U3"/>
    <mergeCell ref="V3:W3"/>
    <mergeCell ref="X3:Y3"/>
    <mergeCell ref="Z3:AA3"/>
    <mergeCell ref="AB3:AC3"/>
    <mergeCell ref="B3:C3"/>
    <mergeCell ref="D3:E3"/>
    <mergeCell ref="F3:G3"/>
    <mergeCell ref="H3:I3"/>
    <mergeCell ref="J3:K3"/>
    <mergeCell ref="L3:M3"/>
    <mergeCell ref="AH3:AI3"/>
    <mergeCell ref="AJ3:AK3"/>
    <mergeCell ref="AL3:AM3"/>
    <mergeCell ref="AN3:AO3"/>
    <mergeCell ref="R2:U2"/>
    <mergeCell ref="V2:Y2"/>
    <mergeCell ref="Z2:AC2"/>
    <mergeCell ref="AD2:AG2"/>
    <mergeCell ref="AH2:AK2"/>
    <mergeCell ref="AL2:AO2"/>
    <mergeCell ref="R3:S3"/>
    <mergeCell ref="N2:Q2"/>
    <mergeCell ref="N3:O3"/>
    <mergeCell ref="P3:Q3"/>
    <mergeCell ref="A1:I1"/>
    <mergeCell ref="A2:A4"/>
    <mergeCell ref="B2:E2"/>
    <mergeCell ref="F2:I2"/>
    <mergeCell ref="J2:M2"/>
  </mergeCells>
  <printOptions horizontalCentered="1"/>
  <pageMargins left="0.7" right="0.7" top="0.75" bottom="0.75" header="0.3" footer="0.3"/>
  <pageSetup paperSize="9" scale="5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workbookViewId="0">
      <selection sqref="A1:J1"/>
    </sheetView>
  </sheetViews>
  <sheetFormatPr defaultRowHeight="15" x14ac:dyDescent="0.25"/>
  <cols>
    <col min="1" max="1" width="6.42578125" style="221" bestFit="1" customWidth="1"/>
    <col min="2" max="2" width="32.28515625" style="221" bestFit="1" customWidth="1"/>
    <col min="3" max="3" width="30.42578125" style="221" customWidth="1"/>
    <col min="4" max="4" width="11.28515625" style="9" bestFit="1" customWidth="1"/>
    <col min="5" max="6" width="11.28515625" style="10" bestFit="1" customWidth="1"/>
    <col min="7" max="7" width="12.42578125" style="221" bestFit="1" customWidth="1"/>
    <col min="8" max="8" width="9.42578125" style="221" bestFit="1" customWidth="1"/>
    <col min="9" max="9" width="12.7109375" style="221" customWidth="1"/>
    <col min="10" max="10" width="10.140625" style="221" customWidth="1"/>
    <col min="11" max="16384" width="9.140625" style="221"/>
  </cols>
  <sheetData>
    <row r="1" spans="1:13" x14ac:dyDescent="0.25">
      <c r="A1" s="1764" t="s">
        <v>1339</v>
      </c>
      <c r="B1" s="1764"/>
      <c r="C1" s="1764"/>
      <c r="D1" s="1764"/>
      <c r="E1" s="1764"/>
      <c r="F1" s="1764"/>
      <c r="G1" s="1764"/>
      <c r="H1" s="1764"/>
      <c r="I1" s="1764"/>
      <c r="J1" s="1764"/>
      <c r="K1" s="4"/>
    </row>
    <row r="2" spans="1:13" x14ac:dyDescent="0.25">
      <c r="A2" s="1765" t="s">
        <v>103</v>
      </c>
      <c r="B2" s="1765" t="s">
        <v>104</v>
      </c>
      <c r="C2" s="1767" t="s">
        <v>105</v>
      </c>
      <c r="D2" s="1769" t="s">
        <v>106</v>
      </c>
      <c r="E2" s="1771" t="s">
        <v>107</v>
      </c>
      <c r="F2" s="1773" t="s">
        <v>108</v>
      </c>
      <c r="G2" s="1775" t="s">
        <v>109</v>
      </c>
      <c r="H2" s="1776"/>
      <c r="I2" s="1777" t="s">
        <v>110</v>
      </c>
      <c r="J2" s="1765" t="s">
        <v>111</v>
      </c>
      <c r="K2" s="5"/>
    </row>
    <row r="3" spans="1:13" ht="60" x14ac:dyDescent="0.25">
      <c r="A3" s="1766"/>
      <c r="B3" s="1766"/>
      <c r="C3" s="1768"/>
      <c r="D3" s="1770"/>
      <c r="E3" s="1772"/>
      <c r="F3" s="1774"/>
      <c r="G3" s="1248" t="s">
        <v>112</v>
      </c>
      <c r="H3" s="1248" t="s">
        <v>113</v>
      </c>
      <c r="I3" s="1778"/>
      <c r="J3" s="1766"/>
      <c r="K3" s="5"/>
    </row>
    <row r="4" spans="1:13" x14ac:dyDescent="0.25">
      <c r="A4" s="187">
        <v>1</v>
      </c>
      <c r="B4" s="283" t="s">
        <v>1322</v>
      </c>
      <c r="C4" s="283" t="s">
        <v>1323</v>
      </c>
      <c r="D4" s="158">
        <v>45450</v>
      </c>
      <c r="E4" s="158">
        <v>45553</v>
      </c>
      <c r="F4" s="158">
        <v>45566</v>
      </c>
      <c r="G4" s="294">
        <v>1105442</v>
      </c>
      <c r="H4" s="295">
        <v>26</v>
      </c>
      <c r="I4" s="294">
        <v>11</v>
      </c>
      <c r="J4" s="296">
        <v>1.1000000000000001</v>
      </c>
      <c r="K4" s="6"/>
    </row>
    <row r="5" spans="1:13" x14ac:dyDescent="0.25">
      <c r="A5" s="187">
        <v>2</v>
      </c>
      <c r="B5" s="283" t="s">
        <v>1324</v>
      </c>
      <c r="C5" s="283" t="s">
        <v>1325</v>
      </c>
      <c r="D5" s="158">
        <v>45471</v>
      </c>
      <c r="E5" s="158">
        <v>45553</v>
      </c>
      <c r="F5" s="158">
        <v>45566</v>
      </c>
      <c r="G5" s="294">
        <v>65000</v>
      </c>
      <c r="H5" s="294">
        <v>26</v>
      </c>
      <c r="I5" s="294">
        <v>9</v>
      </c>
      <c r="J5" s="296">
        <v>0.06</v>
      </c>
      <c r="K5" s="7"/>
      <c r="L5" s="8"/>
    </row>
    <row r="6" spans="1:13" x14ac:dyDescent="0.25">
      <c r="A6" s="187">
        <v>3</v>
      </c>
      <c r="B6" s="283" t="s">
        <v>1326</v>
      </c>
      <c r="C6" s="283" t="s">
        <v>1327</v>
      </c>
      <c r="D6" s="158">
        <v>45467</v>
      </c>
      <c r="E6" s="158">
        <v>45554</v>
      </c>
      <c r="F6" s="158">
        <v>45568</v>
      </c>
      <c r="G6" s="294">
        <v>1430104</v>
      </c>
      <c r="H6" s="294">
        <v>26</v>
      </c>
      <c r="I6" s="294">
        <v>12.5</v>
      </c>
      <c r="J6" s="296">
        <v>1.79</v>
      </c>
      <c r="K6" s="11"/>
      <c r="L6" s="8"/>
    </row>
    <row r="7" spans="1:13" x14ac:dyDescent="0.25">
      <c r="A7" s="187">
        <v>4</v>
      </c>
      <c r="B7" s="283" t="s">
        <v>1328</v>
      </c>
      <c r="C7" s="283" t="s">
        <v>1329</v>
      </c>
      <c r="D7" s="158">
        <v>45483</v>
      </c>
      <c r="E7" s="158">
        <v>45574</v>
      </c>
      <c r="F7" s="158">
        <v>45587</v>
      </c>
      <c r="G7" s="294">
        <v>3603716</v>
      </c>
      <c r="H7" s="294">
        <v>26</v>
      </c>
      <c r="I7" s="294">
        <v>53.1</v>
      </c>
      <c r="J7" s="296">
        <v>19.14</v>
      </c>
      <c r="K7" s="11"/>
      <c r="L7" s="8"/>
    </row>
    <row r="8" spans="1:13" x14ac:dyDescent="0.25">
      <c r="A8" s="187">
        <v>5</v>
      </c>
      <c r="B8" s="283" t="s">
        <v>1330</v>
      </c>
      <c r="C8" s="283" t="s">
        <v>1331</v>
      </c>
      <c r="D8" s="158">
        <v>45470</v>
      </c>
      <c r="E8" s="158">
        <v>45579</v>
      </c>
      <c r="F8" s="158">
        <v>45590</v>
      </c>
      <c r="G8" s="294">
        <v>39134988</v>
      </c>
      <c r="H8" s="294">
        <v>26</v>
      </c>
      <c r="I8" s="294">
        <v>105.32</v>
      </c>
      <c r="J8" s="296">
        <v>412</v>
      </c>
      <c r="K8" s="11"/>
      <c r="L8" s="8"/>
    </row>
    <row r="9" spans="1:13" x14ac:dyDescent="0.25">
      <c r="A9" s="187">
        <v>6</v>
      </c>
      <c r="B9" s="283" t="s">
        <v>1332</v>
      </c>
      <c r="C9" s="283" t="s">
        <v>1333</v>
      </c>
      <c r="D9" s="158">
        <v>45419</v>
      </c>
      <c r="E9" s="158">
        <v>45583</v>
      </c>
      <c r="F9" s="158">
        <v>45596</v>
      </c>
      <c r="G9" s="294">
        <v>1133262</v>
      </c>
      <c r="H9" s="294">
        <v>100</v>
      </c>
      <c r="I9" s="294">
        <v>15</v>
      </c>
      <c r="J9" s="296">
        <v>1.69</v>
      </c>
    </row>
    <row r="10" spans="1:13" x14ac:dyDescent="0.25">
      <c r="A10" s="187">
        <v>7</v>
      </c>
      <c r="B10" s="283" t="s">
        <v>1334</v>
      </c>
      <c r="C10" s="283" t="s">
        <v>1335</v>
      </c>
      <c r="D10" s="158">
        <v>45490</v>
      </c>
      <c r="E10" s="158">
        <v>45583</v>
      </c>
      <c r="F10" s="158">
        <v>45596</v>
      </c>
      <c r="G10" s="294">
        <v>3510000</v>
      </c>
      <c r="H10" s="294">
        <v>26</v>
      </c>
      <c r="I10" s="294">
        <v>7</v>
      </c>
      <c r="J10" s="296">
        <v>2.4500000000000002</v>
      </c>
    </row>
    <row r="11" spans="1:13" x14ac:dyDescent="0.25">
      <c r="A11" s="187">
        <v>8</v>
      </c>
      <c r="B11" s="283" t="s">
        <v>1336</v>
      </c>
      <c r="C11" s="283" t="s">
        <v>1337</v>
      </c>
      <c r="D11" s="158">
        <v>45274</v>
      </c>
      <c r="E11" s="158">
        <v>45580</v>
      </c>
      <c r="F11" s="158">
        <v>45593</v>
      </c>
      <c r="G11" s="294">
        <v>2255750</v>
      </c>
      <c r="H11" s="294">
        <v>26</v>
      </c>
      <c r="I11" s="294">
        <v>73.25</v>
      </c>
      <c r="J11" s="296">
        <v>17.36</v>
      </c>
      <c r="K11" s="7"/>
      <c r="L11" s="7"/>
      <c r="M11" s="7"/>
    </row>
    <row r="12" spans="1:13" x14ac:dyDescent="0.25">
      <c r="K12" s="7"/>
      <c r="L12" s="7"/>
      <c r="M12" s="7"/>
    </row>
    <row r="13" spans="1:13" x14ac:dyDescent="0.25">
      <c r="A13" s="181" t="s">
        <v>128</v>
      </c>
      <c r="K13" s="7"/>
      <c r="L13" s="7"/>
      <c r="M13" s="7"/>
    </row>
    <row r="14" spans="1:13" x14ac:dyDescent="0.25">
      <c r="K14" s="7"/>
      <c r="L14" s="7"/>
      <c r="M14" s="7"/>
    </row>
    <row r="15" spans="1:13" x14ac:dyDescent="0.25">
      <c r="K15" s="7"/>
      <c r="L15" s="7"/>
      <c r="M15" s="7"/>
    </row>
    <row r="16" spans="1:13" x14ac:dyDescent="0.25">
      <c r="K16" s="7"/>
      <c r="L16" s="7"/>
      <c r="M16" s="7"/>
    </row>
    <row r="17" spans="11:13" x14ac:dyDescent="0.25">
      <c r="K17" s="7"/>
      <c r="L17" s="7"/>
      <c r="M17" s="7"/>
    </row>
  </sheetData>
  <mergeCells count="10">
    <mergeCell ref="A1:J1"/>
    <mergeCell ref="A2:A3"/>
    <mergeCell ref="B2:B3"/>
    <mergeCell ref="C2:C3"/>
    <mergeCell ref="D2:D3"/>
    <mergeCell ref="E2:E3"/>
    <mergeCell ref="F2:F3"/>
    <mergeCell ref="G2:H2"/>
    <mergeCell ref="I2:I3"/>
    <mergeCell ref="J2:J3"/>
  </mergeCells>
  <printOptions horizontalCentered="1"/>
  <pageMargins left="0.70866141732283472" right="0.70866141732283472" top="0.74803149606299213" bottom="0.74803149606299213" header="0.31496062992125984" footer="0.31496062992125984"/>
  <pageSetup paperSize="9" scale="88"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showGridLines="0" topLeftCell="A3" workbookViewId="0">
      <selection activeCell="F19" sqref="F19"/>
    </sheetView>
  </sheetViews>
  <sheetFormatPr defaultRowHeight="15" x14ac:dyDescent="0.25"/>
  <cols>
    <col min="1" max="2" width="9.140625" style="221"/>
    <col min="3" max="3" width="9.140625" style="221" bestFit="1" customWidth="1"/>
    <col min="4" max="16384" width="9.140625" style="221"/>
  </cols>
  <sheetData>
    <row r="1" spans="1:18" x14ac:dyDescent="0.25">
      <c r="A1" s="1964" t="s">
        <v>773</v>
      </c>
      <c r="B1" s="1964"/>
      <c r="C1" s="1964"/>
      <c r="D1" s="1964"/>
      <c r="E1" s="1964"/>
      <c r="F1" s="1964"/>
      <c r="G1" s="1964"/>
      <c r="H1" s="1964"/>
      <c r="I1" s="1964"/>
      <c r="J1" s="1964"/>
      <c r="K1" s="1964"/>
      <c r="L1" s="1964"/>
      <c r="M1" s="1964"/>
      <c r="N1" s="1964"/>
      <c r="O1" s="1964"/>
    </row>
    <row r="2" spans="1:18" ht="15" customHeight="1" x14ac:dyDescent="0.25">
      <c r="A2" s="1966" t="s">
        <v>114</v>
      </c>
      <c r="B2" s="1966" t="s">
        <v>135</v>
      </c>
      <c r="C2" s="1967"/>
      <c r="D2" s="1957" t="s">
        <v>575</v>
      </c>
      <c r="E2" s="1958"/>
      <c r="F2" s="1958"/>
      <c r="G2" s="1958"/>
      <c r="H2" s="1958"/>
      <c r="I2" s="1958"/>
      <c r="J2" s="1958"/>
      <c r="K2" s="1958"/>
      <c r="L2" s="1958"/>
      <c r="M2" s="1959"/>
      <c r="N2" s="1960" t="s">
        <v>138</v>
      </c>
      <c r="O2" s="1961"/>
    </row>
    <row r="3" spans="1:18" x14ac:dyDescent="0.25">
      <c r="A3" s="1968"/>
      <c r="B3" s="1816"/>
      <c r="C3" s="1817"/>
      <c r="D3" s="1965" t="s">
        <v>656</v>
      </c>
      <c r="E3" s="1961"/>
      <c r="F3" s="1962" t="s">
        <v>655</v>
      </c>
      <c r="G3" s="1963"/>
      <c r="H3" s="1962" t="s">
        <v>657</v>
      </c>
      <c r="I3" s="1963"/>
      <c r="J3" s="1965" t="s">
        <v>100</v>
      </c>
      <c r="K3" s="1961"/>
      <c r="L3" s="1965" t="s">
        <v>654</v>
      </c>
      <c r="M3" s="1961"/>
      <c r="N3" s="1965" t="s">
        <v>652</v>
      </c>
      <c r="O3" s="1961"/>
    </row>
    <row r="4" spans="1:18" ht="30" x14ac:dyDescent="0.25">
      <c r="A4" s="1816"/>
      <c r="B4" s="1503" t="s">
        <v>139</v>
      </c>
      <c r="C4" s="1503" t="s">
        <v>1215</v>
      </c>
      <c r="D4" s="1503" t="s">
        <v>139</v>
      </c>
      <c r="E4" s="1503" t="s">
        <v>1215</v>
      </c>
      <c r="F4" s="1503" t="s">
        <v>139</v>
      </c>
      <c r="G4" s="1503" t="s">
        <v>1215</v>
      </c>
      <c r="H4" s="1503" t="s">
        <v>139</v>
      </c>
      <c r="I4" s="1503" t="s">
        <v>1215</v>
      </c>
      <c r="J4" s="1503" t="s">
        <v>139</v>
      </c>
      <c r="K4" s="1503" t="s">
        <v>1215</v>
      </c>
      <c r="L4" s="1503" t="s">
        <v>139</v>
      </c>
      <c r="M4" s="1503" t="s">
        <v>1215</v>
      </c>
      <c r="N4" s="1503" t="s">
        <v>139</v>
      </c>
      <c r="O4" s="1503" t="s">
        <v>1215</v>
      </c>
    </row>
    <row r="5" spans="1:18" x14ac:dyDescent="0.25">
      <c r="A5" s="1502" t="s">
        <v>477</v>
      </c>
      <c r="B5" s="1501">
        <v>385</v>
      </c>
      <c r="C5" s="1501">
        <v>102259.41623999999</v>
      </c>
      <c r="D5" s="1501">
        <v>76</v>
      </c>
      <c r="E5" s="1501">
        <v>61859.847318499997</v>
      </c>
      <c r="F5" s="1501">
        <v>196</v>
      </c>
      <c r="G5" s="1501">
        <v>6095.4649200000003</v>
      </c>
      <c r="H5" s="1501">
        <v>272</v>
      </c>
      <c r="I5" s="1501">
        <v>67955.312238500002</v>
      </c>
      <c r="J5" s="1500">
        <v>67</v>
      </c>
      <c r="K5" s="1500">
        <v>15110.204001500002</v>
      </c>
      <c r="L5" s="1500">
        <v>1</v>
      </c>
      <c r="M5" s="1500">
        <v>27</v>
      </c>
      <c r="N5" s="1500">
        <v>45</v>
      </c>
      <c r="O5" s="1500">
        <v>19166.899999999998</v>
      </c>
      <c r="Q5" s="315"/>
      <c r="R5" s="315"/>
    </row>
    <row r="6" spans="1:18" x14ac:dyDescent="0.25">
      <c r="A6" s="1499" t="s">
        <v>681</v>
      </c>
      <c r="B6" s="1498">
        <f t="shared" ref="B6:G6" si="0">SUM(B7:B14)</f>
        <v>347</v>
      </c>
      <c r="C6" s="1498">
        <f t="shared" si="0"/>
        <v>163640.02275864602</v>
      </c>
      <c r="D6" s="1498">
        <f t="shared" si="0"/>
        <v>54</v>
      </c>
      <c r="E6" s="1498">
        <f t="shared" si="0"/>
        <v>120506.75343880001</v>
      </c>
      <c r="F6" s="1498">
        <f t="shared" si="0"/>
        <v>171</v>
      </c>
      <c r="G6" s="1498">
        <f t="shared" si="0"/>
        <v>6446.6430599999994</v>
      </c>
      <c r="H6" s="1498">
        <f t="shared" ref="H6:H14" si="1">D6+F6</f>
        <v>225</v>
      </c>
      <c r="I6" s="1498">
        <f t="shared" ref="I6:I14" si="2">E6+G6</f>
        <v>126953.39649880001</v>
      </c>
      <c r="J6" s="1497">
        <f t="shared" ref="J6:O6" si="3">SUM(J7:J14)</f>
        <v>93</v>
      </c>
      <c r="K6" s="1497">
        <f t="shared" si="3"/>
        <v>12793.208260545998</v>
      </c>
      <c r="L6" s="1497">
        <f t="shared" si="3"/>
        <v>2</v>
      </c>
      <c r="M6" s="1497">
        <f t="shared" si="3"/>
        <v>18149.9899993</v>
      </c>
      <c r="N6" s="1497">
        <f t="shared" si="3"/>
        <v>27</v>
      </c>
      <c r="O6" s="1497">
        <f t="shared" si="3"/>
        <v>5743.4279999999999</v>
      </c>
      <c r="Q6" s="315"/>
      <c r="R6" s="315"/>
    </row>
    <row r="7" spans="1:18" x14ac:dyDescent="0.25">
      <c r="A7" s="1411">
        <v>45412</v>
      </c>
      <c r="B7" s="1492">
        <f t="shared" ref="B7:C14" si="4">H7+J7+L7+N7</f>
        <v>39</v>
      </c>
      <c r="C7" s="1491">
        <f t="shared" si="4"/>
        <v>26057.3168319</v>
      </c>
      <c r="D7" s="1492">
        <v>3</v>
      </c>
      <c r="E7" s="1492">
        <v>5054.67</v>
      </c>
      <c r="F7" s="1492">
        <v>23</v>
      </c>
      <c r="G7" s="1492">
        <v>672.70851999999991</v>
      </c>
      <c r="H7" s="1492">
        <f t="shared" si="1"/>
        <v>26</v>
      </c>
      <c r="I7" s="1492">
        <f t="shared" si="2"/>
        <v>5727.3785200000002</v>
      </c>
      <c r="J7" s="1492">
        <v>8</v>
      </c>
      <c r="K7" s="1492">
        <v>1643.1883126000002</v>
      </c>
      <c r="L7" s="1492">
        <v>1</v>
      </c>
      <c r="M7" s="1492">
        <v>17999.999999299998</v>
      </c>
      <c r="N7" s="1492">
        <v>4</v>
      </c>
      <c r="O7" s="1492">
        <v>686.75</v>
      </c>
    </row>
    <row r="8" spans="1:18" x14ac:dyDescent="0.25">
      <c r="A8" s="1411">
        <v>45443</v>
      </c>
      <c r="B8" s="1492">
        <f t="shared" si="4"/>
        <v>42</v>
      </c>
      <c r="C8" s="1491">
        <f t="shared" si="4"/>
        <v>13545.308962999999</v>
      </c>
      <c r="D8" s="1492">
        <v>5</v>
      </c>
      <c r="E8" s="1492">
        <v>9606.130443</v>
      </c>
      <c r="F8" s="1492">
        <v>21</v>
      </c>
      <c r="G8" s="1492">
        <v>527.21852000000001</v>
      </c>
      <c r="H8" s="1492">
        <f t="shared" si="1"/>
        <v>26</v>
      </c>
      <c r="I8" s="1492">
        <f t="shared" si="2"/>
        <v>10133.348963</v>
      </c>
      <c r="J8" s="1492">
        <v>13</v>
      </c>
      <c r="K8" s="1492">
        <v>2205</v>
      </c>
      <c r="L8" s="1492">
        <v>0</v>
      </c>
      <c r="M8" s="1492">
        <v>0</v>
      </c>
      <c r="N8" s="1492">
        <v>3</v>
      </c>
      <c r="O8" s="1492">
        <v>1206.96</v>
      </c>
    </row>
    <row r="9" spans="1:18" x14ac:dyDescent="0.25">
      <c r="A9" s="1411">
        <v>45473</v>
      </c>
      <c r="B9" s="1492">
        <f t="shared" si="4"/>
        <v>41</v>
      </c>
      <c r="C9" s="1491">
        <f t="shared" si="4"/>
        <v>4131.4480000000003</v>
      </c>
      <c r="D9" s="1492">
        <v>5</v>
      </c>
      <c r="E9" s="1492">
        <v>1957.28</v>
      </c>
      <c r="F9" s="1492">
        <v>17</v>
      </c>
      <c r="G9" s="1492">
        <v>563.33800000000008</v>
      </c>
      <c r="H9" s="1492">
        <f t="shared" si="1"/>
        <v>22</v>
      </c>
      <c r="I9" s="1492">
        <f t="shared" si="2"/>
        <v>2520.6179999999999</v>
      </c>
      <c r="J9" s="1492">
        <v>16</v>
      </c>
      <c r="K9" s="1492">
        <v>1050.58</v>
      </c>
      <c r="L9" s="1492">
        <v>0</v>
      </c>
      <c r="M9" s="1492">
        <v>0</v>
      </c>
      <c r="N9" s="1492">
        <v>3</v>
      </c>
      <c r="O9" s="1492">
        <v>560.25</v>
      </c>
    </row>
    <row r="10" spans="1:18" x14ac:dyDescent="0.25">
      <c r="A10" s="1411">
        <v>45504</v>
      </c>
      <c r="B10" s="1492">
        <f t="shared" si="4"/>
        <v>44</v>
      </c>
      <c r="C10" s="1491">
        <f t="shared" si="4"/>
        <v>9262.7308530999981</v>
      </c>
      <c r="D10" s="1496">
        <v>5</v>
      </c>
      <c r="E10" s="1492">
        <v>4878.1799754999993</v>
      </c>
      <c r="F10" s="1492">
        <v>25</v>
      </c>
      <c r="G10" s="1492">
        <v>1182.0067200000001</v>
      </c>
      <c r="H10" s="1492">
        <f t="shared" si="1"/>
        <v>30</v>
      </c>
      <c r="I10" s="1492">
        <f t="shared" si="2"/>
        <v>6060.1866954999996</v>
      </c>
      <c r="J10" s="1492">
        <v>11</v>
      </c>
      <c r="K10" s="1492">
        <v>2790.9241575999995</v>
      </c>
      <c r="L10" s="1492">
        <v>1</v>
      </c>
      <c r="M10" s="1492">
        <v>149.99</v>
      </c>
      <c r="N10" s="1492">
        <v>2</v>
      </c>
      <c r="O10" s="1492">
        <v>261.63</v>
      </c>
    </row>
    <row r="11" spans="1:18" x14ac:dyDescent="0.25">
      <c r="A11" s="1411">
        <v>45535</v>
      </c>
      <c r="B11" s="1492">
        <f t="shared" si="4"/>
        <v>47</v>
      </c>
      <c r="C11" s="1491">
        <f t="shared" si="4"/>
        <v>19260.432833906005</v>
      </c>
      <c r="D11" s="1495">
        <v>8</v>
      </c>
      <c r="E11" s="1492">
        <v>14700.324714800003</v>
      </c>
      <c r="F11" s="1492">
        <v>25</v>
      </c>
      <c r="G11" s="1492">
        <v>768.99577999999985</v>
      </c>
      <c r="H11" s="1492">
        <f t="shared" si="1"/>
        <v>33</v>
      </c>
      <c r="I11" s="1492">
        <f t="shared" si="2"/>
        <v>15469.320494800002</v>
      </c>
      <c r="J11" s="1492">
        <v>10</v>
      </c>
      <c r="K11" s="1492">
        <v>3346.1223391059998</v>
      </c>
      <c r="L11" s="1492">
        <v>0</v>
      </c>
      <c r="M11" s="1492">
        <v>0</v>
      </c>
      <c r="N11" s="1492">
        <v>4</v>
      </c>
      <c r="O11" s="1492">
        <v>444.99</v>
      </c>
    </row>
    <row r="12" spans="1:18" x14ac:dyDescent="0.25">
      <c r="A12" s="1411">
        <v>45565</v>
      </c>
      <c r="B12" s="1492">
        <f t="shared" si="4"/>
        <v>63</v>
      </c>
      <c r="C12" s="1491">
        <f t="shared" si="4"/>
        <v>18578.661599999999</v>
      </c>
      <c r="D12" s="1493">
        <v>13</v>
      </c>
      <c r="E12" s="1493">
        <v>14824.58</v>
      </c>
      <c r="F12" s="1494">
        <v>34</v>
      </c>
      <c r="G12" s="1494">
        <v>1388.3015999999998</v>
      </c>
      <c r="H12" s="1492">
        <f t="shared" si="1"/>
        <v>47</v>
      </c>
      <c r="I12" s="1492">
        <f t="shared" si="2"/>
        <v>16212.881600000001</v>
      </c>
      <c r="J12" s="1493">
        <v>11</v>
      </c>
      <c r="K12" s="1493">
        <v>670.52</v>
      </c>
      <c r="L12" s="1492">
        <v>0</v>
      </c>
      <c r="M12" s="1492">
        <v>0</v>
      </c>
      <c r="N12" s="1438">
        <v>5</v>
      </c>
      <c r="O12" s="1438">
        <v>1695.26</v>
      </c>
    </row>
    <row r="13" spans="1:18" x14ac:dyDescent="0.25">
      <c r="A13" s="1411">
        <v>45596</v>
      </c>
      <c r="B13" s="1492">
        <f t="shared" si="4"/>
        <v>51</v>
      </c>
      <c r="C13" s="1491">
        <f t="shared" si="4"/>
        <v>36320.984629039995</v>
      </c>
      <c r="D13" s="1493">
        <v>7</v>
      </c>
      <c r="E13" s="1493">
        <v>33756.915999999997</v>
      </c>
      <c r="F13" s="1494">
        <v>22</v>
      </c>
      <c r="G13" s="1494">
        <v>1224.3027199999999</v>
      </c>
      <c r="H13" s="1492">
        <f t="shared" si="1"/>
        <v>29</v>
      </c>
      <c r="I13" s="1492">
        <f t="shared" si="2"/>
        <v>34981.218719999997</v>
      </c>
      <c r="J13" s="1493">
        <v>18</v>
      </c>
      <c r="K13" s="1493">
        <v>669.94590903999995</v>
      </c>
      <c r="L13" s="1492">
        <v>0</v>
      </c>
      <c r="M13" s="1492">
        <v>0</v>
      </c>
      <c r="N13" s="1492">
        <v>4</v>
      </c>
      <c r="O13" s="1492">
        <v>669.82</v>
      </c>
    </row>
    <row r="14" spans="1:18" x14ac:dyDescent="0.25">
      <c r="A14" s="1411">
        <v>45626</v>
      </c>
      <c r="B14" s="1492">
        <f t="shared" si="4"/>
        <v>20</v>
      </c>
      <c r="C14" s="1491">
        <f t="shared" si="4"/>
        <v>36483.139047700002</v>
      </c>
      <c r="D14" s="1493">
        <v>8</v>
      </c>
      <c r="E14" s="1493">
        <v>35728.672305500004</v>
      </c>
      <c r="F14" s="1494">
        <v>4</v>
      </c>
      <c r="G14" s="1494">
        <v>119.77120000000001</v>
      </c>
      <c r="H14" s="1492">
        <f t="shared" si="1"/>
        <v>12</v>
      </c>
      <c r="I14" s="1492">
        <f t="shared" si="2"/>
        <v>35848.443505500007</v>
      </c>
      <c r="J14" s="1493">
        <v>6</v>
      </c>
      <c r="K14" s="1493">
        <v>416.9275422</v>
      </c>
      <c r="L14" s="1492">
        <v>0</v>
      </c>
      <c r="M14" s="1492">
        <v>0</v>
      </c>
      <c r="N14" s="1492">
        <v>2</v>
      </c>
      <c r="O14" s="1492">
        <v>217.768</v>
      </c>
    </row>
    <row r="15" spans="1:18" x14ac:dyDescent="0.25">
      <c r="A15" s="433" t="str">
        <f>"$ indicates as on "&amp;TEXT(IF(COUNT(B7:B14)=1,A7,IF(COUNT(B7:B14)=2,A8,IF(COUNT(B7:B14)=3,A9,IF(COUNT(B7:B14)=4,A10,IF(COUNT(B7:B14)=5,A11,IF(COUNT(B7:B14)=6,A12,IF(COUNT(B7:B14)=7,A13,IF(COUNT(B7:B14)=8,A14,IF(COUNT(B7:B14)=9,#REF!,IF(COUNT(B7:B14)=10,#REF!,IF(COUNT(B7:B14)=11,#REF!,#REF!))))))))))),"mmmm dd, yyyy")</f>
        <v>$ indicates as on November 30, 2024</v>
      </c>
      <c r="B15" s="37"/>
      <c r="C15" s="37"/>
      <c r="D15" s="434"/>
      <c r="E15" s="434"/>
      <c r="F15" s="434"/>
      <c r="G15" s="434"/>
      <c r="H15" s="37"/>
      <c r="I15" s="37"/>
      <c r="J15" s="434"/>
      <c r="K15" s="434"/>
      <c r="L15" s="434"/>
      <c r="M15" s="434"/>
      <c r="N15" s="37"/>
      <c r="O15" s="435"/>
    </row>
    <row r="16" spans="1:18" x14ac:dyDescent="0.25">
      <c r="A16" s="1810" t="s">
        <v>768</v>
      </c>
      <c r="B16" s="1811"/>
      <c r="C16" s="1811"/>
      <c r="D16" s="1811"/>
      <c r="E16" s="1811"/>
      <c r="F16" s="1811"/>
      <c r="G16" s="1811"/>
      <c r="H16" s="1811"/>
      <c r="I16" s="1811"/>
      <c r="J16" s="1811"/>
      <c r="K16" s="1811"/>
      <c r="L16" s="1811"/>
      <c r="M16" s="1811"/>
      <c r="N16" s="1811"/>
      <c r="O16" s="1811"/>
    </row>
    <row r="17" spans="1:15" x14ac:dyDescent="0.25">
      <c r="A17" s="183" t="s">
        <v>769</v>
      </c>
      <c r="B17" s="183"/>
      <c r="C17" s="183"/>
      <c r="D17" s="183"/>
      <c r="E17" s="183"/>
      <c r="F17" s="183"/>
      <c r="G17" s="183"/>
      <c r="H17" s="183"/>
      <c r="I17" s="183"/>
      <c r="J17" s="183"/>
      <c r="K17" s="149"/>
      <c r="L17" s="34"/>
      <c r="M17" s="147"/>
    </row>
    <row r="18" spans="1:15" x14ac:dyDescent="0.25">
      <c r="A18" s="183" t="s">
        <v>770</v>
      </c>
      <c r="B18" s="183"/>
      <c r="C18" s="183"/>
      <c r="D18" s="183"/>
      <c r="E18" s="35"/>
      <c r="F18" s="35"/>
      <c r="G18" s="35"/>
      <c r="H18" s="35"/>
      <c r="I18" s="35"/>
      <c r="J18" s="32"/>
      <c r="K18" s="35"/>
      <c r="L18" s="35"/>
      <c r="M18" s="35"/>
    </row>
    <row r="19" spans="1:15" x14ac:dyDescent="0.25">
      <c r="A19" s="181" t="s">
        <v>128</v>
      </c>
      <c r="B19" s="181"/>
      <c r="C19" s="181"/>
      <c r="D19" s="181"/>
      <c r="E19" s="181"/>
      <c r="F19" s="181"/>
      <c r="G19" s="181"/>
      <c r="H19" s="181"/>
      <c r="I19" s="181"/>
      <c r="K19" s="181"/>
      <c r="L19" s="181"/>
      <c r="M19" s="181"/>
    </row>
    <row r="20" spans="1:15" x14ac:dyDescent="0.25">
      <c r="A20" s="183"/>
    </row>
    <row r="21" spans="1:15" x14ac:dyDescent="0.25">
      <c r="B21" s="32"/>
      <c r="C21" s="32"/>
      <c r="D21" s="32"/>
      <c r="E21" s="32"/>
      <c r="F21" s="32"/>
      <c r="G21" s="32"/>
      <c r="H21" s="32"/>
      <c r="I21" s="32"/>
      <c r="J21" s="32"/>
      <c r="K21" s="32"/>
      <c r="L21" s="32"/>
      <c r="M21" s="32"/>
      <c r="N21" s="32"/>
      <c r="O21" s="32"/>
    </row>
  </sheetData>
  <mergeCells count="12">
    <mergeCell ref="D2:M2"/>
    <mergeCell ref="N2:O2"/>
    <mergeCell ref="H3:I3"/>
    <mergeCell ref="A1:O1"/>
    <mergeCell ref="A16:O16"/>
    <mergeCell ref="D3:E3"/>
    <mergeCell ref="J3:K3"/>
    <mergeCell ref="L3:M3"/>
    <mergeCell ref="N3:O3"/>
    <mergeCell ref="B2:C3"/>
    <mergeCell ref="F3:G3"/>
    <mergeCell ref="A2:A4"/>
  </mergeCells>
  <printOptions horizontalCentered="1"/>
  <pageMargins left="0.7" right="0.7" top="0.75" bottom="0.75" header="0.3" footer="0.3"/>
  <pageSetup paperSize="9" scale="9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G12" sqref="G12"/>
    </sheetView>
  </sheetViews>
  <sheetFormatPr defaultRowHeight="15" x14ac:dyDescent="0.25"/>
  <cols>
    <col min="1" max="1" width="17.5703125" style="221" customWidth="1"/>
    <col min="2" max="2" width="19.42578125" style="221" customWidth="1"/>
    <col min="3" max="3" width="25.5703125" style="221" customWidth="1"/>
    <col min="4" max="4" width="10.5703125" style="221" customWidth="1"/>
    <col min="5" max="5" width="10.28515625" style="221" customWidth="1"/>
    <col min="6" max="6" width="10.28515625" style="11" customWidth="1"/>
    <col min="7" max="7" width="12.85546875" style="11" customWidth="1"/>
    <col min="8" max="9" width="9.140625" style="221"/>
    <col min="10" max="10" width="10.140625" style="225" bestFit="1" customWidth="1"/>
    <col min="11" max="11" width="9.140625" style="225"/>
    <col min="12" max="16384" width="9.140625" style="221"/>
  </cols>
  <sheetData>
    <row r="1" spans="1:23" ht="15.75" x14ac:dyDescent="0.3">
      <c r="A1" s="254" t="s">
        <v>142</v>
      </c>
      <c r="B1" s="254"/>
      <c r="C1" s="254"/>
      <c r="D1" s="254"/>
      <c r="E1" s="254"/>
      <c r="F1" s="254"/>
      <c r="G1" s="254"/>
    </row>
    <row r="2" spans="1:23" ht="15" customHeight="1" x14ac:dyDescent="0.25">
      <c r="A2" s="1974" t="s">
        <v>684</v>
      </c>
      <c r="B2" s="1973" t="s">
        <v>685</v>
      </c>
      <c r="C2" s="1973" t="s">
        <v>143</v>
      </c>
      <c r="D2" s="1975" t="s">
        <v>477</v>
      </c>
      <c r="E2" s="1975"/>
      <c r="F2" s="1975" t="s">
        <v>1514</v>
      </c>
      <c r="G2" s="1975"/>
      <c r="H2" s="1972">
        <v>45383</v>
      </c>
      <c r="I2" s="1972"/>
      <c r="J2" s="1969">
        <v>45443</v>
      </c>
      <c r="K2" s="1970"/>
      <c r="L2" s="1969">
        <v>45473</v>
      </c>
      <c r="M2" s="1970"/>
      <c r="N2" s="1969">
        <v>45504</v>
      </c>
      <c r="O2" s="1970"/>
      <c r="P2" s="1969">
        <v>45535</v>
      </c>
      <c r="Q2" s="1970"/>
      <c r="R2" s="1969">
        <v>45565</v>
      </c>
      <c r="S2" s="1970"/>
      <c r="T2" s="1969">
        <v>45596</v>
      </c>
      <c r="U2" s="1970"/>
      <c r="V2" s="1969">
        <v>45626</v>
      </c>
      <c r="W2" s="1970"/>
    </row>
    <row r="3" spans="1:23" ht="25.5" x14ac:dyDescent="0.25">
      <c r="A3" s="1974"/>
      <c r="B3" s="1973"/>
      <c r="C3" s="1973"/>
      <c r="D3" s="1517" t="s">
        <v>139</v>
      </c>
      <c r="E3" s="1517" t="s">
        <v>1215</v>
      </c>
      <c r="F3" s="1517" t="s">
        <v>139</v>
      </c>
      <c r="G3" s="1517" t="s">
        <v>1215</v>
      </c>
      <c r="H3" s="1517" t="s">
        <v>139</v>
      </c>
      <c r="I3" s="1517" t="s">
        <v>1215</v>
      </c>
      <c r="J3" s="1517" t="s">
        <v>139</v>
      </c>
      <c r="K3" s="1517" t="s">
        <v>1215</v>
      </c>
      <c r="L3" s="1517" t="s">
        <v>139</v>
      </c>
      <c r="M3" s="1517" t="s">
        <v>1215</v>
      </c>
      <c r="N3" s="1517" t="s">
        <v>139</v>
      </c>
      <c r="O3" s="1517" t="s">
        <v>1215</v>
      </c>
      <c r="P3" s="1517" t="s">
        <v>139</v>
      </c>
      <c r="Q3" s="1517" t="s">
        <v>1215</v>
      </c>
      <c r="R3" s="1517" t="s">
        <v>139</v>
      </c>
      <c r="S3" s="1517" t="s">
        <v>1215</v>
      </c>
      <c r="T3" s="1517" t="s">
        <v>139</v>
      </c>
      <c r="U3" s="1517" t="s">
        <v>1215</v>
      </c>
      <c r="V3" s="1517" t="s">
        <v>139</v>
      </c>
      <c r="W3" s="1517" t="s">
        <v>1215</v>
      </c>
    </row>
    <row r="4" spans="1:23" x14ac:dyDescent="0.25">
      <c r="A4" s="1971" t="s">
        <v>745</v>
      </c>
      <c r="B4" s="1971" t="s">
        <v>746</v>
      </c>
      <c r="C4" s="1512" t="s">
        <v>686</v>
      </c>
      <c r="D4" s="1511">
        <v>7</v>
      </c>
      <c r="E4" s="1509">
        <v>615.83574079999994</v>
      </c>
      <c r="F4" s="1510">
        <v>11</v>
      </c>
      <c r="G4" s="1510">
        <v>504.27471863</v>
      </c>
      <c r="H4" s="1509">
        <v>0</v>
      </c>
      <c r="I4" s="1509">
        <v>0</v>
      </c>
      <c r="J4" s="1482">
        <v>2</v>
      </c>
      <c r="K4" s="1482">
        <v>60.491599999999998</v>
      </c>
      <c r="L4" s="1509">
        <v>3</v>
      </c>
      <c r="M4" s="1509">
        <v>149.28</v>
      </c>
      <c r="N4" s="1509">
        <v>0</v>
      </c>
      <c r="O4" s="1509">
        <v>0</v>
      </c>
      <c r="P4" s="1509">
        <v>1</v>
      </c>
      <c r="Q4" s="1509">
        <v>25.14744</v>
      </c>
      <c r="R4" s="1509">
        <v>1</v>
      </c>
      <c r="S4" s="1509">
        <v>67.36</v>
      </c>
      <c r="T4" s="1509">
        <v>4</v>
      </c>
      <c r="U4" s="1509">
        <v>201.99567862999999</v>
      </c>
      <c r="V4" s="1509">
        <v>0</v>
      </c>
      <c r="W4" s="1509">
        <v>0</v>
      </c>
    </row>
    <row r="5" spans="1:23" x14ac:dyDescent="0.25">
      <c r="A5" s="1828"/>
      <c r="B5" s="1829"/>
      <c r="C5" s="1512" t="s">
        <v>687</v>
      </c>
      <c r="D5" s="1511">
        <v>2</v>
      </c>
      <c r="E5" s="1509">
        <v>170.5403</v>
      </c>
      <c r="F5" s="1510">
        <v>1</v>
      </c>
      <c r="G5" s="1510">
        <v>44.676000000000002</v>
      </c>
      <c r="H5" s="1509">
        <v>0</v>
      </c>
      <c r="I5" s="1509">
        <v>0</v>
      </c>
      <c r="J5" s="1482">
        <v>0</v>
      </c>
      <c r="K5" s="1482">
        <v>0</v>
      </c>
      <c r="L5" s="1509">
        <v>0</v>
      </c>
      <c r="M5" s="1509">
        <v>0</v>
      </c>
      <c r="N5" s="1509">
        <v>1</v>
      </c>
      <c r="O5" s="1509">
        <v>44.676000000000002</v>
      </c>
      <c r="P5" s="1509">
        <v>0</v>
      </c>
      <c r="Q5" s="1509">
        <v>0</v>
      </c>
      <c r="R5" s="1509">
        <v>0</v>
      </c>
      <c r="S5" s="1509">
        <v>0</v>
      </c>
      <c r="T5" s="1509">
        <v>0</v>
      </c>
      <c r="U5" s="1509">
        <v>0</v>
      </c>
      <c r="V5" s="1509">
        <v>0</v>
      </c>
      <c r="W5" s="1509">
        <v>0</v>
      </c>
    </row>
    <row r="6" spans="1:23" x14ac:dyDescent="0.25">
      <c r="A6" s="1828"/>
      <c r="B6" s="1971" t="s">
        <v>747</v>
      </c>
      <c r="C6" s="1512" t="s">
        <v>688</v>
      </c>
      <c r="D6" s="1511">
        <v>2</v>
      </c>
      <c r="E6" s="1509">
        <v>4447.0123926000006</v>
      </c>
      <c r="F6" s="1510">
        <v>1</v>
      </c>
      <c r="G6" s="1510">
        <v>400</v>
      </c>
      <c r="H6" s="1509">
        <v>0</v>
      </c>
      <c r="I6" s="1509">
        <v>0</v>
      </c>
      <c r="J6" s="1482">
        <v>1</v>
      </c>
      <c r="K6" s="1482">
        <v>400</v>
      </c>
      <c r="L6" s="1509">
        <v>0</v>
      </c>
      <c r="M6" s="1509">
        <v>0</v>
      </c>
      <c r="N6" s="1509">
        <v>0</v>
      </c>
      <c r="O6" s="1509">
        <v>0</v>
      </c>
      <c r="P6" s="1509">
        <v>0</v>
      </c>
      <c r="Q6" s="1509">
        <v>0</v>
      </c>
      <c r="R6" s="1509">
        <v>0</v>
      </c>
      <c r="S6" s="1509">
        <v>0</v>
      </c>
      <c r="T6" s="1509">
        <v>0</v>
      </c>
      <c r="U6" s="1509">
        <v>0</v>
      </c>
      <c r="V6" s="1509">
        <v>0</v>
      </c>
      <c r="W6" s="1509">
        <v>0</v>
      </c>
    </row>
    <row r="7" spans="1:23" x14ac:dyDescent="0.25">
      <c r="A7" s="1828"/>
      <c r="B7" s="1829"/>
      <c r="C7" s="1512" t="s">
        <v>689</v>
      </c>
      <c r="D7" s="1511">
        <v>1</v>
      </c>
      <c r="E7" s="1509">
        <v>49.98</v>
      </c>
      <c r="F7" s="1510">
        <v>0</v>
      </c>
      <c r="G7" s="1510">
        <v>0</v>
      </c>
      <c r="H7" s="1509">
        <v>0</v>
      </c>
      <c r="I7" s="1509">
        <v>0</v>
      </c>
      <c r="J7" s="1482">
        <v>0</v>
      </c>
      <c r="K7" s="1482">
        <v>0</v>
      </c>
      <c r="L7" s="1509">
        <v>0</v>
      </c>
      <c r="M7" s="1509">
        <v>0</v>
      </c>
      <c r="N7" s="1509">
        <v>0</v>
      </c>
      <c r="O7" s="1509">
        <v>0</v>
      </c>
      <c r="P7" s="1509">
        <v>0</v>
      </c>
      <c r="Q7" s="1509">
        <v>0</v>
      </c>
      <c r="R7" s="1509">
        <v>0</v>
      </c>
      <c r="S7" s="1509">
        <v>0</v>
      </c>
      <c r="T7" s="1509">
        <v>0</v>
      </c>
      <c r="U7" s="1509">
        <v>0</v>
      </c>
      <c r="V7" s="1509">
        <v>0</v>
      </c>
      <c r="W7" s="1509">
        <v>0</v>
      </c>
    </row>
    <row r="8" spans="1:23" x14ac:dyDescent="0.25">
      <c r="A8" s="1828"/>
      <c r="B8" s="1971" t="s">
        <v>748</v>
      </c>
      <c r="C8" s="1512" t="s">
        <v>690</v>
      </c>
      <c r="D8" s="1511">
        <v>1</v>
      </c>
      <c r="E8" s="1509">
        <v>42.692639999999997</v>
      </c>
      <c r="F8" s="1510">
        <v>2</v>
      </c>
      <c r="G8" s="1510">
        <v>195.06622830000001</v>
      </c>
      <c r="H8" s="1509">
        <v>0</v>
      </c>
      <c r="I8" s="1509">
        <v>0</v>
      </c>
      <c r="J8" s="1482">
        <v>0</v>
      </c>
      <c r="K8" s="1482">
        <v>0</v>
      </c>
      <c r="L8" s="1509">
        <v>0</v>
      </c>
      <c r="M8" s="1509">
        <v>0</v>
      </c>
      <c r="N8" s="1509">
        <v>1</v>
      </c>
      <c r="O8" s="1509">
        <v>170.99998830000001</v>
      </c>
      <c r="P8" s="1509">
        <v>1</v>
      </c>
      <c r="Q8" s="1509">
        <v>24.066240000000001</v>
      </c>
      <c r="R8" s="1509">
        <v>0</v>
      </c>
      <c r="S8" s="1509">
        <v>0</v>
      </c>
      <c r="T8" s="1509">
        <v>0</v>
      </c>
      <c r="U8" s="1509">
        <v>0</v>
      </c>
      <c r="V8" s="1509">
        <v>0</v>
      </c>
      <c r="W8" s="1509">
        <v>0</v>
      </c>
    </row>
    <row r="9" spans="1:23" x14ac:dyDescent="0.25">
      <c r="A9" s="1828"/>
      <c r="B9" s="1828"/>
      <c r="C9" s="1512" t="s">
        <v>691</v>
      </c>
      <c r="D9" s="1511">
        <v>0</v>
      </c>
      <c r="E9" s="1509">
        <v>0</v>
      </c>
      <c r="F9" s="1510">
        <v>0</v>
      </c>
      <c r="G9" s="1510">
        <v>0</v>
      </c>
      <c r="H9" s="1509">
        <v>0</v>
      </c>
      <c r="I9" s="1509">
        <v>0</v>
      </c>
      <c r="J9" s="1482">
        <v>0</v>
      </c>
      <c r="K9" s="1482">
        <v>0</v>
      </c>
      <c r="L9" s="1509">
        <v>0</v>
      </c>
      <c r="M9" s="1509">
        <v>0</v>
      </c>
      <c r="N9" s="1509">
        <v>0</v>
      </c>
      <c r="O9" s="1509">
        <v>0</v>
      </c>
      <c r="P9" s="1509">
        <v>0</v>
      </c>
      <c r="Q9" s="1509">
        <v>0</v>
      </c>
      <c r="R9" s="1509">
        <v>0</v>
      </c>
      <c r="S9" s="1509">
        <v>0</v>
      </c>
      <c r="T9" s="1509">
        <v>0</v>
      </c>
      <c r="U9" s="1509">
        <v>0</v>
      </c>
      <c r="V9" s="1509">
        <v>0</v>
      </c>
      <c r="W9" s="1509">
        <v>0</v>
      </c>
    </row>
    <row r="10" spans="1:23" x14ac:dyDescent="0.25">
      <c r="A10" s="1828"/>
      <c r="B10" s="1828"/>
      <c r="C10" s="1512" t="s">
        <v>692</v>
      </c>
      <c r="D10" s="1511">
        <v>0</v>
      </c>
      <c r="E10" s="1509">
        <v>0</v>
      </c>
      <c r="F10" s="1510">
        <v>1</v>
      </c>
      <c r="G10" s="1510">
        <v>34.24</v>
      </c>
      <c r="H10" s="1509">
        <v>0</v>
      </c>
      <c r="I10" s="1509">
        <v>0</v>
      </c>
      <c r="J10" s="1482">
        <v>0</v>
      </c>
      <c r="K10" s="1482">
        <v>0</v>
      </c>
      <c r="L10" s="1509">
        <v>0</v>
      </c>
      <c r="M10" s="1509">
        <v>0</v>
      </c>
      <c r="N10" s="1509">
        <v>0</v>
      </c>
      <c r="O10" s="1509">
        <v>0</v>
      </c>
      <c r="P10" s="1509">
        <v>0</v>
      </c>
      <c r="Q10" s="1509">
        <v>0</v>
      </c>
      <c r="R10" s="1509">
        <v>1</v>
      </c>
      <c r="S10" s="1509">
        <v>34.24</v>
      </c>
      <c r="T10" s="1509">
        <v>0</v>
      </c>
      <c r="U10" s="1509">
        <v>0</v>
      </c>
      <c r="V10" s="1509">
        <v>0</v>
      </c>
      <c r="W10" s="1509">
        <v>0</v>
      </c>
    </row>
    <row r="11" spans="1:23" x14ac:dyDescent="0.25">
      <c r="A11" s="1828"/>
      <c r="B11" s="1828"/>
      <c r="C11" s="1512" t="s">
        <v>693</v>
      </c>
      <c r="D11" s="1511">
        <v>0</v>
      </c>
      <c r="E11" s="1509">
        <v>0</v>
      </c>
      <c r="F11" s="1510">
        <v>1</v>
      </c>
      <c r="G11" s="1510">
        <v>113.16096</v>
      </c>
      <c r="H11" s="1509">
        <v>0</v>
      </c>
      <c r="I11" s="1509">
        <v>0</v>
      </c>
      <c r="J11" s="1482">
        <v>0</v>
      </c>
      <c r="K11" s="1482">
        <v>0</v>
      </c>
      <c r="L11" s="1509">
        <v>0</v>
      </c>
      <c r="M11" s="1509">
        <v>0</v>
      </c>
      <c r="N11" s="1509">
        <v>1</v>
      </c>
      <c r="O11" s="1509">
        <v>113.16096</v>
      </c>
      <c r="P11" s="1509">
        <v>0</v>
      </c>
      <c r="Q11" s="1509">
        <v>0</v>
      </c>
      <c r="R11" s="1509">
        <v>0</v>
      </c>
      <c r="S11" s="1509">
        <v>0</v>
      </c>
      <c r="T11" s="1509">
        <v>0</v>
      </c>
      <c r="U11" s="1509">
        <v>0</v>
      </c>
      <c r="V11" s="1509">
        <v>0</v>
      </c>
      <c r="W11" s="1509">
        <v>0</v>
      </c>
    </row>
    <row r="12" spans="1:23" x14ac:dyDescent="0.25">
      <c r="A12" s="1828"/>
      <c r="B12" s="1829"/>
      <c r="C12" s="1512" t="s">
        <v>694</v>
      </c>
      <c r="D12" s="1511">
        <v>1</v>
      </c>
      <c r="E12" s="1509">
        <v>37.5335775</v>
      </c>
      <c r="F12" s="1510">
        <v>0</v>
      </c>
      <c r="G12" s="1510">
        <v>0</v>
      </c>
      <c r="H12" s="1509">
        <v>0</v>
      </c>
      <c r="I12" s="1509">
        <v>0</v>
      </c>
      <c r="J12" s="1482">
        <v>0</v>
      </c>
      <c r="K12" s="1482">
        <v>0</v>
      </c>
      <c r="L12" s="1509">
        <v>0</v>
      </c>
      <c r="M12" s="1509">
        <v>0</v>
      </c>
      <c r="N12" s="1509">
        <v>0</v>
      </c>
      <c r="O12" s="1509">
        <v>0</v>
      </c>
      <c r="P12" s="1509">
        <v>0</v>
      </c>
      <c r="Q12" s="1509">
        <v>0</v>
      </c>
      <c r="R12" s="1509">
        <v>0</v>
      </c>
      <c r="S12" s="1509">
        <v>0</v>
      </c>
      <c r="T12" s="1509">
        <v>0</v>
      </c>
      <c r="U12" s="1509">
        <v>0</v>
      </c>
      <c r="V12" s="1509">
        <v>0</v>
      </c>
      <c r="W12" s="1509">
        <v>0</v>
      </c>
    </row>
    <row r="13" spans="1:23" x14ac:dyDescent="0.25">
      <c r="A13" s="1829"/>
      <c r="B13" s="1513" t="s">
        <v>749</v>
      </c>
      <c r="C13" s="1512" t="s">
        <v>695</v>
      </c>
      <c r="D13" s="1511">
        <v>2</v>
      </c>
      <c r="E13" s="1509">
        <v>77.48</v>
      </c>
      <c r="F13" s="1510">
        <v>2</v>
      </c>
      <c r="G13" s="1510">
        <v>84.9273448</v>
      </c>
      <c r="H13" s="1509">
        <v>0</v>
      </c>
      <c r="I13" s="1509">
        <v>0</v>
      </c>
      <c r="J13" s="1482">
        <v>1</v>
      </c>
      <c r="K13" s="1482">
        <v>45.1073448</v>
      </c>
      <c r="L13" s="1509">
        <v>0</v>
      </c>
      <c r="M13" s="1509">
        <v>0</v>
      </c>
      <c r="N13" s="1509">
        <v>1</v>
      </c>
      <c r="O13" s="1509">
        <v>39.82</v>
      </c>
      <c r="P13" s="1509">
        <v>0</v>
      </c>
      <c r="Q13" s="1509">
        <v>0</v>
      </c>
      <c r="R13" s="1509">
        <v>0</v>
      </c>
      <c r="S13" s="1509">
        <v>0</v>
      </c>
      <c r="T13" s="1509">
        <v>0</v>
      </c>
      <c r="U13" s="1509">
        <v>0</v>
      </c>
      <c r="V13" s="1509">
        <v>0</v>
      </c>
      <c r="W13" s="1509">
        <v>0</v>
      </c>
    </row>
    <row r="14" spans="1:23" x14ac:dyDescent="0.25">
      <c r="A14" s="1971" t="s">
        <v>750</v>
      </c>
      <c r="B14" s="1971" t="s">
        <v>751</v>
      </c>
      <c r="C14" s="1512" t="s">
        <v>696</v>
      </c>
      <c r="D14" s="1511">
        <v>1</v>
      </c>
      <c r="E14" s="1509">
        <v>601.54999999999995</v>
      </c>
      <c r="F14" s="1510">
        <v>6</v>
      </c>
      <c r="G14" s="1510">
        <v>34224.29</v>
      </c>
      <c r="H14" s="1509">
        <v>0</v>
      </c>
      <c r="I14" s="1509">
        <v>0</v>
      </c>
      <c r="J14" s="1482">
        <v>0</v>
      </c>
      <c r="K14" s="1482">
        <v>0</v>
      </c>
      <c r="L14" s="1509">
        <v>0</v>
      </c>
      <c r="M14" s="1509">
        <v>0</v>
      </c>
      <c r="N14" s="1509">
        <v>1</v>
      </c>
      <c r="O14" s="1509">
        <v>115.64</v>
      </c>
      <c r="P14" s="1509">
        <v>3</v>
      </c>
      <c r="Q14" s="1509">
        <v>6227.88</v>
      </c>
      <c r="R14" s="1509">
        <v>1</v>
      </c>
      <c r="S14" s="1509">
        <v>24.09</v>
      </c>
      <c r="T14" s="1509">
        <v>1</v>
      </c>
      <c r="U14" s="1509">
        <v>27856.68</v>
      </c>
      <c r="V14" s="1509">
        <v>0</v>
      </c>
      <c r="W14" s="1509">
        <v>0</v>
      </c>
    </row>
    <row r="15" spans="1:23" x14ac:dyDescent="0.25">
      <c r="A15" s="1828"/>
      <c r="B15" s="1829"/>
      <c r="C15" s="1512" t="s">
        <v>697</v>
      </c>
      <c r="D15" s="1511">
        <v>3</v>
      </c>
      <c r="E15" s="1509">
        <v>914.20791999999994</v>
      </c>
      <c r="F15" s="1510">
        <v>7</v>
      </c>
      <c r="G15" s="1510">
        <v>932.45899999999995</v>
      </c>
      <c r="H15" s="1509">
        <v>1</v>
      </c>
      <c r="I15" s="1509">
        <v>53.89</v>
      </c>
      <c r="J15" s="1482">
        <v>1</v>
      </c>
      <c r="K15" s="1482">
        <v>25.2456</v>
      </c>
      <c r="L15" s="1509">
        <v>0</v>
      </c>
      <c r="M15" s="1509">
        <v>0</v>
      </c>
      <c r="N15" s="1509">
        <v>0</v>
      </c>
      <c r="O15" s="1509">
        <v>0</v>
      </c>
      <c r="P15" s="1509">
        <v>0</v>
      </c>
      <c r="Q15" s="1509">
        <v>0</v>
      </c>
      <c r="R15" s="1509">
        <v>2</v>
      </c>
      <c r="S15" s="1509">
        <v>730</v>
      </c>
      <c r="T15" s="1509">
        <v>3</v>
      </c>
      <c r="U15" s="1509">
        <v>123.32340000000001</v>
      </c>
      <c r="V15" s="1509">
        <v>0</v>
      </c>
      <c r="W15" s="1509">
        <v>0</v>
      </c>
    </row>
    <row r="16" spans="1:23" x14ac:dyDescent="0.25">
      <c r="A16" s="1828"/>
      <c r="B16" s="1513" t="s">
        <v>752</v>
      </c>
      <c r="C16" s="1512" t="s">
        <v>698</v>
      </c>
      <c r="D16" s="1511">
        <v>22</v>
      </c>
      <c r="E16" s="1509">
        <v>4644.4648800999994</v>
      </c>
      <c r="F16" s="1510">
        <v>16</v>
      </c>
      <c r="G16" s="1510">
        <v>2147.938365</v>
      </c>
      <c r="H16" s="1509">
        <v>5</v>
      </c>
      <c r="I16" s="1509">
        <v>141.13036500000001</v>
      </c>
      <c r="J16" s="1482">
        <v>1</v>
      </c>
      <c r="K16" s="1482">
        <v>15</v>
      </c>
      <c r="L16" s="1509">
        <v>4</v>
      </c>
      <c r="M16" s="1509">
        <v>633.55999999999995</v>
      </c>
      <c r="N16" s="1509">
        <v>1</v>
      </c>
      <c r="O16" s="1509">
        <v>28.05</v>
      </c>
      <c r="P16" s="1509">
        <v>2</v>
      </c>
      <c r="Q16" s="1509">
        <v>119.84800000000001</v>
      </c>
      <c r="R16" s="1509">
        <v>2</v>
      </c>
      <c r="S16" s="1509">
        <v>1149.1500000000001</v>
      </c>
      <c r="T16" s="1509">
        <v>0</v>
      </c>
      <c r="U16" s="1509">
        <v>0</v>
      </c>
      <c r="V16" s="1509">
        <v>1</v>
      </c>
      <c r="W16" s="1509">
        <v>61.2</v>
      </c>
    </row>
    <row r="17" spans="1:23" x14ac:dyDescent="0.25">
      <c r="A17" s="1828"/>
      <c r="B17" s="1513" t="s">
        <v>753</v>
      </c>
      <c r="C17" s="1512" t="s">
        <v>699</v>
      </c>
      <c r="D17" s="1511">
        <v>14</v>
      </c>
      <c r="E17" s="1509">
        <v>279.06739999999996</v>
      </c>
      <c r="F17" s="1510">
        <v>22</v>
      </c>
      <c r="G17" s="1510">
        <v>863.14690896599996</v>
      </c>
      <c r="H17" s="1509">
        <v>1</v>
      </c>
      <c r="I17" s="1509">
        <v>44.741307599999999</v>
      </c>
      <c r="J17" s="1482">
        <v>2</v>
      </c>
      <c r="K17" s="1482">
        <v>28.87</v>
      </c>
      <c r="L17" s="1509">
        <v>3</v>
      </c>
      <c r="M17" s="1509">
        <v>76.39</v>
      </c>
      <c r="N17" s="1509">
        <v>1</v>
      </c>
      <c r="O17" s="1509">
        <v>49.92</v>
      </c>
      <c r="P17" s="1509">
        <v>4</v>
      </c>
      <c r="Q17" s="1509">
        <v>261.39165596599997</v>
      </c>
      <c r="R17" s="1509">
        <v>4</v>
      </c>
      <c r="S17" s="1509">
        <v>158.14000000000001</v>
      </c>
      <c r="T17" s="1509">
        <v>4</v>
      </c>
      <c r="U17" s="1509">
        <v>151.18111039999999</v>
      </c>
      <c r="V17" s="1509">
        <v>3</v>
      </c>
      <c r="W17" s="1509">
        <v>92.512834999999995</v>
      </c>
    </row>
    <row r="18" spans="1:23" x14ac:dyDescent="0.25">
      <c r="A18" s="1828"/>
      <c r="B18" s="1971" t="s">
        <v>754</v>
      </c>
      <c r="C18" s="1512" t="s">
        <v>700</v>
      </c>
      <c r="D18" s="1511">
        <v>5</v>
      </c>
      <c r="E18" s="1509">
        <v>555.20499999999993</v>
      </c>
      <c r="F18" s="1510">
        <v>3</v>
      </c>
      <c r="G18" s="1510">
        <v>83.181600000000003</v>
      </c>
      <c r="H18" s="1509">
        <v>0</v>
      </c>
      <c r="I18" s="1509">
        <v>0</v>
      </c>
      <c r="J18" s="1482">
        <v>1</v>
      </c>
      <c r="K18" s="1482">
        <v>8.4816000000000003</v>
      </c>
      <c r="L18" s="1509">
        <v>0</v>
      </c>
      <c r="M18" s="1509">
        <v>0</v>
      </c>
      <c r="N18" s="1509">
        <v>0</v>
      </c>
      <c r="O18" s="1509">
        <v>0</v>
      </c>
      <c r="P18" s="1509">
        <v>1</v>
      </c>
      <c r="Q18" s="1509">
        <v>18.72</v>
      </c>
      <c r="R18" s="1509">
        <v>1</v>
      </c>
      <c r="S18" s="1509">
        <v>55.98</v>
      </c>
      <c r="T18" s="1509">
        <v>0</v>
      </c>
      <c r="U18" s="1509">
        <v>0</v>
      </c>
      <c r="V18" s="1509">
        <v>0</v>
      </c>
      <c r="W18" s="1509">
        <v>0</v>
      </c>
    </row>
    <row r="19" spans="1:23" x14ac:dyDescent="0.25">
      <c r="A19" s="1828"/>
      <c r="B19" s="1828"/>
      <c r="C19" s="1512" t="s">
        <v>701</v>
      </c>
      <c r="D19" s="1511">
        <v>6</v>
      </c>
      <c r="E19" s="1509">
        <v>240.97613100000001</v>
      </c>
      <c r="F19" s="1510">
        <v>1</v>
      </c>
      <c r="G19" s="1510">
        <v>14.251519999999999</v>
      </c>
      <c r="H19" s="1509">
        <v>1</v>
      </c>
      <c r="I19" s="1509">
        <v>14.251519999999999</v>
      </c>
      <c r="J19" s="1482">
        <v>0</v>
      </c>
      <c r="K19" s="1482">
        <v>0</v>
      </c>
      <c r="L19" s="1509">
        <v>0</v>
      </c>
      <c r="M19" s="1509">
        <v>0</v>
      </c>
      <c r="N19" s="1509">
        <v>0</v>
      </c>
      <c r="O19" s="1509">
        <v>0</v>
      </c>
      <c r="P19" s="1509">
        <v>0</v>
      </c>
      <c r="Q19" s="1509">
        <v>0</v>
      </c>
      <c r="R19" s="1509">
        <v>0</v>
      </c>
      <c r="S19" s="1509">
        <v>0</v>
      </c>
      <c r="T19" s="1509">
        <v>0</v>
      </c>
      <c r="U19" s="1509">
        <v>0</v>
      </c>
      <c r="V19" s="1509">
        <v>0</v>
      </c>
      <c r="W19" s="1509">
        <v>0</v>
      </c>
    </row>
    <row r="20" spans="1:23" x14ac:dyDescent="0.25">
      <c r="A20" s="1828"/>
      <c r="B20" s="1829"/>
      <c r="C20" s="1512" t="s">
        <v>702</v>
      </c>
      <c r="D20" s="1511">
        <v>0</v>
      </c>
      <c r="E20" s="1509">
        <v>0</v>
      </c>
      <c r="F20" s="1510">
        <v>1</v>
      </c>
      <c r="G20" s="1510">
        <v>45.9</v>
      </c>
      <c r="H20" s="1509">
        <v>0</v>
      </c>
      <c r="I20" s="1509">
        <v>0</v>
      </c>
      <c r="J20" s="1482">
        <v>0</v>
      </c>
      <c r="K20" s="1482">
        <v>0</v>
      </c>
      <c r="L20" s="1509">
        <v>0</v>
      </c>
      <c r="M20" s="1509">
        <v>0</v>
      </c>
      <c r="N20" s="1509">
        <v>1</v>
      </c>
      <c r="O20" s="1509">
        <v>45.9</v>
      </c>
      <c r="P20" s="1509">
        <v>0</v>
      </c>
      <c r="Q20" s="1509">
        <v>0</v>
      </c>
      <c r="R20" s="1509">
        <v>0</v>
      </c>
      <c r="S20" s="1509">
        <v>0</v>
      </c>
      <c r="T20" s="1509">
        <v>0</v>
      </c>
      <c r="U20" s="1509">
        <v>0</v>
      </c>
      <c r="V20" s="1509">
        <v>0</v>
      </c>
      <c r="W20" s="1509">
        <v>0</v>
      </c>
    </row>
    <row r="21" spans="1:23" x14ac:dyDescent="0.25">
      <c r="A21" s="1828"/>
      <c r="B21" s="1513" t="s">
        <v>755</v>
      </c>
      <c r="C21" s="1512" t="s">
        <v>703</v>
      </c>
      <c r="D21" s="1511">
        <v>6</v>
      </c>
      <c r="E21" s="1509">
        <v>1256.2571</v>
      </c>
      <c r="F21" s="1510">
        <v>6</v>
      </c>
      <c r="G21" s="1510">
        <v>2540.5469341999997</v>
      </c>
      <c r="H21" s="1509">
        <v>0</v>
      </c>
      <c r="I21" s="1509">
        <v>0</v>
      </c>
      <c r="J21" s="1482">
        <v>0</v>
      </c>
      <c r="K21" s="1482">
        <v>0</v>
      </c>
      <c r="L21" s="1509">
        <v>0</v>
      </c>
      <c r="M21" s="1509">
        <v>0</v>
      </c>
      <c r="N21" s="1509">
        <v>2</v>
      </c>
      <c r="O21" s="1509">
        <v>2029.4839999999999</v>
      </c>
      <c r="P21" s="1509">
        <v>0</v>
      </c>
      <c r="Q21" s="1509">
        <v>0</v>
      </c>
      <c r="R21" s="1509">
        <v>2</v>
      </c>
      <c r="S21" s="1509">
        <v>438.12</v>
      </c>
      <c r="T21" s="1509">
        <v>1</v>
      </c>
      <c r="U21" s="1509">
        <v>25.903500000000001</v>
      </c>
      <c r="V21" s="1509">
        <v>1</v>
      </c>
      <c r="W21" s="1509">
        <v>47.039434200000002</v>
      </c>
    </row>
    <row r="22" spans="1:23" x14ac:dyDescent="0.25">
      <c r="A22" s="1828"/>
      <c r="B22" s="1971" t="s">
        <v>144</v>
      </c>
      <c r="C22" s="1512" t="s">
        <v>704</v>
      </c>
      <c r="D22" s="1511">
        <v>5</v>
      </c>
      <c r="E22" s="1509">
        <v>4895.93</v>
      </c>
      <c r="F22" s="1510">
        <v>8</v>
      </c>
      <c r="G22" s="1510">
        <v>2375.9214160000001</v>
      </c>
      <c r="H22" s="1509">
        <v>1</v>
      </c>
      <c r="I22" s="1509">
        <v>16.473600000000001</v>
      </c>
      <c r="J22" s="1482">
        <v>1</v>
      </c>
      <c r="K22" s="1482">
        <v>1550.8093160000001</v>
      </c>
      <c r="L22" s="1509">
        <v>2</v>
      </c>
      <c r="M22" s="1509">
        <v>749.22800000000007</v>
      </c>
      <c r="N22" s="1509">
        <v>0</v>
      </c>
      <c r="O22" s="1509">
        <v>0</v>
      </c>
      <c r="P22" s="1509">
        <v>0</v>
      </c>
      <c r="Q22" s="1509">
        <v>0</v>
      </c>
      <c r="R22" s="1509">
        <v>2</v>
      </c>
      <c r="S22" s="1509">
        <v>19.27</v>
      </c>
      <c r="T22" s="1509">
        <v>2</v>
      </c>
      <c r="U22" s="1509">
        <v>40.140500000000003</v>
      </c>
      <c r="V22" s="1509">
        <v>0</v>
      </c>
      <c r="W22" s="1509">
        <v>0</v>
      </c>
    </row>
    <row r="23" spans="1:23" x14ac:dyDescent="0.25">
      <c r="A23" s="1828"/>
      <c r="B23" s="1828"/>
      <c r="C23" s="1512" t="s">
        <v>705</v>
      </c>
      <c r="D23" s="1511">
        <v>7</v>
      </c>
      <c r="E23" s="1509">
        <v>215.69183999999998</v>
      </c>
      <c r="F23" s="1510">
        <v>4</v>
      </c>
      <c r="G23" s="1510">
        <v>153.29760000000002</v>
      </c>
      <c r="H23" s="1509">
        <v>0</v>
      </c>
      <c r="I23" s="1509">
        <v>0</v>
      </c>
      <c r="J23" s="1482">
        <v>0</v>
      </c>
      <c r="K23" s="1482">
        <v>0</v>
      </c>
      <c r="L23" s="1509">
        <v>1</v>
      </c>
      <c r="M23" s="1509">
        <v>6.81</v>
      </c>
      <c r="N23" s="1509">
        <v>0</v>
      </c>
      <c r="O23" s="1509">
        <v>0</v>
      </c>
      <c r="P23" s="1509">
        <v>0</v>
      </c>
      <c r="Q23" s="1509">
        <v>0</v>
      </c>
      <c r="R23" s="1509">
        <v>2</v>
      </c>
      <c r="S23" s="1509">
        <v>131.4</v>
      </c>
      <c r="T23" s="1509">
        <v>1</v>
      </c>
      <c r="U23" s="1509">
        <v>15.0876</v>
      </c>
      <c r="V23" s="1509">
        <v>0</v>
      </c>
      <c r="W23" s="1509">
        <v>0</v>
      </c>
    </row>
    <row r="24" spans="1:23" x14ac:dyDescent="0.25">
      <c r="A24" s="1829"/>
      <c r="B24" s="1829"/>
      <c r="C24" s="1512" t="s">
        <v>706</v>
      </c>
      <c r="D24" s="1511">
        <v>12</v>
      </c>
      <c r="E24" s="1509">
        <v>3584.8555719999995</v>
      </c>
      <c r="F24" s="1510">
        <v>5</v>
      </c>
      <c r="G24" s="1510">
        <v>16373.39</v>
      </c>
      <c r="H24" s="1509">
        <v>0</v>
      </c>
      <c r="I24" s="1509">
        <v>0</v>
      </c>
      <c r="J24" s="1482">
        <v>1</v>
      </c>
      <c r="K24" s="1482">
        <v>13.53</v>
      </c>
      <c r="L24" s="1509">
        <v>0</v>
      </c>
      <c r="M24" s="1509">
        <v>0</v>
      </c>
      <c r="N24" s="1509">
        <v>0</v>
      </c>
      <c r="O24" s="1509">
        <v>0</v>
      </c>
      <c r="P24" s="1509">
        <v>2</v>
      </c>
      <c r="Q24" s="1509">
        <v>4197.75</v>
      </c>
      <c r="R24" s="1509">
        <v>1</v>
      </c>
      <c r="S24" s="1509">
        <v>834.68</v>
      </c>
      <c r="T24" s="1509">
        <v>0</v>
      </c>
      <c r="U24" s="1509">
        <v>0</v>
      </c>
      <c r="V24" s="1509">
        <v>1</v>
      </c>
      <c r="W24" s="1509">
        <v>11327.43</v>
      </c>
    </row>
    <row r="25" spans="1:23" x14ac:dyDescent="0.25">
      <c r="A25" s="1971" t="s">
        <v>594</v>
      </c>
      <c r="B25" s="1971" t="s">
        <v>756</v>
      </c>
      <c r="C25" s="1512" t="s">
        <v>707</v>
      </c>
      <c r="D25" s="1511">
        <v>2</v>
      </c>
      <c r="E25" s="1509">
        <v>558.4</v>
      </c>
      <c r="F25" s="1510">
        <v>0</v>
      </c>
      <c r="G25" s="1510">
        <v>0</v>
      </c>
      <c r="H25" s="1509">
        <v>0</v>
      </c>
      <c r="I25" s="1509">
        <v>0</v>
      </c>
      <c r="J25" s="1482">
        <v>0</v>
      </c>
      <c r="K25" s="1482">
        <v>0</v>
      </c>
      <c r="L25" s="1509">
        <v>0</v>
      </c>
      <c r="M25" s="1509">
        <v>0</v>
      </c>
      <c r="N25" s="1509">
        <v>0</v>
      </c>
      <c r="O25" s="1509">
        <v>0</v>
      </c>
      <c r="P25" s="1509">
        <v>0</v>
      </c>
      <c r="Q25" s="1509">
        <v>0</v>
      </c>
      <c r="R25" s="1509">
        <v>0</v>
      </c>
      <c r="S25" s="1509">
        <v>0</v>
      </c>
      <c r="T25" s="1509">
        <v>0</v>
      </c>
      <c r="U25" s="1509">
        <v>0</v>
      </c>
      <c r="V25" s="1509">
        <v>0</v>
      </c>
      <c r="W25" s="1509">
        <v>0</v>
      </c>
    </row>
    <row r="26" spans="1:23" x14ac:dyDescent="0.25">
      <c r="A26" s="1828"/>
      <c r="B26" s="1828"/>
      <c r="C26" s="1512" t="s">
        <v>708</v>
      </c>
      <c r="D26" s="1511">
        <v>0</v>
      </c>
      <c r="E26" s="1509">
        <v>0</v>
      </c>
      <c r="F26" s="1510">
        <v>0</v>
      </c>
      <c r="G26" s="1510">
        <v>0</v>
      </c>
      <c r="H26" s="1509">
        <v>0</v>
      </c>
      <c r="I26" s="1509">
        <v>0</v>
      </c>
      <c r="J26" s="1482">
        <v>0</v>
      </c>
      <c r="K26" s="1482">
        <v>0</v>
      </c>
      <c r="L26" s="1509">
        <v>0</v>
      </c>
      <c r="M26" s="1509">
        <v>0</v>
      </c>
      <c r="N26" s="1509">
        <v>0</v>
      </c>
      <c r="O26" s="1509">
        <v>0</v>
      </c>
      <c r="P26" s="1509">
        <v>0</v>
      </c>
      <c r="Q26" s="1509">
        <v>0</v>
      </c>
      <c r="R26" s="1509">
        <v>0</v>
      </c>
      <c r="S26" s="1509">
        <v>0</v>
      </c>
      <c r="T26" s="1509">
        <v>0</v>
      </c>
      <c r="U26" s="1509">
        <v>0</v>
      </c>
      <c r="V26" s="1509">
        <v>0</v>
      </c>
      <c r="W26" s="1509">
        <v>0</v>
      </c>
    </row>
    <row r="27" spans="1:23" x14ac:dyDescent="0.25">
      <c r="A27" s="1828"/>
      <c r="B27" s="1828"/>
      <c r="C27" s="1512" t="s">
        <v>709</v>
      </c>
      <c r="D27" s="1511">
        <v>2</v>
      </c>
      <c r="E27" s="1509">
        <v>520.92999999999995</v>
      </c>
      <c r="F27" s="1510">
        <v>1</v>
      </c>
      <c r="G27" s="1510">
        <v>6.3</v>
      </c>
      <c r="H27" s="1509">
        <v>1</v>
      </c>
      <c r="I27" s="1509">
        <v>6.3</v>
      </c>
      <c r="J27" s="1482">
        <v>0</v>
      </c>
      <c r="K27" s="1482">
        <v>0</v>
      </c>
      <c r="L27" s="1509">
        <v>0</v>
      </c>
      <c r="M27" s="1509">
        <v>0</v>
      </c>
      <c r="N27" s="1509">
        <v>0</v>
      </c>
      <c r="O27" s="1509">
        <v>0</v>
      </c>
      <c r="P27" s="1509">
        <v>0</v>
      </c>
      <c r="Q27" s="1509">
        <v>0</v>
      </c>
      <c r="R27" s="1509">
        <v>0</v>
      </c>
      <c r="S27" s="1509">
        <v>0</v>
      </c>
      <c r="T27" s="1509">
        <v>0</v>
      </c>
      <c r="U27" s="1509">
        <v>0</v>
      </c>
      <c r="V27" s="1509">
        <v>0</v>
      </c>
      <c r="W27" s="1509">
        <v>0</v>
      </c>
    </row>
    <row r="28" spans="1:23" x14ac:dyDescent="0.25">
      <c r="A28" s="1829"/>
      <c r="B28" s="1829"/>
      <c r="C28" s="1512" t="s">
        <v>710</v>
      </c>
      <c r="D28" s="1511">
        <v>0</v>
      </c>
      <c r="E28" s="1509">
        <v>0</v>
      </c>
      <c r="F28" s="1510">
        <v>0</v>
      </c>
      <c r="G28" s="1510">
        <v>0</v>
      </c>
      <c r="H28" s="1509">
        <v>0</v>
      </c>
      <c r="I28" s="1509">
        <v>0</v>
      </c>
      <c r="J28" s="1482">
        <v>0</v>
      </c>
      <c r="K28" s="1482">
        <v>0</v>
      </c>
      <c r="L28" s="1509">
        <v>0</v>
      </c>
      <c r="M28" s="1509">
        <v>0</v>
      </c>
      <c r="N28" s="1509">
        <v>0</v>
      </c>
      <c r="O28" s="1509">
        <v>0</v>
      </c>
      <c r="P28" s="1509">
        <v>0</v>
      </c>
      <c r="Q28" s="1509">
        <v>0</v>
      </c>
      <c r="R28" s="1509">
        <v>0</v>
      </c>
      <c r="S28" s="1509">
        <v>0</v>
      </c>
      <c r="T28" s="1509">
        <v>0</v>
      </c>
      <c r="U28" s="1509">
        <v>0</v>
      </c>
      <c r="V28" s="1509">
        <v>0</v>
      </c>
      <c r="W28" s="1509">
        <v>0</v>
      </c>
    </row>
    <row r="29" spans="1:23" x14ac:dyDescent="0.25">
      <c r="A29" s="1976" t="s">
        <v>757</v>
      </c>
      <c r="B29" s="1976" t="s">
        <v>757</v>
      </c>
      <c r="C29" s="1512" t="s">
        <v>711</v>
      </c>
      <c r="D29" s="1511">
        <v>8</v>
      </c>
      <c r="E29" s="1509">
        <v>324.42033169999996</v>
      </c>
      <c r="F29" s="1510">
        <v>12</v>
      </c>
      <c r="G29" s="1510">
        <v>3849.8202532999999</v>
      </c>
      <c r="H29" s="1509">
        <v>2</v>
      </c>
      <c r="I29" s="1509">
        <v>76.065600000000003</v>
      </c>
      <c r="J29" s="1482">
        <v>2</v>
      </c>
      <c r="K29" s="1482">
        <v>54.699999999999996</v>
      </c>
      <c r="L29" s="1509">
        <v>2</v>
      </c>
      <c r="M29" s="1509">
        <v>86.129519999999999</v>
      </c>
      <c r="N29" s="1509">
        <v>2</v>
      </c>
      <c r="O29" s="1509">
        <v>561.15</v>
      </c>
      <c r="P29" s="1509">
        <v>2</v>
      </c>
      <c r="Q29" s="1509">
        <v>3010.8051332999999</v>
      </c>
      <c r="R29" s="1509">
        <v>1</v>
      </c>
      <c r="S29" s="1509">
        <v>48.97</v>
      </c>
      <c r="T29" s="1509">
        <v>1</v>
      </c>
      <c r="U29" s="1509">
        <v>12</v>
      </c>
      <c r="V29" s="1509">
        <v>0</v>
      </c>
      <c r="W29" s="1509">
        <v>0</v>
      </c>
    </row>
    <row r="30" spans="1:23" x14ac:dyDescent="0.25">
      <c r="A30" s="1835"/>
      <c r="B30" s="1835"/>
      <c r="C30" s="1512" t="s">
        <v>712</v>
      </c>
      <c r="D30" s="1511">
        <v>1</v>
      </c>
      <c r="E30" s="1509">
        <v>48.943300000000001</v>
      </c>
      <c r="F30" s="1510">
        <v>2</v>
      </c>
      <c r="G30" s="1510">
        <v>1521.78</v>
      </c>
      <c r="H30" s="1509">
        <v>1</v>
      </c>
      <c r="I30" s="1509">
        <v>21.78</v>
      </c>
      <c r="J30" s="1482">
        <v>0</v>
      </c>
      <c r="K30" s="1482">
        <v>0</v>
      </c>
      <c r="L30" s="1509">
        <v>0</v>
      </c>
      <c r="M30" s="1509">
        <v>0</v>
      </c>
      <c r="N30" s="1509">
        <v>1</v>
      </c>
      <c r="O30" s="1509">
        <v>1500</v>
      </c>
      <c r="P30" s="1509">
        <v>0</v>
      </c>
      <c r="Q30" s="1509">
        <v>0</v>
      </c>
      <c r="R30" s="1509">
        <v>0</v>
      </c>
      <c r="S30" s="1509">
        <v>0</v>
      </c>
      <c r="T30" s="1509">
        <v>0</v>
      </c>
      <c r="U30" s="1509">
        <v>0</v>
      </c>
      <c r="V30" s="1509">
        <v>0</v>
      </c>
      <c r="W30" s="1509">
        <v>0</v>
      </c>
    </row>
    <row r="31" spans="1:23" x14ac:dyDescent="0.25">
      <c r="A31" s="1835"/>
      <c r="B31" s="1835"/>
      <c r="C31" s="1512" t="s">
        <v>713</v>
      </c>
      <c r="D31" s="1511">
        <v>1</v>
      </c>
      <c r="E31" s="1509">
        <v>16.07</v>
      </c>
      <c r="F31" s="1510">
        <v>0</v>
      </c>
      <c r="G31" s="1510">
        <v>0</v>
      </c>
      <c r="H31" s="1509">
        <v>0</v>
      </c>
      <c r="I31" s="1509">
        <v>0</v>
      </c>
      <c r="J31" s="1482">
        <v>0</v>
      </c>
      <c r="K31" s="1482">
        <v>0</v>
      </c>
      <c r="L31" s="1509">
        <v>0</v>
      </c>
      <c r="M31" s="1509">
        <v>0</v>
      </c>
      <c r="N31" s="1509">
        <v>0</v>
      </c>
      <c r="O31" s="1509">
        <v>0</v>
      </c>
      <c r="P31" s="1509">
        <v>0</v>
      </c>
      <c r="Q31" s="1509">
        <v>0</v>
      </c>
      <c r="R31" s="1509">
        <v>0</v>
      </c>
      <c r="S31" s="1509">
        <v>0</v>
      </c>
      <c r="T31" s="1509">
        <v>0</v>
      </c>
      <c r="U31" s="1509">
        <v>0</v>
      </c>
      <c r="V31" s="1509">
        <v>0</v>
      </c>
      <c r="W31" s="1509">
        <v>0</v>
      </c>
    </row>
    <row r="32" spans="1:23" s="225" customFormat="1" x14ac:dyDescent="0.25">
      <c r="A32" s="1835"/>
      <c r="B32" s="1835"/>
      <c r="C32" s="1516" t="s">
        <v>714</v>
      </c>
      <c r="D32" s="1515">
        <v>13</v>
      </c>
      <c r="E32" s="1482">
        <v>1596.7931286</v>
      </c>
      <c r="F32" s="1482">
        <v>13</v>
      </c>
      <c r="G32" s="1482">
        <v>482.87293499999998</v>
      </c>
      <c r="H32" s="1482">
        <v>2</v>
      </c>
      <c r="I32" s="1482">
        <v>32.1</v>
      </c>
      <c r="J32" s="1482">
        <v>3</v>
      </c>
      <c r="K32" s="1482">
        <v>93.82</v>
      </c>
      <c r="L32" s="1482">
        <v>2</v>
      </c>
      <c r="M32" s="1482">
        <v>77.14</v>
      </c>
      <c r="N32" s="1482">
        <v>1</v>
      </c>
      <c r="O32" s="1482">
        <v>12.72</v>
      </c>
      <c r="P32" s="1482">
        <v>1</v>
      </c>
      <c r="Q32" s="1482">
        <v>48.183687499999998</v>
      </c>
      <c r="R32" s="1482">
        <v>1</v>
      </c>
      <c r="S32" s="1482">
        <v>81.94</v>
      </c>
      <c r="T32" s="1482">
        <v>3</v>
      </c>
      <c r="U32" s="1482">
        <v>136.96924749999999</v>
      </c>
      <c r="V32" s="1509">
        <v>0</v>
      </c>
      <c r="W32" s="1509">
        <v>0</v>
      </c>
    </row>
    <row r="33" spans="1:23" x14ac:dyDescent="0.25">
      <c r="A33" s="1835"/>
      <c r="B33" s="1835"/>
      <c r="C33" s="1512" t="s">
        <v>715</v>
      </c>
      <c r="D33" s="1511">
        <v>1</v>
      </c>
      <c r="E33" s="1509">
        <v>1701.44</v>
      </c>
      <c r="F33" s="1510">
        <v>1</v>
      </c>
      <c r="G33" s="1510">
        <v>19.463999999999999</v>
      </c>
      <c r="H33" s="1509">
        <v>0</v>
      </c>
      <c r="I33" s="1509">
        <v>0</v>
      </c>
      <c r="J33" s="1482">
        <v>0</v>
      </c>
      <c r="K33" s="1482">
        <v>0</v>
      </c>
      <c r="L33" s="1509">
        <v>0</v>
      </c>
      <c r="M33" s="1509">
        <v>0</v>
      </c>
      <c r="N33" s="1509">
        <v>1</v>
      </c>
      <c r="O33" s="1509">
        <v>19.463999999999999</v>
      </c>
      <c r="P33" s="1509">
        <v>0</v>
      </c>
      <c r="Q33" s="1509">
        <v>0</v>
      </c>
      <c r="R33" s="1509">
        <v>0</v>
      </c>
      <c r="S33" s="1509">
        <v>0</v>
      </c>
      <c r="T33" s="1509">
        <v>0</v>
      </c>
      <c r="U33" s="1509">
        <v>0</v>
      </c>
      <c r="V33" s="1509">
        <v>0</v>
      </c>
      <c r="W33" s="1509">
        <v>0</v>
      </c>
    </row>
    <row r="34" spans="1:23" x14ac:dyDescent="0.25">
      <c r="A34" s="1835"/>
      <c r="B34" s="1835"/>
      <c r="C34" s="1512" t="s">
        <v>716</v>
      </c>
      <c r="D34" s="1511">
        <v>2</v>
      </c>
      <c r="E34" s="1509">
        <v>1793</v>
      </c>
      <c r="F34" s="1510">
        <v>1</v>
      </c>
      <c r="G34" s="1510">
        <v>24.54</v>
      </c>
      <c r="H34" s="1509">
        <v>0</v>
      </c>
      <c r="I34" s="1509">
        <v>0</v>
      </c>
      <c r="J34" s="1482">
        <v>0</v>
      </c>
      <c r="K34" s="1482">
        <v>0</v>
      </c>
      <c r="L34" s="1509">
        <v>0</v>
      </c>
      <c r="M34" s="1509">
        <v>0</v>
      </c>
      <c r="N34" s="1509">
        <v>1</v>
      </c>
      <c r="O34" s="1509">
        <v>24.54</v>
      </c>
      <c r="P34" s="1509">
        <v>0</v>
      </c>
      <c r="Q34" s="1509">
        <v>0</v>
      </c>
      <c r="R34" s="1509">
        <v>0</v>
      </c>
      <c r="S34" s="1509">
        <v>0</v>
      </c>
      <c r="T34" s="1509">
        <v>0</v>
      </c>
      <c r="U34" s="1509">
        <v>0</v>
      </c>
      <c r="V34" s="1509">
        <v>0</v>
      </c>
      <c r="W34" s="1509">
        <v>0</v>
      </c>
    </row>
    <row r="35" spans="1:23" x14ac:dyDescent="0.25">
      <c r="A35" s="1836"/>
      <c r="B35" s="1836"/>
      <c r="C35" s="1512" t="s">
        <v>717</v>
      </c>
      <c r="D35" s="1511">
        <v>0</v>
      </c>
      <c r="E35" s="1509">
        <v>0</v>
      </c>
      <c r="F35" s="1510">
        <v>1</v>
      </c>
      <c r="G35" s="1510">
        <v>554.75</v>
      </c>
      <c r="H35" s="1509">
        <v>0</v>
      </c>
      <c r="I35" s="1509">
        <v>0</v>
      </c>
      <c r="J35" s="1482">
        <v>0</v>
      </c>
      <c r="K35" s="1482">
        <v>0</v>
      </c>
      <c r="L35" s="1509">
        <v>0</v>
      </c>
      <c r="M35" s="1509">
        <v>0</v>
      </c>
      <c r="N35" s="1509">
        <v>0</v>
      </c>
      <c r="O35" s="1509">
        <v>0</v>
      </c>
      <c r="P35" s="1509">
        <v>0</v>
      </c>
      <c r="Q35" s="1509">
        <v>0</v>
      </c>
      <c r="R35" s="1509">
        <v>0</v>
      </c>
      <c r="S35" s="1509">
        <v>0</v>
      </c>
      <c r="T35" s="1509">
        <v>1</v>
      </c>
      <c r="U35" s="1509">
        <v>554.75</v>
      </c>
      <c r="V35" s="1509">
        <v>0</v>
      </c>
      <c r="W35" s="1509">
        <v>0</v>
      </c>
    </row>
    <row r="36" spans="1:23" x14ac:dyDescent="0.25">
      <c r="A36" s="1971" t="s">
        <v>758</v>
      </c>
      <c r="B36" s="1971" t="s">
        <v>758</v>
      </c>
      <c r="C36" s="1512" t="s">
        <v>718</v>
      </c>
      <c r="D36" s="1511">
        <v>12</v>
      </c>
      <c r="E36" s="1509">
        <v>12826.930345999999</v>
      </c>
      <c r="F36" s="1510">
        <v>26</v>
      </c>
      <c r="G36" s="1510">
        <v>15636.748714910002</v>
      </c>
      <c r="H36" s="1509">
        <v>1</v>
      </c>
      <c r="I36" s="1509">
        <v>33.130000000000003</v>
      </c>
      <c r="J36" s="1482">
        <v>2</v>
      </c>
      <c r="K36" s="1482">
        <v>4271.8280999999997</v>
      </c>
      <c r="L36" s="1509">
        <v>4</v>
      </c>
      <c r="M36" s="1509">
        <v>255.05</v>
      </c>
      <c r="N36" s="1509">
        <v>4</v>
      </c>
      <c r="O36" s="1509">
        <v>150.92431999999999</v>
      </c>
      <c r="P36" s="1509">
        <v>0</v>
      </c>
      <c r="Q36" s="1509">
        <v>0</v>
      </c>
      <c r="R36" s="1509">
        <v>10</v>
      </c>
      <c r="S36" s="1509">
        <v>7788.43</v>
      </c>
      <c r="T36" s="1509">
        <v>4</v>
      </c>
      <c r="U36" s="1509">
        <v>237.38629491</v>
      </c>
      <c r="V36" s="1509">
        <v>1</v>
      </c>
      <c r="W36" s="1509">
        <v>2900</v>
      </c>
    </row>
    <row r="37" spans="1:23" x14ac:dyDescent="0.25">
      <c r="A37" s="1828"/>
      <c r="B37" s="1828"/>
      <c r="C37" s="1512" t="s">
        <v>719</v>
      </c>
      <c r="D37" s="1511">
        <v>4</v>
      </c>
      <c r="E37" s="1509">
        <v>2057.21</v>
      </c>
      <c r="F37" s="1510">
        <v>1</v>
      </c>
      <c r="G37" s="1510">
        <v>1151</v>
      </c>
      <c r="H37" s="1509">
        <v>1</v>
      </c>
      <c r="I37" s="1509">
        <v>1151</v>
      </c>
      <c r="J37" s="1482">
        <v>0</v>
      </c>
      <c r="K37" s="1482">
        <v>0</v>
      </c>
      <c r="L37" s="1509">
        <v>0</v>
      </c>
      <c r="M37" s="1509">
        <v>0</v>
      </c>
      <c r="N37" s="1509">
        <v>0</v>
      </c>
      <c r="O37" s="1509">
        <v>0</v>
      </c>
      <c r="P37" s="1509">
        <v>0</v>
      </c>
      <c r="Q37" s="1509">
        <v>0</v>
      </c>
      <c r="R37" s="1509">
        <v>0</v>
      </c>
      <c r="S37" s="1509">
        <v>0</v>
      </c>
      <c r="T37" s="1509">
        <v>0</v>
      </c>
      <c r="U37" s="1509">
        <v>0</v>
      </c>
      <c r="V37" s="1509">
        <v>0</v>
      </c>
      <c r="W37" s="1509">
        <v>0</v>
      </c>
    </row>
    <row r="38" spans="1:23" x14ac:dyDescent="0.25">
      <c r="A38" s="1828"/>
      <c r="B38" s="1828"/>
      <c r="C38" s="1512" t="s">
        <v>720</v>
      </c>
      <c r="D38" s="1511">
        <v>4</v>
      </c>
      <c r="E38" s="1509">
        <v>914.39506000000006</v>
      </c>
      <c r="F38" s="1510">
        <v>2</v>
      </c>
      <c r="G38" s="1510">
        <v>248.21706500000002</v>
      </c>
      <c r="H38" s="1509">
        <v>0</v>
      </c>
      <c r="I38" s="1509">
        <v>0</v>
      </c>
      <c r="J38" s="1482">
        <v>0</v>
      </c>
      <c r="K38" s="1482">
        <v>0</v>
      </c>
      <c r="L38" s="1509">
        <v>0</v>
      </c>
      <c r="M38" s="1509">
        <v>0</v>
      </c>
      <c r="N38" s="1509">
        <v>0</v>
      </c>
      <c r="O38" s="1509">
        <v>0</v>
      </c>
      <c r="P38" s="1509">
        <v>1</v>
      </c>
      <c r="Q38" s="1509">
        <v>48.93</v>
      </c>
      <c r="R38" s="1509">
        <v>0</v>
      </c>
      <c r="S38" s="1509">
        <v>0</v>
      </c>
      <c r="T38" s="1509">
        <v>0</v>
      </c>
      <c r="U38" s="1509">
        <v>0</v>
      </c>
      <c r="V38" s="1509">
        <v>1</v>
      </c>
      <c r="W38" s="1509">
        <v>199.28706500000001</v>
      </c>
    </row>
    <row r="39" spans="1:23" x14ac:dyDescent="0.25">
      <c r="A39" s="1828"/>
      <c r="B39" s="1828"/>
      <c r="C39" s="1512" t="s">
        <v>721</v>
      </c>
      <c r="D39" s="1511">
        <v>1</v>
      </c>
      <c r="E39" s="1509">
        <v>1171.58</v>
      </c>
      <c r="F39" s="1510">
        <v>2</v>
      </c>
      <c r="G39" s="1510">
        <v>4814.6458495999996</v>
      </c>
      <c r="H39" s="1509">
        <v>0</v>
      </c>
      <c r="I39" s="1509">
        <v>0</v>
      </c>
      <c r="J39" s="1482">
        <v>1</v>
      </c>
      <c r="K39" s="1482">
        <v>2614.6458591999999</v>
      </c>
      <c r="L39" s="1509">
        <v>0</v>
      </c>
      <c r="M39" s="1509">
        <v>0</v>
      </c>
      <c r="N39" s="1509">
        <v>0</v>
      </c>
      <c r="O39" s="1509">
        <v>0</v>
      </c>
      <c r="P39" s="1509">
        <v>0</v>
      </c>
      <c r="Q39" s="1509">
        <v>0</v>
      </c>
      <c r="R39" s="1509">
        <v>0</v>
      </c>
      <c r="S39" s="1509">
        <v>0</v>
      </c>
      <c r="T39" s="1509">
        <v>0</v>
      </c>
      <c r="U39" s="1509">
        <v>0</v>
      </c>
      <c r="V39" s="1509">
        <v>1</v>
      </c>
      <c r="W39" s="1509">
        <v>2199.9999904000001</v>
      </c>
    </row>
    <row r="40" spans="1:23" x14ac:dyDescent="0.25">
      <c r="A40" s="1829"/>
      <c r="B40" s="1829"/>
      <c r="C40" s="1512" t="s">
        <v>722</v>
      </c>
      <c r="D40" s="1511">
        <v>1</v>
      </c>
      <c r="E40" s="1509">
        <v>49.965440000000001</v>
      </c>
      <c r="F40" s="1510">
        <v>0</v>
      </c>
      <c r="G40" s="1510">
        <v>0</v>
      </c>
      <c r="H40" s="1509">
        <v>0</v>
      </c>
      <c r="I40" s="1509">
        <v>0</v>
      </c>
      <c r="J40" s="1482">
        <v>0</v>
      </c>
      <c r="K40" s="1482">
        <v>0</v>
      </c>
      <c r="L40" s="1509">
        <v>0</v>
      </c>
      <c r="M40" s="1509">
        <v>0</v>
      </c>
      <c r="N40" s="1509">
        <v>0</v>
      </c>
      <c r="O40" s="1509">
        <v>0</v>
      </c>
      <c r="P40" s="1509">
        <v>0</v>
      </c>
      <c r="Q40" s="1509">
        <v>0</v>
      </c>
      <c r="R40" s="1509">
        <v>0</v>
      </c>
      <c r="S40" s="1509">
        <v>0</v>
      </c>
      <c r="T40" s="1509">
        <v>0</v>
      </c>
      <c r="U40" s="1509">
        <v>0</v>
      </c>
      <c r="V40" s="1509">
        <v>0</v>
      </c>
      <c r="W40" s="1509">
        <v>0</v>
      </c>
    </row>
    <row r="41" spans="1:23" x14ac:dyDescent="0.25">
      <c r="A41" s="1971" t="s">
        <v>145</v>
      </c>
      <c r="B41" s="1971" t="s">
        <v>145</v>
      </c>
      <c r="C41" s="1512" t="s">
        <v>723</v>
      </c>
      <c r="D41" s="1511">
        <v>18</v>
      </c>
      <c r="E41" s="1509">
        <v>8849.0514124000001</v>
      </c>
      <c r="F41" s="1510">
        <v>7</v>
      </c>
      <c r="G41" s="1510">
        <v>4353.83212</v>
      </c>
      <c r="H41" s="1509">
        <v>1</v>
      </c>
      <c r="I41" s="1509">
        <v>12.07</v>
      </c>
      <c r="J41" s="1482">
        <v>1</v>
      </c>
      <c r="K41" s="1482">
        <v>43.161119999999997</v>
      </c>
      <c r="L41" s="1509">
        <v>2</v>
      </c>
      <c r="M41" s="1509">
        <v>460.49</v>
      </c>
      <c r="N41" s="1509">
        <v>1</v>
      </c>
      <c r="O41" s="1509">
        <v>1952.03</v>
      </c>
      <c r="P41" s="1509">
        <v>1</v>
      </c>
      <c r="Q41" s="1509">
        <v>1856.74</v>
      </c>
      <c r="R41" s="1509">
        <v>0</v>
      </c>
      <c r="S41" s="1509">
        <v>0</v>
      </c>
      <c r="T41" s="1509">
        <v>0</v>
      </c>
      <c r="U41" s="1509">
        <v>0</v>
      </c>
      <c r="V41" s="1509">
        <v>1</v>
      </c>
      <c r="W41" s="1509">
        <v>29.341000000000001</v>
      </c>
    </row>
    <row r="42" spans="1:23" x14ac:dyDescent="0.25">
      <c r="A42" s="1828"/>
      <c r="B42" s="1828"/>
      <c r="C42" s="1512" t="s">
        <v>724</v>
      </c>
      <c r="D42" s="1511">
        <v>3</v>
      </c>
      <c r="E42" s="1509">
        <v>88.767200000000003</v>
      </c>
      <c r="F42" s="1510">
        <v>3</v>
      </c>
      <c r="G42" s="1510">
        <v>112.49199999999999</v>
      </c>
      <c r="H42" s="1509">
        <v>0</v>
      </c>
      <c r="I42" s="1509">
        <v>0</v>
      </c>
      <c r="J42" s="1482">
        <v>1</v>
      </c>
      <c r="K42" s="1482">
        <v>12.6</v>
      </c>
      <c r="L42" s="1509">
        <v>0</v>
      </c>
      <c r="M42" s="1509">
        <v>0</v>
      </c>
      <c r="N42" s="1509">
        <v>0</v>
      </c>
      <c r="O42" s="1509">
        <v>0</v>
      </c>
      <c r="P42" s="1509">
        <v>1</v>
      </c>
      <c r="Q42" s="1509">
        <v>29.231999999999999</v>
      </c>
      <c r="R42" s="1509">
        <v>1</v>
      </c>
      <c r="S42" s="1509">
        <v>70.66</v>
      </c>
      <c r="T42" s="1509">
        <v>0</v>
      </c>
      <c r="U42" s="1509">
        <v>0</v>
      </c>
      <c r="V42" s="1509">
        <v>0</v>
      </c>
      <c r="W42" s="1509">
        <v>0</v>
      </c>
    </row>
    <row r="43" spans="1:23" x14ac:dyDescent="0.25">
      <c r="A43" s="1829"/>
      <c r="B43" s="1829"/>
      <c r="C43" s="1512" t="s">
        <v>725</v>
      </c>
      <c r="D43" s="1511">
        <v>10</v>
      </c>
      <c r="E43" s="1509">
        <v>2250.5</v>
      </c>
      <c r="F43" s="1510">
        <v>3</v>
      </c>
      <c r="G43" s="1510">
        <v>1888.7860000000001</v>
      </c>
      <c r="H43" s="1509">
        <v>0</v>
      </c>
      <c r="I43" s="1509">
        <v>0</v>
      </c>
      <c r="J43" s="1482">
        <v>1</v>
      </c>
      <c r="K43" s="1482">
        <v>1841.75</v>
      </c>
      <c r="L43" s="1509">
        <v>0</v>
      </c>
      <c r="M43" s="1509">
        <v>0</v>
      </c>
      <c r="N43" s="1509">
        <v>1</v>
      </c>
      <c r="O43" s="1509">
        <v>41.256</v>
      </c>
      <c r="P43" s="1509">
        <v>1</v>
      </c>
      <c r="Q43" s="1509">
        <v>5.78</v>
      </c>
      <c r="R43" s="1509">
        <v>0</v>
      </c>
      <c r="S43" s="1509">
        <v>0</v>
      </c>
      <c r="T43" s="1509">
        <v>0</v>
      </c>
      <c r="U43" s="1509">
        <v>0</v>
      </c>
      <c r="V43" s="1509">
        <v>0</v>
      </c>
      <c r="W43" s="1509">
        <v>0</v>
      </c>
    </row>
    <row r="44" spans="1:23" x14ac:dyDescent="0.25">
      <c r="A44" s="1971" t="s">
        <v>759</v>
      </c>
      <c r="B44" s="1513" t="s">
        <v>760</v>
      </c>
      <c r="C44" s="1512" t="s">
        <v>726</v>
      </c>
      <c r="D44" s="1511">
        <v>12</v>
      </c>
      <c r="E44" s="1509">
        <v>770.89711699999998</v>
      </c>
      <c r="F44" s="1510">
        <v>21</v>
      </c>
      <c r="G44" s="1510">
        <v>9065.1702550999998</v>
      </c>
      <c r="H44" s="1509">
        <v>4</v>
      </c>
      <c r="I44" s="1509">
        <v>565.13648000000001</v>
      </c>
      <c r="J44" s="1482">
        <v>1</v>
      </c>
      <c r="K44" s="1482">
        <v>23.364000000000001</v>
      </c>
      <c r="L44" s="1509">
        <v>0</v>
      </c>
      <c r="M44" s="1509">
        <v>0</v>
      </c>
      <c r="N44" s="1509">
        <v>4</v>
      </c>
      <c r="O44" s="1509">
        <v>393.06100000000004</v>
      </c>
      <c r="P44" s="1509">
        <v>4</v>
      </c>
      <c r="Q44" s="1509">
        <v>1972.3532</v>
      </c>
      <c r="R44" s="1509">
        <v>2</v>
      </c>
      <c r="S44" s="1509">
        <v>24.35</v>
      </c>
      <c r="T44" s="1509">
        <v>5</v>
      </c>
      <c r="U44" s="1509">
        <v>656.90560000000005</v>
      </c>
      <c r="V44" s="1509">
        <v>1</v>
      </c>
      <c r="W44" s="1509">
        <v>5429.9999750999996</v>
      </c>
    </row>
    <row r="45" spans="1:23" x14ac:dyDescent="0.25">
      <c r="A45" s="1828"/>
      <c r="B45" s="1971" t="s">
        <v>761</v>
      </c>
      <c r="C45" s="1512" t="s">
        <v>727</v>
      </c>
      <c r="D45" s="1511">
        <v>2</v>
      </c>
      <c r="E45" s="1509">
        <v>653.04</v>
      </c>
      <c r="F45" s="1510">
        <v>2</v>
      </c>
      <c r="G45" s="1510">
        <v>41.476320000000001</v>
      </c>
      <c r="H45" s="1509">
        <v>0</v>
      </c>
      <c r="I45" s="1509">
        <v>0</v>
      </c>
      <c r="J45" s="1482">
        <v>0</v>
      </c>
      <c r="K45" s="1482">
        <v>0</v>
      </c>
      <c r="L45" s="1509">
        <v>0</v>
      </c>
      <c r="M45" s="1509">
        <v>0</v>
      </c>
      <c r="N45" s="1509">
        <v>0</v>
      </c>
      <c r="O45" s="1509">
        <v>0</v>
      </c>
      <c r="P45" s="1509">
        <v>1</v>
      </c>
      <c r="Q45" s="1509">
        <v>5.58</v>
      </c>
      <c r="R45" s="1509">
        <v>0</v>
      </c>
      <c r="S45" s="1509">
        <v>0</v>
      </c>
      <c r="T45" s="1509">
        <v>1</v>
      </c>
      <c r="U45" s="1509">
        <v>35.896320000000003</v>
      </c>
      <c r="V45" s="1509">
        <v>0</v>
      </c>
      <c r="W45" s="1509">
        <v>0</v>
      </c>
    </row>
    <row r="46" spans="1:23" ht="15" customHeight="1" x14ac:dyDescent="0.25">
      <c r="A46" s="1828"/>
      <c r="B46" s="1828"/>
      <c r="C46" s="1514" t="s">
        <v>728</v>
      </c>
      <c r="D46" s="1511">
        <v>0</v>
      </c>
      <c r="E46" s="1509">
        <v>0</v>
      </c>
      <c r="F46" s="1510">
        <v>1</v>
      </c>
      <c r="G46" s="1510">
        <v>49.07</v>
      </c>
      <c r="H46" s="1509">
        <v>0</v>
      </c>
      <c r="I46" s="1509">
        <v>0</v>
      </c>
      <c r="J46" s="1482">
        <v>0</v>
      </c>
      <c r="K46" s="1482">
        <v>0</v>
      </c>
      <c r="L46" s="1509">
        <v>1</v>
      </c>
      <c r="M46" s="1509">
        <v>49.07</v>
      </c>
      <c r="N46" s="1509">
        <v>0</v>
      </c>
      <c r="O46" s="1509">
        <v>0</v>
      </c>
      <c r="P46" s="1509">
        <v>0</v>
      </c>
      <c r="Q46" s="1509">
        <v>0</v>
      </c>
      <c r="R46" s="1509">
        <v>0</v>
      </c>
      <c r="S46" s="1509">
        <v>0</v>
      </c>
      <c r="T46" s="1509">
        <v>0</v>
      </c>
      <c r="U46" s="1509">
        <v>0</v>
      </c>
      <c r="V46" s="1509">
        <v>0</v>
      </c>
      <c r="W46" s="1509">
        <v>0</v>
      </c>
    </row>
    <row r="47" spans="1:23" x14ac:dyDescent="0.25">
      <c r="A47" s="1828"/>
      <c r="B47" s="1828"/>
      <c r="C47" s="1512" t="s">
        <v>729</v>
      </c>
      <c r="D47" s="1511">
        <v>16</v>
      </c>
      <c r="E47" s="1509">
        <v>3342.4780930000002</v>
      </c>
      <c r="F47" s="1510">
        <v>9</v>
      </c>
      <c r="G47" s="1510">
        <v>7721.4536649999991</v>
      </c>
      <c r="H47" s="1509">
        <v>0</v>
      </c>
      <c r="I47" s="1509">
        <v>0</v>
      </c>
      <c r="J47" s="1482">
        <v>1</v>
      </c>
      <c r="K47" s="1482">
        <v>174.63106500000001</v>
      </c>
      <c r="L47" s="1509">
        <v>1</v>
      </c>
      <c r="M47" s="1509">
        <v>30.7944</v>
      </c>
      <c r="N47" s="1509">
        <v>2</v>
      </c>
      <c r="O47" s="1509">
        <v>116.84</v>
      </c>
      <c r="P47" s="1509">
        <v>1</v>
      </c>
      <c r="Q47" s="1509">
        <v>31.3674</v>
      </c>
      <c r="R47" s="1509">
        <v>2</v>
      </c>
      <c r="S47" s="1509">
        <v>2848.4767999999999</v>
      </c>
      <c r="T47" s="1509">
        <v>2</v>
      </c>
      <c r="U47" s="1509">
        <v>4519.3439999999991</v>
      </c>
      <c r="V47" s="1509">
        <v>0</v>
      </c>
      <c r="W47" s="1509">
        <v>0</v>
      </c>
    </row>
    <row r="48" spans="1:23" x14ac:dyDescent="0.25">
      <c r="A48" s="1828"/>
      <c r="B48" s="1828"/>
      <c r="C48" s="1512" t="s">
        <v>730</v>
      </c>
      <c r="D48" s="1511">
        <v>13</v>
      </c>
      <c r="E48" s="1509">
        <v>2010.2531999999999</v>
      </c>
      <c r="F48" s="1510">
        <v>13</v>
      </c>
      <c r="G48" s="1510">
        <v>1572.8793106000001</v>
      </c>
      <c r="H48" s="1509">
        <v>3</v>
      </c>
      <c r="I48" s="1509">
        <v>666.32</v>
      </c>
      <c r="J48" s="1482">
        <v>2</v>
      </c>
      <c r="K48" s="1482">
        <v>51.0916</v>
      </c>
      <c r="L48" s="1509">
        <v>2</v>
      </c>
      <c r="M48" s="1509">
        <v>505.02728000000002</v>
      </c>
      <c r="N48" s="1509">
        <v>3</v>
      </c>
      <c r="O48" s="1509">
        <v>128.610848</v>
      </c>
      <c r="P48" s="1509">
        <v>0</v>
      </c>
      <c r="Q48" s="1509">
        <v>0</v>
      </c>
      <c r="R48" s="1509">
        <v>2</v>
      </c>
      <c r="S48" s="1509">
        <v>176.34</v>
      </c>
      <c r="T48" s="1509">
        <v>1</v>
      </c>
      <c r="U48" s="1509">
        <v>45.489582599999999</v>
      </c>
      <c r="V48" s="1509">
        <v>0</v>
      </c>
      <c r="W48" s="1509">
        <v>0</v>
      </c>
    </row>
    <row r="49" spans="1:23" x14ac:dyDescent="0.25">
      <c r="A49" s="1829"/>
      <c r="B49" s="1829"/>
      <c r="C49" s="1512" t="s">
        <v>731</v>
      </c>
      <c r="D49" s="1511">
        <v>43</v>
      </c>
      <c r="E49" s="1509">
        <v>6129.4286200000006</v>
      </c>
      <c r="F49" s="1510">
        <v>35</v>
      </c>
      <c r="G49" s="1510">
        <v>2619.0071871999999</v>
      </c>
      <c r="H49" s="1509">
        <v>3</v>
      </c>
      <c r="I49" s="1509">
        <v>134.09199999999998</v>
      </c>
      <c r="J49" s="1482">
        <v>3</v>
      </c>
      <c r="K49" s="1482">
        <v>59.557999999999993</v>
      </c>
      <c r="L49" s="1509">
        <v>2</v>
      </c>
      <c r="M49" s="1509">
        <v>100.35599999999999</v>
      </c>
      <c r="N49" s="1509">
        <v>4</v>
      </c>
      <c r="O49" s="1509">
        <v>801.15458719999992</v>
      </c>
      <c r="P49" s="1509">
        <v>5</v>
      </c>
      <c r="Q49" s="1509">
        <v>102.7811</v>
      </c>
      <c r="R49" s="1509">
        <v>12</v>
      </c>
      <c r="S49" s="1509">
        <v>565.38000000000011</v>
      </c>
      <c r="T49" s="1509">
        <v>6</v>
      </c>
      <c r="U49" s="1509">
        <v>855.68550000000005</v>
      </c>
      <c r="V49" s="1509">
        <v>0</v>
      </c>
      <c r="W49" s="1509">
        <v>0</v>
      </c>
    </row>
    <row r="50" spans="1:23" x14ac:dyDescent="0.25">
      <c r="A50" s="1971" t="s">
        <v>762</v>
      </c>
      <c r="B50" s="1971" t="s">
        <v>762</v>
      </c>
      <c r="C50" s="1512" t="s">
        <v>732</v>
      </c>
      <c r="D50" s="1511">
        <v>10</v>
      </c>
      <c r="E50" s="1509">
        <v>302.71300000000002</v>
      </c>
      <c r="F50" s="1510">
        <v>5</v>
      </c>
      <c r="G50" s="1510">
        <v>426.86868959999998</v>
      </c>
      <c r="H50" s="1509">
        <v>2</v>
      </c>
      <c r="I50" s="1509">
        <v>93.441959999999995</v>
      </c>
      <c r="J50" s="1482">
        <v>0</v>
      </c>
      <c r="K50" s="1482">
        <v>0</v>
      </c>
      <c r="L50" s="1509">
        <v>0</v>
      </c>
      <c r="M50" s="1509">
        <v>0</v>
      </c>
      <c r="N50" s="1509">
        <v>0</v>
      </c>
      <c r="O50" s="1509">
        <v>0</v>
      </c>
      <c r="P50" s="1509">
        <v>2</v>
      </c>
      <c r="Q50" s="1509">
        <v>299.58192959999997</v>
      </c>
      <c r="R50" s="1509">
        <v>1</v>
      </c>
      <c r="S50" s="1509">
        <v>33.844799999999999</v>
      </c>
      <c r="T50" s="1509">
        <v>0</v>
      </c>
      <c r="U50" s="1509">
        <v>0</v>
      </c>
      <c r="V50" s="1509">
        <v>0</v>
      </c>
      <c r="W50" s="1509">
        <v>0</v>
      </c>
    </row>
    <row r="51" spans="1:23" x14ac:dyDescent="0.25">
      <c r="A51" s="1828"/>
      <c r="B51" s="1828"/>
      <c r="C51" s="1512" t="s">
        <v>733</v>
      </c>
      <c r="D51" s="1511">
        <v>15</v>
      </c>
      <c r="E51" s="1509">
        <v>4756.0068719999999</v>
      </c>
      <c r="F51" s="1510">
        <v>7</v>
      </c>
      <c r="G51" s="1510">
        <v>2464.4673931999996</v>
      </c>
      <c r="H51" s="1509">
        <v>0</v>
      </c>
      <c r="I51" s="1509">
        <v>0</v>
      </c>
      <c r="J51" s="1482">
        <v>1</v>
      </c>
      <c r="K51" s="1482">
        <v>49.4</v>
      </c>
      <c r="L51" s="1509">
        <v>2</v>
      </c>
      <c r="M51" s="1509">
        <v>33.22</v>
      </c>
      <c r="N51" s="1509">
        <v>0</v>
      </c>
      <c r="O51" s="1509">
        <v>0</v>
      </c>
      <c r="P51" s="1509">
        <v>2</v>
      </c>
      <c r="Q51" s="1509">
        <v>226.75998519999999</v>
      </c>
      <c r="R51" s="1509">
        <v>0</v>
      </c>
      <c r="S51" s="1509">
        <v>0</v>
      </c>
      <c r="T51" s="1509">
        <v>0</v>
      </c>
      <c r="U51" s="1509">
        <v>0</v>
      </c>
      <c r="V51" s="1509">
        <v>2</v>
      </c>
      <c r="W51" s="1509">
        <v>2155.0874079999999</v>
      </c>
    </row>
    <row r="52" spans="1:23" x14ac:dyDescent="0.25">
      <c r="A52" s="1829"/>
      <c r="B52" s="1829"/>
      <c r="C52" s="1512" t="s">
        <v>734</v>
      </c>
      <c r="D52" s="1511">
        <v>5</v>
      </c>
      <c r="E52" s="1509">
        <v>1311.6339999999998</v>
      </c>
      <c r="F52" s="1510">
        <v>2</v>
      </c>
      <c r="G52" s="1510">
        <v>35.18</v>
      </c>
      <c r="H52" s="1509">
        <v>0</v>
      </c>
      <c r="I52" s="1509">
        <v>0</v>
      </c>
      <c r="J52" s="1482">
        <v>2</v>
      </c>
      <c r="K52" s="1482">
        <v>35.18</v>
      </c>
      <c r="L52" s="1509">
        <v>0</v>
      </c>
      <c r="M52" s="1509">
        <v>0</v>
      </c>
      <c r="N52" s="1509">
        <v>0</v>
      </c>
      <c r="O52" s="1509">
        <v>0</v>
      </c>
      <c r="P52" s="1509">
        <v>0</v>
      </c>
      <c r="Q52" s="1509">
        <v>0</v>
      </c>
      <c r="R52" s="1509">
        <v>0</v>
      </c>
      <c r="S52" s="1509">
        <v>0</v>
      </c>
      <c r="T52" s="1509">
        <v>0</v>
      </c>
      <c r="U52" s="1509">
        <v>0</v>
      </c>
      <c r="V52" s="1509">
        <v>0</v>
      </c>
      <c r="W52" s="1509">
        <v>0</v>
      </c>
    </row>
    <row r="53" spans="1:23" x14ac:dyDescent="0.25">
      <c r="A53" s="1971" t="s">
        <v>763</v>
      </c>
      <c r="B53" s="1971" t="s">
        <v>763</v>
      </c>
      <c r="C53" s="1512" t="s">
        <v>735</v>
      </c>
      <c r="D53" s="1511">
        <v>0</v>
      </c>
      <c r="E53" s="1509">
        <v>0</v>
      </c>
      <c r="F53" s="1510">
        <v>0</v>
      </c>
      <c r="G53" s="1510">
        <v>0</v>
      </c>
      <c r="H53" s="1509">
        <v>0</v>
      </c>
      <c r="I53" s="1509">
        <v>0</v>
      </c>
      <c r="J53" s="1482">
        <v>0</v>
      </c>
      <c r="K53" s="1482">
        <v>0</v>
      </c>
      <c r="L53" s="1509">
        <v>0</v>
      </c>
      <c r="M53" s="1509">
        <v>0</v>
      </c>
      <c r="N53" s="1509">
        <v>0</v>
      </c>
      <c r="O53" s="1509">
        <v>0</v>
      </c>
      <c r="P53" s="1509">
        <v>0</v>
      </c>
      <c r="Q53" s="1509">
        <v>0</v>
      </c>
      <c r="R53" s="1509">
        <v>0</v>
      </c>
      <c r="S53" s="1509">
        <v>0</v>
      </c>
      <c r="T53" s="1509">
        <v>0</v>
      </c>
      <c r="U53" s="1509">
        <v>0</v>
      </c>
      <c r="V53" s="1509">
        <v>0</v>
      </c>
      <c r="W53" s="1509">
        <v>0</v>
      </c>
    </row>
    <row r="54" spans="1:23" x14ac:dyDescent="0.25">
      <c r="A54" s="1828"/>
      <c r="B54" s="1828"/>
      <c r="C54" s="1512" t="s">
        <v>736</v>
      </c>
      <c r="D54" s="1511">
        <v>13</v>
      </c>
      <c r="E54" s="1509">
        <v>1336.1109836000001</v>
      </c>
      <c r="F54" s="1510">
        <v>11</v>
      </c>
      <c r="G54" s="1510">
        <v>2524.65022</v>
      </c>
      <c r="H54" s="1509">
        <v>1</v>
      </c>
      <c r="I54" s="1509">
        <v>5.6</v>
      </c>
      <c r="J54" s="1482">
        <v>2</v>
      </c>
      <c r="K54" s="1482">
        <v>136.64580000000001</v>
      </c>
      <c r="L54" s="1509">
        <v>0</v>
      </c>
      <c r="M54" s="1509">
        <v>0</v>
      </c>
      <c r="N54" s="1509">
        <v>0</v>
      </c>
      <c r="O54" s="1509">
        <v>0</v>
      </c>
      <c r="P54" s="1509">
        <v>2</v>
      </c>
      <c r="Q54" s="1509">
        <v>77.070400000000006</v>
      </c>
      <c r="R54" s="1509">
        <v>3</v>
      </c>
      <c r="S54" s="1509">
        <v>1159.1399999999999</v>
      </c>
      <c r="T54" s="1509">
        <v>2</v>
      </c>
      <c r="U54" s="1509">
        <v>31.471679999999999</v>
      </c>
      <c r="V54" s="1509">
        <v>1</v>
      </c>
      <c r="W54" s="1509">
        <v>1114.72234</v>
      </c>
    </row>
    <row r="55" spans="1:23" x14ac:dyDescent="0.25">
      <c r="A55" s="1828"/>
      <c r="B55" s="1828"/>
      <c r="C55" s="1512" t="s">
        <v>737</v>
      </c>
      <c r="D55" s="1511">
        <v>1</v>
      </c>
      <c r="E55" s="1509">
        <v>2800</v>
      </c>
      <c r="F55" s="1510">
        <v>1</v>
      </c>
      <c r="G55" s="1510">
        <v>28</v>
      </c>
      <c r="H55" s="1509">
        <v>0</v>
      </c>
      <c r="I55" s="1509">
        <v>0</v>
      </c>
      <c r="J55" s="1482">
        <v>1</v>
      </c>
      <c r="K55" s="1482">
        <v>28</v>
      </c>
      <c r="L55" s="1509">
        <v>0</v>
      </c>
      <c r="M55" s="1509">
        <v>0</v>
      </c>
      <c r="N55" s="1509">
        <v>0</v>
      </c>
      <c r="O55" s="1509">
        <v>0</v>
      </c>
      <c r="P55" s="1509">
        <v>0</v>
      </c>
      <c r="Q55" s="1509">
        <v>0</v>
      </c>
      <c r="R55" s="1509">
        <v>0</v>
      </c>
      <c r="S55" s="1509">
        <v>0</v>
      </c>
      <c r="T55" s="1509">
        <v>0</v>
      </c>
      <c r="U55" s="1509">
        <v>0</v>
      </c>
      <c r="V55" s="1509">
        <v>0</v>
      </c>
      <c r="W55" s="1509">
        <v>0</v>
      </c>
    </row>
    <row r="56" spans="1:23" x14ac:dyDescent="0.25">
      <c r="A56" s="1828"/>
      <c r="B56" s="1828"/>
      <c r="C56" s="1512" t="s">
        <v>738</v>
      </c>
      <c r="D56" s="1511">
        <v>19</v>
      </c>
      <c r="E56" s="1509">
        <v>1437.8788473000002</v>
      </c>
      <c r="F56" s="1510">
        <v>26</v>
      </c>
      <c r="G56" s="1510">
        <v>1625.7318837400001</v>
      </c>
      <c r="H56" s="1509">
        <v>2</v>
      </c>
      <c r="I56" s="1509">
        <v>28.043999999999997</v>
      </c>
      <c r="J56" s="1482">
        <v>4</v>
      </c>
      <c r="K56" s="1482">
        <v>700.16846780000003</v>
      </c>
      <c r="L56" s="1509">
        <v>4</v>
      </c>
      <c r="M56" s="1509">
        <v>269.46960000000001</v>
      </c>
      <c r="N56" s="1509">
        <v>3</v>
      </c>
      <c r="O56" s="1509">
        <v>99.226189599999998</v>
      </c>
      <c r="P56" s="1509">
        <v>4</v>
      </c>
      <c r="Q56" s="1509">
        <v>177.17401133999999</v>
      </c>
      <c r="R56" s="1509">
        <v>2</v>
      </c>
      <c r="S56" s="1509">
        <v>142.24</v>
      </c>
      <c r="T56" s="1509">
        <v>5</v>
      </c>
      <c r="U56" s="1509">
        <v>150.95861499999998</v>
      </c>
      <c r="V56" s="1509">
        <v>2</v>
      </c>
      <c r="W56" s="1509">
        <v>58.450999999999993</v>
      </c>
    </row>
    <row r="57" spans="1:23" x14ac:dyDescent="0.25">
      <c r="A57" s="1829"/>
      <c r="B57" s="1829"/>
      <c r="C57" s="1512" t="s">
        <v>739</v>
      </c>
      <c r="D57" s="1511">
        <v>0</v>
      </c>
      <c r="E57" s="1509">
        <v>0</v>
      </c>
      <c r="F57" s="1510">
        <v>0</v>
      </c>
      <c r="G57" s="1510">
        <v>0</v>
      </c>
      <c r="H57" s="1509">
        <v>0</v>
      </c>
      <c r="I57" s="1509">
        <v>0</v>
      </c>
      <c r="J57" s="1482">
        <v>0</v>
      </c>
      <c r="K57" s="1482">
        <v>0</v>
      </c>
      <c r="L57" s="1509">
        <v>0</v>
      </c>
      <c r="M57" s="1509">
        <v>0</v>
      </c>
      <c r="N57" s="1509">
        <v>0</v>
      </c>
      <c r="O57" s="1509">
        <v>0</v>
      </c>
      <c r="P57" s="1509">
        <v>0</v>
      </c>
      <c r="Q57" s="1509">
        <v>0</v>
      </c>
      <c r="R57" s="1509">
        <v>0</v>
      </c>
      <c r="S57" s="1509">
        <v>0</v>
      </c>
      <c r="T57" s="1509">
        <v>0</v>
      </c>
      <c r="U57" s="1509">
        <v>0</v>
      </c>
      <c r="V57" s="1509">
        <v>0</v>
      </c>
      <c r="W57" s="1509">
        <v>0</v>
      </c>
    </row>
    <row r="58" spans="1:23" x14ac:dyDescent="0.25">
      <c r="A58" s="1971" t="s">
        <v>764</v>
      </c>
      <c r="B58" s="1971" t="s">
        <v>764</v>
      </c>
      <c r="C58" s="1512" t="s">
        <v>740</v>
      </c>
      <c r="D58" s="1511">
        <v>4</v>
      </c>
      <c r="E58" s="1509">
        <v>134.93</v>
      </c>
      <c r="F58" s="1510">
        <v>4</v>
      </c>
      <c r="G58" s="1510">
        <v>22724.9899993</v>
      </c>
      <c r="H58" s="1509">
        <v>2</v>
      </c>
      <c r="I58" s="1509">
        <v>22274.999999299998</v>
      </c>
      <c r="J58" s="1482">
        <v>0</v>
      </c>
      <c r="K58" s="1482">
        <v>0</v>
      </c>
      <c r="L58" s="1509">
        <v>0</v>
      </c>
      <c r="M58" s="1509">
        <v>0</v>
      </c>
      <c r="N58" s="1509">
        <v>2</v>
      </c>
      <c r="O58" s="1509">
        <v>449.99</v>
      </c>
      <c r="P58" s="1509">
        <v>0</v>
      </c>
      <c r="Q58" s="1509">
        <v>0</v>
      </c>
      <c r="R58" s="1509">
        <v>0</v>
      </c>
      <c r="S58" s="1509">
        <v>0</v>
      </c>
      <c r="T58" s="1509">
        <v>0</v>
      </c>
      <c r="U58" s="1509">
        <v>0</v>
      </c>
      <c r="V58" s="1509">
        <v>0</v>
      </c>
      <c r="W58" s="1509">
        <v>0</v>
      </c>
    </row>
    <row r="59" spans="1:23" x14ac:dyDescent="0.25">
      <c r="A59" s="1829"/>
      <c r="B59" s="1829"/>
      <c r="C59" s="1512" t="s">
        <v>741</v>
      </c>
      <c r="D59" s="1511">
        <v>0</v>
      </c>
      <c r="E59" s="1509">
        <v>0</v>
      </c>
      <c r="F59" s="1510">
        <v>0</v>
      </c>
      <c r="G59" s="1510">
        <v>0</v>
      </c>
      <c r="H59" s="1509">
        <v>0</v>
      </c>
      <c r="I59" s="1509">
        <v>0</v>
      </c>
      <c r="J59" s="1482">
        <v>0</v>
      </c>
      <c r="K59" s="1482">
        <v>0</v>
      </c>
      <c r="L59" s="1509">
        <v>0</v>
      </c>
      <c r="M59" s="1509">
        <v>0</v>
      </c>
      <c r="N59" s="1509">
        <v>0</v>
      </c>
      <c r="O59" s="1509">
        <v>0</v>
      </c>
      <c r="P59" s="1509">
        <v>0</v>
      </c>
      <c r="Q59" s="1509">
        <v>0</v>
      </c>
      <c r="R59" s="1509">
        <v>0</v>
      </c>
      <c r="S59" s="1509">
        <v>0</v>
      </c>
      <c r="T59" s="1509">
        <v>0</v>
      </c>
      <c r="U59" s="1509">
        <v>0</v>
      </c>
      <c r="V59" s="1509">
        <v>0</v>
      </c>
      <c r="W59" s="1509">
        <v>0</v>
      </c>
    </row>
    <row r="60" spans="1:23" x14ac:dyDescent="0.25">
      <c r="A60" s="1971" t="s">
        <v>765</v>
      </c>
      <c r="B60" s="1513" t="s">
        <v>146</v>
      </c>
      <c r="C60" s="1512" t="s">
        <v>742</v>
      </c>
      <c r="D60" s="1511">
        <v>3</v>
      </c>
      <c r="E60" s="1509">
        <v>273.99879440000001</v>
      </c>
      <c r="F60" s="1510">
        <v>3</v>
      </c>
      <c r="G60" s="1510">
        <v>10298.300651</v>
      </c>
      <c r="H60" s="1509">
        <v>0</v>
      </c>
      <c r="I60" s="1509">
        <v>0</v>
      </c>
      <c r="J60" s="1482">
        <v>0</v>
      </c>
      <c r="K60" s="1482">
        <v>0</v>
      </c>
      <c r="L60" s="1509">
        <v>0</v>
      </c>
      <c r="M60" s="1509">
        <v>0</v>
      </c>
      <c r="N60" s="1509">
        <v>0</v>
      </c>
      <c r="O60" s="1509">
        <v>0</v>
      </c>
      <c r="P60" s="1509">
        <v>1</v>
      </c>
      <c r="Q60" s="1509">
        <v>48.300651000000002</v>
      </c>
      <c r="R60" s="1509">
        <v>1</v>
      </c>
      <c r="S60" s="1509">
        <v>250</v>
      </c>
      <c r="T60" s="1509">
        <v>0</v>
      </c>
      <c r="U60" s="1509">
        <v>0</v>
      </c>
      <c r="V60" s="1509">
        <v>1</v>
      </c>
      <c r="W60" s="1509">
        <v>10000</v>
      </c>
    </row>
    <row r="61" spans="1:23" x14ac:dyDescent="0.25">
      <c r="A61" s="1829"/>
      <c r="B61" s="1513" t="s">
        <v>765</v>
      </c>
      <c r="C61" s="1512" t="s">
        <v>743</v>
      </c>
      <c r="D61" s="1511">
        <v>4</v>
      </c>
      <c r="E61" s="1509">
        <v>435.47</v>
      </c>
      <c r="F61" s="1510">
        <v>6</v>
      </c>
      <c r="G61" s="1510">
        <v>896.20616000000007</v>
      </c>
      <c r="H61" s="1509">
        <v>0</v>
      </c>
      <c r="I61" s="1509">
        <v>0</v>
      </c>
      <c r="J61" s="1482">
        <v>0</v>
      </c>
      <c r="K61" s="1482">
        <v>0</v>
      </c>
      <c r="L61" s="1509">
        <v>2</v>
      </c>
      <c r="M61" s="1509">
        <v>82.223199999999991</v>
      </c>
      <c r="N61" s="1509">
        <v>2</v>
      </c>
      <c r="O61" s="1509">
        <v>112.48295999999999</v>
      </c>
      <c r="P61" s="1509">
        <v>0</v>
      </c>
      <c r="Q61" s="1509">
        <v>0</v>
      </c>
      <c r="R61" s="1509">
        <v>1</v>
      </c>
      <c r="S61" s="1509">
        <v>51.2</v>
      </c>
      <c r="T61" s="1509">
        <v>0</v>
      </c>
      <c r="U61" s="1509">
        <v>0</v>
      </c>
      <c r="V61" s="1509">
        <v>1</v>
      </c>
      <c r="W61" s="1509">
        <v>650.30000000000007</v>
      </c>
    </row>
    <row r="62" spans="1:23" x14ac:dyDescent="0.25">
      <c r="A62" s="1513" t="s">
        <v>766</v>
      </c>
      <c r="B62" s="1513" t="s">
        <v>766</v>
      </c>
      <c r="C62" s="1512" t="s">
        <v>744</v>
      </c>
      <c r="D62" s="1511">
        <v>0</v>
      </c>
      <c r="E62" s="1509">
        <v>0</v>
      </c>
      <c r="F62" s="1510">
        <v>1</v>
      </c>
      <c r="G62" s="1510">
        <v>6.96</v>
      </c>
      <c r="H62" s="1509">
        <v>0</v>
      </c>
      <c r="I62" s="1509">
        <v>0</v>
      </c>
      <c r="J62" s="1482">
        <v>0</v>
      </c>
      <c r="K62" s="1482">
        <v>0</v>
      </c>
      <c r="L62" s="1509">
        <v>1</v>
      </c>
      <c r="M62" s="1509">
        <v>6.96</v>
      </c>
      <c r="N62" s="1509">
        <v>0</v>
      </c>
      <c r="O62" s="1509">
        <v>0</v>
      </c>
      <c r="P62" s="1509">
        <v>0</v>
      </c>
      <c r="Q62" s="1509">
        <v>0</v>
      </c>
      <c r="R62" s="1509">
        <v>0</v>
      </c>
      <c r="S62" s="1509">
        <v>0</v>
      </c>
      <c r="T62" s="1509">
        <v>0</v>
      </c>
      <c r="U62" s="1509">
        <v>0</v>
      </c>
      <c r="V62" s="1509">
        <v>0</v>
      </c>
      <c r="W62" s="1509">
        <v>0</v>
      </c>
    </row>
    <row r="63" spans="1:23" x14ac:dyDescent="0.25">
      <c r="A63" s="1508"/>
      <c r="B63" s="1508"/>
      <c r="C63" s="1507" t="s">
        <v>94</v>
      </c>
      <c r="D63" s="1506">
        <v>340</v>
      </c>
      <c r="E63" s="1505">
        <v>83092.516240000012</v>
      </c>
      <c r="F63" s="1505">
        <v>320</v>
      </c>
      <c r="G63" s="1505">
        <v>157896.32926844599</v>
      </c>
      <c r="H63" s="1505">
        <v>35</v>
      </c>
      <c r="I63" s="1505">
        <v>25370.5668319</v>
      </c>
      <c r="J63" s="1505">
        <v>39</v>
      </c>
      <c r="K63" s="1505">
        <v>12338.079472799998</v>
      </c>
      <c r="L63" s="1505">
        <v>38</v>
      </c>
      <c r="M63" s="1505">
        <v>3571.1979999999999</v>
      </c>
      <c r="N63" s="1505">
        <v>42</v>
      </c>
      <c r="O63" s="1505">
        <v>9001.1008531000007</v>
      </c>
      <c r="P63" s="1505">
        <v>43</v>
      </c>
      <c r="Q63" s="1505">
        <v>18815.442833906007</v>
      </c>
      <c r="R63" s="1505">
        <v>58</v>
      </c>
      <c r="S63" s="1505">
        <v>16883.401600000005</v>
      </c>
      <c r="T63" s="1505">
        <v>47</v>
      </c>
      <c r="U63" s="1505">
        <v>35651.168629040003</v>
      </c>
      <c r="V63" s="1505">
        <v>18</v>
      </c>
      <c r="W63" s="1505">
        <v>36265.371047700006</v>
      </c>
    </row>
    <row r="64" spans="1:23" x14ac:dyDescent="0.25">
      <c r="A64" s="1"/>
      <c r="B64" s="1"/>
      <c r="C64" s="256"/>
      <c r="D64" s="257"/>
      <c r="E64" s="258"/>
      <c r="F64" s="321"/>
      <c r="G64" s="321"/>
      <c r="H64" s="258"/>
      <c r="I64" s="258"/>
    </row>
    <row r="65" spans="1:15" ht="15" customHeight="1" x14ac:dyDescent="0.25">
      <c r="A65" s="1374" t="s">
        <v>767</v>
      </c>
      <c r="B65" s="1374"/>
      <c r="C65" s="1374"/>
      <c r="D65" s="1374"/>
      <c r="E65" s="1374"/>
      <c r="F65" s="322"/>
      <c r="G65" s="322"/>
      <c r="H65" s="1374"/>
      <c r="I65" s="1374"/>
      <c r="J65" s="1504"/>
      <c r="K65" s="1504"/>
      <c r="L65" s="1374"/>
      <c r="M65" s="1374"/>
      <c r="N65" s="1374"/>
      <c r="O65" s="1374"/>
    </row>
    <row r="66" spans="1:15" x14ac:dyDescent="0.25">
      <c r="A66" s="181" t="s">
        <v>1227</v>
      </c>
      <c r="H66" s="14"/>
      <c r="I66" s="14"/>
    </row>
  </sheetData>
  <mergeCells count="38">
    <mergeCell ref="A29:A35"/>
    <mergeCell ref="B29:B35"/>
    <mergeCell ref="A36:A40"/>
    <mergeCell ref="B36:B40"/>
    <mergeCell ref="A41:A43"/>
    <mergeCell ref="B41:B43"/>
    <mergeCell ref="L2:M2"/>
    <mergeCell ref="A58:A59"/>
    <mergeCell ref="B58:B59"/>
    <mergeCell ref="A60:A61"/>
    <mergeCell ref="A44:A49"/>
    <mergeCell ref="B45:B49"/>
    <mergeCell ref="A50:A52"/>
    <mergeCell ref="B50:B52"/>
    <mergeCell ref="A53:A57"/>
    <mergeCell ref="B53:B57"/>
    <mergeCell ref="B6:B7"/>
    <mergeCell ref="B8:B12"/>
    <mergeCell ref="A2:A3"/>
    <mergeCell ref="D2:E2"/>
    <mergeCell ref="F2:G2"/>
    <mergeCell ref="B2:B3"/>
    <mergeCell ref="J2:K2"/>
    <mergeCell ref="A14:A24"/>
    <mergeCell ref="B14:B15"/>
    <mergeCell ref="B18:B20"/>
    <mergeCell ref="B22:B24"/>
    <mergeCell ref="A25:A28"/>
    <mergeCell ref="B25:B28"/>
    <mergeCell ref="H2:I2"/>
    <mergeCell ref="A4:A13"/>
    <mergeCell ref="B4:B5"/>
    <mergeCell ref="C2:C3"/>
    <mergeCell ref="N2:O2"/>
    <mergeCell ref="P2:Q2"/>
    <mergeCell ref="R2:S2"/>
    <mergeCell ref="T2:U2"/>
    <mergeCell ref="V2:W2"/>
  </mergeCells>
  <printOptions horizontalCentered="1"/>
  <pageMargins left="0.7" right="0.7" top="0.75" bottom="0.75" header="0.3" footer="0.3"/>
  <pageSetup paperSize="9" scale="90" fitToHeight="0" orientation="landscape" r:id="rId1"/>
  <rowBreaks count="1" manualBreakCount="1">
    <brk id="35" max="10"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showGridLines="0" workbookViewId="0">
      <selection activeCell="B18" sqref="B18:Q18"/>
    </sheetView>
  </sheetViews>
  <sheetFormatPr defaultRowHeight="15" x14ac:dyDescent="0.25"/>
  <cols>
    <col min="1" max="16384" width="9.140625" style="221"/>
  </cols>
  <sheetData>
    <row r="1" spans="1:21" x14ac:dyDescent="0.25">
      <c r="A1" s="1977" t="s">
        <v>5</v>
      </c>
      <c r="B1" s="1978"/>
      <c r="C1" s="1978"/>
      <c r="D1" s="1978"/>
      <c r="E1" s="1978"/>
      <c r="F1" s="1978"/>
      <c r="G1" s="1978"/>
      <c r="H1" s="1978"/>
      <c r="I1" s="1978"/>
      <c r="J1" s="1978"/>
      <c r="K1" s="1978"/>
      <c r="L1" s="1978"/>
      <c r="M1" s="1978"/>
      <c r="N1" s="1978"/>
      <c r="O1" s="1978"/>
      <c r="P1" s="1978"/>
      <c r="Q1" s="1979"/>
      <c r="R1" s="44"/>
      <c r="S1" s="44"/>
    </row>
    <row r="2" spans="1:21" x14ac:dyDescent="0.25">
      <c r="A2" s="1980" t="s">
        <v>114</v>
      </c>
      <c r="B2" s="1982" t="s">
        <v>94</v>
      </c>
      <c r="C2" s="1982"/>
      <c r="D2" s="1982" t="s">
        <v>148</v>
      </c>
      <c r="E2" s="1982"/>
      <c r="F2" s="1982"/>
      <c r="G2" s="1982"/>
      <c r="H2" s="1982" t="s">
        <v>149</v>
      </c>
      <c r="I2" s="1982"/>
      <c r="J2" s="1982"/>
      <c r="K2" s="1982"/>
      <c r="L2" s="1982"/>
      <c r="M2" s="1982"/>
      <c r="N2" s="1982"/>
      <c r="O2" s="1982"/>
      <c r="P2" s="1982"/>
      <c r="Q2" s="1982"/>
      <c r="R2" s="45"/>
      <c r="S2" s="45"/>
    </row>
    <row r="3" spans="1:21" x14ac:dyDescent="0.25">
      <c r="A3" s="1981"/>
      <c r="B3" s="1983"/>
      <c r="C3" s="1983"/>
      <c r="D3" s="1983" t="s">
        <v>150</v>
      </c>
      <c r="E3" s="1983"/>
      <c r="F3" s="1983" t="s">
        <v>136</v>
      </c>
      <c r="G3" s="1983"/>
      <c r="H3" s="1983" t="s">
        <v>151</v>
      </c>
      <c r="I3" s="1983"/>
      <c r="J3" s="1983" t="s">
        <v>152</v>
      </c>
      <c r="K3" s="1983"/>
      <c r="L3" s="1983" t="s">
        <v>153</v>
      </c>
      <c r="M3" s="1983"/>
      <c r="N3" s="1983" t="s">
        <v>154</v>
      </c>
      <c r="O3" s="1983"/>
      <c r="P3" s="1983" t="s">
        <v>155</v>
      </c>
      <c r="Q3" s="1983"/>
      <c r="R3" s="45"/>
      <c r="S3" s="45"/>
    </row>
    <row r="4" spans="1:21" ht="30" x14ac:dyDescent="0.25">
      <c r="A4" s="1981"/>
      <c r="B4" s="1503" t="s">
        <v>139</v>
      </c>
      <c r="C4" s="1503" t="s">
        <v>1215</v>
      </c>
      <c r="D4" s="1503" t="s">
        <v>139</v>
      </c>
      <c r="E4" s="1503" t="s">
        <v>1215</v>
      </c>
      <c r="F4" s="1503" t="s">
        <v>139</v>
      </c>
      <c r="G4" s="1503" t="s">
        <v>1215</v>
      </c>
      <c r="H4" s="1503" t="s">
        <v>139</v>
      </c>
      <c r="I4" s="1503" t="s">
        <v>1215</v>
      </c>
      <c r="J4" s="1503" t="s">
        <v>139</v>
      </c>
      <c r="K4" s="1503" t="s">
        <v>1215</v>
      </c>
      <c r="L4" s="1503" t="s">
        <v>139</v>
      </c>
      <c r="M4" s="1503" t="s">
        <v>1215</v>
      </c>
      <c r="N4" s="1503" t="s">
        <v>139</v>
      </c>
      <c r="O4" s="1503" t="s">
        <v>1215</v>
      </c>
      <c r="P4" s="1503" t="s">
        <v>139</v>
      </c>
      <c r="Q4" s="1503" t="s">
        <v>1215</v>
      </c>
      <c r="R4" s="46"/>
      <c r="S4" s="46"/>
    </row>
    <row r="5" spans="1:21" x14ac:dyDescent="0.25">
      <c r="A5" s="1521" t="s">
        <v>477</v>
      </c>
      <c r="B5" s="1520">
        <v>340</v>
      </c>
      <c r="C5" s="1520">
        <v>83091.975847599984</v>
      </c>
      <c r="D5" s="1520">
        <v>337</v>
      </c>
      <c r="E5" s="1520">
        <v>80426.091544199997</v>
      </c>
      <c r="F5" s="1520">
        <v>2</v>
      </c>
      <c r="G5" s="1520">
        <v>2639.41</v>
      </c>
      <c r="H5" s="1520">
        <v>72</v>
      </c>
      <c r="I5" s="1520">
        <v>32405.593709199999</v>
      </c>
      <c r="J5" s="1520">
        <v>16</v>
      </c>
      <c r="K5" s="1520">
        <v>2306.4180996999999</v>
      </c>
      <c r="L5" s="1520">
        <v>195</v>
      </c>
      <c r="M5" s="1520">
        <v>37193.107738699997</v>
      </c>
      <c r="N5" s="1520">
        <v>50</v>
      </c>
      <c r="O5" s="1520">
        <v>10340.569020000001</v>
      </c>
      <c r="P5" s="1520">
        <v>7</v>
      </c>
      <c r="Q5" s="1520">
        <v>846.28728000000001</v>
      </c>
      <c r="R5" s="47"/>
      <c r="S5" s="47"/>
    </row>
    <row r="6" spans="1:21" x14ac:dyDescent="0.25">
      <c r="A6" s="1519" t="s">
        <v>681</v>
      </c>
      <c r="B6" s="1518">
        <f t="shared" ref="B6:B14" si="0">SUM(H6,J6,L6,N6,P6)</f>
        <v>320</v>
      </c>
      <c r="C6" s="1518">
        <f t="shared" ref="C6:C14" si="1">SUM(I6,K6,M6,O6,Q6)</f>
        <v>157896.65262294601</v>
      </c>
      <c r="D6" s="1518">
        <f t="shared" ref="D6:Q6" si="2">SUM(D7:D14)</f>
        <v>319</v>
      </c>
      <c r="E6" s="1518">
        <f t="shared" si="2"/>
        <v>147896.25102294597</v>
      </c>
      <c r="F6" s="1518">
        <f t="shared" si="2"/>
        <v>1</v>
      </c>
      <c r="G6" s="1518">
        <f t="shared" si="2"/>
        <v>10000</v>
      </c>
      <c r="H6" s="1518">
        <f t="shared" si="2"/>
        <v>75</v>
      </c>
      <c r="I6" s="1518">
        <f t="shared" si="2"/>
        <v>31971.031660716006</v>
      </c>
      <c r="J6" s="1518">
        <f t="shared" si="2"/>
        <v>24</v>
      </c>
      <c r="K6" s="1518">
        <f t="shared" si="2"/>
        <v>5795.2720757999996</v>
      </c>
      <c r="L6" s="1518">
        <f t="shared" si="2"/>
        <v>171</v>
      </c>
      <c r="M6" s="1518">
        <f t="shared" si="2"/>
        <v>56203.795754629995</v>
      </c>
      <c r="N6" s="1518">
        <f t="shared" si="2"/>
        <v>43</v>
      </c>
      <c r="O6" s="1518">
        <f t="shared" si="2"/>
        <v>63283.618183499995</v>
      </c>
      <c r="P6" s="1518">
        <f t="shared" si="2"/>
        <v>7</v>
      </c>
      <c r="Q6" s="1518">
        <f t="shared" si="2"/>
        <v>642.93494829999997</v>
      </c>
      <c r="R6" s="48"/>
      <c r="S6" s="48"/>
    </row>
    <row r="7" spans="1:21" x14ac:dyDescent="0.25">
      <c r="A7" s="1411">
        <v>45412</v>
      </c>
      <c r="B7" s="1493">
        <f t="shared" si="0"/>
        <v>35</v>
      </c>
      <c r="C7" s="1493">
        <f t="shared" si="1"/>
        <v>25370.566831899996</v>
      </c>
      <c r="D7" s="1493">
        <v>35</v>
      </c>
      <c r="E7" s="1493">
        <v>25370.566831899996</v>
      </c>
      <c r="F7" s="1493">
        <v>0</v>
      </c>
      <c r="G7" s="1493">
        <v>0</v>
      </c>
      <c r="H7" s="1493">
        <v>10</v>
      </c>
      <c r="I7" s="1493">
        <v>4644.9488850000007</v>
      </c>
      <c r="J7" s="1493">
        <v>0</v>
      </c>
      <c r="K7" s="1493">
        <v>0</v>
      </c>
      <c r="L7" s="1493">
        <v>22</v>
      </c>
      <c r="M7" s="1493">
        <v>19527.236426899995</v>
      </c>
      <c r="N7" s="1493">
        <v>3</v>
      </c>
      <c r="O7" s="1493">
        <v>1198.3815200000001</v>
      </c>
      <c r="P7" s="1493">
        <v>0</v>
      </c>
      <c r="Q7" s="1493">
        <v>0</v>
      </c>
      <c r="R7" s="49"/>
      <c r="S7" s="49"/>
      <c r="T7" s="49"/>
      <c r="U7" s="49"/>
    </row>
    <row r="8" spans="1:21" x14ac:dyDescent="0.25">
      <c r="A8" s="1411">
        <v>45443</v>
      </c>
      <c r="B8" s="1493">
        <f t="shared" si="0"/>
        <v>39</v>
      </c>
      <c r="C8" s="1493">
        <f t="shared" si="1"/>
        <v>12338.4028273</v>
      </c>
      <c r="D8" s="1493">
        <v>39</v>
      </c>
      <c r="E8" s="1493">
        <v>12338.4028273</v>
      </c>
      <c r="F8" s="1493">
        <v>0</v>
      </c>
      <c r="G8" s="1493">
        <v>0</v>
      </c>
      <c r="H8" s="1493">
        <v>6</v>
      </c>
      <c r="I8" s="1493">
        <v>2234.4149838000003</v>
      </c>
      <c r="J8" s="1493">
        <v>3</v>
      </c>
      <c r="K8" s="1493">
        <v>426.58800000000002</v>
      </c>
      <c r="L8" s="1493">
        <v>23</v>
      </c>
      <c r="M8" s="1493">
        <v>4608.0137235000002</v>
      </c>
      <c r="N8" s="1493">
        <v>6</v>
      </c>
      <c r="O8" s="1493">
        <v>5026.2249999999995</v>
      </c>
      <c r="P8" s="1493">
        <v>1</v>
      </c>
      <c r="Q8" s="1493">
        <v>43.161119999999997</v>
      </c>
      <c r="R8" s="49"/>
      <c r="S8" s="49"/>
      <c r="T8" s="130"/>
      <c r="U8" s="130"/>
    </row>
    <row r="9" spans="1:21" x14ac:dyDescent="0.25">
      <c r="A9" s="1411">
        <v>45473</v>
      </c>
      <c r="B9" s="1493">
        <f t="shared" si="0"/>
        <v>38</v>
      </c>
      <c r="C9" s="1493">
        <f t="shared" si="1"/>
        <v>3571.1980000000003</v>
      </c>
      <c r="D9" s="1493">
        <v>38</v>
      </c>
      <c r="E9" s="1493">
        <v>3571.1980000000003</v>
      </c>
      <c r="F9" s="1493">
        <v>0</v>
      </c>
      <c r="G9" s="1493">
        <v>0</v>
      </c>
      <c r="H9" s="1493">
        <v>7</v>
      </c>
      <c r="I9" s="1493">
        <v>1299.5532000000001</v>
      </c>
      <c r="J9" s="1493">
        <v>3</v>
      </c>
      <c r="K9" s="1493">
        <v>87.91</v>
      </c>
      <c r="L9" s="1493">
        <v>25</v>
      </c>
      <c r="M9" s="1493">
        <v>1581.0903999999998</v>
      </c>
      <c r="N9" s="1493">
        <v>2</v>
      </c>
      <c r="O9" s="1493">
        <v>571.85</v>
      </c>
      <c r="P9" s="1493">
        <v>1</v>
      </c>
      <c r="Q9" s="1493">
        <v>30.7944</v>
      </c>
      <c r="R9" s="49"/>
      <c r="S9" s="49"/>
    </row>
    <row r="10" spans="1:21" x14ac:dyDescent="0.25">
      <c r="A10" s="1411">
        <v>45504</v>
      </c>
      <c r="B10" s="1493">
        <f t="shared" si="0"/>
        <v>42</v>
      </c>
      <c r="C10" s="1493">
        <f t="shared" si="1"/>
        <v>9001.1008530999989</v>
      </c>
      <c r="D10" s="1493">
        <v>42</v>
      </c>
      <c r="E10" s="1493">
        <v>9001.1008530999989</v>
      </c>
      <c r="F10" s="1493">
        <v>0</v>
      </c>
      <c r="G10" s="1493">
        <v>0</v>
      </c>
      <c r="H10" s="1493">
        <v>12</v>
      </c>
      <c r="I10" s="1493">
        <v>1603.3992968</v>
      </c>
      <c r="J10" s="1493">
        <v>4</v>
      </c>
      <c r="K10" s="1493">
        <v>199.82195999999999</v>
      </c>
      <c r="L10" s="1493">
        <v>19</v>
      </c>
      <c r="M10" s="1493">
        <v>4648.3601679999992</v>
      </c>
      <c r="N10" s="1493">
        <v>4</v>
      </c>
      <c r="O10" s="1493">
        <v>2296.33</v>
      </c>
      <c r="P10" s="1493">
        <v>3</v>
      </c>
      <c r="Q10" s="1493">
        <v>253.1894283</v>
      </c>
      <c r="R10" s="49"/>
      <c r="S10" s="49"/>
    </row>
    <row r="11" spans="1:21" x14ac:dyDescent="0.25">
      <c r="A11" s="1411">
        <v>45535</v>
      </c>
      <c r="B11" s="1493">
        <f t="shared" si="0"/>
        <v>43</v>
      </c>
      <c r="C11" s="1493">
        <f t="shared" si="1"/>
        <v>18815.442833906003</v>
      </c>
      <c r="D11" s="1493">
        <v>43</v>
      </c>
      <c r="E11" s="1493">
        <v>18815.442833906</v>
      </c>
      <c r="F11" s="1493">
        <v>0</v>
      </c>
      <c r="G11" s="1493">
        <v>0</v>
      </c>
      <c r="H11" s="1493">
        <v>12</v>
      </c>
      <c r="I11" s="1493">
        <v>4205.4737630660029</v>
      </c>
      <c r="J11" s="1493">
        <v>4</v>
      </c>
      <c r="K11" s="1493">
        <v>3079.2996358</v>
      </c>
      <c r="L11" s="1493">
        <v>20</v>
      </c>
      <c r="M11" s="1493">
        <v>5101.5248965399996</v>
      </c>
      <c r="N11" s="1493">
        <v>7</v>
      </c>
      <c r="O11" s="1493">
        <v>6429.1445384999997</v>
      </c>
      <c r="P11" s="1493">
        <v>0</v>
      </c>
      <c r="Q11" s="1493">
        <v>0</v>
      </c>
      <c r="R11" s="49"/>
      <c r="S11" s="49"/>
    </row>
    <row r="12" spans="1:21" x14ac:dyDescent="0.25">
      <c r="A12" s="1411">
        <v>45565</v>
      </c>
      <c r="B12" s="1493">
        <f t="shared" si="0"/>
        <v>58</v>
      </c>
      <c r="C12" s="1493">
        <f t="shared" si="1"/>
        <v>16883.401600000001</v>
      </c>
      <c r="D12" s="1493">
        <v>58</v>
      </c>
      <c r="E12" s="1493">
        <v>16883</v>
      </c>
      <c r="F12" s="1493">
        <v>0</v>
      </c>
      <c r="G12" s="1493">
        <v>0</v>
      </c>
      <c r="H12" s="1493">
        <v>12</v>
      </c>
      <c r="I12" s="1493">
        <v>1145.6599999999999</v>
      </c>
      <c r="J12" s="1493">
        <v>8</v>
      </c>
      <c r="K12" s="1493">
        <v>1936.9567999999999</v>
      </c>
      <c r="L12" s="1493">
        <v>24</v>
      </c>
      <c r="M12" s="1493">
        <v>9076.484800000002</v>
      </c>
      <c r="N12" s="1493">
        <v>12</v>
      </c>
      <c r="O12" s="1493">
        <v>4408.5099999999993</v>
      </c>
      <c r="P12" s="1493">
        <v>2</v>
      </c>
      <c r="Q12" s="1493">
        <v>315.78999999999996</v>
      </c>
      <c r="R12" s="49"/>
      <c r="S12" s="49"/>
    </row>
    <row r="13" spans="1:21" x14ac:dyDescent="0.25">
      <c r="A13" s="1411">
        <v>45596</v>
      </c>
      <c r="B13" s="1493">
        <f t="shared" si="0"/>
        <v>47</v>
      </c>
      <c r="C13" s="1493">
        <f t="shared" si="1"/>
        <v>35651.168629039996</v>
      </c>
      <c r="D13" s="1493">
        <v>47</v>
      </c>
      <c r="E13" s="1493">
        <v>35651.168629039996</v>
      </c>
      <c r="F13" s="1493">
        <v>0</v>
      </c>
      <c r="G13" s="1493">
        <v>0</v>
      </c>
      <c r="H13" s="1493">
        <v>11</v>
      </c>
      <c r="I13" s="1493">
        <v>1057.9405416499999</v>
      </c>
      <c r="J13" s="1493">
        <v>1</v>
      </c>
      <c r="K13" s="1493">
        <v>22.471679999999999</v>
      </c>
      <c r="L13" s="1493">
        <v>30</v>
      </c>
      <c r="M13" s="1493">
        <v>5965.2386873899995</v>
      </c>
      <c r="N13" s="1493">
        <v>5</v>
      </c>
      <c r="O13" s="1493">
        <v>28605.51772</v>
      </c>
      <c r="P13" s="1493">
        <v>0</v>
      </c>
      <c r="Q13" s="1493">
        <v>0</v>
      </c>
      <c r="R13" s="49"/>
      <c r="S13" s="49"/>
    </row>
    <row r="14" spans="1:21" x14ac:dyDescent="0.25">
      <c r="A14" s="1411">
        <v>45626</v>
      </c>
      <c r="B14" s="1493">
        <f t="shared" si="0"/>
        <v>18</v>
      </c>
      <c r="C14" s="1493">
        <f t="shared" si="1"/>
        <v>36265.371047699999</v>
      </c>
      <c r="D14" s="1493">
        <v>17</v>
      </c>
      <c r="E14" s="1493">
        <v>26265.371047699999</v>
      </c>
      <c r="F14" s="1493">
        <v>1</v>
      </c>
      <c r="G14" s="1493">
        <v>10000</v>
      </c>
      <c r="H14" s="1493">
        <v>5</v>
      </c>
      <c r="I14" s="1493">
        <v>15779.640990399999</v>
      </c>
      <c r="J14" s="1493">
        <v>1</v>
      </c>
      <c r="K14" s="1493">
        <v>42.223999999999997</v>
      </c>
      <c r="L14" s="1493">
        <v>8</v>
      </c>
      <c r="M14" s="1493">
        <v>5695.8466522999997</v>
      </c>
      <c r="N14" s="1493">
        <v>4</v>
      </c>
      <c r="O14" s="1493">
        <v>14747.659405</v>
      </c>
      <c r="P14" s="1493">
        <v>0</v>
      </c>
      <c r="Q14" s="1493">
        <v>0</v>
      </c>
      <c r="R14" s="49"/>
      <c r="S14" s="49"/>
    </row>
    <row r="15" spans="1:21" x14ac:dyDescent="0.25">
      <c r="A15" s="433" t="str">
        <f>"$ indicates as on "&amp;TEXT(IF(COUNT(B7:B14)=1,A7,IF(COUNT(B7:B14)=2,A8,IF(COUNT(B7:B14)=3,A9,IF(COUNT(B7:B14)=4,A10,IF(COUNT(B7:B14)=5,A11,IF(COUNT(B7:B14)=6,A12,IF(COUNT(B7:B14)=7,A13,IF(COUNT(B7:B14)=8,A14,IF(COUNT(B7:B14)=9,#REF!,IF(COUNT(B7:B14)=10,#REF!,IF(COUNT(B7:B14)=11,#REF!,#REF!))))))))))),"mmmm dd, yyyy")</f>
        <v>$ indicates as on November 30, 2024</v>
      </c>
      <c r="B15" s="434"/>
      <c r="C15" s="434"/>
      <c r="D15" s="434"/>
      <c r="E15" s="434"/>
      <c r="F15" s="434"/>
      <c r="G15" s="434"/>
      <c r="H15" s="434"/>
      <c r="I15" s="434"/>
      <c r="J15" s="434"/>
      <c r="K15" s="434"/>
      <c r="L15" s="434"/>
      <c r="M15" s="434"/>
      <c r="N15" s="434"/>
      <c r="O15" s="434"/>
      <c r="P15" s="434"/>
      <c r="Q15" s="434"/>
      <c r="R15" s="49"/>
      <c r="S15" s="49"/>
    </row>
    <row r="16" spans="1:21" x14ac:dyDescent="0.25">
      <c r="A16" s="1838" t="s">
        <v>147</v>
      </c>
      <c r="B16" s="1838"/>
      <c r="C16" s="1838"/>
      <c r="D16" s="1838"/>
      <c r="E16" s="1838"/>
      <c r="F16" s="1838"/>
      <c r="G16" s="1838"/>
      <c r="H16" s="1838"/>
      <c r="I16" s="1838"/>
      <c r="J16" s="50"/>
      <c r="K16" s="51"/>
      <c r="L16" s="50"/>
      <c r="M16" s="51"/>
      <c r="N16" s="50"/>
      <c r="O16" s="51"/>
      <c r="P16" s="50"/>
      <c r="Q16" s="51"/>
      <c r="R16" s="15"/>
      <c r="S16" s="15"/>
    </row>
    <row r="17" spans="1:19" x14ac:dyDescent="0.25">
      <c r="A17" s="1837" t="s">
        <v>1227</v>
      </c>
      <c r="B17" s="1837"/>
      <c r="C17" s="19"/>
      <c r="D17" s="1375"/>
      <c r="E17" s="1375"/>
      <c r="F17" s="1375"/>
      <c r="G17" s="1375"/>
      <c r="H17" s="1375"/>
      <c r="I17" s="1375"/>
      <c r="J17" s="50"/>
      <c r="N17" s="50"/>
      <c r="O17" s="51"/>
      <c r="P17" s="50"/>
      <c r="Q17" s="50"/>
      <c r="R17" s="50"/>
      <c r="S17" s="50"/>
    </row>
    <row r="18" spans="1:19" x14ac:dyDescent="0.25">
      <c r="A18" s="328"/>
      <c r="B18" s="50"/>
      <c r="C18" s="50"/>
      <c r="D18" s="50"/>
      <c r="E18" s="50"/>
      <c r="F18" s="50"/>
      <c r="G18" s="50"/>
      <c r="H18" s="50"/>
      <c r="I18" s="50"/>
      <c r="J18" s="50"/>
      <c r="K18" s="50"/>
      <c r="L18" s="50"/>
      <c r="M18" s="50"/>
      <c r="N18" s="50"/>
      <c r="O18" s="50"/>
      <c r="P18" s="50"/>
      <c r="Q18" s="50"/>
      <c r="R18" s="50"/>
      <c r="S18" s="50"/>
    </row>
    <row r="19" spans="1:19" x14ac:dyDescent="0.25">
      <c r="A19" s="1837"/>
      <c r="B19" s="1837"/>
      <c r="C19" s="1837"/>
      <c r="D19" s="1837"/>
      <c r="E19" s="54"/>
      <c r="F19" s="50"/>
      <c r="G19" s="50"/>
      <c r="H19" s="50"/>
      <c r="I19" s="50"/>
      <c r="J19" s="50"/>
      <c r="N19" s="55"/>
      <c r="O19" s="55"/>
      <c r="P19" s="55"/>
      <c r="Q19" s="55"/>
      <c r="R19" s="56"/>
      <c r="S19" s="56"/>
    </row>
    <row r="20" spans="1:19" x14ac:dyDescent="0.25">
      <c r="A20" s="53"/>
      <c r="B20" s="54"/>
      <c r="C20" s="54"/>
      <c r="D20" s="54"/>
      <c r="E20" s="54"/>
      <c r="F20" s="7"/>
      <c r="G20" s="7"/>
      <c r="H20" s="57"/>
      <c r="I20" s="54"/>
      <c r="J20" s="54"/>
      <c r="N20" s="54"/>
      <c r="O20" s="54"/>
      <c r="P20" s="7"/>
      <c r="Q20" s="7"/>
      <c r="R20" s="7"/>
      <c r="S20" s="7"/>
    </row>
    <row r="21" spans="1:19" x14ac:dyDescent="0.25">
      <c r="A21" s="53"/>
      <c r="B21" s="54"/>
      <c r="C21" s="58"/>
      <c r="D21" s="54"/>
      <c r="E21" s="58"/>
      <c r="F21" s="58"/>
      <c r="G21" s="58"/>
      <c r="H21" s="54"/>
      <c r="I21" s="58"/>
      <c r="J21" s="54"/>
      <c r="N21" s="54"/>
      <c r="O21" s="58"/>
      <c r="P21" s="54"/>
      <c r="Q21" s="58"/>
      <c r="R21" s="58"/>
      <c r="S21" s="58"/>
    </row>
    <row r="22" spans="1:19" x14ac:dyDescent="0.25">
      <c r="A22" s="53"/>
      <c r="B22" s="54"/>
      <c r="C22" s="58"/>
      <c r="D22" s="54"/>
      <c r="E22" s="58"/>
      <c r="F22" s="58"/>
      <c r="G22" s="58"/>
      <c r="H22" s="54"/>
      <c r="I22" s="58"/>
      <c r="J22" s="54"/>
      <c r="K22" s="58"/>
      <c r="L22" s="54"/>
      <c r="M22" s="58"/>
      <c r="N22" s="54"/>
      <c r="O22" s="58"/>
      <c r="P22" s="54"/>
      <c r="Q22" s="58"/>
      <c r="R22" s="58"/>
      <c r="S22" s="58"/>
    </row>
    <row r="23" spans="1:19" x14ac:dyDescent="0.25">
      <c r="A23" s="43"/>
      <c r="B23" s="59"/>
      <c r="C23" s="49"/>
      <c r="D23" s="59"/>
      <c r="E23" s="49"/>
      <c r="F23" s="49"/>
      <c r="G23" s="49"/>
      <c r="H23" s="59"/>
      <c r="I23" s="49"/>
      <c r="J23" s="59"/>
      <c r="K23" s="49"/>
      <c r="L23" s="59"/>
      <c r="M23" s="49"/>
      <c r="N23" s="59"/>
      <c r="O23" s="49"/>
      <c r="P23" s="59"/>
      <c r="Q23" s="49"/>
      <c r="R23" s="49"/>
      <c r="S23" s="49"/>
    </row>
    <row r="24" spans="1:19" x14ac:dyDescent="0.25">
      <c r="A24" s="43"/>
      <c r="B24" s="59"/>
      <c r="C24" s="49"/>
      <c r="D24" s="59"/>
      <c r="E24" s="49"/>
      <c r="F24" s="49"/>
      <c r="G24" s="49"/>
      <c r="H24" s="59"/>
      <c r="I24" s="49"/>
      <c r="J24" s="59"/>
      <c r="K24" s="49"/>
      <c r="L24" s="59"/>
      <c r="M24" s="49"/>
      <c r="N24" s="59"/>
      <c r="O24" s="49"/>
      <c r="P24" s="59"/>
      <c r="Q24" s="49"/>
      <c r="R24" s="49"/>
      <c r="S24" s="49"/>
    </row>
    <row r="25" spans="1:19" x14ac:dyDescent="0.25">
      <c r="A25" s="43"/>
      <c r="B25" s="59"/>
      <c r="C25" s="49"/>
      <c r="D25" s="59"/>
      <c r="E25" s="49"/>
      <c r="F25" s="49"/>
      <c r="G25" s="49"/>
      <c r="H25" s="59"/>
      <c r="I25" s="49"/>
      <c r="J25" s="59"/>
      <c r="K25" s="49"/>
      <c r="L25" s="59"/>
      <c r="M25" s="49"/>
      <c r="N25" s="59"/>
      <c r="O25" s="49"/>
      <c r="P25" s="59"/>
      <c r="Q25" s="49"/>
      <c r="R25" s="49"/>
      <c r="S25" s="49"/>
    </row>
    <row r="27" spans="1:19" x14ac:dyDescent="0.25">
      <c r="J27" s="60"/>
      <c r="K27" s="60"/>
      <c r="L27" s="60"/>
      <c r="M27" s="60"/>
      <c r="N27" s="60"/>
      <c r="O27" s="60"/>
      <c r="P27" s="60"/>
      <c r="Q27" s="60"/>
      <c r="R27" s="44"/>
      <c r="S27" s="44"/>
    </row>
    <row r="28" spans="1:19" x14ac:dyDescent="0.25">
      <c r="J28" s="19"/>
      <c r="K28" s="19"/>
      <c r="L28" s="19"/>
      <c r="M28" s="60"/>
      <c r="N28" s="60"/>
      <c r="O28" s="60"/>
      <c r="P28" s="60"/>
      <c r="Q28" s="60"/>
      <c r="R28" s="44"/>
      <c r="S28" s="44"/>
    </row>
    <row r="29" spans="1:19" x14ac:dyDescent="0.25">
      <c r="J29" s="60"/>
      <c r="K29" s="60"/>
      <c r="L29" s="60"/>
      <c r="M29" s="60"/>
      <c r="N29" s="60"/>
      <c r="O29" s="60"/>
      <c r="P29" s="60"/>
      <c r="Q29" s="60"/>
      <c r="R29" s="11"/>
    </row>
  </sheetData>
  <mergeCells count="15">
    <mergeCell ref="A19:D19"/>
    <mergeCell ref="A16:I16"/>
    <mergeCell ref="A17:B17"/>
    <mergeCell ref="A1:Q1"/>
    <mergeCell ref="A2:A4"/>
    <mergeCell ref="B2:C3"/>
    <mergeCell ref="D2:G2"/>
    <mergeCell ref="H2:Q2"/>
    <mergeCell ref="D3:E3"/>
    <mergeCell ref="F3:G3"/>
    <mergeCell ref="H3:I3"/>
    <mergeCell ref="J3:K3"/>
    <mergeCell ref="L3:M3"/>
    <mergeCell ref="N3:O3"/>
    <mergeCell ref="P3:Q3"/>
  </mergeCells>
  <printOptions horizontalCentered="1"/>
  <pageMargins left="0.7" right="0.7" top="0.75" bottom="0.75" header="0.3" footer="0.3"/>
  <pageSetup paperSize="9" scale="8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showGridLines="0" workbookViewId="0">
      <selection activeCell="P4" sqref="P4:Q13"/>
    </sheetView>
  </sheetViews>
  <sheetFormatPr defaultRowHeight="15" x14ac:dyDescent="0.25"/>
  <cols>
    <col min="1" max="16384" width="9.140625" style="221"/>
  </cols>
  <sheetData>
    <row r="1" spans="1:18" x14ac:dyDescent="0.25">
      <c r="A1" s="1847" t="s">
        <v>6</v>
      </c>
      <c r="B1" s="1847"/>
      <c r="C1" s="1847"/>
      <c r="D1" s="1847"/>
      <c r="E1" s="1847"/>
      <c r="F1" s="1847"/>
      <c r="G1" s="1847"/>
      <c r="H1" s="1847"/>
      <c r="I1" s="1847"/>
      <c r="J1" s="1847"/>
      <c r="K1" s="1847"/>
      <c r="L1" s="1847"/>
      <c r="M1" s="1847"/>
      <c r="N1" s="1847"/>
      <c r="O1" s="44"/>
    </row>
    <row r="2" spans="1:18" x14ac:dyDescent="0.25">
      <c r="A2" s="1986" t="s">
        <v>114</v>
      </c>
      <c r="B2" s="1984" t="s">
        <v>94</v>
      </c>
      <c r="C2" s="1985"/>
      <c r="D2" s="1984" t="s">
        <v>156</v>
      </c>
      <c r="E2" s="1985"/>
      <c r="F2" s="1987" t="s">
        <v>157</v>
      </c>
      <c r="G2" s="1988"/>
      <c r="H2" s="1984" t="s">
        <v>158</v>
      </c>
      <c r="I2" s="1985"/>
      <c r="J2" s="1984" t="s">
        <v>159</v>
      </c>
      <c r="K2" s="1985"/>
      <c r="L2" s="1984" t="s">
        <v>160</v>
      </c>
      <c r="M2" s="1985"/>
      <c r="N2" s="1984" t="s">
        <v>161</v>
      </c>
      <c r="O2" s="1985"/>
    </row>
    <row r="3" spans="1:18" ht="30" x14ac:dyDescent="0.25">
      <c r="A3" s="1849"/>
      <c r="B3" s="1525" t="s">
        <v>139</v>
      </c>
      <c r="C3" s="1525" t="s">
        <v>1215</v>
      </c>
      <c r="D3" s="1525" t="s">
        <v>139</v>
      </c>
      <c r="E3" s="1525" t="s">
        <v>1215</v>
      </c>
      <c r="F3" s="1525" t="s">
        <v>139</v>
      </c>
      <c r="G3" s="1525" t="s">
        <v>1215</v>
      </c>
      <c r="H3" s="1525" t="s">
        <v>139</v>
      </c>
      <c r="I3" s="1525" t="s">
        <v>1215</v>
      </c>
      <c r="J3" s="1525" t="s">
        <v>139</v>
      </c>
      <c r="K3" s="1525" t="s">
        <v>1215</v>
      </c>
      <c r="L3" s="1525" t="s">
        <v>139</v>
      </c>
      <c r="M3" s="1525" t="s">
        <v>1215</v>
      </c>
      <c r="N3" s="1525" t="s">
        <v>139</v>
      </c>
      <c r="O3" s="1525" t="s">
        <v>1215</v>
      </c>
    </row>
    <row r="4" spans="1:18" x14ac:dyDescent="0.25">
      <c r="A4" s="1521" t="s">
        <v>477</v>
      </c>
      <c r="B4" s="1524">
        <v>340</v>
      </c>
      <c r="C4" s="1524">
        <v>83091.976240000004</v>
      </c>
      <c r="D4" s="1524">
        <v>3</v>
      </c>
      <c r="E4" s="1524">
        <v>9.4619999999999997</v>
      </c>
      <c r="F4" s="1524">
        <v>28</v>
      </c>
      <c r="G4" s="1524">
        <v>218.70821859999998</v>
      </c>
      <c r="H4" s="1524">
        <v>187</v>
      </c>
      <c r="I4" s="1524">
        <v>5420.5137005000006</v>
      </c>
      <c r="J4" s="1524">
        <v>38</v>
      </c>
      <c r="K4" s="1524">
        <v>2473.5783006000001</v>
      </c>
      <c r="L4" s="1524">
        <v>29</v>
      </c>
      <c r="M4" s="1524">
        <v>8297.8353831000004</v>
      </c>
      <c r="N4" s="1524">
        <v>55</v>
      </c>
      <c r="O4" s="1524">
        <v>66671.878637200003</v>
      </c>
      <c r="P4" s="14"/>
      <c r="Q4" s="14"/>
    </row>
    <row r="5" spans="1:18" x14ac:dyDescent="0.25">
      <c r="A5" s="1519" t="s">
        <v>681</v>
      </c>
      <c r="B5" s="1523">
        <f t="shared" ref="B5:O5" si="0">SUM(B6:B13)</f>
        <v>320</v>
      </c>
      <c r="C5" s="1523">
        <f t="shared" si="0"/>
        <v>157896.65262294599</v>
      </c>
      <c r="D5" s="1523">
        <f t="shared" si="0"/>
        <v>4</v>
      </c>
      <c r="E5" s="1523">
        <f t="shared" si="0"/>
        <v>16.86</v>
      </c>
      <c r="F5" s="1523">
        <f t="shared" si="0"/>
        <v>23</v>
      </c>
      <c r="G5" s="1523">
        <f t="shared" si="0"/>
        <v>167.25103999999999</v>
      </c>
      <c r="H5" s="1523">
        <f t="shared" si="0"/>
        <v>180</v>
      </c>
      <c r="I5" s="1523">
        <f t="shared" si="0"/>
        <v>5554.9645990459994</v>
      </c>
      <c r="J5" s="1523">
        <f t="shared" si="0"/>
        <v>35</v>
      </c>
      <c r="K5" s="1523">
        <f t="shared" si="0"/>
        <v>2346.8997599999998</v>
      </c>
      <c r="L5" s="1523">
        <f t="shared" si="0"/>
        <v>37</v>
      </c>
      <c r="M5" s="1523">
        <f t="shared" si="0"/>
        <v>8168.8041931000007</v>
      </c>
      <c r="N5" s="1523">
        <f t="shared" si="0"/>
        <v>41</v>
      </c>
      <c r="O5" s="1523">
        <f t="shared" si="0"/>
        <v>141641.87303079999</v>
      </c>
      <c r="P5" s="14"/>
      <c r="Q5" s="14"/>
      <c r="R5" s="14"/>
    </row>
    <row r="6" spans="1:18" x14ac:dyDescent="0.25">
      <c r="A6" s="1411">
        <v>45412</v>
      </c>
      <c r="B6" s="1522">
        <f t="shared" ref="B6:C13" si="1">D6+F6+H6+J6+L6+N6</f>
        <v>35</v>
      </c>
      <c r="C6" s="1522">
        <f t="shared" si="1"/>
        <v>25370.5668319</v>
      </c>
      <c r="D6" s="1522">
        <v>1</v>
      </c>
      <c r="E6" s="1522">
        <v>4.76</v>
      </c>
      <c r="F6" s="1522">
        <v>3</v>
      </c>
      <c r="G6" s="1522">
        <v>21.8</v>
      </c>
      <c r="H6" s="1522">
        <v>20</v>
      </c>
      <c r="I6" s="1522">
        <v>513.18407259999992</v>
      </c>
      <c r="J6" s="1522">
        <v>5</v>
      </c>
      <c r="K6" s="1522">
        <v>275.15276</v>
      </c>
      <c r="L6" s="1522">
        <v>2</v>
      </c>
      <c r="M6" s="1522">
        <v>480.2</v>
      </c>
      <c r="N6" s="1522">
        <v>4</v>
      </c>
      <c r="O6" s="1522">
        <v>24075.469999299999</v>
      </c>
      <c r="P6" s="14"/>
      <c r="Q6" s="14"/>
    </row>
    <row r="7" spans="1:18" x14ac:dyDescent="0.25">
      <c r="A7" s="1411">
        <v>45443</v>
      </c>
      <c r="B7" s="1522">
        <f t="shared" si="1"/>
        <v>39</v>
      </c>
      <c r="C7" s="1522">
        <f t="shared" si="1"/>
        <v>12338.4028273</v>
      </c>
      <c r="D7" s="1522">
        <v>0</v>
      </c>
      <c r="E7" s="1522">
        <v>0</v>
      </c>
      <c r="F7" s="1522">
        <v>4</v>
      </c>
      <c r="G7" s="1522">
        <v>30.365600000000001</v>
      </c>
      <c r="H7" s="1522">
        <v>26</v>
      </c>
      <c r="I7" s="1522">
        <v>759.16261929999985</v>
      </c>
      <c r="J7" s="1522">
        <v>1</v>
      </c>
      <c r="K7" s="1522">
        <v>96.284999999999997</v>
      </c>
      <c r="L7" s="1522">
        <v>2</v>
      </c>
      <c r="M7" s="1522">
        <v>574.63106500000004</v>
      </c>
      <c r="N7" s="1522">
        <v>6</v>
      </c>
      <c r="O7" s="1522">
        <v>10877.958543000001</v>
      </c>
      <c r="P7" s="14"/>
      <c r="Q7" s="14"/>
    </row>
    <row r="8" spans="1:18" x14ac:dyDescent="0.25">
      <c r="A8" s="1411">
        <v>45473</v>
      </c>
      <c r="B8" s="1522">
        <f t="shared" si="1"/>
        <v>38</v>
      </c>
      <c r="C8" s="1522">
        <f t="shared" si="1"/>
        <v>3571.1979999999999</v>
      </c>
      <c r="D8" s="1522">
        <v>1</v>
      </c>
      <c r="E8" s="1522">
        <v>3.59</v>
      </c>
      <c r="F8" s="1522">
        <v>6</v>
      </c>
      <c r="G8" s="1522">
        <v>41.367999999999995</v>
      </c>
      <c r="H8" s="1522">
        <v>22</v>
      </c>
      <c r="I8" s="1522">
        <v>736.90671999999995</v>
      </c>
      <c r="J8" s="1522">
        <v>2</v>
      </c>
      <c r="K8" s="1522">
        <v>182.27328</v>
      </c>
      <c r="L8" s="1522">
        <v>5</v>
      </c>
      <c r="M8" s="1522">
        <v>1329.94</v>
      </c>
      <c r="N8" s="1522">
        <v>2</v>
      </c>
      <c r="O8" s="1522">
        <v>1277.1199999999999</v>
      </c>
      <c r="P8" s="14"/>
      <c r="Q8" s="14"/>
    </row>
    <row r="9" spans="1:18" x14ac:dyDescent="0.25">
      <c r="A9" s="1411">
        <v>45504</v>
      </c>
      <c r="B9" s="1522">
        <f t="shared" si="1"/>
        <v>42</v>
      </c>
      <c r="C9" s="1522">
        <f t="shared" si="1"/>
        <v>9001.1008531000007</v>
      </c>
      <c r="D9" s="1522">
        <v>0</v>
      </c>
      <c r="E9" s="1522">
        <v>0</v>
      </c>
      <c r="F9" s="1522">
        <v>1</v>
      </c>
      <c r="G9" s="1522">
        <v>9</v>
      </c>
      <c r="H9" s="1522">
        <v>22</v>
      </c>
      <c r="I9" s="1522">
        <v>705.18571759999998</v>
      </c>
      <c r="J9" s="1522">
        <v>7</v>
      </c>
      <c r="K9" s="1522">
        <v>405.70519999999999</v>
      </c>
      <c r="L9" s="1522">
        <v>7</v>
      </c>
      <c r="M9" s="1522">
        <v>1175.0099482999999</v>
      </c>
      <c r="N9" s="1522">
        <v>5</v>
      </c>
      <c r="O9" s="1522">
        <v>6706.1999871999997</v>
      </c>
      <c r="P9" s="14"/>
      <c r="Q9" s="14"/>
    </row>
    <row r="10" spans="1:18" x14ac:dyDescent="0.25">
      <c r="A10" s="1411">
        <v>45535</v>
      </c>
      <c r="B10" s="1522">
        <f t="shared" si="1"/>
        <v>43</v>
      </c>
      <c r="C10" s="1522">
        <f t="shared" si="1"/>
        <v>18815.442833906</v>
      </c>
      <c r="D10" s="1522">
        <v>1</v>
      </c>
      <c r="E10" s="1522">
        <v>4.0199999999999996</v>
      </c>
      <c r="F10" s="1522">
        <v>3</v>
      </c>
      <c r="G10" s="1522">
        <v>19.850000000000001</v>
      </c>
      <c r="H10" s="1522">
        <v>24</v>
      </c>
      <c r="I10" s="1522">
        <v>709.44512330600014</v>
      </c>
      <c r="J10" s="1522">
        <v>6</v>
      </c>
      <c r="K10" s="1522">
        <v>390.48079999999999</v>
      </c>
      <c r="L10" s="1522">
        <v>3</v>
      </c>
      <c r="M10" s="1522">
        <v>651.34471479999991</v>
      </c>
      <c r="N10" s="1522">
        <v>6</v>
      </c>
      <c r="O10" s="1522">
        <v>17040.302195799999</v>
      </c>
      <c r="P10" s="14"/>
      <c r="Q10" s="14"/>
    </row>
    <row r="11" spans="1:18" x14ac:dyDescent="0.25">
      <c r="A11" s="1411">
        <v>45565</v>
      </c>
      <c r="B11" s="1522">
        <f t="shared" si="1"/>
        <v>58</v>
      </c>
      <c r="C11" s="1522">
        <f t="shared" si="1"/>
        <v>16883.401600000001</v>
      </c>
      <c r="D11" s="1522">
        <v>1</v>
      </c>
      <c r="E11" s="1522">
        <v>4.49</v>
      </c>
      <c r="F11" s="1522">
        <v>4</v>
      </c>
      <c r="G11" s="1522">
        <v>27.470000000000002</v>
      </c>
      <c r="H11" s="1522">
        <v>27</v>
      </c>
      <c r="I11" s="1522">
        <v>796.99159999999995</v>
      </c>
      <c r="J11" s="1522">
        <v>9</v>
      </c>
      <c r="K11" s="1522">
        <v>602.24</v>
      </c>
      <c r="L11" s="1522">
        <v>10</v>
      </c>
      <c r="M11" s="1522">
        <v>2248.9300000000003</v>
      </c>
      <c r="N11" s="1522">
        <v>7</v>
      </c>
      <c r="O11" s="1522">
        <v>13203.28</v>
      </c>
      <c r="P11" s="14"/>
      <c r="Q11" s="14"/>
    </row>
    <row r="12" spans="1:18" x14ac:dyDescent="0.25">
      <c r="A12" s="1411">
        <v>45596</v>
      </c>
      <c r="B12" s="1522">
        <f t="shared" si="1"/>
        <v>47</v>
      </c>
      <c r="C12" s="1522">
        <f t="shared" si="1"/>
        <v>35651.168629039996</v>
      </c>
      <c r="D12" s="1522">
        <v>0</v>
      </c>
      <c r="E12" s="1522">
        <v>0</v>
      </c>
      <c r="F12" s="1522">
        <v>2</v>
      </c>
      <c r="G12" s="1522">
        <v>17.39744</v>
      </c>
      <c r="H12" s="1522">
        <v>31</v>
      </c>
      <c r="I12" s="1522">
        <v>1057.8770690399999</v>
      </c>
      <c r="J12" s="1522">
        <v>4</v>
      </c>
      <c r="K12" s="1522">
        <v>333.56272000000001</v>
      </c>
      <c r="L12" s="1522">
        <v>7</v>
      </c>
      <c r="M12" s="1522">
        <v>1509.4614000000001</v>
      </c>
      <c r="N12" s="1522">
        <v>3</v>
      </c>
      <c r="O12" s="1522">
        <v>32732.87</v>
      </c>
      <c r="P12" s="14"/>
      <c r="Q12" s="14"/>
    </row>
    <row r="13" spans="1:18" x14ac:dyDescent="0.25">
      <c r="A13" s="1411">
        <v>45626</v>
      </c>
      <c r="B13" s="1522">
        <f t="shared" si="1"/>
        <v>18</v>
      </c>
      <c r="C13" s="1522">
        <f t="shared" si="1"/>
        <v>36265.371047700006</v>
      </c>
      <c r="D13" s="1522">
        <v>0</v>
      </c>
      <c r="E13" s="1522">
        <v>0</v>
      </c>
      <c r="F13" s="1522">
        <v>0</v>
      </c>
      <c r="G13" s="1522">
        <v>0</v>
      </c>
      <c r="H13" s="1522">
        <v>8</v>
      </c>
      <c r="I13" s="1522">
        <v>276.21167719999994</v>
      </c>
      <c r="J13" s="1522">
        <v>1</v>
      </c>
      <c r="K13" s="1522">
        <v>61.2</v>
      </c>
      <c r="L13" s="1522">
        <v>1</v>
      </c>
      <c r="M13" s="1522">
        <v>199.28706500000001</v>
      </c>
      <c r="N13" s="1522">
        <v>8</v>
      </c>
      <c r="O13" s="1522">
        <v>35728.672305500004</v>
      </c>
      <c r="P13" s="14"/>
      <c r="Q13" s="14"/>
    </row>
    <row r="14" spans="1:18"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64"/>
      <c r="C14" s="64"/>
      <c r="D14" s="64"/>
      <c r="E14" s="64"/>
      <c r="F14" s="64"/>
      <c r="G14" s="64"/>
      <c r="H14" s="64"/>
      <c r="I14" s="64"/>
      <c r="J14" s="64"/>
      <c r="K14" s="64"/>
      <c r="L14" s="64"/>
      <c r="M14" s="64"/>
      <c r="N14" s="64"/>
      <c r="O14" s="64"/>
    </row>
    <row r="15" spans="1:18" ht="15.75" x14ac:dyDescent="0.25">
      <c r="A15" s="1846" t="s">
        <v>147</v>
      </c>
      <c r="B15" s="1846"/>
      <c r="C15" s="1846"/>
      <c r="D15" s="1846"/>
      <c r="E15" s="1846"/>
      <c r="F15" s="1846"/>
      <c r="G15" s="1846"/>
      <c r="H15" s="1846"/>
      <c r="I15" s="1846"/>
      <c r="J15" s="63"/>
      <c r="K15" s="63"/>
      <c r="L15" s="63"/>
      <c r="M15" s="63"/>
      <c r="N15" s="63"/>
      <c r="O15" s="63"/>
    </row>
    <row r="16" spans="1:18" x14ac:dyDescent="0.25">
      <c r="A16" s="1837" t="s">
        <v>1226</v>
      </c>
      <c r="B16" s="1837"/>
      <c r="C16" s="1375"/>
      <c r="D16" s="60"/>
      <c r="E16" s="60"/>
      <c r="F16" s="60"/>
      <c r="G16" s="60"/>
      <c r="H16" s="60"/>
      <c r="I16" s="60"/>
      <c r="J16" s="64"/>
      <c r="K16" s="64"/>
      <c r="L16" s="64"/>
      <c r="M16" s="64"/>
      <c r="N16" s="64"/>
      <c r="O16" s="64"/>
    </row>
    <row r="17" spans="1:15" x14ac:dyDescent="0.25">
      <c r="B17" s="64"/>
      <c r="C17" s="64"/>
      <c r="D17" s="64"/>
      <c r="E17" s="64"/>
      <c r="F17" s="64"/>
      <c r="J17" s="64"/>
      <c r="K17" s="64"/>
      <c r="L17" s="64"/>
      <c r="M17" s="64"/>
      <c r="N17" s="64"/>
      <c r="O17" s="64"/>
    </row>
    <row r="18" spans="1:15" ht="15" customHeight="1" x14ac:dyDescent="0.25">
      <c r="A18" s="65"/>
      <c r="B18" s="54"/>
      <c r="C18" s="54"/>
    </row>
    <row r="19" spans="1:15" x14ac:dyDescent="0.25">
      <c r="A19" s="65"/>
      <c r="B19" s="54"/>
      <c r="C19" s="54"/>
      <c r="D19" s="54"/>
      <c r="E19" s="54"/>
      <c r="F19" s="54"/>
      <c r="J19" s="54"/>
      <c r="K19" s="54"/>
      <c r="L19" s="54"/>
      <c r="M19" s="54"/>
      <c r="N19" s="54"/>
      <c r="O19" s="54"/>
    </row>
    <row r="20" spans="1:15" x14ac:dyDescent="0.25">
      <c r="A20" s="65"/>
      <c r="B20" s="54"/>
      <c r="C20" s="54"/>
      <c r="D20" s="54"/>
      <c r="E20" s="54"/>
      <c r="F20" s="54"/>
      <c r="J20" s="54"/>
      <c r="K20" s="54"/>
      <c r="L20" s="54"/>
      <c r="M20" s="54"/>
      <c r="N20" s="54"/>
      <c r="O20" s="54"/>
    </row>
    <row r="21" spans="1:15" x14ac:dyDescent="0.25">
      <c r="A21" s="65"/>
      <c r="B21" s="54"/>
      <c r="C21" s="54"/>
      <c r="D21" s="54"/>
      <c r="E21" s="54"/>
      <c r="F21" s="54"/>
      <c r="J21" s="54"/>
      <c r="K21" s="54"/>
      <c r="L21" s="54"/>
      <c r="M21" s="54"/>
      <c r="N21" s="54"/>
      <c r="O21" s="54"/>
    </row>
    <row r="22" spans="1:15" x14ac:dyDescent="0.25">
      <c r="A22" s="66"/>
      <c r="B22" s="59"/>
      <c r="C22" s="59"/>
      <c r="D22" s="59"/>
      <c r="E22" s="59"/>
      <c r="F22" s="59"/>
      <c r="J22" s="59"/>
      <c r="K22" s="59"/>
      <c r="L22" s="59"/>
      <c r="M22" s="59"/>
      <c r="N22" s="59"/>
      <c r="O22" s="59"/>
    </row>
    <row r="23" spans="1:15" x14ac:dyDescent="0.25">
      <c r="A23" s="66"/>
      <c r="B23" s="59"/>
      <c r="C23" s="59"/>
      <c r="D23" s="59"/>
      <c r="E23" s="59"/>
      <c r="F23" s="59"/>
      <c r="J23" s="59"/>
      <c r="K23" s="59"/>
      <c r="L23" s="59"/>
      <c r="M23" s="59"/>
      <c r="N23" s="59"/>
      <c r="O23" s="59"/>
    </row>
    <row r="24" spans="1:15" ht="15.75" x14ac:dyDescent="0.25">
      <c r="A24" s="67"/>
      <c r="B24" s="63"/>
      <c r="C24" s="63"/>
      <c r="D24" s="63"/>
      <c r="E24" s="63"/>
      <c r="F24" s="63"/>
      <c r="G24" s="63"/>
      <c r="H24" s="63"/>
      <c r="I24" s="63"/>
      <c r="J24" s="63"/>
      <c r="K24" s="63"/>
      <c r="L24" s="63"/>
      <c r="M24" s="63"/>
      <c r="N24" s="63"/>
      <c r="O24" s="63"/>
    </row>
    <row r="26" spans="1:15" x14ac:dyDescent="0.25">
      <c r="J26" s="60"/>
      <c r="K26" s="60"/>
      <c r="L26" s="60"/>
      <c r="M26" s="60"/>
      <c r="N26" s="60"/>
      <c r="O26" s="60"/>
    </row>
    <row r="27" spans="1:15" x14ac:dyDescent="0.25">
      <c r="J27" s="60"/>
      <c r="K27" s="60"/>
      <c r="L27" s="60"/>
      <c r="M27" s="60"/>
      <c r="N27" s="60"/>
      <c r="O27" s="60"/>
    </row>
    <row r="28" spans="1:15" x14ac:dyDescent="0.25">
      <c r="J28" s="11"/>
      <c r="K28" s="11"/>
      <c r="L28" s="11"/>
      <c r="M28" s="11"/>
      <c r="N28" s="11"/>
      <c r="O28" s="11"/>
    </row>
  </sheetData>
  <mergeCells count="11">
    <mergeCell ref="N2:O2"/>
    <mergeCell ref="A15:I15"/>
    <mergeCell ref="A16:B16"/>
    <mergeCell ref="A1:N1"/>
    <mergeCell ref="A2:A3"/>
    <mergeCell ref="B2:C2"/>
    <mergeCell ref="D2:E2"/>
    <mergeCell ref="F2:G2"/>
    <mergeCell ref="H2:I2"/>
    <mergeCell ref="J2:K2"/>
    <mergeCell ref="L2:M2"/>
  </mergeCells>
  <printOptions horizontalCentered="1"/>
  <pageMargins left="0.7" right="0.7" top="0.75" bottom="0.75" header="0.3" footer="0.3"/>
  <pageSetup paperSize="9" scale="95"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O13" sqref="O13"/>
    </sheetView>
  </sheetViews>
  <sheetFormatPr defaultRowHeight="15" x14ac:dyDescent="0.25"/>
  <cols>
    <col min="1" max="16384" width="9.140625" style="221"/>
  </cols>
  <sheetData>
    <row r="1" spans="1:13" x14ac:dyDescent="0.25">
      <c r="A1" s="1847" t="s">
        <v>7</v>
      </c>
      <c r="B1" s="1847"/>
      <c r="C1" s="1847"/>
      <c r="D1" s="1847"/>
      <c r="E1" s="1847"/>
      <c r="F1" s="1847"/>
      <c r="G1" s="1847"/>
      <c r="H1" s="1847"/>
      <c r="I1" s="1847"/>
      <c r="J1" s="44"/>
      <c r="K1" s="44"/>
    </row>
    <row r="2" spans="1:13" x14ac:dyDescent="0.25">
      <c r="A2" s="1986" t="s">
        <v>114</v>
      </c>
      <c r="B2" s="1987" t="s">
        <v>162</v>
      </c>
      <c r="C2" s="1988"/>
      <c r="D2" s="1987" t="s">
        <v>163</v>
      </c>
      <c r="E2" s="1988"/>
      <c r="F2" s="1987" t="s">
        <v>164</v>
      </c>
      <c r="G2" s="1988"/>
      <c r="H2" s="1987" t="s">
        <v>165</v>
      </c>
      <c r="I2" s="1988"/>
      <c r="J2" s="1987" t="s">
        <v>94</v>
      </c>
      <c r="K2" s="1988"/>
    </row>
    <row r="3" spans="1:13" ht="30" x14ac:dyDescent="0.25">
      <c r="A3" s="1849"/>
      <c r="B3" s="1536" t="s">
        <v>139</v>
      </c>
      <c r="C3" s="1536" t="s">
        <v>1215</v>
      </c>
      <c r="D3" s="1536" t="s">
        <v>139</v>
      </c>
      <c r="E3" s="1536" t="s">
        <v>1215</v>
      </c>
      <c r="F3" s="1536" t="s">
        <v>139</v>
      </c>
      <c r="G3" s="1536" t="s">
        <v>1215</v>
      </c>
      <c r="H3" s="1536" t="s">
        <v>139</v>
      </c>
      <c r="I3" s="1536" t="s">
        <v>1215</v>
      </c>
      <c r="J3" s="1537" t="s">
        <v>139</v>
      </c>
      <c r="K3" s="1536" t="s">
        <v>1215</v>
      </c>
    </row>
    <row r="4" spans="1:13" x14ac:dyDescent="0.25">
      <c r="A4" s="1521" t="s">
        <v>477</v>
      </c>
      <c r="B4" s="1535">
        <v>0</v>
      </c>
      <c r="C4" s="1535">
        <v>0</v>
      </c>
      <c r="D4" s="1535">
        <v>3</v>
      </c>
      <c r="E4" s="1535">
        <v>266.53775969999998</v>
      </c>
      <c r="F4" s="1535">
        <v>0</v>
      </c>
      <c r="G4" s="1535">
        <v>0</v>
      </c>
      <c r="H4" s="1535">
        <v>58</v>
      </c>
      <c r="I4" s="1535">
        <v>68704.953550000006</v>
      </c>
      <c r="J4" s="1535">
        <v>61</v>
      </c>
      <c r="K4" s="1535">
        <v>68971.49130970001</v>
      </c>
      <c r="L4" s="14"/>
      <c r="M4" s="14"/>
    </row>
    <row r="5" spans="1:13" x14ac:dyDescent="0.25">
      <c r="A5" s="1519" t="s">
        <v>681</v>
      </c>
      <c r="B5" s="1534">
        <f t="shared" ref="B5:K5" si="0">SUM(B6:B13)</f>
        <v>3</v>
      </c>
      <c r="C5" s="1534">
        <f t="shared" si="0"/>
        <v>448.46863999999755</v>
      </c>
      <c r="D5" s="1534">
        <f t="shared" si="0"/>
        <v>4</v>
      </c>
      <c r="E5" s="1534">
        <f t="shared" si="0"/>
        <v>3064.8883000000001</v>
      </c>
      <c r="F5" s="1534">
        <f t="shared" si="0"/>
        <v>0</v>
      </c>
      <c r="G5" s="1534">
        <f t="shared" si="0"/>
        <v>0</v>
      </c>
      <c r="H5" s="1534">
        <f t="shared" si="0"/>
        <v>59</v>
      </c>
      <c r="I5" s="1534">
        <f t="shared" si="0"/>
        <v>88015.724357101994</v>
      </c>
      <c r="J5" s="1534">
        <f t="shared" si="0"/>
        <v>66</v>
      </c>
      <c r="K5" s="1534">
        <f t="shared" si="0"/>
        <v>91529.081297101991</v>
      </c>
      <c r="L5" s="14"/>
      <c r="M5" s="14"/>
    </row>
    <row r="6" spans="1:13" x14ac:dyDescent="0.25">
      <c r="A6" s="1411">
        <v>45412</v>
      </c>
      <c r="B6" s="1530">
        <v>0</v>
      </c>
      <c r="C6" s="1530">
        <v>0</v>
      </c>
      <c r="D6" s="1530">
        <v>0</v>
      </c>
      <c r="E6" s="1530">
        <v>0</v>
      </c>
      <c r="F6" s="1530">
        <v>0</v>
      </c>
      <c r="G6" s="1530">
        <v>0</v>
      </c>
      <c r="H6" s="1530">
        <v>11</v>
      </c>
      <c r="I6" s="1530">
        <v>11471.732781210001</v>
      </c>
      <c r="J6" s="1530">
        <f t="shared" ref="J6:K13" si="1">SUM(B6,D6,F6,H6)</f>
        <v>11</v>
      </c>
      <c r="K6" s="1530">
        <f t="shared" si="1"/>
        <v>11471.732781210001</v>
      </c>
      <c r="L6" s="14"/>
      <c r="M6" s="14"/>
    </row>
    <row r="7" spans="1:13" x14ac:dyDescent="0.25">
      <c r="A7" s="1411">
        <v>45443</v>
      </c>
      <c r="B7" s="1530">
        <v>0</v>
      </c>
      <c r="C7" s="1530">
        <v>0</v>
      </c>
      <c r="D7" s="1530">
        <v>0</v>
      </c>
      <c r="E7" s="1530">
        <v>0</v>
      </c>
      <c r="F7" s="1530">
        <v>0</v>
      </c>
      <c r="G7" s="1530">
        <v>0</v>
      </c>
      <c r="H7" s="1530">
        <v>2</v>
      </c>
      <c r="I7" s="1530">
        <v>3039.9998919999998</v>
      </c>
      <c r="J7" s="1530">
        <f t="shared" si="1"/>
        <v>2</v>
      </c>
      <c r="K7" s="1530">
        <f t="shared" si="1"/>
        <v>3039.9998919999998</v>
      </c>
      <c r="L7" s="14"/>
      <c r="M7" s="14"/>
    </row>
    <row r="8" spans="1:13" x14ac:dyDescent="0.25">
      <c r="A8" s="1411">
        <v>45473</v>
      </c>
      <c r="B8" s="1530">
        <v>0</v>
      </c>
      <c r="C8" s="1530">
        <v>0</v>
      </c>
      <c r="D8" s="1530">
        <v>1</v>
      </c>
      <c r="E8" s="1530">
        <v>24.84</v>
      </c>
      <c r="F8" s="1530">
        <v>0</v>
      </c>
      <c r="G8" s="1530">
        <v>0</v>
      </c>
      <c r="H8" s="1530">
        <v>5</v>
      </c>
      <c r="I8" s="1530">
        <v>2749.9996000000001</v>
      </c>
      <c r="J8" s="1530">
        <f t="shared" si="1"/>
        <v>6</v>
      </c>
      <c r="K8" s="1530">
        <f t="shared" si="1"/>
        <v>2774.8396000000002</v>
      </c>
      <c r="L8" s="14"/>
      <c r="M8" s="14"/>
    </row>
    <row r="9" spans="1:13" x14ac:dyDescent="0.25">
      <c r="A9" s="1411">
        <v>45504</v>
      </c>
      <c r="B9" s="1530">
        <v>0</v>
      </c>
      <c r="C9" s="1530">
        <v>0</v>
      </c>
      <c r="D9" s="1530">
        <v>0</v>
      </c>
      <c r="E9" s="1530">
        <v>0</v>
      </c>
      <c r="F9" s="1530">
        <v>0</v>
      </c>
      <c r="G9" s="1530">
        <v>0</v>
      </c>
      <c r="H9" s="1531">
        <v>11</v>
      </c>
      <c r="I9" s="1530">
        <v>13699.104579524997</v>
      </c>
      <c r="J9" s="1530">
        <f t="shared" si="1"/>
        <v>11</v>
      </c>
      <c r="K9" s="1530">
        <f t="shared" si="1"/>
        <v>13699.104579524997</v>
      </c>
      <c r="L9" s="14"/>
      <c r="M9" s="14"/>
    </row>
    <row r="10" spans="1:13" x14ac:dyDescent="0.25">
      <c r="A10" s="1411">
        <v>45535</v>
      </c>
      <c r="B10" s="1531">
        <v>1</v>
      </c>
      <c r="C10" s="1530">
        <v>248.50344000000001</v>
      </c>
      <c r="D10" s="1530">
        <v>0</v>
      </c>
      <c r="E10" s="1530">
        <v>0</v>
      </c>
      <c r="F10" s="1530">
        <v>0</v>
      </c>
      <c r="G10" s="1530">
        <v>0</v>
      </c>
      <c r="H10" s="1531">
        <v>7</v>
      </c>
      <c r="I10" s="1530">
        <v>12033.097714366997</v>
      </c>
      <c r="J10" s="1530">
        <f t="shared" si="1"/>
        <v>8</v>
      </c>
      <c r="K10" s="1530">
        <f t="shared" si="1"/>
        <v>12281.601154366997</v>
      </c>
      <c r="L10" s="14"/>
      <c r="M10" s="14"/>
    </row>
    <row r="11" spans="1:13" x14ac:dyDescent="0.25">
      <c r="A11" s="1411">
        <v>45565</v>
      </c>
      <c r="B11" s="1531">
        <v>1</v>
      </c>
      <c r="C11" s="1532">
        <v>149.99520000000001</v>
      </c>
      <c r="D11" s="1530">
        <v>1</v>
      </c>
      <c r="E11" s="1530">
        <v>3000</v>
      </c>
      <c r="F11" s="1530">
        <v>0</v>
      </c>
      <c r="G11" s="1530">
        <v>0</v>
      </c>
      <c r="H11" s="1530">
        <v>10</v>
      </c>
      <c r="I11" s="1530">
        <v>18332.759999999998</v>
      </c>
      <c r="J11" s="1530">
        <f t="shared" si="1"/>
        <v>12</v>
      </c>
      <c r="K11" s="1530">
        <f t="shared" si="1"/>
        <v>21482.7552</v>
      </c>
      <c r="L11" s="14"/>
      <c r="M11" s="14"/>
    </row>
    <row r="12" spans="1:13" x14ac:dyDescent="0.25">
      <c r="A12" s="1411">
        <v>45596</v>
      </c>
      <c r="B12" s="1531">
        <v>1</v>
      </c>
      <c r="C12" s="1531">
        <v>49.969999999997526</v>
      </c>
      <c r="D12" s="1531">
        <v>0</v>
      </c>
      <c r="E12" s="1531">
        <v>0</v>
      </c>
      <c r="F12" s="1531">
        <v>0</v>
      </c>
      <c r="G12" s="1531">
        <v>0</v>
      </c>
      <c r="H12" s="1510">
        <v>9</v>
      </c>
      <c r="I12" s="1510">
        <v>15539.03</v>
      </c>
      <c r="J12" s="1530">
        <f t="shared" si="1"/>
        <v>10</v>
      </c>
      <c r="K12" s="1530">
        <f t="shared" si="1"/>
        <v>15588.999999999998</v>
      </c>
      <c r="L12" s="14"/>
      <c r="M12" s="14"/>
    </row>
    <row r="13" spans="1:13" x14ac:dyDescent="0.25">
      <c r="A13" s="1411">
        <v>45626</v>
      </c>
      <c r="B13" s="1531">
        <v>0</v>
      </c>
      <c r="C13" s="1531">
        <v>0</v>
      </c>
      <c r="D13" s="1531">
        <v>2</v>
      </c>
      <c r="E13" s="1531">
        <v>40.048299999999998</v>
      </c>
      <c r="F13" s="1531">
        <v>0</v>
      </c>
      <c r="G13" s="1531">
        <v>0</v>
      </c>
      <c r="H13" s="1533">
        <v>4</v>
      </c>
      <c r="I13" s="1533">
        <v>11149.99979</v>
      </c>
      <c r="J13" s="1530">
        <f t="shared" si="1"/>
        <v>6</v>
      </c>
      <c r="K13" s="1530">
        <f t="shared" si="1"/>
        <v>11190.04809</v>
      </c>
      <c r="L13" s="14"/>
      <c r="M13" s="14"/>
    </row>
    <row r="14" spans="1:13"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1528"/>
      <c r="C14" s="1528"/>
      <c r="D14" s="1528"/>
      <c r="E14" s="1529"/>
      <c r="F14" s="1528"/>
      <c r="G14" s="1528"/>
      <c r="H14" s="1528"/>
      <c r="I14" s="1527"/>
      <c r="J14" s="1526"/>
      <c r="K14" s="1526"/>
    </row>
    <row r="15" spans="1:13" ht="15" customHeight="1" x14ac:dyDescent="0.25">
      <c r="A15" s="1854" t="s">
        <v>166</v>
      </c>
      <c r="B15" s="1854"/>
      <c r="C15" s="1854"/>
      <c r="D15" s="1854"/>
      <c r="E15" s="1854"/>
      <c r="F15" s="1854"/>
      <c r="G15" s="1854"/>
      <c r="H15" s="1854"/>
      <c r="I15" s="1854"/>
      <c r="J15" s="1854"/>
      <c r="K15" s="1854"/>
    </row>
    <row r="16" spans="1:13" ht="15" customHeight="1" x14ac:dyDescent="0.25">
      <c r="A16" s="1854" t="s">
        <v>1228</v>
      </c>
      <c r="B16" s="1854"/>
      <c r="C16" s="1854"/>
      <c r="D16" s="1854"/>
      <c r="E16" s="1854"/>
      <c r="F16" s="1854"/>
      <c r="G16" s="1854"/>
      <c r="H16" s="1854"/>
      <c r="I16" s="1854"/>
      <c r="J16" s="1854"/>
      <c r="K16" s="1854"/>
    </row>
    <row r="17" spans="1:11" ht="15" customHeight="1" x14ac:dyDescent="0.25">
      <c r="A17" s="1764" t="s">
        <v>167</v>
      </c>
      <c r="B17" s="1764"/>
      <c r="C17" s="1764"/>
      <c r="D17" s="1764"/>
      <c r="E17" s="523"/>
      <c r="F17" s="523"/>
      <c r="G17" s="523"/>
      <c r="H17" s="523"/>
      <c r="I17" s="523"/>
      <c r="J17" s="524"/>
      <c r="K17" s="524"/>
    </row>
    <row r="18" spans="1:11" x14ac:dyDescent="0.25">
      <c r="B18" s="69"/>
      <c r="C18" s="18"/>
      <c r="D18" s="69"/>
      <c r="E18" s="18"/>
      <c r="F18" s="15"/>
      <c r="G18" s="15"/>
      <c r="H18" s="15"/>
      <c r="I18" s="15"/>
      <c r="J18" s="15"/>
      <c r="K18" s="15"/>
    </row>
    <row r="19" spans="1:11" x14ac:dyDescent="0.25">
      <c r="A19" s="1371"/>
      <c r="B19" s="69"/>
      <c r="C19" s="18"/>
      <c r="D19" s="69"/>
      <c r="E19" s="18"/>
      <c r="F19" s="15"/>
      <c r="G19" s="15"/>
      <c r="H19" s="69"/>
      <c r="I19" s="18"/>
      <c r="J19" s="15"/>
      <c r="K19" s="18"/>
    </row>
    <row r="20" spans="1:11" x14ac:dyDescent="0.25">
      <c r="A20" s="1371"/>
      <c r="B20" s="7"/>
      <c r="C20" s="7"/>
      <c r="D20" s="7"/>
      <c r="E20" s="7"/>
      <c r="F20" s="7"/>
      <c r="G20" s="7"/>
      <c r="H20" s="69"/>
      <c r="I20" s="18"/>
      <c r="J20" s="15"/>
      <c r="K20" s="18"/>
    </row>
    <row r="21" spans="1:11" x14ac:dyDescent="0.25">
      <c r="A21" s="1371"/>
      <c r="B21" s="7"/>
      <c r="C21" s="7"/>
      <c r="D21" s="7"/>
      <c r="E21" s="7"/>
      <c r="F21" s="7"/>
      <c r="G21" s="7"/>
      <c r="H21" s="7"/>
      <c r="I21" s="7"/>
      <c r="J21" s="7"/>
      <c r="K21" s="7"/>
    </row>
    <row r="22" spans="1:11" x14ac:dyDescent="0.25">
      <c r="A22" s="1371"/>
      <c r="B22" s="7"/>
      <c r="C22" s="7"/>
      <c r="D22" s="7"/>
      <c r="E22" s="7"/>
      <c r="F22" s="7"/>
      <c r="G22" s="7"/>
      <c r="H22" s="7"/>
      <c r="I22" s="7"/>
      <c r="J22" s="7"/>
      <c r="K22" s="7"/>
    </row>
    <row r="23" spans="1:11" x14ac:dyDescent="0.25">
      <c r="A23" s="66"/>
      <c r="B23" s="70"/>
      <c r="C23" s="70"/>
      <c r="D23" s="70"/>
      <c r="E23" s="70"/>
      <c r="F23" s="70"/>
      <c r="G23" s="70"/>
      <c r="H23" s="70"/>
      <c r="I23" s="70"/>
      <c r="J23" s="70"/>
      <c r="K23" s="70"/>
    </row>
    <row r="24" spans="1:11" x14ac:dyDescent="0.25">
      <c r="A24" s="66"/>
      <c r="B24" s="70"/>
      <c r="C24" s="70"/>
      <c r="D24" s="70"/>
      <c r="E24" s="70"/>
      <c r="F24" s="70"/>
      <c r="G24" s="70"/>
      <c r="H24" s="70"/>
      <c r="I24" s="70"/>
      <c r="J24" s="70"/>
      <c r="K24" s="70"/>
    </row>
    <row r="25" spans="1:11" x14ac:dyDescent="0.25">
      <c r="A25" s="43"/>
      <c r="B25" s="70"/>
      <c r="C25" s="70"/>
      <c r="D25" s="70"/>
      <c r="E25" s="70"/>
      <c r="F25" s="70"/>
      <c r="G25" s="70"/>
      <c r="H25" s="70"/>
      <c r="I25" s="70"/>
      <c r="J25" s="70"/>
      <c r="K25" s="70"/>
    </row>
  </sheetData>
  <mergeCells count="10">
    <mergeCell ref="A17:D17"/>
    <mergeCell ref="A16:K16"/>
    <mergeCell ref="J2:K2"/>
    <mergeCell ref="A15:K15"/>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election activeCell="L15" sqref="L15"/>
    </sheetView>
  </sheetViews>
  <sheetFormatPr defaultRowHeight="15" x14ac:dyDescent="0.25"/>
  <cols>
    <col min="1" max="1" width="15.140625" style="221" customWidth="1"/>
    <col min="2" max="16384" width="9.140625" style="221"/>
  </cols>
  <sheetData>
    <row r="1" spans="1:22" x14ac:dyDescent="0.25">
      <c r="A1" s="1847" t="s">
        <v>8</v>
      </c>
      <c r="B1" s="1847"/>
      <c r="C1" s="1847"/>
      <c r="D1" s="1847"/>
      <c r="E1" s="1847"/>
      <c r="F1" s="1847"/>
      <c r="G1" s="1847"/>
      <c r="H1" s="1847"/>
      <c r="I1" s="1847"/>
      <c r="J1" s="44"/>
      <c r="K1" s="44"/>
    </row>
    <row r="2" spans="1:22" x14ac:dyDescent="0.25">
      <c r="A2" s="1989" t="s">
        <v>168</v>
      </c>
      <c r="B2" s="1987" t="s">
        <v>162</v>
      </c>
      <c r="C2" s="1988"/>
      <c r="D2" s="1987" t="s">
        <v>163</v>
      </c>
      <c r="E2" s="1988"/>
      <c r="F2" s="1987" t="s">
        <v>164</v>
      </c>
      <c r="G2" s="1988"/>
      <c r="H2" s="1987" t="s">
        <v>169</v>
      </c>
      <c r="I2" s="1988"/>
      <c r="J2" s="1987" t="s">
        <v>94</v>
      </c>
      <c r="K2" s="1988"/>
    </row>
    <row r="3" spans="1:22" ht="30" x14ac:dyDescent="0.25">
      <c r="A3" s="1782"/>
      <c r="B3" s="1544" t="s">
        <v>139</v>
      </c>
      <c r="C3" s="1544" t="s">
        <v>1215</v>
      </c>
      <c r="D3" s="1544" t="s">
        <v>139</v>
      </c>
      <c r="E3" s="1544" t="s">
        <v>1215</v>
      </c>
      <c r="F3" s="1544" t="s">
        <v>139</v>
      </c>
      <c r="G3" s="1544" t="s">
        <v>1215</v>
      </c>
      <c r="H3" s="1544" t="s">
        <v>139</v>
      </c>
      <c r="I3" s="1544" t="s">
        <v>1215</v>
      </c>
      <c r="J3" s="1544" t="s">
        <v>139</v>
      </c>
      <c r="K3" s="1544" t="s">
        <v>1215</v>
      </c>
    </row>
    <row r="4" spans="1:22" x14ac:dyDescent="0.25">
      <c r="A4" s="1521" t="s">
        <v>477</v>
      </c>
      <c r="B4" s="1543">
        <v>354</v>
      </c>
      <c r="C4" s="1543">
        <v>10393.319999999998</v>
      </c>
      <c r="D4" s="1543">
        <v>73</v>
      </c>
      <c r="E4" s="1543">
        <v>1010.7463999999998</v>
      </c>
      <c r="F4" s="1543">
        <v>5</v>
      </c>
      <c r="G4" s="1543">
        <v>41.44</v>
      </c>
      <c r="H4" s="1543">
        <v>257</v>
      </c>
      <c r="I4" s="1543">
        <v>33709.596000000005</v>
      </c>
      <c r="J4" s="1543">
        <v>689</v>
      </c>
      <c r="K4" s="1543">
        <v>45155.102399999996</v>
      </c>
      <c r="L4" s="14"/>
      <c r="M4" s="14"/>
    </row>
    <row r="5" spans="1:22" x14ac:dyDescent="0.25">
      <c r="A5" s="1519" t="s">
        <v>681</v>
      </c>
      <c r="B5" s="1542">
        <f t="shared" ref="B5:K5" si="0">SUM(B6:B13)</f>
        <v>302</v>
      </c>
      <c r="C5" s="1542">
        <f t="shared" si="0"/>
        <v>14271.44</v>
      </c>
      <c r="D5" s="1542">
        <f t="shared" si="0"/>
        <v>106</v>
      </c>
      <c r="E5" s="1542">
        <f t="shared" si="0"/>
        <v>2279.0976176649997</v>
      </c>
      <c r="F5" s="1542">
        <f t="shared" si="0"/>
        <v>2</v>
      </c>
      <c r="G5" s="1542">
        <f t="shared" si="0"/>
        <v>47.78</v>
      </c>
      <c r="H5" s="1542">
        <f t="shared" si="0"/>
        <v>243</v>
      </c>
      <c r="I5" s="1542">
        <f t="shared" si="0"/>
        <v>46750.413349599999</v>
      </c>
      <c r="J5" s="1542">
        <f t="shared" si="0"/>
        <v>653</v>
      </c>
      <c r="K5" s="1542">
        <f t="shared" si="0"/>
        <v>63348.726067265001</v>
      </c>
      <c r="L5" s="14"/>
      <c r="M5" s="14"/>
      <c r="N5" s="14"/>
      <c r="O5" s="14"/>
      <c r="P5" s="14"/>
      <c r="Q5" s="14"/>
      <c r="R5" s="14"/>
      <c r="S5" s="14"/>
      <c r="T5" s="14"/>
      <c r="U5" s="14"/>
      <c r="V5" s="14"/>
    </row>
    <row r="6" spans="1:22" x14ac:dyDescent="0.25">
      <c r="A6" s="1411">
        <v>45412</v>
      </c>
      <c r="B6" s="1538">
        <v>51</v>
      </c>
      <c r="C6" s="1538">
        <v>1387.3100000000002</v>
      </c>
      <c r="D6" s="1538">
        <v>13</v>
      </c>
      <c r="E6" s="1538">
        <v>206.12993134999999</v>
      </c>
      <c r="F6" s="1538">
        <v>1</v>
      </c>
      <c r="G6" s="1538">
        <v>5.0199999999999996</v>
      </c>
      <c r="H6" s="1538">
        <v>42</v>
      </c>
      <c r="I6" s="1538">
        <v>6103.73</v>
      </c>
      <c r="J6" s="1538">
        <f t="shared" ref="J6:K10" si="1">B6+D6+F6+H6</f>
        <v>107</v>
      </c>
      <c r="K6" s="1538">
        <f t="shared" si="1"/>
        <v>7702.1899313499998</v>
      </c>
      <c r="L6" s="14"/>
      <c r="M6" s="14"/>
    </row>
    <row r="7" spans="1:22" x14ac:dyDescent="0.25">
      <c r="A7" s="1411">
        <v>45443</v>
      </c>
      <c r="B7" s="1538">
        <v>56</v>
      </c>
      <c r="C7" s="1538">
        <v>839.50000000000011</v>
      </c>
      <c r="D7" s="1538">
        <v>19</v>
      </c>
      <c r="E7" s="1538">
        <v>135.11000000000001</v>
      </c>
      <c r="F7" s="1538">
        <v>0</v>
      </c>
      <c r="G7" s="1538">
        <v>0</v>
      </c>
      <c r="H7" s="1538">
        <v>38</v>
      </c>
      <c r="I7" s="1538">
        <v>23968.573617000002</v>
      </c>
      <c r="J7" s="1538">
        <f t="shared" si="1"/>
        <v>113</v>
      </c>
      <c r="K7" s="1538">
        <f t="shared" si="1"/>
        <v>24943.183617000002</v>
      </c>
      <c r="L7" s="14"/>
      <c r="M7" s="14"/>
    </row>
    <row r="8" spans="1:22" x14ac:dyDescent="0.25">
      <c r="A8" s="1411">
        <v>45473</v>
      </c>
      <c r="B8" s="1538">
        <v>26</v>
      </c>
      <c r="C8" s="1538">
        <v>822.4</v>
      </c>
      <c r="D8" s="1538">
        <v>13</v>
      </c>
      <c r="E8" s="1538">
        <v>187.04359809999997</v>
      </c>
      <c r="F8" s="1538">
        <v>0</v>
      </c>
      <c r="G8" s="1538">
        <v>0</v>
      </c>
      <c r="H8" s="1538">
        <v>22</v>
      </c>
      <c r="I8" s="1538">
        <v>5985.75</v>
      </c>
      <c r="J8" s="1538">
        <f t="shared" si="1"/>
        <v>61</v>
      </c>
      <c r="K8" s="1538">
        <f t="shared" si="1"/>
        <v>6995.1935980999997</v>
      </c>
      <c r="L8" s="14"/>
      <c r="M8" s="14"/>
    </row>
    <row r="9" spans="1:22" x14ac:dyDescent="0.25">
      <c r="A9" s="1411">
        <v>45504</v>
      </c>
      <c r="B9" s="1538">
        <v>32</v>
      </c>
      <c r="C9" s="1538">
        <v>489.7</v>
      </c>
      <c r="D9" s="1538">
        <v>12</v>
      </c>
      <c r="E9" s="1538">
        <v>119.80251000000001</v>
      </c>
      <c r="F9" s="1538">
        <v>0</v>
      </c>
      <c r="G9" s="1538">
        <v>0</v>
      </c>
      <c r="H9" s="1538">
        <v>19</v>
      </c>
      <c r="I9" s="1538">
        <v>3714.7100068</v>
      </c>
      <c r="J9" s="1538">
        <f t="shared" si="1"/>
        <v>63</v>
      </c>
      <c r="K9" s="1538">
        <f t="shared" si="1"/>
        <v>4324.2125168000002</v>
      </c>
      <c r="L9" s="14"/>
      <c r="M9" s="14"/>
    </row>
    <row r="10" spans="1:22" x14ac:dyDescent="0.25">
      <c r="A10" s="1411">
        <v>45535</v>
      </c>
      <c r="B10" s="1538">
        <v>30</v>
      </c>
      <c r="C10" s="1538">
        <v>618.3900000000001</v>
      </c>
      <c r="D10" s="1538">
        <v>12</v>
      </c>
      <c r="E10" s="1538">
        <v>151.06310521500001</v>
      </c>
      <c r="F10" s="1538">
        <v>0</v>
      </c>
      <c r="G10" s="1538">
        <v>0</v>
      </c>
      <c r="H10" s="1538">
        <v>34</v>
      </c>
      <c r="I10" s="1538">
        <v>590.71999999999991</v>
      </c>
      <c r="J10" s="1538">
        <f t="shared" si="1"/>
        <v>76</v>
      </c>
      <c r="K10" s="1538">
        <f t="shared" si="1"/>
        <v>1360.1731052149999</v>
      </c>
      <c r="L10" s="14"/>
      <c r="M10" s="14"/>
    </row>
    <row r="11" spans="1:22" x14ac:dyDescent="0.25">
      <c r="A11" s="1411">
        <v>45565</v>
      </c>
      <c r="B11" s="1538">
        <v>34</v>
      </c>
      <c r="C11" s="1538">
        <v>8097.39</v>
      </c>
      <c r="D11" s="1538">
        <v>11</v>
      </c>
      <c r="E11" s="1538">
        <v>235.03489999999999</v>
      </c>
      <c r="F11" s="1538">
        <v>0</v>
      </c>
      <c r="G11" s="1538">
        <v>0</v>
      </c>
      <c r="H11" s="1538">
        <v>25</v>
      </c>
      <c r="I11" s="1538">
        <v>4265.07</v>
      </c>
      <c r="J11" s="1538">
        <f>B11+D11+F11+H11</f>
        <v>70</v>
      </c>
      <c r="K11" s="1538">
        <v>12597.49</v>
      </c>
      <c r="L11" s="14"/>
      <c r="M11" s="14"/>
    </row>
    <row r="12" spans="1:22" x14ac:dyDescent="0.25">
      <c r="A12" s="1411">
        <v>45596</v>
      </c>
      <c r="B12" s="1539">
        <v>39</v>
      </c>
      <c r="C12" s="1539">
        <v>1235.06</v>
      </c>
      <c r="D12" s="1541">
        <v>16</v>
      </c>
      <c r="E12" s="1540">
        <v>791.54</v>
      </c>
      <c r="F12" s="1539">
        <v>1</v>
      </c>
      <c r="G12" s="1539">
        <v>42.76</v>
      </c>
      <c r="H12" s="1539">
        <v>29</v>
      </c>
      <c r="I12" s="1539">
        <v>1306.3900000000001</v>
      </c>
      <c r="J12" s="1539">
        <v>85</v>
      </c>
      <c r="K12" s="1539">
        <v>3375.75</v>
      </c>
      <c r="L12" s="14"/>
      <c r="M12" s="14"/>
    </row>
    <row r="13" spans="1:22" x14ac:dyDescent="0.25">
      <c r="A13" s="1411">
        <v>45626</v>
      </c>
      <c r="B13" s="1538">
        <v>34</v>
      </c>
      <c r="C13" s="1538">
        <v>781.69</v>
      </c>
      <c r="D13" s="1538">
        <v>10</v>
      </c>
      <c r="E13" s="1538">
        <v>453.37357300000002</v>
      </c>
      <c r="F13" s="1538">
        <v>0</v>
      </c>
      <c r="G13" s="1538">
        <v>0</v>
      </c>
      <c r="H13" s="1538">
        <v>34</v>
      </c>
      <c r="I13" s="1538">
        <v>815.46972579999999</v>
      </c>
      <c r="J13" s="1538">
        <v>78</v>
      </c>
      <c r="K13" s="1538">
        <v>2050.5332988</v>
      </c>
      <c r="L13" s="14"/>
      <c r="M13" s="14"/>
    </row>
    <row r="14" spans="1:22"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518"/>
      <c r="C14" s="519"/>
      <c r="D14" s="519"/>
      <c r="E14" s="519"/>
      <c r="F14" s="519"/>
      <c r="G14" s="519"/>
      <c r="H14" s="519"/>
      <c r="I14" s="519"/>
      <c r="J14" s="519"/>
      <c r="K14" s="519"/>
    </row>
    <row r="15" spans="1:22" x14ac:dyDescent="0.25">
      <c r="A15" s="150" t="s">
        <v>170</v>
      </c>
      <c r="B15" s="150"/>
      <c r="C15" s="150"/>
      <c r="D15" s="16"/>
      <c r="E15" s="16"/>
      <c r="F15" s="16"/>
      <c r="G15" s="16"/>
      <c r="H15" s="16"/>
      <c r="I15" s="16"/>
      <c r="J15" s="16"/>
      <c r="K15" s="16"/>
    </row>
    <row r="16" spans="1:22" x14ac:dyDescent="0.25">
      <c r="A16" s="1375" t="s">
        <v>167</v>
      </c>
      <c r="B16" s="1375"/>
      <c r="C16" s="19"/>
      <c r="D16" s="16"/>
      <c r="E16" s="16"/>
      <c r="F16" s="16"/>
      <c r="G16" s="16"/>
      <c r="H16" s="16"/>
      <c r="I16" s="16"/>
      <c r="J16" s="16"/>
      <c r="K16" s="16"/>
    </row>
    <row r="17" spans="1:11" x14ac:dyDescent="0.25">
      <c r="B17" s="16"/>
      <c r="C17" s="16"/>
      <c r="D17" s="16"/>
      <c r="E17" s="16"/>
      <c r="F17" s="16"/>
      <c r="G17" s="16"/>
      <c r="H17" s="16"/>
      <c r="I17" s="16"/>
      <c r="J17" s="16"/>
      <c r="K17" s="16"/>
    </row>
    <row r="18" spans="1:11" x14ac:dyDescent="0.25">
      <c r="A18" s="1371"/>
      <c r="B18" s="71"/>
      <c r="C18" s="71"/>
      <c r="D18" s="71"/>
      <c r="E18" s="71"/>
      <c r="F18" s="71"/>
      <c r="G18" s="71"/>
      <c r="H18" s="71"/>
      <c r="I18" s="71"/>
      <c r="J18" s="71"/>
      <c r="K18" s="71"/>
    </row>
    <row r="19" spans="1:11" x14ac:dyDescent="0.25">
      <c r="A19" s="1371"/>
      <c r="B19" s="71"/>
      <c r="C19" s="71"/>
      <c r="D19" s="71"/>
      <c r="E19" s="71"/>
      <c r="F19" s="71"/>
      <c r="G19" s="71"/>
      <c r="H19" s="71"/>
      <c r="I19" s="72"/>
      <c r="J19" s="71"/>
      <c r="K19" s="71"/>
    </row>
    <row r="20" spans="1:11" x14ac:dyDescent="0.25">
      <c r="A20" s="1371"/>
      <c r="B20" s="71"/>
      <c r="C20" s="71"/>
      <c r="D20" s="71"/>
      <c r="E20" s="71"/>
      <c r="F20" s="71"/>
      <c r="G20" s="71"/>
      <c r="H20" s="71"/>
      <c r="I20" s="71"/>
      <c r="J20" s="71"/>
      <c r="K20" s="71"/>
    </row>
    <row r="21" spans="1:11" x14ac:dyDescent="0.25">
      <c r="A21" s="1371"/>
      <c r="B21" s="71"/>
      <c r="C21" s="71"/>
      <c r="D21" s="71"/>
      <c r="E21" s="71"/>
      <c r="F21" s="71"/>
      <c r="G21" s="71"/>
      <c r="H21" s="71"/>
      <c r="I21" s="71"/>
      <c r="J21" s="71"/>
      <c r="K21" s="71"/>
    </row>
    <row r="22" spans="1:11" x14ac:dyDescent="0.25">
      <c r="A22" s="66"/>
      <c r="B22" s="73"/>
      <c r="C22" s="73"/>
      <c r="D22" s="73"/>
      <c r="E22" s="73"/>
      <c r="F22" s="73"/>
      <c r="G22" s="73"/>
      <c r="H22" s="73"/>
      <c r="I22" s="74"/>
      <c r="J22" s="73"/>
      <c r="K22" s="74"/>
    </row>
    <row r="23" spans="1:11" x14ac:dyDescent="0.25">
      <c r="A23" s="66"/>
      <c r="B23" s="73"/>
      <c r="C23" s="73"/>
      <c r="D23" s="73"/>
      <c r="E23" s="73"/>
      <c r="F23" s="73"/>
      <c r="G23" s="73"/>
      <c r="H23" s="73"/>
      <c r="I23" s="73"/>
      <c r="J23" s="73"/>
      <c r="K23" s="73"/>
    </row>
    <row r="24" spans="1:11" x14ac:dyDescent="0.25">
      <c r="A24" s="43"/>
      <c r="B24" s="73"/>
      <c r="C24" s="73"/>
      <c r="D24" s="73"/>
      <c r="E24" s="73"/>
      <c r="F24" s="73"/>
      <c r="G24" s="73"/>
      <c r="H24" s="73"/>
      <c r="I24" s="73"/>
      <c r="J24" s="73"/>
      <c r="K24" s="73"/>
    </row>
    <row r="25" spans="1:11" x14ac:dyDescent="0.25">
      <c r="A25" s="43"/>
      <c r="B25" s="73"/>
      <c r="C25" s="73"/>
      <c r="D25" s="73"/>
      <c r="E25" s="73"/>
      <c r="F25" s="73"/>
      <c r="G25" s="73"/>
      <c r="H25" s="73"/>
      <c r="I25" s="73"/>
      <c r="J25" s="73"/>
      <c r="K25" s="73"/>
    </row>
    <row r="27" spans="1:11" x14ac:dyDescent="0.25">
      <c r="D27" s="75"/>
      <c r="E27" s="60"/>
      <c r="F27" s="60"/>
      <c r="G27" s="60"/>
      <c r="H27" s="60"/>
      <c r="I27" s="60"/>
      <c r="J27" s="60"/>
      <c r="K27" s="60"/>
    </row>
    <row r="28" spans="1:11" x14ac:dyDescent="0.25">
      <c r="D28" s="19"/>
      <c r="E28" s="60"/>
      <c r="F28" s="60"/>
      <c r="G28" s="60"/>
      <c r="H28" s="60"/>
      <c r="I28" s="60"/>
      <c r="J28" s="60"/>
      <c r="K28" s="60"/>
    </row>
    <row r="29" spans="1:11" x14ac:dyDescent="0.25">
      <c r="D29" s="76"/>
      <c r="E29" s="76"/>
      <c r="F29" s="76"/>
      <c r="G29" s="76"/>
      <c r="H29" s="76"/>
      <c r="I29" s="76"/>
      <c r="J29" s="76"/>
      <c r="K29" s="76"/>
    </row>
  </sheetData>
  <mergeCells count="7">
    <mergeCell ref="J2:K2"/>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
  <sheetViews>
    <sheetView showGridLines="0" workbookViewId="0">
      <selection activeCell="N8" sqref="N8"/>
    </sheetView>
  </sheetViews>
  <sheetFormatPr defaultColWidth="9.140625" defaultRowHeight="15" x14ac:dyDescent="0.25"/>
  <cols>
    <col min="1" max="2" width="14.5703125" style="77" bestFit="1" customWidth="1"/>
    <col min="3" max="3" width="15.85546875" style="77" bestFit="1" customWidth="1"/>
    <col min="4" max="4" width="14.5703125" style="77" bestFit="1" customWidth="1"/>
    <col min="5" max="5" width="15.85546875" style="77" bestFit="1" customWidth="1"/>
    <col min="6" max="6" width="14.5703125" style="77" bestFit="1" customWidth="1"/>
    <col min="7" max="7" width="15.85546875" style="77" bestFit="1" customWidth="1"/>
    <col min="8" max="8" width="9.5703125" style="77" customWidth="1"/>
    <col min="9" max="9" width="15.85546875" style="77" bestFit="1" customWidth="1"/>
    <col min="10" max="10" width="8.5703125" style="77" customWidth="1"/>
    <col min="11" max="16384" width="9.140625" style="77"/>
  </cols>
  <sheetData>
    <row r="1" spans="1:21" ht="15.75" customHeight="1" x14ac:dyDescent="0.25">
      <c r="A1" s="1858" t="s">
        <v>680</v>
      </c>
      <c r="B1" s="1858"/>
      <c r="C1" s="1858"/>
      <c r="D1" s="1858"/>
      <c r="E1" s="1858"/>
      <c r="F1" s="1858"/>
      <c r="G1" s="1858"/>
      <c r="H1" s="1858"/>
      <c r="I1" s="1858"/>
    </row>
    <row r="2" spans="1:21" s="220" customFormat="1" ht="18" customHeight="1" x14ac:dyDescent="0.25">
      <c r="A2" s="1990" t="s">
        <v>168</v>
      </c>
      <c r="B2" s="1991" t="s">
        <v>163</v>
      </c>
      <c r="C2" s="1992"/>
      <c r="D2" s="1991" t="s">
        <v>162</v>
      </c>
      <c r="E2" s="1992"/>
      <c r="F2" s="1991" t="s">
        <v>165</v>
      </c>
      <c r="G2" s="1992"/>
      <c r="H2" s="1991" t="s">
        <v>94</v>
      </c>
      <c r="I2" s="1992"/>
    </row>
    <row r="3" spans="1:21" s="220" customFormat="1" ht="27" customHeight="1" x14ac:dyDescent="0.25">
      <c r="A3" s="1860"/>
      <c r="B3" s="1555" t="s">
        <v>139</v>
      </c>
      <c r="C3" s="1555" t="s">
        <v>1215</v>
      </c>
      <c r="D3" s="1555" t="s">
        <v>139</v>
      </c>
      <c r="E3" s="1555" t="s">
        <v>1215</v>
      </c>
      <c r="F3" s="1555" t="s">
        <v>139</v>
      </c>
      <c r="G3" s="1555" t="s">
        <v>1215</v>
      </c>
      <c r="H3" s="1555" t="s">
        <v>139</v>
      </c>
      <c r="I3" s="1555" t="s">
        <v>1215</v>
      </c>
    </row>
    <row r="4" spans="1:21" s="81" customFormat="1" ht="18" customHeight="1" x14ac:dyDescent="0.25">
      <c r="A4" s="1521" t="s">
        <v>477</v>
      </c>
      <c r="B4" s="1554">
        <v>288</v>
      </c>
      <c r="C4" s="1554">
        <v>255227.82389999996</v>
      </c>
      <c r="D4" s="1554">
        <v>945</v>
      </c>
      <c r="E4" s="1554">
        <v>297407.27326509001</v>
      </c>
      <c r="F4" s="1554">
        <v>114</v>
      </c>
      <c r="G4" s="1554">
        <v>285120.4498</v>
      </c>
      <c r="H4" s="1554">
        <v>1347</v>
      </c>
      <c r="I4" s="1553">
        <v>837755.54696509009</v>
      </c>
      <c r="J4" s="1729"/>
      <c r="K4" s="1729"/>
    </row>
    <row r="5" spans="1:21" s="81" customFormat="1" ht="18" customHeight="1" x14ac:dyDescent="0.25">
      <c r="A5" s="1552" t="s">
        <v>681</v>
      </c>
      <c r="B5" s="1551">
        <f t="shared" ref="B5:I5" si="0">SUM(B6:B13)</f>
        <v>218</v>
      </c>
      <c r="C5" s="1551">
        <f t="shared" si="0"/>
        <v>207049.1054</v>
      </c>
      <c r="D5" s="1551">
        <f t="shared" si="0"/>
        <v>751</v>
      </c>
      <c r="E5" s="1551">
        <f t="shared" si="0"/>
        <v>214597.47999999998</v>
      </c>
      <c r="F5" s="1551">
        <f t="shared" si="0"/>
        <v>100</v>
      </c>
      <c r="G5" s="1551">
        <f t="shared" si="0"/>
        <v>178783.15920000002</v>
      </c>
      <c r="H5" s="1551">
        <f t="shared" si="0"/>
        <v>1069</v>
      </c>
      <c r="I5" s="1551">
        <f t="shared" si="0"/>
        <v>600429.74460000009</v>
      </c>
      <c r="J5" s="1729"/>
      <c r="K5" s="1729"/>
      <c r="L5" s="82"/>
      <c r="M5" s="82"/>
      <c r="N5" s="82"/>
      <c r="O5" s="82"/>
      <c r="P5" s="82"/>
      <c r="Q5" s="82"/>
      <c r="R5" s="82"/>
      <c r="S5" s="82"/>
      <c r="T5" s="82"/>
      <c r="U5" s="82"/>
    </row>
    <row r="6" spans="1:21" s="220" customFormat="1" ht="18" customHeight="1" x14ac:dyDescent="0.25">
      <c r="A6" s="1411">
        <v>45412</v>
      </c>
      <c r="B6" s="1549">
        <v>11</v>
      </c>
      <c r="C6" s="1548">
        <v>9221.5999999999985</v>
      </c>
      <c r="D6" s="1549">
        <v>83</v>
      </c>
      <c r="E6" s="1548">
        <v>14558.000000000002</v>
      </c>
      <c r="F6" s="1549">
        <v>7</v>
      </c>
      <c r="G6" s="1548">
        <v>6728</v>
      </c>
      <c r="H6" s="1546">
        <f>SUM(B6,D6,F6)</f>
        <v>101</v>
      </c>
      <c r="I6" s="1545">
        <f>SUM(C6,E6,G6)</f>
        <v>30507.599999999999</v>
      </c>
      <c r="J6" s="1729"/>
      <c r="K6" s="1729"/>
    </row>
    <row r="7" spans="1:21" s="220" customFormat="1" ht="18" customHeight="1" x14ac:dyDescent="0.25">
      <c r="A7" s="1411">
        <v>45443</v>
      </c>
      <c r="B7" s="1550">
        <v>25</v>
      </c>
      <c r="C7" s="1548">
        <v>20114</v>
      </c>
      <c r="D7" s="1550">
        <v>89</v>
      </c>
      <c r="E7" s="1548">
        <v>30261</v>
      </c>
      <c r="F7" s="1549">
        <v>9</v>
      </c>
      <c r="G7" s="1548">
        <v>10852</v>
      </c>
      <c r="H7" s="1546">
        <v>123</v>
      </c>
      <c r="I7" s="1545">
        <v>61227</v>
      </c>
      <c r="J7" s="1729"/>
      <c r="K7" s="1729"/>
    </row>
    <row r="8" spans="1:21" s="220" customFormat="1" ht="18" customHeight="1" x14ac:dyDescent="0.25">
      <c r="A8" s="1411">
        <v>45473</v>
      </c>
      <c r="B8" s="1550">
        <v>27</v>
      </c>
      <c r="C8" s="1548">
        <v>18962.733899999999</v>
      </c>
      <c r="D8" s="1550">
        <v>95</v>
      </c>
      <c r="E8" s="1548">
        <v>22087.75</v>
      </c>
      <c r="F8" s="1549">
        <v>9</v>
      </c>
      <c r="G8" s="1548">
        <v>23246.670600000001</v>
      </c>
      <c r="H8" s="1546">
        <f t="shared" ref="H8:I11" si="1">SUM(B8,D8,F8)</f>
        <v>131</v>
      </c>
      <c r="I8" s="1545">
        <f t="shared" si="1"/>
        <v>64297.154500000004</v>
      </c>
      <c r="J8" s="1729"/>
      <c r="K8" s="1729"/>
    </row>
    <row r="9" spans="1:21" s="220" customFormat="1" ht="18" customHeight="1" x14ac:dyDescent="0.25">
      <c r="A9" s="1411">
        <v>45504</v>
      </c>
      <c r="B9" s="1548">
        <v>30</v>
      </c>
      <c r="C9" s="1548">
        <v>32469</v>
      </c>
      <c r="D9" s="1548">
        <v>88</v>
      </c>
      <c r="E9" s="1548">
        <v>29476</v>
      </c>
      <c r="F9" s="1548">
        <v>17</v>
      </c>
      <c r="G9" s="1548">
        <v>32098</v>
      </c>
      <c r="H9" s="1546">
        <f t="shared" si="1"/>
        <v>135</v>
      </c>
      <c r="I9" s="1545">
        <f t="shared" si="1"/>
        <v>94043</v>
      </c>
      <c r="J9" s="1729"/>
      <c r="K9" s="1729"/>
    </row>
    <row r="10" spans="1:21" s="220" customFormat="1" ht="18" customHeight="1" x14ac:dyDescent="0.25">
      <c r="A10" s="1411">
        <v>45535</v>
      </c>
      <c r="B10" s="1548">
        <v>28</v>
      </c>
      <c r="C10" s="1548">
        <v>16580</v>
      </c>
      <c r="D10" s="1548">
        <v>122</v>
      </c>
      <c r="E10" s="1548">
        <v>26124</v>
      </c>
      <c r="F10" s="1548">
        <v>20</v>
      </c>
      <c r="G10" s="1548">
        <v>36707</v>
      </c>
      <c r="H10" s="1546">
        <f t="shared" si="1"/>
        <v>170</v>
      </c>
      <c r="I10" s="1545">
        <f t="shared" si="1"/>
        <v>79411</v>
      </c>
      <c r="J10" s="1729"/>
      <c r="K10" s="1729"/>
    </row>
    <row r="11" spans="1:21" s="220" customFormat="1" ht="18" customHeight="1" x14ac:dyDescent="0.25">
      <c r="A11" s="1411">
        <v>45565</v>
      </c>
      <c r="B11" s="1547">
        <v>43</v>
      </c>
      <c r="C11" s="1547">
        <v>47261</v>
      </c>
      <c r="D11" s="1547">
        <v>100</v>
      </c>
      <c r="E11" s="1547">
        <v>53852</v>
      </c>
      <c r="F11" s="1547">
        <v>14</v>
      </c>
      <c r="G11" s="1547">
        <v>26209</v>
      </c>
      <c r="H11" s="1546">
        <f t="shared" si="1"/>
        <v>157</v>
      </c>
      <c r="I11" s="1545">
        <f t="shared" si="1"/>
        <v>127322</v>
      </c>
      <c r="J11" s="1729"/>
      <c r="K11" s="1729"/>
    </row>
    <row r="12" spans="1:21" s="220" customFormat="1" ht="18" customHeight="1" x14ac:dyDescent="0.25">
      <c r="A12" s="1411">
        <v>45596</v>
      </c>
      <c r="B12" s="1547">
        <v>33</v>
      </c>
      <c r="C12" s="1547">
        <v>31798.371500000001</v>
      </c>
      <c r="D12" s="1547">
        <v>115</v>
      </c>
      <c r="E12" s="1547">
        <v>29316.799999999999</v>
      </c>
      <c r="F12" s="1547">
        <v>11</v>
      </c>
      <c r="G12" s="1547">
        <v>14967.1486</v>
      </c>
      <c r="H12" s="1546">
        <v>159</v>
      </c>
      <c r="I12" s="1545">
        <v>76082.320099999997</v>
      </c>
      <c r="J12" s="1729"/>
      <c r="K12" s="1729"/>
    </row>
    <row r="13" spans="1:21" s="220" customFormat="1" ht="18" customHeight="1" x14ac:dyDescent="0.25">
      <c r="A13" s="1411">
        <v>45626</v>
      </c>
      <c r="B13" s="1547">
        <v>21</v>
      </c>
      <c r="C13" s="1547">
        <v>30642.400000000001</v>
      </c>
      <c r="D13" s="1547">
        <v>59</v>
      </c>
      <c r="E13" s="1547">
        <v>8921.93</v>
      </c>
      <c r="F13" s="1547">
        <v>13</v>
      </c>
      <c r="G13" s="1547">
        <v>27975.34</v>
      </c>
      <c r="H13" s="1546">
        <f>SUM(B13,D13,F13)</f>
        <v>93</v>
      </c>
      <c r="I13" s="1545">
        <f>SUM(C13,E13,G13)</f>
        <v>67539.67</v>
      </c>
      <c r="J13" s="1729"/>
      <c r="K13" s="1729"/>
    </row>
    <row r="14" spans="1:21" s="220" customFormat="1" ht="18" customHeigh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520"/>
      <c r="C14" s="521"/>
      <c r="D14" s="520"/>
      <c r="E14" s="521"/>
      <c r="F14" s="520"/>
      <c r="G14" s="521"/>
      <c r="H14" s="522"/>
      <c r="I14" s="239"/>
    </row>
    <row r="15" spans="1:21" s="220" customFormat="1" ht="13.5" customHeight="1" x14ac:dyDescent="0.25">
      <c r="A15" s="1857" t="s">
        <v>171</v>
      </c>
      <c r="B15" s="1857"/>
    </row>
    <row r="16" spans="1:21" x14ac:dyDescent="0.25">
      <c r="C16" s="89"/>
      <c r="H16" s="90"/>
      <c r="I16" s="91"/>
    </row>
    <row r="17" spans="2:9" x14ac:dyDescent="0.25">
      <c r="I17" s="89"/>
    </row>
    <row r="18" spans="2:9" ht="0.75" customHeight="1" x14ac:dyDescent="0.25"/>
    <row r="19" spans="2:9" x14ac:dyDescent="0.25">
      <c r="B19" s="90"/>
      <c r="C19" s="90"/>
      <c r="D19" s="90"/>
      <c r="E19" s="90"/>
      <c r="F19" s="90"/>
      <c r="G19" s="90"/>
      <c r="H19" s="90"/>
      <c r="I19" s="90"/>
    </row>
  </sheetData>
  <mergeCells count="7">
    <mergeCell ref="A15:B15"/>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scale="98" orientation="landscape"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showGridLines="0" workbookViewId="0">
      <selection activeCell="O11" sqref="O11"/>
    </sheetView>
  </sheetViews>
  <sheetFormatPr defaultRowHeight="15" x14ac:dyDescent="0.25"/>
  <cols>
    <col min="1" max="1" width="13.140625" style="221" customWidth="1"/>
    <col min="2" max="17" width="8.7109375" style="221" customWidth="1"/>
    <col min="18" max="16384" width="9.140625" style="221"/>
  </cols>
  <sheetData>
    <row r="1" spans="1:19" x14ac:dyDescent="0.25">
      <c r="A1" s="145" t="s">
        <v>9</v>
      </c>
    </row>
    <row r="2" spans="1:19" ht="45" customHeight="1" x14ac:dyDescent="0.25">
      <c r="A2" s="1994" t="s">
        <v>114</v>
      </c>
      <c r="B2" s="1993" t="s">
        <v>779</v>
      </c>
      <c r="C2" s="1993"/>
      <c r="D2" s="1993"/>
      <c r="E2" s="1993"/>
      <c r="F2" s="1995" t="s">
        <v>780</v>
      </c>
      <c r="G2" s="1995"/>
      <c r="H2" s="1995"/>
      <c r="I2" s="1995"/>
      <c r="J2" s="1974" t="s">
        <v>781</v>
      </c>
      <c r="K2" s="1974"/>
      <c r="L2" s="1974" t="s">
        <v>782</v>
      </c>
      <c r="M2" s="1974"/>
      <c r="N2" s="1974"/>
      <c r="O2" s="1974"/>
      <c r="P2" s="1974" t="s">
        <v>783</v>
      </c>
      <c r="Q2" s="1974"/>
    </row>
    <row r="3" spans="1:19" x14ac:dyDescent="0.25">
      <c r="A3" s="1994"/>
      <c r="B3" s="1993" t="s">
        <v>784</v>
      </c>
      <c r="C3" s="1993"/>
      <c r="D3" s="1993" t="s">
        <v>785</v>
      </c>
      <c r="E3" s="1993"/>
      <c r="F3" s="1993" t="s">
        <v>784</v>
      </c>
      <c r="G3" s="1993"/>
      <c r="H3" s="1993" t="s">
        <v>785</v>
      </c>
      <c r="I3" s="1993"/>
      <c r="J3" s="1974"/>
      <c r="K3" s="1974"/>
      <c r="L3" s="1993" t="s">
        <v>784</v>
      </c>
      <c r="M3" s="1993"/>
      <c r="N3" s="1993" t="s">
        <v>785</v>
      </c>
      <c r="O3" s="1993"/>
      <c r="P3" s="1974"/>
      <c r="Q3" s="1974"/>
    </row>
    <row r="4" spans="1:19" ht="45" x14ac:dyDescent="0.25">
      <c r="A4" s="1994"/>
      <c r="B4" s="1559" t="s">
        <v>786</v>
      </c>
      <c r="C4" s="1559" t="s">
        <v>122</v>
      </c>
      <c r="D4" s="1559" t="s">
        <v>786</v>
      </c>
      <c r="E4" s="1559" t="s">
        <v>122</v>
      </c>
      <c r="F4" s="1559" t="s">
        <v>786</v>
      </c>
      <c r="G4" s="1559" t="s">
        <v>122</v>
      </c>
      <c r="H4" s="1559" t="s">
        <v>786</v>
      </c>
      <c r="I4" s="1559" t="s">
        <v>122</v>
      </c>
      <c r="J4" s="1559" t="s">
        <v>786</v>
      </c>
      <c r="K4" s="1559" t="s">
        <v>122</v>
      </c>
      <c r="L4" s="1559" t="s">
        <v>786</v>
      </c>
      <c r="M4" s="1559" t="s">
        <v>122</v>
      </c>
      <c r="N4" s="1559" t="s">
        <v>786</v>
      </c>
      <c r="O4" s="1559" t="s">
        <v>122</v>
      </c>
      <c r="P4" s="1559" t="s">
        <v>786</v>
      </c>
      <c r="Q4" s="1559" t="s">
        <v>122</v>
      </c>
    </row>
    <row r="5" spans="1:19" x14ac:dyDescent="0.25">
      <c r="A5" s="1558" t="s">
        <v>477</v>
      </c>
      <c r="B5" s="1556">
        <v>339906</v>
      </c>
      <c r="C5" s="1556">
        <v>140568.51</v>
      </c>
      <c r="D5" s="1556">
        <v>22123</v>
      </c>
      <c r="E5" s="1556">
        <v>66811.259999999995</v>
      </c>
      <c r="F5" s="1556">
        <v>751149</v>
      </c>
      <c r="G5" s="1556">
        <v>1078970.79</v>
      </c>
      <c r="H5" s="1556">
        <v>10683</v>
      </c>
      <c r="I5" s="1556">
        <v>39274.17</v>
      </c>
      <c r="J5" s="1556">
        <v>0</v>
      </c>
      <c r="K5" s="1556">
        <v>0</v>
      </c>
      <c r="L5" s="1556">
        <v>132578</v>
      </c>
      <c r="M5" s="1556">
        <v>18900.330000000002</v>
      </c>
      <c r="N5" s="1556">
        <v>34998</v>
      </c>
      <c r="O5" s="1556">
        <v>28868.97</v>
      </c>
      <c r="P5" s="1556">
        <v>1291437</v>
      </c>
      <c r="Q5" s="1556">
        <v>1373394.02</v>
      </c>
      <c r="R5" s="14"/>
      <c r="S5" s="14"/>
    </row>
    <row r="6" spans="1:19" x14ac:dyDescent="0.25">
      <c r="A6" s="1418" t="s">
        <v>681</v>
      </c>
      <c r="B6" s="1557">
        <f t="shared" ref="B6:Q6" si="0">SUM(B7:B14)</f>
        <v>222183</v>
      </c>
      <c r="C6" s="1557">
        <f t="shared" si="0"/>
        <v>79605.567546573002</v>
      </c>
      <c r="D6" s="1557">
        <f t="shared" si="0"/>
        <v>17436</v>
      </c>
      <c r="E6" s="1557">
        <f t="shared" si="0"/>
        <v>46031.874144419002</v>
      </c>
      <c r="F6" s="1557">
        <f t="shared" si="0"/>
        <v>511850</v>
      </c>
      <c r="G6" s="1557">
        <f t="shared" si="0"/>
        <v>861427.95816297992</v>
      </c>
      <c r="H6" s="1557">
        <f t="shared" si="0"/>
        <v>4828</v>
      </c>
      <c r="I6" s="1557">
        <f t="shared" si="0"/>
        <v>25854.152334012004</v>
      </c>
      <c r="J6" s="1557">
        <f t="shared" si="0"/>
        <v>0</v>
      </c>
      <c r="K6" s="1557">
        <f t="shared" si="0"/>
        <v>0</v>
      </c>
      <c r="L6" s="1557">
        <f t="shared" si="0"/>
        <v>15958</v>
      </c>
      <c r="M6" s="1557">
        <f t="shared" si="0"/>
        <v>6240.8953909082002</v>
      </c>
      <c r="N6" s="1557">
        <f t="shared" si="0"/>
        <v>22195</v>
      </c>
      <c r="O6" s="1557">
        <f t="shared" si="0"/>
        <v>28541.023494407</v>
      </c>
      <c r="P6" s="1557">
        <f t="shared" si="0"/>
        <v>794450</v>
      </c>
      <c r="Q6" s="1557">
        <f t="shared" si="0"/>
        <v>1047701.4881732992</v>
      </c>
      <c r="R6" s="14"/>
      <c r="S6" s="14"/>
    </row>
    <row r="7" spans="1:19" x14ac:dyDescent="0.25">
      <c r="A7" s="1411">
        <v>45412</v>
      </c>
      <c r="B7" s="1556">
        <v>25903</v>
      </c>
      <c r="C7" s="1556">
        <v>7415.3069999999998</v>
      </c>
      <c r="D7" s="1556">
        <v>1977</v>
      </c>
      <c r="E7" s="1556">
        <v>5249.3419999999996</v>
      </c>
      <c r="F7" s="1556">
        <v>64127</v>
      </c>
      <c r="G7" s="1556">
        <v>78200.87</v>
      </c>
      <c r="H7" s="1556">
        <v>610</v>
      </c>
      <c r="I7" s="1556">
        <v>4241.9880000000003</v>
      </c>
      <c r="J7" s="1556">
        <v>0</v>
      </c>
      <c r="K7" s="1556">
        <v>0</v>
      </c>
      <c r="L7" s="1556">
        <v>2555</v>
      </c>
      <c r="M7" s="1556">
        <v>1011.408</v>
      </c>
      <c r="N7" s="1556">
        <v>2836</v>
      </c>
      <c r="O7" s="1556">
        <v>2708.5230000000001</v>
      </c>
      <c r="P7" s="1556">
        <v>98008</v>
      </c>
      <c r="Q7" s="1556">
        <v>98827.44</v>
      </c>
      <c r="R7" s="14"/>
      <c r="S7" s="14"/>
    </row>
    <row r="8" spans="1:19" x14ac:dyDescent="0.25">
      <c r="A8" s="1411">
        <v>45443</v>
      </c>
      <c r="B8" s="1556">
        <v>27094</v>
      </c>
      <c r="C8" s="1556">
        <v>10486.48</v>
      </c>
      <c r="D8" s="1556">
        <v>2124</v>
      </c>
      <c r="E8" s="1556">
        <v>5852.2659999999996</v>
      </c>
      <c r="F8" s="1556">
        <v>61350</v>
      </c>
      <c r="G8" s="1556">
        <v>101645.8</v>
      </c>
      <c r="H8" s="1556">
        <v>582</v>
      </c>
      <c r="I8" s="1556">
        <v>6548.7650000000003</v>
      </c>
      <c r="J8" s="1556">
        <v>0</v>
      </c>
      <c r="K8" s="1556">
        <v>0</v>
      </c>
      <c r="L8" s="1556">
        <v>2280</v>
      </c>
      <c r="M8" s="1556">
        <v>915.93489999999997</v>
      </c>
      <c r="N8" s="1556">
        <v>2479</v>
      </c>
      <c r="O8" s="1556">
        <v>4802.7709999999997</v>
      </c>
      <c r="P8" s="1556">
        <v>95909</v>
      </c>
      <c r="Q8" s="1556">
        <v>130252</v>
      </c>
      <c r="R8" s="14"/>
      <c r="S8" s="14"/>
    </row>
    <row r="9" spans="1:19" x14ac:dyDescent="0.25">
      <c r="A9" s="1411">
        <v>45473</v>
      </c>
      <c r="B9" s="1556">
        <v>24202</v>
      </c>
      <c r="C9" s="1556">
        <v>11080.92</v>
      </c>
      <c r="D9" s="1556">
        <v>1708</v>
      </c>
      <c r="E9" s="1556">
        <v>5762.8289999999997</v>
      </c>
      <c r="F9" s="1556">
        <v>54517</v>
      </c>
      <c r="G9" s="1556">
        <v>95480.17</v>
      </c>
      <c r="H9" s="1556">
        <v>474</v>
      </c>
      <c r="I9" s="1556">
        <v>3057.8670000000002</v>
      </c>
      <c r="J9" s="1556">
        <v>0</v>
      </c>
      <c r="K9" s="1556">
        <v>0</v>
      </c>
      <c r="L9" s="1556">
        <v>1669</v>
      </c>
      <c r="M9" s="1556">
        <v>733.38300000000004</v>
      </c>
      <c r="N9" s="1556">
        <v>2562</v>
      </c>
      <c r="O9" s="1556">
        <v>2355.4989999999998</v>
      </c>
      <c r="P9" s="1556">
        <v>85132</v>
      </c>
      <c r="Q9" s="1556">
        <v>118470.7</v>
      </c>
      <c r="R9" s="14"/>
      <c r="S9" s="14"/>
    </row>
    <row r="10" spans="1:19" x14ac:dyDescent="0.25">
      <c r="A10" s="1411">
        <v>45504</v>
      </c>
      <c r="B10" s="1556">
        <v>28608</v>
      </c>
      <c r="C10" s="1556">
        <v>9718.8383048229989</v>
      </c>
      <c r="D10" s="1556">
        <v>2183</v>
      </c>
      <c r="E10" s="1556">
        <v>6773.3219200819995</v>
      </c>
      <c r="F10" s="1556">
        <v>63631</v>
      </c>
      <c r="G10" s="1556">
        <v>118028.842371359</v>
      </c>
      <c r="H10" s="1556">
        <v>522</v>
      </c>
      <c r="I10" s="1556">
        <v>2735.7882574239989</v>
      </c>
      <c r="J10" s="1556">
        <v>0</v>
      </c>
      <c r="K10" s="1556">
        <v>0</v>
      </c>
      <c r="L10" s="1556">
        <v>1949</v>
      </c>
      <c r="M10" s="1556">
        <v>940.16475554740009</v>
      </c>
      <c r="N10" s="1556">
        <v>3130</v>
      </c>
      <c r="O10" s="1556">
        <v>2225.5902979999992</v>
      </c>
      <c r="P10" s="1556">
        <v>100023</v>
      </c>
      <c r="Q10" s="1556">
        <v>140422.54590723538</v>
      </c>
      <c r="R10" s="14"/>
      <c r="S10" s="14"/>
    </row>
    <row r="11" spans="1:19" x14ac:dyDescent="0.25">
      <c r="A11" s="1411">
        <v>45535</v>
      </c>
      <c r="B11" s="1556">
        <v>28080</v>
      </c>
      <c r="C11" s="1556">
        <v>9783.3579771769982</v>
      </c>
      <c r="D11" s="1556">
        <v>1989</v>
      </c>
      <c r="E11" s="1556">
        <v>5244.374219485001</v>
      </c>
      <c r="F11" s="1556">
        <v>63748</v>
      </c>
      <c r="G11" s="1556">
        <v>122629.80579162098</v>
      </c>
      <c r="H11" s="1556">
        <v>408</v>
      </c>
      <c r="I11" s="1556">
        <v>2319.654076588</v>
      </c>
      <c r="J11" s="1556">
        <v>0</v>
      </c>
      <c r="K11" s="1556">
        <v>0</v>
      </c>
      <c r="L11" s="1556">
        <v>2323</v>
      </c>
      <c r="M11" s="1556">
        <v>695.39380857380002</v>
      </c>
      <c r="N11" s="1556">
        <v>2349</v>
      </c>
      <c r="O11" s="1556">
        <v>1305.2885482999995</v>
      </c>
      <c r="P11" s="1556">
        <v>98897</v>
      </c>
      <c r="Q11" s="1556">
        <v>141977.87442174478</v>
      </c>
      <c r="R11" s="14"/>
      <c r="S11" s="14"/>
    </row>
    <row r="12" spans="1:19" x14ac:dyDescent="0.25">
      <c r="A12" s="1411">
        <v>45565</v>
      </c>
      <c r="B12" s="1556">
        <v>30017</v>
      </c>
      <c r="C12" s="1556">
        <v>11553.258489989004</v>
      </c>
      <c r="D12" s="1556">
        <v>2605</v>
      </c>
      <c r="E12" s="1556">
        <v>6010.7448524129995</v>
      </c>
      <c r="F12" s="1556">
        <v>68749</v>
      </c>
      <c r="G12" s="1556">
        <v>126852.46999999999</v>
      </c>
      <c r="H12" s="1556">
        <v>740</v>
      </c>
      <c r="I12" s="1556">
        <v>2201.0100000000002</v>
      </c>
      <c r="J12" s="1556">
        <v>0</v>
      </c>
      <c r="K12" s="1556">
        <v>0</v>
      </c>
      <c r="L12" s="1556">
        <v>2036</v>
      </c>
      <c r="M12" s="1556">
        <v>515.72716513499995</v>
      </c>
      <c r="N12" s="1556">
        <v>2669</v>
      </c>
      <c r="O12" s="1556">
        <v>6924.5460136970059</v>
      </c>
      <c r="P12" s="1556">
        <v>106816</v>
      </c>
      <c r="Q12" s="1556">
        <v>154057.756521234</v>
      </c>
      <c r="R12" s="14"/>
      <c r="S12" s="14"/>
    </row>
    <row r="13" spans="1:19" x14ac:dyDescent="0.25">
      <c r="A13" s="1411">
        <v>45596</v>
      </c>
      <c r="B13" s="1556">
        <v>30790</v>
      </c>
      <c r="C13" s="1556">
        <v>11555</v>
      </c>
      <c r="D13" s="1556">
        <v>2585</v>
      </c>
      <c r="E13" s="1556">
        <v>6268.1512554249985</v>
      </c>
      <c r="F13" s="1556">
        <v>70290</v>
      </c>
      <c r="G13" s="1556">
        <v>128079</v>
      </c>
      <c r="H13" s="1556">
        <v>824</v>
      </c>
      <c r="I13" s="1556">
        <v>2537</v>
      </c>
      <c r="J13" s="1556">
        <v>0</v>
      </c>
      <c r="K13" s="1556">
        <v>0</v>
      </c>
      <c r="L13" s="1556">
        <v>1630</v>
      </c>
      <c r="M13" s="1556">
        <v>704.45592662599984</v>
      </c>
      <c r="N13" s="1556">
        <v>3138</v>
      </c>
      <c r="O13" s="1556">
        <v>4481.6019291999992</v>
      </c>
      <c r="P13" s="1556">
        <v>109257</v>
      </c>
      <c r="Q13" s="1556">
        <v>153625.209111251</v>
      </c>
      <c r="R13" s="14"/>
      <c r="S13" s="14"/>
    </row>
    <row r="14" spans="1:19" x14ac:dyDescent="0.25">
      <c r="A14" s="1411">
        <v>45626</v>
      </c>
      <c r="B14" s="1556">
        <v>27489</v>
      </c>
      <c r="C14" s="1556">
        <v>8012.4057745839973</v>
      </c>
      <c r="D14" s="1556">
        <v>2265</v>
      </c>
      <c r="E14" s="1556">
        <v>4870.8448970140007</v>
      </c>
      <c r="F14" s="1556">
        <v>65438</v>
      </c>
      <c r="G14" s="1556">
        <v>90511</v>
      </c>
      <c r="H14" s="1556">
        <v>668</v>
      </c>
      <c r="I14" s="1556">
        <v>2212.0800000000004</v>
      </c>
      <c r="J14" s="1556">
        <v>0</v>
      </c>
      <c r="K14" s="1556">
        <v>0</v>
      </c>
      <c r="L14" s="1556">
        <v>1516</v>
      </c>
      <c r="M14" s="1556">
        <v>724.42783502599991</v>
      </c>
      <c r="N14" s="1556">
        <v>3032</v>
      </c>
      <c r="O14" s="1556">
        <v>3737.203705209999</v>
      </c>
      <c r="P14" s="1556">
        <v>100408</v>
      </c>
      <c r="Q14" s="1556">
        <v>110067.962211834</v>
      </c>
      <c r="R14" s="14"/>
      <c r="S14" s="14"/>
    </row>
    <row r="15" spans="1:19" x14ac:dyDescent="0.25">
      <c r="A15" s="433" t="str">
        <f>"$ indicates as on "&amp;TEXT(IF(COUNT(B7:B14)=1,A7,IF(COUNT(B7:B14)=2,A8,IF(COUNT(B7:B14)=3,A9,IF(COUNT(B7:B14)=4,A10,IF(COUNT(B7:B14)=5,A11,IF(COUNT(B7:B14)=6,A12,IF(COUNT(B7:B14)=7,A13,IF(COUNT(B7:B14)=8,A14,IF(COUNT(B7:B14)=9,#REF!,IF(COUNT(B7:B14)=10,#REF!,IF(COUNT(B7:B14)=11,#REF!,#REF!))))))))))),"mmmm dd, yyyy")</f>
        <v>$ indicates as on November 30, 2024</v>
      </c>
    </row>
    <row r="16" spans="1:19" s="220" customFormat="1" x14ac:dyDescent="0.25">
      <c r="A16" s="127" t="s">
        <v>787</v>
      </c>
      <c r="B16" s="127"/>
      <c r="C16" s="1376"/>
      <c r="D16" s="1376"/>
      <c r="E16" s="1376"/>
    </row>
    <row r="17" spans="2:10" s="220" customFormat="1" x14ac:dyDescent="0.25">
      <c r="B17" s="90"/>
      <c r="C17" s="90"/>
      <c r="D17" s="90"/>
      <c r="E17" s="90"/>
      <c r="F17" s="90"/>
      <c r="G17" s="90"/>
      <c r="H17" s="90"/>
      <c r="I17" s="90"/>
      <c r="J17" s="90"/>
    </row>
  </sheetData>
  <mergeCells count="12">
    <mergeCell ref="A2:A4"/>
    <mergeCell ref="B2:E2"/>
    <mergeCell ref="F2:I2"/>
    <mergeCell ref="J2:K3"/>
    <mergeCell ref="L2:O2"/>
    <mergeCell ref="P2:Q3"/>
    <mergeCell ref="B3:C3"/>
    <mergeCell ref="D3:E3"/>
    <mergeCell ref="F3:G3"/>
    <mergeCell ref="H3:I3"/>
    <mergeCell ref="L3:M3"/>
    <mergeCell ref="N3:O3"/>
  </mergeCells>
  <pageMargins left="0.7" right="0.7" top="0.75" bottom="0.75" header="0.3" footer="0.3"/>
  <pageSetup paperSize="9" scale="8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showGridLines="0" workbookViewId="0">
      <selection activeCell="H13" sqref="H13"/>
    </sheetView>
  </sheetViews>
  <sheetFormatPr defaultColWidth="9.140625" defaultRowHeight="15" x14ac:dyDescent="0.25"/>
  <cols>
    <col min="1" max="1" width="10.5703125" style="77" bestFit="1" customWidth="1"/>
    <col min="2" max="13" width="14.5703125" style="77" bestFit="1" customWidth="1"/>
    <col min="14" max="14" width="5.42578125" style="77" bestFit="1" customWidth="1"/>
    <col min="15" max="16384" width="9.140625" style="77"/>
  </cols>
  <sheetData>
    <row r="1" spans="1:26" ht="16.5" customHeight="1" x14ac:dyDescent="0.25">
      <c r="A1" s="1866" t="s">
        <v>172</v>
      </c>
      <c r="B1" s="1866"/>
      <c r="C1" s="1866"/>
      <c r="D1" s="1866"/>
      <c r="E1" s="1866"/>
      <c r="F1" s="1866"/>
      <c r="G1" s="1866"/>
      <c r="H1" s="1866"/>
      <c r="I1" s="1866"/>
      <c r="J1" s="1866"/>
      <c r="K1" s="1866"/>
      <c r="L1" s="1866"/>
      <c r="M1" s="1866"/>
    </row>
    <row r="2" spans="1:26" s="220" customFormat="1" ht="18" customHeight="1" x14ac:dyDescent="0.25">
      <c r="A2" s="1990" t="s">
        <v>173</v>
      </c>
      <c r="B2" s="1991" t="s">
        <v>174</v>
      </c>
      <c r="C2" s="1996"/>
      <c r="D2" s="1996"/>
      <c r="E2" s="1996"/>
      <c r="F2" s="1996"/>
      <c r="G2" s="1996"/>
      <c r="H2" s="1996"/>
      <c r="I2" s="1992"/>
      <c r="J2" s="1997" t="s">
        <v>175</v>
      </c>
      <c r="K2" s="1998"/>
      <c r="L2" s="1997" t="s">
        <v>94</v>
      </c>
      <c r="M2" s="1998"/>
    </row>
    <row r="3" spans="1:26" s="220" customFormat="1" ht="18" customHeight="1" x14ac:dyDescent="0.25">
      <c r="A3" s="1860"/>
      <c r="B3" s="1991" t="s">
        <v>176</v>
      </c>
      <c r="C3" s="1992"/>
      <c r="D3" s="1991" t="s">
        <v>177</v>
      </c>
      <c r="E3" s="1992"/>
      <c r="F3" s="1991" t="s">
        <v>178</v>
      </c>
      <c r="G3" s="1992"/>
      <c r="H3" s="1991" t="s">
        <v>179</v>
      </c>
      <c r="I3" s="1992"/>
      <c r="J3" s="1870"/>
      <c r="K3" s="1871"/>
      <c r="L3" s="1870"/>
      <c r="M3" s="1871"/>
    </row>
    <row r="4" spans="1:26" s="220" customFormat="1" ht="27" customHeight="1" x14ac:dyDescent="0.25">
      <c r="A4" s="1567" t="s">
        <v>180</v>
      </c>
      <c r="B4" s="1555" t="s">
        <v>139</v>
      </c>
      <c r="C4" s="1555" t="s">
        <v>1215</v>
      </c>
      <c r="D4" s="1555" t="s">
        <v>139</v>
      </c>
      <c r="E4" s="1555" t="s">
        <v>1215</v>
      </c>
      <c r="F4" s="1555" t="s">
        <v>139</v>
      </c>
      <c r="G4" s="1555" t="s">
        <v>1215</v>
      </c>
      <c r="H4" s="1555" t="s">
        <v>139</v>
      </c>
      <c r="I4" s="1555" t="s">
        <v>1215</v>
      </c>
      <c r="J4" s="1555" t="s">
        <v>139</v>
      </c>
      <c r="K4" s="1555" t="s">
        <v>1215</v>
      </c>
      <c r="L4" s="1555" t="s">
        <v>139</v>
      </c>
      <c r="M4" s="1555" t="s">
        <v>1215</v>
      </c>
    </row>
    <row r="5" spans="1:26" s="81" customFormat="1" ht="18" customHeight="1" x14ac:dyDescent="0.25">
      <c r="A5" s="1566" t="s">
        <v>69</v>
      </c>
      <c r="B5" s="1565">
        <v>266</v>
      </c>
      <c r="C5" s="1563">
        <v>2019875.8160000001</v>
      </c>
      <c r="D5" s="1565">
        <v>409</v>
      </c>
      <c r="E5" s="1563">
        <v>372534.52</v>
      </c>
      <c r="F5" s="1565">
        <v>372</v>
      </c>
      <c r="G5" s="1565">
        <v>61654.900000000009</v>
      </c>
      <c r="H5" s="1565">
        <v>200</v>
      </c>
      <c r="I5" s="1565">
        <v>18194.870000000003</v>
      </c>
      <c r="J5" s="1565">
        <v>72</v>
      </c>
      <c r="K5" s="1565">
        <v>17535.12</v>
      </c>
      <c r="L5" s="1564">
        <v>1319</v>
      </c>
      <c r="M5" s="1563">
        <v>2489794.716</v>
      </c>
    </row>
    <row r="6" spans="1:26" s="97" customFormat="1" ht="18" customHeight="1" x14ac:dyDescent="0.25">
      <c r="A6" s="1562" t="s">
        <v>70</v>
      </c>
      <c r="B6" s="1561">
        <f t="shared" ref="B6:M6" si="0">SUM(B7:B10)</f>
        <v>127</v>
      </c>
      <c r="C6" s="1561">
        <f t="shared" si="0"/>
        <v>1269289.92</v>
      </c>
      <c r="D6" s="1561">
        <f t="shared" si="0"/>
        <v>165</v>
      </c>
      <c r="E6" s="1561">
        <f t="shared" si="0"/>
        <v>153963.38</v>
      </c>
      <c r="F6" s="1561">
        <f t="shared" si="0"/>
        <v>129</v>
      </c>
      <c r="G6" s="1561">
        <f t="shared" si="0"/>
        <v>20557.36</v>
      </c>
      <c r="H6" s="1561">
        <f t="shared" si="0"/>
        <v>62</v>
      </c>
      <c r="I6" s="1561">
        <f t="shared" si="0"/>
        <v>20601.649999999998</v>
      </c>
      <c r="J6" s="1561">
        <f t="shared" si="0"/>
        <v>19</v>
      </c>
      <c r="K6" s="1561">
        <f t="shared" si="0"/>
        <v>5873</v>
      </c>
      <c r="L6" s="1561">
        <f t="shared" si="0"/>
        <v>502</v>
      </c>
      <c r="M6" s="1561">
        <f t="shared" si="0"/>
        <v>1470285.31</v>
      </c>
      <c r="N6" s="96"/>
      <c r="O6" s="96"/>
      <c r="P6" s="96"/>
      <c r="Q6" s="96"/>
      <c r="R6" s="96"/>
      <c r="S6" s="96"/>
      <c r="T6" s="96"/>
      <c r="U6" s="96"/>
      <c r="V6" s="96"/>
      <c r="W6" s="96"/>
      <c r="X6" s="96"/>
      <c r="Y6" s="96"/>
      <c r="Z6" s="96"/>
    </row>
    <row r="7" spans="1:26" s="220" customFormat="1" ht="18" customHeight="1" x14ac:dyDescent="0.25">
      <c r="A7" s="1560" t="s">
        <v>123</v>
      </c>
      <c r="B7" s="1548">
        <v>16</v>
      </c>
      <c r="C7" s="1545">
        <v>96343.84</v>
      </c>
      <c r="D7" s="1548">
        <v>21</v>
      </c>
      <c r="E7" s="1548">
        <v>8364.25</v>
      </c>
      <c r="F7" s="1548">
        <v>25</v>
      </c>
      <c r="G7" s="1548">
        <v>920.49</v>
      </c>
      <c r="H7" s="1548">
        <v>10</v>
      </c>
      <c r="I7" s="1548">
        <v>1702.58</v>
      </c>
      <c r="J7" s="1548">
        <v>3</v>
      </c>
      <c r="K7" s="1548">
        <v>554</v>
      </c>
      <c r="L7" s="1548">
        <v>75</v>
      </c>
      <c r="M7" s="1545">
        <v>107885.16</v>
      </c>
      <c r="N7" s="88"/>
      <c r="O7" s="88"/>
    </row>
    <row r="8" spans="1:26" s="220" customFormat="1" ht="18" customHeight="1" x14ac:dyDescent="0.25">
      <c r="A8" s="1560" t="s">
        <v>124</v>
      </c>
      <c r="B8" s="1548">
        <v>29</v>
      </c>
      <c r="C8" s="1545">
        <v>188112.1</v>
      </c>
      <c r="D8" s="1548">
        <v>44</v>
      </c>
      <c r="E8" s="1548">
        <v>27924.79</v>
      </c>
      <c r="F8" s="1548">
        <v>20</v>
      </c>
      <c r="G8" s="1548">
        <v>2802.42</v>
      </c>
      <c r="H8" s="1548">
        <v>24</v>
      </c>
      <c r="I8" s="1548">
        <v>1864.4499999999998</v>
      </c>
      <c r="J8" s="1548">
        <v>10</v>
      </c>
      <c r="K8" s="1548">
        <v>4900</v>
      </c>
      <c r="L8" s="1548">
        <v>127</v>
      </c>
      <c r="M8" s="1545">
        <v>225603.76</v>
      </c>
      <c r="N8" s="88"/>
      <c r="O8" s="88"/>
    </row>
    <row r="9" spans="1:26" s="220" customFormat="1" ht="18" customHeight="1" x14ac:dyDescent="0.25">
      <c r="A9" s="1560" t="s">
        <v>181</v>
      </c>
      <c r="B9" s="1545">
        <v>40</v>
      </c>
      <c r="C9" s="1545">
        <v>292428.78000000003</v>
      </c>
      <c r="D9" s="1545">
        <v>64</v>
      </c>
      <c r="E9" s="1545">
        <v>71403.790000000008</v>
      </c>
      <c r="F9" s="1545">
        <v>50</v>
      </c>
      <c r="G9" s="1545">
        <v>9645.9500000000007</v>
      </c>
      <c r="H9" s="1545">
        <v>19</v>
      </c>
      <c r="I9" s="1545">
        <v>16207.8</v>
      </c>
      <c r="J9" s="1545">
        <v>2</v>
      </c>
      <c r="K9" s="1545">
        <v>275</v>
      </c>
      <c r="L9" s="1545">
        <v>175</v>
      </c>
      <c r="M9" s="1545">
        <v>389961.32</v>
      </c>
      <c r="N9" s="88"/>
      <c r="O9" s="88"/>
    </row>
    <row r="10" spans="1:26" s="220" customFormat="1" ht="18" customHeight="1" x14ac:dyDescent="0.25">
      <c r="A10" s="1560" t="s">
        <v>182</v>
      </c>
      <c r="B10" s="1545">
        <v>42</v>
      </c>
      <c r="C10" s="1545">
        <v>692405.2</v>
      </c>
      <c r="D10" s="1545">
        <v>36</v>
      </c>
      <c r="E10" s="1545">
        <v>46270.55</v>
      </c>
      <c r="F10" s="1545">
        <v>34</v>
      </c>
      <c r="G10" s="1545">
        <v>7188.5</v>
      </c>
      <c r="H10" s="1545">
        <v>9</v>
      </c>
      <c r="I10" s="1545">
        <v>826.81999999999994</v>
      </c>
      <c r="J10" s="1545">
        <v>4</v>
      </c>
      <c r="K10" s="1545">
        <v>144</v>
      </c>
      <c r="L10" s="1545">
        <v>125</v>
      </c>
      <c r="M10" s="1545">
        <v>746835.07</v>
      </c>
      <c r="N10" s="88"/>
      <c r="O10" s="88"/>
    </row>
    <row r="11" spans="1:26" s="220" customFormat="1" ht="15" customHeight="1" x14ac:dyDescent="0.25">
      <c r="A11" s="1857" t="s">
        <v>127</v>
      </c>
      <c r="B11" s="1857"/>
      <c r="C11" s="1857"/>
      <c r="D11" s="1857"/>
      <c r="E11" s="1857"/>
      <c r="F11" s="1857"/>
      <c r="G11" s="1857"/>
      <c r="H11" s="1857"/>
      <c r="I11" s="1857"/>
      <c r="J11" s="1857"/>
      <c r="K11" s="1857"/>
    </row>
    <row r="12" spans="1:26" s="220" customFormat="1" ht="15" customHeight="1" x14ac:dyDescent="0.25">
      <c r="A12" s="1376" t="s">
        <v>183</v>
      </c>
      <c r="B12" s="1376"/>
      <c r="C12" s="1376"/>
      <c r="D12" s="1376"/>
      <c r="E12" s="1376"/>
      <c r="F12" s="1376"/>
      <c r="G12" s="1376"/>
      <c r="H12" s="1376"/>
      <c r="I12" s="1376"/>
      <c r="J12" s="1376"/>
      <c r="K12" s="1376"/>
    </row>
    <row r="13" spans="1:26" s="220" customFormat="1" ht="15" customHeight="1" x14ac:dyDescent="0.25">
      <c r="A13" s="1376" t="s">
        <v>184</v>
      </c>
      <c r="B13" s="1376"/>
      <c r="C13" s="1376"/>
      <c r="D13" s="1376"/>
      <c r="E13" s="1376"/>
      <c r="F13" s="1376"/>
    </row>
    <row r="14" spans="1:26" ht="15" customHeight="1" x14ac:dyDescent="0.25">
      <c r="A14" s="1376" t="s">
        <v>772</v>
      </c>
      <c r="B14" s="1376"/>
      <c r="C14" s="1376"/>
      <c r="D14" s="1376"/>
      <c r="E14" s="1376"/>
      <c r="F14" s="1376"/>
      <c r="G14" s="89"/>
      <c r="H14" s="89"/>
      <c r="I14" s="89"/>
      <c r="J14" s="89"/>
      <c r="K14" s="89"/>
      <c r="L14" s="89"/>
      <c r="M14" s="89"/>
    </row>
    <row r="15" spans="1:26" ht="15" customHeight="1" x14ac:dyDescent="0.25">
      <c r="L15" s="89"/>
      <c r="M15" s="89"/>
    </row>
    <row r="16" spans="1:26" ht="15" customHeight="1" x14ac:dyDescent="0.25"/>
    <row r="23" spans="3:13" x14ac:dyDescent="0.25">
      <c r="C23" s="99"/>
      <c r="D23" s="99"/>
      <c r="E23" s="99"/>
      <c r="F23" s="99"/>
      <c r="G23" s="99"/>
      <c r="H23" s="99"/>
      <c r="I23" s="99"/>
      <c r="J23" s="99"/>
      <c r="K23" s="99"/>
      <c r="L23" s="99"/>
      <c r="M23" s="99"/>
    </row>
  </sheetData>
  <mergeCells count="10">
    <mergeCell ref="A11:K11"/>
    <mergeCell ref="A1:M1"/>
    <mergeCell ref="A2:A3"/>
    <mergeCell ref="B2:I2"/>
    <mergeCell ref="J2:K3"/>
    <mergeCell ref="L2:M3"/>
    <mergeCell ref="B3:C3"/>
    <mergeCell ref="D3:E3"/>
    <mergeCell ref="F3:G3"/>
    <mergeCell ref="H3:I3"/>
  </mergeCells>
  <printOptions horizontalCentered="1"/>
  <pageMargins left="0.78431372549019618" right="0.78431372549019618" top="0.98039215686274517" bottom="0.98039215686274517" header="0.50980392156862753" footer="0.50980392156862753"/>
  <pageSetup paperSize="9" scale="6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showGridLines="0" workbookViewId="0">
      <selection activeCell="G8" sqref="G8"/>
    </sheetView>
  </sheetViews>
  <sheetFormatPr defaultColWidth="9.140625" defaultRowHeight="15" x14ac:dyDescent="0.25"/>
  <cols>
    <col min="1" max="11" width="14.5703125" style="77" bestFit="1" customWidth="1"/>
    <col min="12" max="12" width="5.42578125" style="77" bestFit="1" customWidth="1"/>
    <col min="13" max="16384" width="9.140625" style="77"/>
  </cols>
  <sheetData>
    <row r="1" spans="1:21" ht="19.5" customHeight="1" x14ac:dyDescent="0.25">
      <c r="A1" s="1866" t="s">
        <v>185</v>
      </c>
      <c r="B1" s="1866"/>
      <c r="C1" s="1866"/>
      <c r="D1" s="1866"/>
      <c r="E1" s="1866"/>
      <c r="F1" s="1866"/>
      <c r="G1" s="1866"/>
      <c r="H1" s="1866"/>
      <c r="I1" s="1866"/>
      <c r="J1" s="1866"/>
      <c r="K1" s="1866"/>
    </row>
    <row r="2" spans="1:21" s="220" customFormat="1" ht="18" customHeight="1" x14ac:dyDescent="0.25">
      <c r="A2" s="1576" t="s">
        <v>173</v>
      </c>
      <c r="B2" s="1999" t="s">
        <v>186</v>
      </c>
      <c r="C2" s="2000"/>
      <c r="D2" s="1999" t="s">
        <v>187</v>
      </c>
      <c r="E2" s="2000"/>
      <c r="F2" s="1999" t="s">
        <v>188</v>
      </c>
      <c r="G2" s="2000"/>
      <c r="H2" s="1991" t="s">
        <v>189</v>
      </c>
      <c r="I2" s="1992"/>
      <c r="J2" s="1999" t="s">
        <v>190</v>
      </c>
      <c r="K2" s="2000"/>
    </row>
    <row r="3" spans="1:21" s="220" customFormat="1" ht="27" customHeight="1" x14ac:dyDescent="0.25">
      <c r="A3" s="1567" t="s">
        <v>180</v>
      </c>
      <c r="B3" s="1555" t="s">
        <v>139</v>
      </c>
      <c r="C3" s="1555" t="s">
        <v>1215</v>
      </c>
      <c r="D3" s="1555" t="s">
        <v>139</v>
      </c>
      <c r="E3" s="1555" t="s">
        <v>1215</v>
      </c>
      <c r="F3" s="1555" t="s">
        <v>139</v>
      </c>
      <c r="G3" s="1555" t="s">
        <v>1215</v>
      </c>
      <c r="H3" s="1555" t="s">
        <v>139</v>
      </c>
      <c r="I3" s="1555" t="s">
        <v>1215</v>
      </c>
      <c r="J3" s="1555" t="s">
        <v>139</v>
      </c>
      <c r="K3" s="1555" t="s">
        <v>1215</v>
      </c>
    </row>
    <row r="4" spans="1:21" s="81" customFormat="1" ht="18" customHeight="1" x14ac:dyDescent="0.25">
      <c r="A4" s="1566" t="s">
        <v>69</v>
      </c>
      <c r="B4" s="1565">
        <v>460</v>
      </c>
      <c r="C4" s="1563">
        <v>269687.23</v>
      </c>
      <c r="D4" s="1575">
        <v>251</v>
      </c>
      <c r="E4" s="1564">
        <v>107880.65</v>
      </c>
      <c r="F4" s="1565">
        <v>7153</v>
      </c>
      <c r="G4" s="1574">
        <v>18110492.603</v>
      </c>
      <c r="H4" s="1565">
        <v>135</v>
      </c>
      <c r="I4" s="1564">
        <v>34838.31</v>
      </c>
      <c r="J4" s="1565">
        <v>1041</v>
      </c>
      <c r="K4" s="1563">
        <v>454662.93260000006</v>
      </c>
    </row>
    <row r="5" spans="1:21" s="81" customFormat="1" ht="18" customHeight="1" x14ac:dyDescent="0.25">
      <c r="A5" s="1562" t="s">
        <v>70</v>
      </c>
      <c r="B5" s="1561">
        <f t="shared" ref="B5:J5" si="0">SUM(B6:B9)</f>
        <v>266</v>
      </c>
      <c r="C5" s="1561">
        <f t="shared" si="0"/>
        <v>120177.50999999998</v>
      </c>
      <c r="D5" s="1561">
        <f t="shared" si="0"/>
        <v>70</v>
      </c>
      <c r="E5" s="1561">
        <f t="shared" si="0"/>
        <v>24472.11</v>
      </c>
      <c r="F5" s="1561">
        <f t="shared" si="0"/>
        <v>2671</v>
      </c>
      <c r="G5" s="1561">
        <f t="shared" si="0"/>
        <v>8792511.5950000007</v>
      </c>
      <c r="H5" s="1561">
        <f t="shared" si="0"/>
        <v>58</v>
      </c>
      <c r="I5" s="1561">
        <f t="shared" si="0"/>
        <v>18517.46</v>
      </c>
      <c r="J5" s="1561">
        <f t="shared" si="0"/>
        <v>465</v>
      </c>
      <c r="K5" s="1561">
        <v>846860.17500000005</v>
      </c>
      <c r="L5" s="82"/>
      <c r="M5" s="82"/>
      <c r="N5" s="82"/>
      <c r="O5" s="82"/>
      <c r="P5" s="82"/>
      <c r="Q5" s="82"/>
      <c r="R5" s="82"/>
      <c r="S5" s="82"/>
      <c r="T5" s="82"/>
      <c r="U5" s="82"/>
    </row>
    <row r="6" spans="1:21" s="220" customFormat="1" ht="18" customHeight="1" x14ac:dyDescent="0.25">
      <c r="A6" s="1560" t="s">
        <v>123</v>
      </c>
      <c r="B6" s="1571">
        <v>17</v>
      </c>
      <c r="C6" s="1571">
        <v>6525.88</v>
      </c>
      <c r="D6" s="1573">
        <v>16</v>
      </c>
      <c r="E6" s="1571">
        <v>4839.68</v>
      </c>
      <c r="F6" s="1571">
        <v>563</v>
      </c>
      <c r="G6" s="1572">
        <v>1938191.2200000002</v>
      </c>
      <c r="H6" s="1571">
        <v>36</v>
      </c>
      <c r="I6" s="1571">
        <v>13100</v>
      </c>
      <c r="J6" s="1571">
        <v>77</v>
      </c>
      <c r="K6" s="1545">
        <v>48942.77</v>
      </c>
    </row>
    <row r="7" spans="1:21" s="220" customFormat="1" ht="18" customHeight="1" x14ac:dyDescent="0.25">
      <c r="A7" s="1560" t="s">
        <v>124</v>
      </c>
      <c r="B7" s="1571">
        <v>101</v>
      </c>
      <c r="C7" s="1571">
        <v>67452.919999999984</v>
      </c>
      <c r="D7" s="1573">
        <v>21</v>
      </c>
      <c r="E7" s="1571">
        <v>8500.23</v>
      </c>
      <c r="F7" s="1571">
        <v>584</v>
      </c>
      <c r="G7" s="1572">
        <v>2215716.111</v>
      </c>
      <c r="H7" s="1571">
        <v>12</v>
      </c>
      <c r="I7" s="1571">
        <v>2298</v>
      </c>
      <c r="J7" s="1571">
        <v>96</v>
      </c>
      <c r="K7" s="1545">
        <v>41223.199999999997</v>
      </c>
    </row>
    <row r="8" spans="1:21" s="220" customFormat="1" ht="18" customHeight="1" x14ac:dyDescent="0.25">
      <c r="A8" s="1560" t="s">
        <v>181</v>
      </c>
      <c r="B8" s="1568">
        <v>113</v>
      </c>
      <c r="C8" s="1568">
        <v>30889.09</v>
      </c>
      <c r="D8" s="1570">
        <v>12</v>
      </c>
      <c r="E8" s="1568">
        <v>3333</v>
      </c>
      <c r="F8" s="1568">
        <v>878</v>
      </c>
      <c r="G8" s="1569">
        <v>2381727.5290000001</v>
      </c>
      <c r="H8" s="1568">
        <v>3</v>
      </c>
      <c r="I8" s="1568">
        <v>850</v>
      </c>
      <c r="J8" s="1568">
        <v>150</v>
      </c>
      <c r="K8" s="1545">
        <v>65287.715000000004</v>
      </c>
    </row>
    <row r="9" spans="1:21" s="220" customFormat="1" ht="18" customHeight="1" x14ac:dyDescent="0.25">
      <c r="A9" s="1560" t="s">
        <v>182</v>
      </c>
      <c r="B9" s="1568">
        <v>35</v>
      </c>
      <c r="C9" s="1568">
        <v>15309.619999999999</v>
      </c>
      <c r="D9" s="1570">
        <v>21</v>
      </c>
      <c r="E9" s="1568">
        <v>7799.2</v>
      </c>
      <c r="F9" s="1568">
        <v>646</v>
      </c>
      <c r="G9" s="1569">
        <v>2256876.7349999999</v>
      </c>
      <c r="H9" s="1568">
        <v>7</v>
      </c>
      <c r="I9" s="1568">
        <v>2269.46</v>
      </c>
      <c r="J9" s="1568">
        <v>142</v>
      </c>
      <c r="K9" s="1545" t="s">
        <v>616</v>
      </c>
    </row>
    <row r="10" spans="1:21" s="220" customFormat="1" ht="18" customHeight="1" x14ac:dyDescent="0.25">
      <c r="A10" s="1857" t="s">
        <v>191</v>
      </c>
      <c r="B10" s="1857"/>
      <c r="C10" s="1857"/>
      <c r="D10" s="1857"/>
      <c r="E10" s="1857"/>
      <c r="F10" s="1857"/>
      <c r="G10" s="1857"/>
      <c r="H10" s="1857"/>
      <c r="I10" s="1857"/>
      <c r="J10" s="1857"/>
      <c r="K10" s="1857"/>
    </row>
    <row r="11" spans="1:21" s="220" customFormat="1" ht="18" customHeight="1" x14ac:dyDescent="0.25">
      <c r="A11" s="1376" t="s">
        <v>183</v>
      </c>
      <c r="B11" s="1376"/>
      <c r="C11" s="1376"/>
      <c r="D11" s="1376"/>
      <c r="E11" s="1376"/>
      <c r="F11" s="1376"/>
      <c r="G11" s="1376"/>
      <c r="H11" s="1376"/>
      <c r="I11" s="1376"/>
      <c r="J11" s="1376"/>
      <c r="K11" s="1376"/>
    </row>
    <row r="12" spans="1:21" s="220" customFormat="1" ht="27.75" customHeight="1" x14ac:dyDescent="0.25">
      <c r="A12" s="1875" t="s">
        <v>617</v>
      </c>
      <c r="B12" s="1875"/>
      <c r="C12" s="1875"/>
      <c r="D12" s="1875"/>
      <c r="E12" s="1875"/>
      <c r="F12" s="1875"/>
      <c r="G12" s="1875"/>
      <c r="H12" s="1875"/>
      <c r="I12" s="1875"/>
      <c r="J12" s="1875"/>
      <c r="K12" s="1875"/>
    </row>
    <row r="13" spans="1:21" s="220" customFormat="1" ht="19.5" customHeight="1" x14ac:dyDescent="0.25">
      <c r="A13" s="1872" t="s">
        <v>184</v>
      </c>
      <c r="B13" s="1872"/>
      <c r="C13" s="1872"/>
      <c r="D13" s="1872"/>
      <c r="E13" s="1872"/>
      <c r="F13" s="1872"/>
      <c r="G13" s="1872"/>
      <c r="H13" s="1872"/>
      <c r="I13" s="1872"/>
      <c r="J13" s="1872"/>
      <c r="K13" s="1872"/>
    </row>
    <row r="14" spans="1:21" x14ac:dyDescent="0.25">
      <c r="A14" s="1376" t="s">
        <v>772</v>
      </c>
      <c r="B14" s="89"/>
      <c r="C14" s="89"/>
      <c r="D14" s="89"/>
      <c r="E14" s="89"/>
      <c r="F14" s="89"/>
      <c r="G14" s="89"/>
      <c r="H14" s="89"/>
      <c r="I14" s="89"/>
      <c r="J14" s="89"/>
      <c r="K14" s="89"/>
    </row>
  </sheetData>
  <mergeCells count="9">
    <mergeCell ref="A10:K10"/>
    <mergeCell ref="A13:K13"/>
    <mergeCell ref="A1:K1"/>
    <mergeCell ref="B2:C2"/>
    <mergeCell ref="D2:E2"/>
    <mergeCell ref="F2:G2"/>
    <mergeCell ref="H2:I2"/>
    <mergeCell ref="J2:K2"/>
    <mergeCell ref="A12:K12"/>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workbookViewId="0">
      <selection sqref="A1:I1"/>
    </sheetView>
  </sheetViews>
  <sheetFormatPr defaultRowHeight="15" x14ac:dyDescent="0.25"/>
  <cols>
    <col min="1" max="1" width="14" style="221" customWidth="1"/>
    <col min="2" max="2" width="13.5703125" style="221" bestFit="1" customWidth="1"/>
    <col min="3" max="3" width="9.28515625" style="221" bestFit="1" customWidth="1"/>
    <col min="4" max="4" width="11.28515625" style="221" customWidth="1"/>
    <col min="5" max="5" width="9.42578125" style="221" customWidth="1"/>
    <col min="6" max="6" width="7" style="221" bestFit="1" customWidth="1"/>
    <col min="7" max="7" width="9" style="221" bestFit="1" customWidth="1"/>
    <col min="8" max="8" width="13.5703125" style="221" bestFit="1" customWidth="1"/>
    <col min="9" max="9" width="9.28515625" style="221" bestFit="1" customWidth="1"/>
    <col min="10" max="16384" width="9.140625" style="221"/>
  </cols>
  <sheetData>
    <row r="1" spans="1:14" x14ac:dyDescent="0.25">
      <c r="A1" s="1780" t="s">
        <v>673</v>
      </c>
      <c r="B1" s="1780"/>
      <c r="C1" s="1780"/>
      <c r="D1" s="1780"/>
      <c r="E1" s="1780"/>
      <c r="F1" s="1780"/>
      <c r="G1" s="1780"/>
      <c r="H1" s="1780"/>
      <c r="I1" s="1780"/>
      <c r="J1" s="12"/>
      <c r="K1" s="12"/>
      <c r="L1" s="12"/>
    </row>
    <row r="2" spans="1:14" x14ac:dyDescent="0.25">
      <c r="A2" s="1781" t="s">
        <v>114</v>
      </c>
      <c r="B2" s="1784" t="s">
        <v>115</v>
      </c>
      <c r="C2" s="1785"/>
      <c r="D2" s="1785"/>
      <c r="E2" s="1785"/>
      <c r="F2" s="1785"/>
      <c r="G2" s="1785"/>
      <c r="H2" s="1785"/>
      <c r="I2" s="1786"/>
    </row>
    <row r="3" spans="1:14" x14ac:dyDescent="0.25">
      <c r="A3" s="1782"/>
      <c r="B3" s="1784" t="s">
        <v>116</v>
      </c>
      <c r="C3" s="1785"/>
      <c r="D3" s="1785"/>
      <c r="E3" s="1785"/>
      <c r="F3" s="1785"/>
      <c r="G3" s="1786"/>
      <c r="H3" s="1787" t="s">
        <v>94</v>
      </c>
      <c r="I3" s="1788"/>
    </row>
    <row r="4" spans="1:14" ht="30" customHeight="1" x14ac:dyDescent="0.25">
      <c r="A4" s="1782"/>
      <c r="B4" s="1789" t="s">
        <v>117</v>
      </c>
      <c r="C4" s="1790"/>
      <c r="D4" s="1789" t="s">
        <v>118</v>
      </c>
      <c r="E4" s="1790"/>
      <c r="F4" s="1789" t="s">
        <v>119</v>
      </c>
      <c r="G4" s="1790"/>
      <c r="H4" s="1765" t="s">
        <v>120</v>
      </c>
      <c r="I4" s="1765" t="s">
        <v>1214</v>
      </c>
    </row>
    <row r="5" spans="1:14" ht="30" x14ac:dyDescent="0.25">
      <c r="A5" s="1783"/>
      <c r="B5" s="1249" t="s">
        <v>120</v>
      </c>
      <c r="C5" s="1249" t="s">
        <v>1214</v>
      </c>
      <c r="D5" s="1249" t="s">
        <v>120</v>
      </c>
      <c r="E5" s="1249" t="s">
        <v>121</v>
      </c>
      <c r="F5" s="1249" t="s">
        <v>120</v>
      </c>
      <c r="G5" s="1249" t="s">
        <v>1215</v>
      </c>
      <c r="H5" s="1766"/>
      <c r="I5" s="1766"/>
    </row>
    <row r="6" spans="1:14" x14ac:dyDescent="0.25">
      <c r="A6" s="348" t="s">
        <v>477</v>
      </c>
      <c r="B6" s="347">
        <v>1</v>
      </c>
      <c r="C6" s="539">
        <v>4.3600000000000003</v>
      </c>
      <c r="D6" s="347">
        <v>1</v>
      </c>
      <c r="E6" s="539">
        <v>3.27</v>
      </c>
      <c r="F6" s="347">
        <v>71</v>
      </c>
      <c r="G6" s="539">
        <v>10243.92</v>
      </c>
      <c r="H6" s="347">
        <v>73</v>
      </c>
      <c r="I6" s="539">
        <v>10251.549999999999</v>
      </c>
      <c r="K6" s="13"/>
      <c r="L6" s="13"/>
      <c r="M6" s="14"/>
      <c r="N6" s="14"/>
    </row>
    <row r="7" spans="1:14" x14ac:dyDescent="0.25">
      <c r="A7" s="346" t="s">
        <v>681</v>
      </c>
      <c r="B7" s="345">
        <f t="shared" ref="B7:I7" si="0">SUM(B8:B14)</f>
        <v>41</v>
      </c>
      <c r="C7" s="540">
        <f t="shared" si="0"/>
        <v>1457.6493139269999</v>
      </c>
      <c r="D7" s="344">
        <f t="shared" si="0"/>
        <v>1</v>
      </c>
      <c r="E7" s="540">
        <f t="shared" si="0"/>
        <v>5.61</v>
      </c>
      <c r="F7" s="344">
        <f t="shared" si="0"/>
        <v>0</v>
      </c>
      <c r="G7" s="540">
        <f t="shared" si="0"/>
        <v>0</v>
      </c>
      <c r="H7" s="344">
        <f t="shared" si="0"/>
        <v>42</v>
      </c>
      <c r="I7" s="540">
        <f t="shared" si="0"/>
        <v>1463.259313927</v>
      </c>
      <c r="K7" s="13"/>
      <c r="L7" s="13"/>
      <c r="M7" s="14"/>
      <c r="N7" s="14"/>
    </row>
    <row r="8" spans="1:14" x14ac:dyDescent="0.25">
      <c r="A8" s="135">
        <v>45412</v>
      </c>
      <c r="B8" s="343">
        <v>4</v>
      </c>
      <c r="C8" s="541">
        <v>25.34</v>
      </c>
      <c r="D8" s="341">
        <v>1</v>
      </c>
      <c r="E8" s="541">
        <v>5.61</v>
      </c>
      <c r="F8" s="341">
        <v>0</v>
      </c>
      <c r="G8" s="541">
        <v>0</v>
      </c>
      <c r="H8" s="341">
        <f>SUM(B8,D8,F8)</f>
        <v>5</v>
      </c>
      <c r="I8" s="542">
        <f>SUM(C8,E8,G8)</f>
        <v>30.95</v>
      </c>
      <c r="K8" s="13"/>
      <c r="L8" s="13"/>
      <c r="M8" s="14"/>
      <c r="N8" s="14"/>
    </row>
    <row r="9" spans="1:14" x14ac:dyDescent="0.25">
      <c r="A9" s="135">
        <v>45443</v>
      </c>
      <c r="B9" s="342">
        <v>1</v>
      </c>
      <c r="C9" s="542">
        <v>4.9800000000000004</v>
      </c>
      <c r="D9" s="169">
        <v>0</v>
      </c>
      <c r="E9" s="542">
        <v>0</v>
      </c>
      <c r="F9" s="169">
        <v>0</v>
      </c>
      <c r="G9" s="542">
        <v>0</v>
      </c>
      <c r="H9" s="341">
        <v>1</v>
      </c>
      <c r="I9" s="542">
        <v>4.9800000000000004</v>
      </c>
      <c r="K9" s="13"/>
      <c r="L9" s="13"/>
      <c r="M9" s="14"/>
      <c r="N9" s="14"/>
    </row>
    <row r="10" spans="1:14" x14ac:dyDescent="0.25">
      <c r="A10" s="135">
        <v>45473</v>
      </c>
      <c r="B10" s="342">
        <v>2</v>
      </c>
      <c r="C10" s="542">
        <v>5.66</v>
      </c>
      <c r="D10" s="169">
        <v>0</v>
      </c>
      <c r="E10" s="542">
        <v>0</v>
      </c>
      <c r="F10" s="169">
        <v>0</v>
      </c>
      <c r="G10" s="542">
        <v>0</v>
      </c>
      <c r="H10" s="341">
        <f t="shared" ref="H10:I14" si="1">SUM(B10,D10,F10)</f>
        <v>2</v>
      </c>
      <c r="I10" s="542">
        <f t="shared" si="1"/>
        <v>5.66</v>
      </c>
      <c r="K10" s="13"/>
      <c r="L10" s="13"/>
      <c r="M10" s="14"/>
      <c r="N10" s="14"/>
    </row>
    <row r="11" spans="1:14" x14ac:dyDescent="0.25">
      <c r="A11" s="135">
        <v>45504</v>
      </c>
      <c r="B11" s="342">
        <v>14</v>
      </c>
      <c r="C11" s="542">
        <v>441.47931392700002</v>
      </c>
      <c r="D11" s="342">
        <v>0</v>
      </c>
      <c r="E11" s="543">
        <v>0</v>
      </c>
      <c r="F11" s="342">
        <v>0</v>
      </c>
      <c r="G11" s="543">
        <v>0</v>
      </c>
      <c r="H11" s="341">
        <f t="shared" si="1"/>
        <v>14</v>
      </c>
      <c r="I11" s="542">
        <f t="shared" si="1"/>
        <v>441.47931392700002</v>
      </c>
      <c r="K11" s="13"/>
      <c r="L11" s="13"/>
      <c r="M11" s="14"/>
      <c r="N11" s="14"/>
    </row>
    <row r="12" spans="1:14" x14ac:dyDescent="0.25">
      <c r="A12" s="135">
        <v>45535</v>
      </c>
      <c r="B12" s="342">
        <v>8</v>
      </c>
      <c r="C12" s="542">
        <v>341.08</v>
      </c>
      <c r="D12" s="342">
        <v>0</v>
      </c>
      <c r="E12" s="543">
        <v>0</v>
      </c>
      <c r="F12" s="342">
        <v>0</v>
      </c>
      <c r="G12" s="543">
        <v>0</v>
      </c>
      <c r="H12" s="341">
        <f t="shared" si="1"/>
        <v>8</v>
      </c>
      <c r="I12" s="542">
        <f t="shared" si="1"/>
        <v>341.08</v>
      </c>
      <c r="K12" s="13"/>
      <c r="L12" s="13"/>
      <c r="M12" s="14"/>
      <c r="N12" s="14"/>
    </row>
    <row r="13" spans="1:14" x14ac:dyDescent="0.25">
      <c r="A13" s="135">
        <v>45565</v>
      </c>
      <c r="B13" s="342">
        <v>4</v>
      </c>
      <c r="C13" s="542">
        <v>183.52</v>
      </c>
      <c r="D13" s="342">
        <v>0</v>
      </c>
      <c r="E13" s="543">
        <v>0</v>
      </c>
      <c r="F13" s="342">
        <v>0</v>
      </c>
      <c r="G13" s="543">
        <v>0</v>
      </c>
      <c r="H13" s="341">
        <f t="shared" si="1"/>
        <v>4</v>
      </c>
      <c r="I13" s="542">
        <f t="shared" si="1"/>
        <v>183.52</v>
      </c>
      <c r="K13" s="13"/>
      <c r="L13" s="13"/>
      <c r="M13" s="14"/>
      <c r="N13" s="14"/>
    </row>
    <row r="14" spans="1:14" x14ac:dyDescent="0.25">
      <c r="A14" s="135">
        <v>45596</v>
      </c>
      <c r="B14" s="342">
        <v>8</v>
      </c>
      <c r="C14" s="544">
        <v>455.59</v>
      </c>
      <c r="D14" s="169">
        <v>0</v>
      </c>
      <c r="E14" s="544">
        <v>0</v>
      </c>
      <c r="F14" s="134">
        <v>0</v>
      </c>
      <c r="G14" s="544">
        <v>0</v>
      </c>
      <c r="H14" s="341">
        <f t="shared" si="1"/>
        <v>8</v>
      </c>
      <c r="I14" s="542">
        <f t="shared" si="1"/>
        <v>455.59</v>
      </c>
      <c r="K14" s="13"/>
      <c r="L14" s="13"/>
      <c r="M14" s="14"/>
      <c r="N14" s="14"/>
    </row>
    <row r="15" spans="1:14" x14ac:dyDescent="0.25">
      <c r="A15" s="433" t="str">
        <f>"$ indicates as on "&amp;TEXT(IF(COUNT(B8:B14)=1,A8,IF(COUNT(B8:B14)=2,A9,IF(COUNT(B8:B14)=3,A10,IF(COUNT(B8:B14)=4,A11,IF(COUNT(B8:B14)=5,A12,IF(COUNT(B8:B14)=6,A13,IF(COUNT(B8:B14)=7,A14,IF(COUNT(B8:B14)=8,#REF!,IF(COUNT(B8:B14)=9,#REF!,IF(COUNT(B8:B14)=10,#REF!,IF(COUNT(B8:B14)=11,#REF!,#REF!))))))))))),"mmmm dd, yyyy")</f>
        <v>$ indicates as on October 31, 2024</v>
      </c>
      <c r="B15" s="15"/>
      <c r="C15" s="15"/>
      <c r="D15" s="15"/>
      <c r="E15" s="15"/>
      <c r="F15" s="18"/>
      <c r="G15" s="18"/>
      <c r="H15" s="266"/>
      <c r="I15" s="18"/>
      <c r="K15" s="13"/>
      <c r="L15" s="13"/>
      <c r="M15" s="14"/>
      <c r="N15" s="14"/>
    </row>
    <row r="16" spans="1:14" x14ac:dyDescent="0.25">
      <c r="A16" s="1779" t="s">
        <v>125</v>
      </c>
      <c r="B16" s="1779"/>
      <c r="C16" s="1779"/>
      <c r="D16" s="1779"/>
      <c r="E16" s="1779"/>
      <c r="F16" s="1779"/>
      <c r="G16" s="1779"/>
      <c r="H16" s="15"/>
      <c r="I16" s="16"/>
      <c r="K16" s="13"/>
      <c r="L16" s="13"/>
      <c r="M16" s="14"/>
      <c r="N16" s="14"/>
    </row>
    <row r="17" spans="1:14" x14ac:dyDescent="0.25">
      <c r="A17" s="1779" t="s">
        <v>126</v>
      </c>
      <c r="B17" s="1779"/>
      <c r="C17" s="1779"/>
      <c r="D17" s="325"/>
      <c r="E17" s="18"/>
      <c r="F17" s="15"/>
      <c r="G17" s="18"/>
      <c r="H17" s="15"/>
      <c r="I17" s="16"/>
      <c r="K17" s="13"/>
      <c r="L17" s="13"/>
      <c r="M17" s="14"/>
      <c r="N17" s="14"/>
    </row>
    <row r="18" spans="1:14" x14ac:dyDescent="0.25">
      <c r="A18" s="19" t="s">
        <v>128</v>
      </c>
      <c r="B18" s="19"/>
      <c r="C18" s="19"/>
      <c r="D18" s="19"/>
      <c r="E18" s="19"/>
      <c r="F18" s="19"/>
      <c r="G18" s="19"/>
      <c r="H18" s="15"/>
      <c r="I18" s="16"/>
      <c r="K18" s="13"/>
      <c r="L18" s="13"/>
      <c r="M18" s="14"/>
      <c r="N18" s="14"/>
    </row>
    <row r="19" spans="1:14" x14ac:dyDescent="0.25">
      <c r="A19" s="20"/>
      <c r="B19" s="15"/>
      <c r="C19" s="21"/>
      <c r="D19" s="15"/>
      <c r="E19" s="15"/>
      <c r="F19" s="15"/>
      <c r="G19" s="15"/>
      <c r="H19" s="15"/>
      <c r="I19" s="21"/>
      <c r="J19" s="22"/>
      <c r="K19" s="13"/>
      <c r="L19" s="13"/>
      <c r="M19" s="14"/>
      <c r="N19" s="14"/>
    </row>
    <row r="20" spans="1:14" x14ac:dyDescent="0.25">
      <c r="A20" s="20"/>
      <c r="B20" s="15"/>
      <c r="C20" s="21"/>
      <c r="D20" s="15"/>
      <c r="E20" s="15"/>
      <c r="F20" s="15"/>
      <c r="G20" s="15"/>
      <c r="H20" s="15"/>
      <c r="I20" s="21"/>
      <c r="J20" s="22"/>
      <c r="K20" s="13"/>
      <c r="L20" s="13"/>
      <c r="M20" s="14"/>
      <c r="N20" s="14"/>
    </row>
    <row r="21" spans="1:14" x14ac:dyDescent="0.25">
      <c r="A21" s="20"/>
      <c r="B21" s="23"/>
      <c r="C21" s="24"/>
      <c r="D21" s="23"/>
      <c r="E21" s="24"/>
      <c r="F21" s="23"/>
      <c r="G21" s="23"/>
      <c r="H21" s="23"/>
      <c r="I21" s="24"/>
      <c r="J21" s="7"/>
      <c r="K21" s="13"/>
      <c r="L21" s="13"/>
      <c r="M21" s="25"/>
      <c r="N21" s="25"/>
    </row>
    <row r="22" spans="1:14" x14ac:dyDescent="0.25">
      <c r="A22" s="26"/>
      <c r="B22" s="27"/>
      <c r="C22" s="27"/>
      <c r="D22" s="27"/>
      <c r="E22" s="27"/>
      <c r="F22" s="27"/>
      <c r="G22" s="27"/>
      <c r="H22" s="27"/>
      <c r="I22" s="27"/>
    </row>
    <row r="23" spans="1:14" x14ac:dyDescent="0.25">
      <c r="A23" s="26"/>
      <c r="B23" s="27"/>
      <c r="C23" s="27"/>
      <c r="D23" s="27"/>
      <c r="E23" s="27"/>
      <c r="F23" s="27"/>
      <c r="G23" s="27"/>
      <c r="H23" s="27"/>
      <c r="I23" s="27"/>
    </row>
    <row r="24" spans="1:14" x14ac:dyDescent="0.25">
      <c r="A24" s="28"/>
      <c r="B24" s="27"/>
      <c r="C24" s="27"/>
      <c r="D24" s="27"/>
      <c r="E24" s="27"/>
      <c r="F24" s="27"/>
      <c r="G24" s="27"/>
      <c r="H24" s="27"/>
      <c r="I24" s="27"/>
    </row>
    <row r="25" spans="1:14" x14ac:dyDescent="0.25">
      <c r="A25" s="28"/>
      <c r="B25" s="27"/>
      <c r="C25" s="27"/>
      <c r="D25" s="27"/>
      <c r="E25" s="27"/>
      <c r="F25" s="27"/>
      <c r="G25" s="27"/>
      <c r="H25" s="27"/>
      <c r="I25" s="27"/>
    </row>
    <row r="26" spans="1:14" x14ac:dyDescent="0.25">
      <c r="H26" s="19"/>
      <c r="I26" s="19"/>
    </row>
    <row r="27" spans="1:14" x14ac:dyDescent="0.25">
      <c r="H27" s="19"/>
      <c r="I27" s="19"/>
    </row>
    <row r="28" spans="1:14" x14ac:dyDescent="0.25">
      <c r="H28" s="29"/>
      <c r="I28" s="29"/>
    </row>
    <row r="29" spans="1:14" x14ac:dyDescent="0.25">
      <c r="H29" s="30"/>
      <c r="I29" s="30"/>
    </row>
    <row r="31" spans="1:14" x14ac:dyDescent="0.25">
      <c r="B31" s="14"/>
      <c r="C31" s="14"/>
      <c r="D31" s="14"/>
      <c r="E31" s="14"/>
      <c r="F31" s="14"/>
      <c r="G31" s="14"/>
      <c r="H31" s="14"/>
      <c r="I31" s="14"/>
    </row>
  </sheetData>
  <mergeCells count="12">
    <mergeCell ref="H4:H5"/>
    <mergeCell ref="I4:I5"/>
    <mergeCell ref="A16:G16"/>
    <mergeCell ref="A17:C17"/>
    <mergeCell ref="A1:I1"/>
    <mergeCell ref="A2:A5"/>
    <mergeCell ref="B2:I2"/>
    <mergeCell ref="B3:G3"/>
    <mergeCell ref="H3:I3"/>
    <mergeCell ref="B4:C4"/>
    <mergeCell ref="D4:E4"/>
    <mergeCell ref="F4:G4"/>
  </mergeCells>
  <printOptions horizontalCentered="1"/>
  <pageMargins left="0.7" right="0.7" top="0.75" bottom="0.75" header="0.3" footer="0.3"/>
  <pageSetup paperSize="9"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showGridLines="0" workbookViewId="0">
      <selection activeCell="F12" sqref="F12"/>
    </sheetView>
  </sheetViews>
  <sheetFormatPr defaultColWidth="9.140625" defaultRowHeight="15" x14ac:dyDescent="0.25"/>
  <cols>
    <col min="1" max="1" width="17.5703125" style="77" customWidth="1"/>
    <col min="2" max="3" width="14.5703125" style="77" bestFit="1" customWidth="1"/>
    <col min="4" max="4" width="14.5703125" style="77" customWidth="1"/>
    <col min="5" max="5" width="13.5703125" style="77" customWidth="1"/>
    <col min="6" max="6" width="6.85546875" style="77" customWidth="1"/>
    <col min="7" max="16384" width="9.140625" style="77"/>
  </cols>
  <sheetData>
    <row r="1" spans="1:5" ht="31.5" customHeight="1" x14ac:dyDescent="0.25">
      <c r="A1" s="1876" t="s">
        <v>788</v>
      </c>
      <c r="B1" s="1876"/>
      <c r="C1" s="1876"/>
      <c r="D1" s="1876"/>
      <c r="E1" s="1377"/>
    </row>
    <row r="2" spans="1:5" s="220" customFormat="1" ht="18" customHeight="1" x14ac:dyDescent="0.25">
      <c r="A2" s="1567" t="s">
        <v>233</v>
      </c>
      <c r="B2" s="1581" t="s">
        <v>477</v>
      </c>
      <c r="C2" s="1580" t="s">
        <v>681</v>
      </c>
      <c r="D2" s="1579">
        <v>45626</v>
      </c>
    </row>
    <row r="3" spans="1:5" s="220" customFormat="1" ht="18" customHeight="1" x14ac:dyDescent="0.25">
      <c r="A3" s="1578" t="s">
        <v>71</v>
      </c>
      <c r="B3" s="1577">
        <f>'17 '!$H$4</f>
        <v>1629038.3499999999</v>
      </c>
      <c r="C3" s="1577">
        <v>1336002.0299999998</v>
      </c>
      <c r="D3" s="1577">
        <v>120264.95</v>
      </c>
      <c r="E3" s="112"/>
    </row>
    <row r="4" spans="1:5" s="220" customFormat="1" ht="18" customHeight="1" x14ac:dyDescent="0.25">
      <c r="A4" s="1578" t="s">
        <v>73</v>
      </c>
      <c r="B4" s="1577">
        <f>'19 '!$H$4</f>
        <v>29.338079719999996</v>
      </c>
      <c r="C4" s="1577">
        <v>13.982351024999998</v>
      </c>
      <c r="D4" s="1577">
        <v>5.3502465600000013</v>
      </c>
    </row>
    <row r="5" spans="1:5" s="220" customFormat="1" ht="18" customHeight="1" x14ac:dyDescent="0.25">
      <c r="A5" s="1578" t="s">
        <v>72</v>
      </c>
      <c r="B5" s="1577">
        <f>'18 '!$H$4</f>
        <v>20103439.399999999</v>
      </c>
      <c r="C5" s="1577">
        <v>18105571.539999999</v>
      </c>
      <c r="D5" s="1577">
        <v>1916209.71</v>
      </c>
    </row>
    <row r="6" spans="1:5" s="220" customFormat="1" x14ac:dyDescent="0.25">
      <c r="A6" s="264" t="str">
        <f>"$ indicates as on "&amp;TEXT($D$2,"mmmm dd, yyyy")</f>
        <v>$ indicates as on November 30, 2024</v>
      </c>
      <c r="B6" s="222"/>
      <c r="C6" s="222"/>
      <c r="D6" s="222"/>
    </row>
    <row r="7" spans="1:5" s="220" customFormat="1" x14ac:dyDescent="0.25">
      <c r="A7" s="113" t="s">
        <v>234</v>
      </c>
      <c r="B7" s="1376"/>
      <c r="C7" s="1376"/>
      <c r="D7" s="1376"/>
    </row>
    <row r="8" spans="1:5" s="220" customFormat="1" x14ac:dyDescent="0.25">
      <c r="A8" s="264" t="s">
        <v>167</v>
      </c>
      <c r="B8" s="77"/>
      <c r="C8" s="77"/>
      <c r="D8" s="77"/>
    </row>
    <row r="9" spans="1:5" ht="28.35" customHeight="1" x14ac:dyDescent="0.25">
      <c r="D9" s="352"/>
    </row>
  </sheetData>
  <mergeCells count="1">
    <mergeCell ref="A1:D1"/>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showGridLines="0" topLeftCell="E2" workbookViewId="0">
      <selection activeCell="F18" sqref="F18:L18"/>
    </sheetView>
  </sheetViews>
  <sheetFormatPr defaultColWidth="9.140625" defaultRowHeight="15" x14ac:dyDescent="0.25"/>
  <cols>
    <col min="1" max="12" width="14.5703125" style="77" bestFit="1" customWidth="1"/>
    <col min="13" max="13" width="14" style="77" bestFit="1" customWidth="1"/>
    <col min="14" max="16" width="14.5703125" style="77" bestFit="1" customWidth="1"/>
    <col min="17" max="17" width="13" style="77" customWidth="1"/>
    <col min="18" max="16384" width="9.140625" style="77"/>
  </cols>
  <sheetData>
    <row r="1" spans="1:18" ht="18.75" customHeight="1" x14ac:dyDescent="0.25">
      <c r="A1" s="159" t="s">
        <v>235</v>
      </c>
      <c r="B1" s="159"/>
      <c r="C1" s="159"/>
      <c r="D1" s="159"/>
      <c r="E1" s="159"/>
      <c r="F1" s="159"/>
      <c r="G1" s="159"/>
      <c r="H1" s="159"/>
      <c r="I1" s="159"/>
      <c r="J1" s="159"/>
      <c r="K1" s="159"/>
      <c r="L1" s="159"/>
      <c r="M1" s="159"/>
      <c r="N1" s="159"/>
      <c r="O1" s="159"/>
      <c r="P1" s="159"/>
    </row>
    <row r="2" spans="1:18" s="220" customFormat="1" ht="18" customHeight="1" x14ac:dyDescent="0.25">
      <c r="A2" s="2001" t="s">
        <v>114</v>
      </c>
      <c r="B2" s="2001" t="s">
        <v>236</v>
      </c>
      <c r="C2" s="2001" t="s">
        <v>237</v>
      </c>
      <c r="D2" s="2001" t="s">
        <v>238</v>
      </c>
      <c r="E2" s="2001" t="s">
        <v>239</v>
      </c>
      <c r="F2" s="2001" t="s">
        <v>240</v>
      </c>
      <c r="G2" s="2001" t="s">
        <v>241</v>
      </c>
      <c r="H2" s="2001" t="s">
        <v>242</v>
      </c>
      <c r="I2" s="2001" t="s">
        <v>243</v>
      </c>
      <c r="J2" s="2001" t="s">
        <v>244</v>
      </c>
      <c r="K2" s="2001" t="s">
        <v>245</v>
      </c>
      <c r="L2" s="2001" t="s">
        <v>246</v>
      </c>
      <c r="M2" s="2001" t="s">
        <v>247</v>
      </c>
      <c r="N2" s="2002" t="s">
        <v>248</v>
      </c>
      <c r="O2" s="2003"/>
      <c r="P2" s="2004"/>
    </row>
    <row r="3" spans="1:18" s="220" customFormat="1" ht="21.75" customHeight="1" x14ac:dyDescent="0.25">
      <c r="A3" s="1878"/>
      <c r="B3" s="1878"/>
      <c r="C3" s="1878"/>
      <c r="D3" s="1878"/>
      <c r="E3" s="1878"/>
      <c r="F3" s="1878"/>
      <c r="G3" s="1878"/>
      <c r="H3" s="1878"/>
      <c r="I3" s="1878"/>
      <c r="J3" s="1878"/>
      <c r="K3" s="1878"/>
      <c r="L3" s="1878"/>
      <c r="M3" s="1878"/>
      <c r="N3" s="1585" t="s">
        <v>249</v>
      </c>
      <c r="O3" s="1585" t="s">
        <v>250</v>
      </c>
      <c r="P3" s="1585" t="s">
        <v>251</v>
      </c>
    </row>
    <row r="4" spans="1:18" s="81" customFormat="1" ht="18" customHeight="1" x14ac:dyDescent="0.25">
      <c r="A4" s="1521" t="s">
        <v>477</v>
      </c>
      <c r="B4" s="1565">
        <v>5252</v>
      </c>
      <c r="C4" s="1565">
        <v>25</v>
      </c>
      <c r="D4" s="1565">
        <v>4295</v>
      </c>
      <c r="E4" s="1575">
        <v>246</v>
      </c>
      <c r="F4" s="1565">
        <v>8263.4500000000007</v>
      </c>
      <c r="G4" s="1563">
        <v>2120712.34</v>
      </c>
      <c r="H4" s="1563">
        <v>1629038.3499999999</v>
      </c>
      <c r="I4" s="1565">
        <v>6622.1071138211373</v>
      </c>
      <c r="J4" s="1565">
        <v>19713.77995873394</v>
      </c>
      <c r="K4" s="1563">
        <v>2120712.34</v>
      </c>
      <c r="L4" s="1563">
        <v>1629038.25</v>
      </c>
      <c r="M4" s="1574">
        <v>38697099.770000003</v>
      </c>
      <c r="N4" s="1565">
        <v>74245.17</v>
      </c>
      <c r="O4" s="1565">
        <v>58793.08</v>
      </c>
      <c r="P4" s="1565">
        <v>73651.350000000006</v>
      </c>
    </row>
    <row r="5" spans="1:18" s="81" customFormat="1" ht="18" customHeight="1" x14ac:dyDescent="0.25">
      <c r="A5" s="1519" t="s">
        <v>681</v>
      </c>
      <c r="B5" s="1561">
        <f>INDEX(B6:B13,COUNT(B6:B13))</f>
        <v>5367</v>
      </c>
      <c r="C5" s="1561">
        <f>INDEX(C6:C13,COUNT(C6:C13))</f>
        <v>26</v>
      </c>
      <c r="D5" s="1584">
        <v>4343</v>
      </c>
      <c r="E5" s="1561">
        <f>SUM(E6:E13)</f>
        <v>166</v>
      </c>
      <c r="F5" s="1561">
        <f>SUM(F6:F13)</f>
        <v>7479.29</v>
      </c>
      <c r="G5" s="1561">
        <f>SUM(G6:G13)</f>
        <v>1462859.02</v>
      </c>
      <c r="H5" s="1561">
        <f>SUM(H6:H13)</f>
        <v>1456266.9799999997</v>
      </c>
      <c r="I5" s="1584">
        <f>H5/E5</f>
        <v>8772.6926506024083</v>
      </c>
      <c r="J5" s="1561">
        <f>H5/F5*100</f>
        <v>19470.658043744792</v>
      </c>
      <c r="K5" s="1561">
        <f>SUM(K6:K13)</f>
        <v>1462859.02</v>
      </c>
      <c r="L5" s="1561">
        <f>SUM(L6:L13)</f>
        <v>1456266.9200000002</v>
      </c>
      <c r="M5" s="1561">
        <f>INDEX(M6:M13,COUNT(M6:M13))</f>
        <v>44668650.359999999</v>
      </c>
      <c r="N5" s="1561">
        <f>MAX(N6:N13)</f>
        <v>85978.25</v>
      </c>
      <c r="O5" s="1561">
        <f>MIN(O6:O13)</f>
        <v>70234.429999999993</v>
      </c>
      <c r="P5" s="1561">
        <f>INDEX(P6:P13,COUNT(P6:P13))</f>
        <v>79802.789999999994</v>
      </c>
    </row>
    <row r="6" spans="1:18" s="220" customFormat="1" ht="18" customHeight="1" x14ac:dyDescent="0.25">
      <c r="A6" s="1411">
        <v>45412</v>
      </c>
      <c r="B6" s="1548">
        <v>5264</v>
      </c>
      <c r="C6" s="1548">
        <v>26</v>
      </c>
      <c r="D6" s="1548">
        <v>4153</v>
      </c>
      <c r="E6" s="1583">
        <v>20</v>
      </c>
      <c r="F6" s="1548">
        <v>766.49</v>
      </c>
      <c r="G6" s="1548">
        <v>188397.56</v>
      </c>
      <c r="H6" s="1548">
        <v>152767.43</v>
      </c>
      <c r="I6" s="1548">
        <v>7638.3714999999993</v>
      </c>
      <c r="J6" s="1548">
        <v>19930.779266526635</v>
      </c>
      <c r="K6" s="1548">
        <v>188397.56</v>
      </c>
      <c r="L6" s="1548">
        <v>152767.43</v>
      </c>
      <c r="M6" s="1582">
        <v>40655851.939999998</v>
      </c>
      <c r="N6" s="1548">
        <v>75111.39</v>
      </c>
      <c r="O6" s="1548">
        <v>74346.399999999994</v>
      </c>
      <c r="P6" s="1548">
        <v>74482.78</v>
      </c>
      <c r="Q6" s="88"/>
    </row>
    <row r="7" spans="1:18" s="220" customFormat="1" ht="18" customHeight="1" x14ac:dyDescent="0.25">
      <c r="A7" s="1411">
        <v>45443</v>
      </c>
      <c r="B7" s="1548">
        <v>5274</v>
      </c>
      <c r="C7" s="1548">
        <v>26</v>
      </c>
      <c r="D7" s="1548">
        <v>4170</v>
      </c>
      <c r="E7" s="1583">
        <v>22</v>
      </c>
      <c r="F7" s="1548">
        <v>871.14</v>
      </c>
      <c r="G7" s="1548">
        <v>176258.29000000004</v>
      </c>
      <c r="H7" s="1548">
        <v>169592.24000000002</v>
      </c>
      <c r="I7" s="1548">
        <v>7708.738181818183</v>
      </c>
      <c r="J7" s="1548">
        <v>19467.851321257207</v>
      </c>
      <c r="K7" s="1548">
        <v>176258.29000000004</v>
      </c>
      <c r="L7" s="1548">
        <v>169592.23</v>
      </c>
      <c r="M7" s="1582">
        <v>41212881.140000001</v>
      </c>
      <c r="N7" s="1548">
        <v>76009.679999999993</v>
      </c>
      <c r="O7" s="1548">
        <v>71866.009999999995</v>
      </c>
      <c r="P7" s="1548">
        <v>73961.31</v>
      </c>
      <c r="Q7" s="88"/>
    </row>
    <row r="8" spans="1:18" s="220" customFormat="1" ht="18" customHeight="1" x14ac:dyDescent="0.25">
      <c r="A8" s="1411">
        <v>45473</v>
      </c>
      <c r="B8" s="1548">
        <v>5293</v>
      </c>
      <c r="C8" s="1548">
        <v>26</v>
      </c>
      <c r="D8" s="1548">
        <v>4200</v>
      </c>
      <c r="E8" s="1583">
        <v>19</v>
      </c>
      <c r="F8" s="1548">
        <v>1080.27</v>
      </c>
      <c r="G8" s="1548">
        <v>201460.99999999997</v>
      </c>
      <c r="H8" s="1548">
        <v>227001.57</v>
      </c>
      <c r="I8" s="1548">
        <f>H8/E8</f>
        <v>11947.451052631579</v>
      </c>
      <c r="J8" s="1548">
        <f>100*H8/F8</f>
        <v>21013.410536254825</v>
      </c>
      <c r="K8" s="1548">
        <v>201460.99999999997</v>
      </c>
      <c r="L8" s="1548">
        <v>227001.56</v>
      </c>
      <c r="M8" s="1582">
        <v>43924743.630000003</v>
      </c>
      <c r="N8" s="1548">
        <v>79671.58</v>
      </c>
      <c r="O8" s="1548">
        <v>70234.429999999993</v>
      </c>
      <c r="P8" s="1548">
        <v>79032.73</v>
      </c>
      <c r="R8" s="265"/>
    </row>
    <row r="9" spans="1:18" s="220" customFormat="1" ht="18" customHeight="1" x14ac:dyDescent="0.25">
      <c r="A9" s="1411">
        <v>45504</v>
      </c>
      <c r="B9" s="1548">
        <v>5307</v>
      </c>
      <c r="C9" s="1548">
        <v>26</v>
      </c>
      <c r="D9" s="1548">
        <v>4208</v>
      </c>
      <c r="E9" s="1548">
        <v>22</v>
      </c>
      <c r="F9" s="1548">
        <v>1210.2900000000004</v>
      </c>
      <c r="G9" s="1548">
        <v>242537.23000000004</v>
      </c>
      <c r="H9" s="1548">
        <v>235148.12</v>
      </c>
      <c r="I9" s="1548">
        <v>10688.550909090909</v>
      </c>
      <c r="J9" s="1548">
        <v>19429.07237108461</v>
      </c>
      <c r="K9" s="1548">
        <v>242537.23000000004</v>
      </c>
      <c r="L9" s="1548">
        <v>235148.1</v>
      </c>
      <c r="M9" s="1548">
        <v>46238008.350000001</v>
      </c>
      <c r="N9" s="1548">
        <v>81908.429999999993</v>
      </c>
      <c r="O9" s="1548">
        <v>78971.789999999994</v>
      </c>
      <c r="P9" s="1548">
        <v>81741.34</v>
      </c>
    </row>
    <row r="10" spans="1:18" s="220" customFormat="1" ht="18" customHeight="1" x14ac:dyDescent="0.25">
      <c r="A10" s="1411">
        <v>45535</v>
      </c>
      <c r="B10" s="1548">
        <v>5316</v>
      </c>
      <c r="C10" s="1548">
        <v>25</v>
      </c>
      <c r="D10" s="1548">
        <v>4227</v>
      </c>
      <c r="E10" s="1548">
        <v>21</v>
      </c>
      <c r="F10" s="1548">
        <v>1043.21</v>
      </c>
      <c r="G10" s="1548">
        <v>185416.31000000003</v>
      </c>
      <c r="H10" s="1548">
        <v>209348.01</v>
      </c>
      <c r="I10" s="1548">
        <v>9968.9528571428582</v>
      </c>
      <c r="J10" s="1548">
        <v>20067.676690215776</v>
      </c>
      <c r="K10" s="1548">
        <v>185416.31000000003</v>
      </c>
      <c r="L10" s="1548">
        <v>209348</v>
      </c>
      <c r="M10" s="1548">
        <v>46439993.770000003</v>
      </c>
      <c r="N10" s="1548">
        <v>82637.03</v>
      </c>
      <c r="O10" s="1548">
        <v>78295.86</v>
      </c>
      <c r="P10" s="1548">
        <v>82365.77</v>
      </c>
    </row>
    <row r="11" spans="1:18" s="220" customFormat="1" ht="19.5" customHeight="1" x14ac:dyDescent="0.25">
      <c r="A11" s="1411">
        <v>45565</v>
      </c>
      <c r="B11" s="1548">
        <v>5347</v>
      </c>
      <c r="C11" s="1548">
        <v>25</v>
      </c>
      <c r="D11" s="1548">
        <v>4247</v>
      </c>
      <c r="E11" s="1583">
        <v>21</v>
      </c>
      <c r="F11" s="1548">
        <v>940.19999999999993</v>
      </c>
      <c r="G11" s="1548">
        <v>175363.09999999998</v>
      </c>
      <c r="H11" s="1548">
        <v>180681.74999999997</v>
      </c>
      <c r="I11" s="1548">
        <v>8603.8928571428551</v>
      </c>
      <c r="J11" s="1548">
        <v>19217.373962986596</v>
      </c>
      <c r="K11" s="1548">
        <v>175363.09999999998</v>
      </c>
      <c r="L11" s="1548">
        <v>180681.74</v>
      </c>
      <c r="M11" s="1582">
        <v>47435137.149999999</v>
      </c>
      <c r="N11" s="1548">
        <v>85978.25</v>
      </c>
      <c r="O11" s="1548">
        <v>80895.05</v>
      </c>
      <c r="P11" s="1548">
        <v>84299.78</v>
      </c>
    </row>
    <row r="12" spans="1:18" s="220" customFormat="1" ht="19.5" customHeight="1" x14ac:dyDescent="0.25">
      <c r="A12" s="1411">
        <v>45596</v>
      </c>
      <c r="B12" s="1548">
        <v>5359</v>
      </c>
      <c r="C12" s="1548">
        <v>26</v>
      </c>
      <c r="D12" s="1548">
        <v>4241</v>
      </c>
      <c r="E12" s="1583">
        <v>22</v>
      </c>
      <c r="F12" s="1548">
        <v>864.6600000000002</v>
      </c>
      <c r="G12" s="1548">
        <v>167096.9</v>
      </c>
      <c r="H12" s="1548">
        <v>161462.91</v>
      </c>
      <c r="I12" s="1548">
        <v>7339.2231818181817</v>
      </c>
      <c r="J12" s="1548">
        <v>18673.572271181733</v>
      </c>
      <c r="K12" s="1548">
        <v>167096.9</v>
      </c>
      <c r="L12" s="1548">
        <v>161462.91000000003</v>
      </c>
      <c r="M12" s="1582">
        <v>44471429.920000002</v>
      </c>
      <c r="N12" s="1548">
        <v>84648.4</v>
      </c>
      <c r="O12" s="1548">
        <v>79137.98</v>
      </c>
      <c r="P12" s="1548">
        <v>79389.06</v>
      </c>
    </row>
    <row r="13" spans="1:18" s="220" customFormat="1" ht="19.5" customHeight="1" x14ac:dyDescent="0.25">
      <c r="A13" s="1411">
        <v>45626</v>
      </c>
      <c r="B13" s="1548">
        <v>5367</v>
      </c>
      <c r="C13" s="1548">
        <v>26</v>
      </c>
      <c r="D13" s="1548">
        <v>4249</v>
      </c>
      <c r="E13" s="1583">
        <v>19</v>
      </c>
      <c r="F13" s="1548">
        <v>703.03</v>
      </c>
      <c r="G13" s="1548">
        <v>126328.63</v>
      </c>
      <c r="H13" s="1548">
        <v>120264.95</v>
      </c>
      <c r="I13" s="1548">
        <v>6329.734210526316</v>
      </c>
      <c r="J13" s="1548">
        <v>17106.65974424989</v>
      </c>
      <c r="K13" s="1548">
        <v>126328.63</v>
      </c>
      <c r="L13" s="1548">
        <v>120264.95</v>
      </c>
      <c r="M13" s="1582">
        <v>44668650.359999999</v>
      </c>
      <c r="N13" s="1548">
        <v>80569.73</v>
      </c>
      <c r="O13" s="1548">
        <v>76802.73</v>
      </c>
      <c r="P13" s="1548">
        <v>79802.789999999994</v>
      </c>
    </row>
    <row r="14" spans="1:18"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C14" s="222"/>
      <c r="D14" s="222"/>
      <c r="E14" s="222"/>
      <c r="F14" s="222"/>
      <c r="G14" s="222"/>
      <c r="H14" s="222"/>
      <c r="I14" s="222"/>
      <c r="J14" s="222"/>
      <c r="K14" s="222"/>
      <c r="L14" s="222"/>
      <c r="M14" s="222"/>
      <c r="N14" s="222"/>
      <c r="O14" s="222"/>
      <c r="P14" s="222"/>
    </row>
    <row r="15" spans="1:18" s="220" customFormat="1" x14ac:dyDescent="0.25">
      <c r="A15" s="114" t="s">
        <v>252</v>
      </c>
      <c r="B15" s="1376"/>
      <c r="C15" s="1376"/>
      <c r="D15" s="1376"/>
      <c r="E15" s="1376"/>
      <c r="F15" s="1376"/>
      <c r="G15" s="1376"/>
      <c r="H15" s="1376"/>
      <c r="O15" s="88"/>
    </row>
    <row r="16" spans="1:18" s="220" customFormat="1" x14ac:dyDescent="0.25">
      <c r="A16" s="113" t="s">
        <v>253</v>
      </c>
      <c r="B16" s="1376"/>
      <c r="C16" s="1376"/>
      <c r="D16" s="1376"/>
      <c r="E16" s="1376"/>
      <c r="F16" s="1376"/>
      <c r="G16" s="1376"/>
      <c r="H16" s="1376"/>
      <c r="O16" s="88"/>
    </row>
    <row r="17" spans="1:12" s="220" customFormat="1" x14ac:dyDescent="0.25">
      <c r="A17" s="1857" t="s">
        <v>254</v>
      </c>
      <c r="B17" s="1857"/>
      <c r="C17" s="1857"/>
      <c r="D17" s="1857"/>
      <c r="E17" s="1857"/>
      <c r="F17" s="1857"/>
      <c r="G17" s="1857"/>
      <c r="H17" s="1857"/>
    </row>
    <row r="18" spans="1:12" x14ac:dyDescent="0.25">
      <c r="F18" s="89"/>
      <c r="G18" s="89"/>
      <c r="H18" s="89"/>
      <c r="I18" s="89"/>
      <c r="J18" s="89"/>
      <c r="K18" s="89"/>
      <c r="L18" s="89"/>
    </row>
  </sheetData>
  <mergeCells count="15">
    <mergeCell ref="M2:M3"/>
    <mergeCell ref="N2:P2"/>
    <mergeCell ref="A17:H17"/>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55"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topLeftCell="E1" zoomScaleNormal="100" workbookViewId="0">
      <selection activeCell="F20" sqref="F20:I20"/>
    </sheetView>
  </sheetViews>
  <sheetFormatPr defaultColWidth="9.140625" defaultRowHeight="15" x14ac:dyDescent="0.25"/>
  <cols>
    <col min="1" max="16" width="14.5703125" style="77" bestFit="1" customWidth="1"/>
    <col min="17" max="17" width="4.5703125" style="77" bestFit="1" customWidth="1"/>
    <col min="18" max="16384" width="9.140625" style="77"/>
  </cols>
  <sheetData>
    <row r="1" spans="1:16" x14ac:dyDescent="0.25">
      <c r="A1" s="159" t="s">
        <v>255</v>
      </c>
      <c r="B1" s="159"/>
      <c r="C1" s="159"/>
      <c r="D1" s="159"/>
      <c r="E1" s="159"/>
      <c r="F1" s="159"/>
      <c r="G1" s="159"/>
      <c r="H1" s="159"/>
      <c r="I1" s="159"/>
      <c r="J1" s="159"/>
      <c r="K1" s="159"/>
      <c r="L1" s="159"/>
      <c r="M1" s="159"/>
      <c r="N1" s="159"/>
      <c r="O1" s="159"/>
      <c r="P1" s="159"/>
    </row>
    <row r="2" spans="1:16" s="220" customFormat="1" x14ac:dyDescent="0.25">
      <c r="A2" s="2001" t="s">
        <v>114</v>
      </c>
      <c r="B2" s="2001" t="s">
        <v>236</v>
      </c>
      <c r="C2" s="2001" t="s">
        <v>237</v>
      </c>
      <c r="D2" s="2001" t="s">
        <v>256</v>
      </c>
      <c r="E2" s="2001" t="s">
        <v>239</v>
      </c>
      <c r="F2" s="2001" t="s">
        <v>240</v>
      </c>
      <c r="G2" s="2001" t="s">
        <v>241</v>
      </c>
      <c r="H2" s="2001" t="s">
        <v>257</v>
      </c>
      <c r="I2" s="2001" t="s">
        <v>243</v>
      </c>
      <c r="J2" s="2001" t="s">
        <v>244</v>
      </c>
      <c r="K2" s="2001" t="s">
        <v>245</v>
      </c>
      <c r="L2" s="2001" t="s">
        <v>258</v>
      </c>
      <c r="M2" s="2001" t="s">
        <v>247</v>
      </c>
      <c r="N2" s="2002" t="s">
        <v>259</v>
      </c>
      <c r="O2" s="2003"/>
      <c r="P2" s="2004"/>
    </row>
    <row r="3" spans="1:16" s="220" customFormat="1" ht="30.75" customHeight="1" x14ac:dyDescent="0.25">
      <c r="A3" s="1878"/>
      <c r="B3" s="1878"/>
      <c r="C3" s="1878"/>
      <c r="D3" s="1878"/>
      <c r="E3" s="1878"/>
      <c r="F3" s="1878"/>
      <c r="G3" s="1878"/>
      <c r="H3" s="1878"/>
      <c r="I3" s="1878"/>
      <c r="J3" s="1878"/>
      <c r="K3" s="1878"/>
      <c r="L3" s="1878"/>
      <c r="M3" s="1878"/>
      <c r="N3" s="1585" t="s">
        <v>249</v>
      </c>
      <c r="O3" s="1585" t="s">
        <v>250</v>
      </c>
      <c r="P3" s="1585" t="s">
        <v>251</v>
      </c>
    </row>
    <row r="4" spans="1:16" s="81" customFormat="1" x14ac:dyDescent="0.25">
      <c r="A4" s="1521" t="s">
        <v>477</v>
      </c>
      <c r="B4" s="1565">
        <v>2439</v>
      </c>
      <c r="C4" s="1565">
        <v>3</v>
      </c>
      <c r="D4" s="1565">
        <v>2985</v>
      </c>
      <c r="E4" s="1575">
        <v>246</v>
      </c>
      <c r="F4" s="1565">
        <v>68124.680000000008</v>
      </c>
      <c r="G4" s="1563">
        <v>10179860.869999999</v>
      </c>
      <c r="H4" s="1586">
        <v>20103439.399999999</v>
      </c>
      <c r="I4" s="1565">
        <v>81721.298373983736</v>
      </c>
      <c r="J4" s="1565">
        <v>29509.774431234018</v>
      </c>
      <c r="K4" s="1563">
        <v>10179860.869999999</v>
      </c>
      <c r="L4" s="1563">
        <v>20103439.399999999</v>
      </c>
      <c r="M4" s="1574">
        <v>38421667.5427958</v>
      </c>
      <c r="N4" s="1565">
        <v>22526.6</v>
      </c>
      <c r="O4" s="1565">
        <v>17312.75</v>
      </c>
      <c r="P4" s="1565">
        <v>22326.9</v>
      </c>
    </row>
    <row r="5" spans="1:16" s="81" customFormat="1" x14ac:dyDescent="0.25">
      <c r="A5" s="1519" t="s">
        <v>681</v>
      </c>
      <c r="B5" s="1561">
        <f>INDEX(B6:B13,COUNT(B6:B13))</f>
        <v>2643</v>
      </c>
      <c r="C5" s="1561">
        <f>INDEX(C6:C13,COUNT(C6:C13))</f>
        <v>3</v>
      </c>
      <c r="D5" s="1584">
        <v>3704</v>
      </c>
      <c r="E5" s="1561">
        <f>SUM(E6:E13)</f>
        <v>166</v>
      </c>
      <c r="F5" s="1561">
        <f>SUM(F6:F13)</f>
        <v>65762.210000000006</v>
      </c>
      <c r="G5" s="1561">
        <f>SUM(G6:G13)</f>
        <v>7654393.8099999996</v>
      </c>
      <c r="H5" s="1561">
        <f>SUM(H6:H13)</f>
        <v>20021781.230000004</v>
      </c>
      <c r="I5" s="1584">
        <f>H5/E5</f>
        <v>120613.13993975906</v>
      </c>
      <c r="J5" s="1561">
        <f>H5/F5*100</f>
        <v>30445.724421366016</v>
      </c>
      <c r="K5" s="1561">
        <f>SUM(K6:K13)</f>
        <v>7654393.8099999996</v>
      </c>
      <c r="L5" s="1561">
        <f>SUM(L6:L13)</f>
        <v>20021781.230000004</v>
      </c>
      <c r="M5" s="1561">
        <f>INDEX(M6:M13,COUNT(M6:M13))</f>
        <v>44320059.880000003</v>
      </c>
      <c r="N5" s="1561">
        <f>MAX(N6:N13)</f>
        <v>26277.35</v>
      </c>
      <c r="O5" s="1561">
        <f>MIN(O6:O13)</f>
        <v>21281.45</v>
      </c>
      <c r="P5" s="1561">
        <f>INDEX(P6:P13,COUNT(P6:P13))</f>
        <v>24131.1</v>
      </c>
    </row>
    <row r="6" spans="1:16" s="220" customFormat="1" x14ac:dyDescent="0.25">
      <c r="A6" s="1411">
        <v>45412</v>
      </c>
      <c r="B6" s="1548">
        <v>2464</v>
      </c>
      <c r="C6" s="1548">
        <v>3</v>
      </c>
      <c r="D6" s="1548">
        <v>2625</v>
      </c>
      <c r="E6" s="1583">
        <v>20</v>
      </c>
      <c r="F6" s="1548">
        <v>6810.19</v>
      </c>
      <c r="G6" s="1548">
        <v>990584.38</v>
      </c>
      <c r="H6" s="1548">
        <v>2120195.52</v>
      </c>
      <c r="I6" s="1548">
        <v>106009.78</v>
      </c>
      <c r="J6" s="1548">
        <v>31132.69</v>
      </c>
      <c r="K6" s="1548">
        <v>990584.38</v>
      </c>
      <c r="L6" s="1548">
        <v>2120195.52</v>
      </c>
      <c r="M6" s="1582">
        <v>40304405.9649911</v>
      </c>
      <c r="N6" s="1548">
        <v>22526.6</v>
      </c>
      <c r="O6" s="1548">
        <v>21710.2</v>
      </c>
      <c r="P6" s="1548">
        <v>22604.85</v>
      </c>
    </row>
    <row r="7" spans="1:16" s="220" customFormat="1" x14ac:dyDescent="0.25">
      <c r="A7" s="1411">
        <v>45443</v>
      </c>
      <c r="B7" s="1548">
        <v>2482</v>
      </c>
      <c r="C7" s="1548">
        <v>3</v>
      </c>
      <c r="D7" s="1548">
        <v>2995</v>
      </c>
      <c r="E7" s="1583">
        <v>22</v>
      </c>
      <c r="F7" s="1548">
        <v>7680.33</v>
      </c>
      <c r="G7" s="1548">
        <v>924888.14</v>
      </c>
      <c r="H7" s="1548">
        <v>2467941.4300000002</v>
      </c>
      <c r="I7" s="1548">
        <v>112179.16</v>
      </c>
      <c r="J7" s="1548">
        <v>32133.27</v>
      </c>
      <c r="K7" s="1548">
        <v>924888.14</v>
      </c>
      <c r="L7" s="1548">
        <v>2467941.4300000002</v>
      </c>
      <c r="M7" s="1582">
        <v>40880529.739361502</v>
      </c>
      <c r="N7" s="1548">
        <v>23110.799999999999</v>
      </c>
      <c r="O7" s="1548">
        <v>21821.05</v>
      </c>
      <c r="P7" s="1548">
        <v>22530.7</v>
      </c>
    </row>
    <row r="8" spans="1:16" s="220" customFormat="1" x14ac:dyDescent="0.25">
      <c r="A8" s="1411">
        <v>45473</v>
      </c>
      <c r="B8" s="1548">
        <v>2499</v>
      </c>
      <c r="C8" s="1548">
        <v>3</v>
      </c>
      <c r="D8" s="1548">
        <v>2998</v>
      </c>
      <c r="E8" s="1583">
        <v>19</v>
      </c>
      <c r="F8" s="1548">
        <v>8709.81</v>
      </c>
      <c r="G8" s="1548">
        <v>1157608.3700000001</v>
      </c>
      <c r="H8" s="1548">
        <v>2905226.46</v>
      </c>
      <c r="I8" s="1548">
        <v>152906.66</v>
      </c>
      <c r="J8" s="1548">
        <v>33355.800000000003</v>
      </c>
      <c r="K8" s="1548">
        <v>1157608.3700000001</v>
      </c>
      <c r="L8" s="1548">
        <v>2905226.46</v>
      </c>
      <c r="M8" s="1582">
        <v>43573919.231727503</v>
      </c>
      <c r="N8" s="1548">
        <v>24174</v>
      </c>
      <c r="O8" s="1548">
        <v>21281.45</v>
      </c>
      <c r="P8" s="1548">
        <v>24010.6</v>
      </c>
    </row>
    <row r="9" spans="1:16" s="220" customFormat="1" x14ac:dyDescent="0.25">
      <c r="A9" s="1411">
        <v>45504</v>
      </c>
      <c r="B9" s="1548">
        <v>2529</v>
      </c>
      <c r="C9" s="1548">
        <v>3</v>
      </c>
      <c r="D9" s="1548">
        <v>3093</v>
      </c>
      <c r="E9" s="1548">
        <v>22</v>
      </c>
      <c r="F9" s="1548">
        <v>9850.42</v>
      </c>
      <c r="G9" s="1548">
        <v>1185106.55</v>
      </c>
      <c r="H9" s="1548">
        <v>3061576.73</v>
      </c>
      <c r="I9" s="1548">
        <v>139162.57999999999</v>
      </c>
      <c r="J9" s="1548">
        <v>31080.67</v>
      </c>
      <c r="K9" s="1548">
        <v>1185106.55</v>
      </c>
      <c r="L9" s="1548">
        <v>3061576.73</v>
      </c>
      <c r="M9" s="1548">
        <v>45865877.613030799</v>
      </c>
      <c r="N9" s="1548">
        <v>24999</v>
      </c>
      <c r="O9" s="1548">
        <v>23992</v>
      </c>
      <c r="P9" s="1548">
        <v>24951</v>
      </c>
    </row>
    <row r="10" spans="1:16" s="220" customFormat="1" x14ac:dyDescent="0.25">
      <c r="A10" s="1411">
        <v>45535</v>
      </c>
      <c r="B10" s="1548">
        <v>2559</v>
      </c>
      <c r="C10" s="1548">
        <v>3</v>
      </c>
      <c r="D10" s="1548">
        <v>3077</v>
      </c>
      <c r="E10" s="1583">
        <v>21</v>
      </c>
      <c r="F10" s="1548">
        <v>8884.16</v>
      </c>
      <c r="G10" s="1548">
        <v>1005099.39</v>
      </c>
      <c r="H10" s="1548">
        <v>2638156.9900000002</v>
      </c>
      <c r="I10" s="1548">
        <v>125626.52</v>
      </c>
      <c r="J10" s="1548">
        <v>29695.06</v>
      </c>
      <c r="K10" s="1548">
        <v>1005099.39</v>
      </c>
      <c r="L10" s="1548">
        <v>2638156.9900000002</v>
      </c>
      <c r="M10" s="1582">
        <v>46109615.540309303</v>
      </c>
      <c r="N10" s="1548">
        <v>25268.35</v>
      </c>
      <c r="O10" s="1548">
        <v>23893.7</v>
      </c>
      <c r="P10" s="1548">
        <v>25235.9</v>
      </c>
    </row>
    <row r="11" spans="1:16" s="220" customFormat="1" x14ac:dyDescent="0.25">
      <c r="A11" s="1411">
        <v>45565</v>
      </c>
      <c r="B11" s="1548">
        <v>2604</v>
      </c>
      <c r="C11" s="1548">
        <v>3</v>
      </c>
      <c r="D11" s="1548">
        <v>3131</v>
      </c>
      <c r="E11" s="1583">
        <v>21</v>
      </c>
      <c r="F11" s="1548">
        <v>8486.99</v>
      </c>
      <c r="G11" s="1548">
        <v>969743.55</v>
      </c>
      <c r="H11" s="1548">
        <v>2559376.04</v>
      </c>
      <c r="I11" s="1548">
        <v>121875.05</v>
      </c>
      <c r="J11" s="1548">
        <v>30156.46</v>
      </c>
      <c r="K11" s="1548">
        <v>969743.55</v>
      </c>
      <c r="L11" s="1548">
        <v>2559376.04</v>
      </c>
      <c r="M11" s="1582">
        <v>47064725.361702502</v>
      </c>
      <c r="N11" s="1548">
        <v>26277.35</v>
      </c>
      <c r="O11" s="1548">
        <v>24753.15</v>
      </c>
      <c r="P11" s="1548">
        <v>25810.85</v>
      </c>
    </row>
    <row r="12" spans="1:16" s="220" customFormat="1" x14ac:dyDescent="0.25">
      <c r="A12" s="1411">
        <v>45596</v>
      </c>
      <c r="B12" s="1548">
        <v>2629</v>
      </c>
      <c r="C12" s="1548">
        <v>3</v>
      </c>
      <c r="D12" s="1548">
        <v>3133</v>
      </c>
      <c r="E12" s="1583">
        <v>22</v>
      </c>
      <c r="F12" s="1548">
        <v>8474.08</v>
      </c>
      <c r="G12" s="1548">
        <v>784389</v>
      </c>
      <c r="H12" s="1548">
        <v>2353098.35</v>
      </c>
      <c r="I12" s="1548">
        <v>106959.02</v>
      </c>
      <c r="J12" s="1548">
        <v>27768.19</v>
      </c>
      <c r="K12" s="1548">
        <v>784389</v>
      </c>
      <c r="L12" s="1548">
        <v>2353098.35</v>
      </c>
      <c r="M12" s="1582">
        <v>44137974.234856397</v>
      </c>
      <c r="N12" s="1548">
        <v>25907.599999999999</v>
      </c>
      <c r="O12" s="1548">
        <v>24073.9</v>
      </c>
      <c r="P12" s="1548">
        <v>24205.35</v>
      </c>
    </row>
    <row r="13" spans="1:16" s="220" customFormat="1" x14ac:dyDescent="0.25">
      <c r="A13" s="1411">
        <v>45626</v>
      </c>
      <c r="B13" s="1548">
        <v>2643</v>
      </c>
      <c r="C13" s="1548">
        <v>3</v>
      </c>
      <c r="D13" s="1548">
        <v>3102</v>
      </c>
      <c r="E13" s="1583">
        <v>19</v>
      </c>
      <c r="F13" s="1548">
        <v>6866.23</v>
      </c>
      <c r="G13" s="1548">
        <v>636974.43000000005</v>
      </c>
      <c r="H13" s="1548">
        <v>1916209.71</v>
      </c>
      <c r="I13" s="1548">
        <v>100853.14</v>
      </c>
      <c r="J13" s="1548">
        <v>27907.74</v>
      </c>
      <c r="K13" s="1548">
        <v>636974.43000000005</v>
      </c>
      <c r="L13" s="1548">
        <v>1916209.71</v>
      </c>
      <c r="M13" s="1582">
        <v>44320059.880000003</v>
      </c>
      <c r="N13" s="1548">
        <v>24537.599999999999</v>
      </c>
      <c r="O13" s="1548">
        <v>23263.15</v>
      </c>
      <c r="P13" s="1548">
        <v>24131.1</v>
      </c>
    </row>
    <row r="14" spans="1:16"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22"/>
      <c r="C14" s="222"/>
      <c r="D14" s="222"/>
      <c r="E14" s="233"/>
      <c r="F14" s="222"/>
      <c r="G14" s="222"/>
      <c r="H14" s="222"/>
      <c r="I14" s="222"/>
      <c r="J14" s="222"/>
      <c r="K14" s="222"/>
      <c r="L14" s="222"/>
      <c r="M14" s="234"/>
      <c r="N14" s="222"/>
      <c r="O14" s="222"/>
      <c r="P14" s="222"/>
    </row>
    <row r="15" spans="1:16" s="220" customFormat="1" ht="13.5" customHeight="1" x14ac:dyDescent="0.25">
      <c r="A15" s="113" t="s">
        <v>260</v>
      </c>
      <c r="B15" s="113"/>
      <c r="C15" s="113"/>
      <c r="D15" s="113"/>
      <c r="E15" s="113"/>
      <c r="F15" s="113"/>
      <c r="G15" s="113"/>
      <c r="H15" s="113"/>
      <c r="J15" s="88"/>
      <c r="M15" s="115"/>
    </row>
    <row r="16" spans="1:16" s="220" customFormat="1" ht="13.5" customHeight="1" x14ac:dyDescent="0.25">
      <c r="A16" s="113" t="s">
        <v>253</v>
      </c>
      <c r="B16" s="1378"/>
      <c r="C16" s="1378"/>
      <c r="D16" s="1378"/>
      <c r="E16" s="1378"/>
      <c r="F16" s="1378"/>
      <c r="G16" s="1378"/>
      <c r="H16" s="1378"/>
      <c r="J16" s="88"/>
    </row>
    <row r="17" spans="1:10" s="220" customFormat="1" x14ac:dyDescent="0.25">
      <c r="A17" s="1882" t="s">
        <v>261</v>
      </c>
      <c r="B17" s="1883"/>
      <c r="C17" s="1883"/>
      <c r="D17" s="1883"/>
      <c r="E17" s="1883"/>
      <c r="F17" s="1883"/>
      <c r="G17" s="1883"/>
      <c r="H17" s="1883"/>
      <c r="I17" s="1883"/>
      <c r="J17" s="1883"/>
    </row>
    <row r="18" spans="1:10" s="220" customFormat="1" ht="15" customHeight="1" x14ac:dyDescent="0.25">
      <c r="A18" s="1884" t="s">
        <v>262</v>
      </c>
      <c r="B18" s="1884"/>
      <c r="C18" s="1884"/>
      <c r="D18" s="1884"/>
      <c r="E18" s="1884"/>
      <c r="F18" s="1884"/>
      <c r="G18" s="1884"/>
      <c r="H18" s="1884"/>
    </row>
    <row r="19" spans="1:10" s="220" customFormat="1" x14ac:dyDescent="0.25">
      <c r="A19" s="264"/>
      <c r="B19" s="77"/>
      <c r="C19" s="77"/>
      <c r="D19" s="77"/>
      <c r="E19" s="77"/>
      <c r="F19" s="77"/>
      <c r="G19" s="77"/>
      <c r="H19" s="77"/>
    </row>
    <row r="20" spans="1:10" x14ac:dyDescent="0.25">
      <c r="F20" s="89"/>
      <c r="G20" s="89"/>
      <c r="H20" s="89"/>
      <c r="I20" s="89"/>
      <c r="J20" s="136"/>
    </row>
    <row r="21" spans="1:10" x14ac:dyDescent="0.25">
      <c r="G21" s="116"/>
      <c r="J21" s="136"/>
    </row>
    <row r="22" spans="1:10" x14ac:dyDescent="0.25">
      <c r="H22" s="116"/>
      <c r="J22" s="136"/>
    </row>
    <row r="23" spans="1:10" x14ac:dyDescent="0.25">
      <c r="H23" s="116"/>
      <c r="J23" s="136"/>
    </row>
    <row r="24" spans="1:10" x14ac:dyDescent="0.25">
      <c r="H24" s="116"/>
      <c r="J24" s="136"/>
    </row>
    <row r="25" spans="1:10" x14ac:dyDescent="0.25">
      <c r="H25" s="116"/>
    </row>
  </sheetData>
  <mergeCells count="16">
    <mergeCell ref="F2:F3"/>
    <mergeCell ref="M2:M3"/>
    <mergeCell ref="N2:P2"/>
    <mergeCell ref="A17:J17"/>
    <mergeCell ref="A18:H18"/>
    <mergeCell ref="G2:G3"/>
    <mergeCell ref="H2:H3"/>
    <mergeCell ref="I2:I3"/>
    <mergeCell ref="J2:J3"/>
    <mergeCell ref="K2:K3"/>
    <mergeCell ref="L2:L3"/>
    <mergeCell ref="A2:A3"/>
    <mergeCell ref="B2:B3"/>
    <mergeCell ref="C2:C3"/>
    <mergeCell ref="D2:D3"/>
    <mergeCell ref="E2:E3"/>
  </mergeCells>
  <printOptions horizontalCentered="1"/>
  <pageMargins left="0.78431372549019618" right="0.78431372549019618" top="0.98039215686274517" bottom="0.98039215686274517" header="0.50980392156862753" footer="0.50980392156862753"/>
  <pageSetup paperSize="9" scale="54" fitToHeight="0"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showGridLines="0" workbookViewId="0">
      <selection activeCell="H20" sqref="H20"/>
    </sheetView>
  </sheetViews>
  <sheetFormatPr defaultColWidth="9.140625" defaultRowHeight="15" x14ac:dyDescent="0.25"/>
  <cols>
    <col min="1" max="1" width="13" style="77" customWidth="1"/>
    <col min="2" max="4" width="14.5703125" style="77" bestFit="1" customWidth="1"/>
    <col min="5" max="5" width="10.140625" style="77" customWidth="1"/>
    <col min="6" max="6" width="9.42578125" style="77" customWidth="1"/>
    <col min="7" max="7" width="10.42578125" style="77" customWidth="1"/>
    <col min="8" max="8" width="11.7109375" style="77" bestFit="1" customWidth="1"/>
    <col min="9" max="10" width="15.7109375" style="77" customWidth="1"/>
    <col min="11" max="11" width="14.5703125" style="77" bestFit="1" customWidth="1"/>
    <col min="12" max="12" width="9.85546875" style="77" customWidth="1"/>
    <col min="13" max="13" width="13.7109375" style="77" customWidth="1"/>
    <col min="14" max="16" width="10.7109375" style="77" customWidth="1"/>
    <col min="17" max="17" width="14.5703125" style="77" bestFit="1" customWidth="1"/>
    <col min="18" max="16384" width="9.140625" style="77"/>
  </cols>
  <sheetData>
    <row r="1" spans="1:17" x14ac:dyDescent="0.25">
      <c r="A1" s="145" t="s">
        <v>15</v>
      </c>
      <c r="B1" s="145"/>
      <c r="C1" s="145"/>
    </row>
    <row r="2" spans="1:17" s="220" customFormat="1" x14ac:dyDescent="0.25">
      <c r="A2" s="2001" t="s">
        <v>168</v>
      </c>
      <c r="B2" s="2001" t="s">
        <v>236</v>
      </c>
      <c r="C2" s="2001" t="s">
        <v>263</v>
      </c>
      <c r="D2" s="2001" t="s">
        <v>264</v>
      </c>
      <c r="E2" s="2001" t="s">
        <v>239</v>
      </c>
      <c r="F2" s="2001" t="s">
        <v>240</v>
      </c>
      <c r="G2" s="2001" t="s">
        <v>241</v>
      </c>
      <c r="H2" s="2001" t="s">
        <v>265</v>
      </c>
      <c r="I2" s="2001" t="s">
        <v>266</v>
      </c>
      <c r="J2" s="2001" t="s">
        <v>618</v>
      </c>
      <c r="K2" s="2001" t="s">
        <v>245</v>
      </c>
      <c r="L2" s="2001" t="s">
        <v>267</v>
      </c>
      <c r="M2" s="2001" t="s">
        <v>268</v>
      </c>
      <c r="N2" s="2002" t="s">
        <v>269</v>
      </c>
      <c r="O2" s="2003"/>
      <c r="P2" s="2004"/>
    </row>
    <row r="3" spans="1:17" s="220" customFormat="1" ht="32.25" customHeight="1" x14ac:dyDescent="0.25">
      <c r="A3" s="1878"/>
      <c r="B3" s="1878"/>
      <c r="C3" s="1878"/>
      <c r="D3" s="1878"/>
      <c r="E3" s="1878"/>
      <c r="F3" s="1878"/>
      <c r="G3" s="1878"/>
      <c r="H3" s="1878"/>
      <c r="I3" s="1878"/>
      <c r="J3" s="1878"/>
      <c r="K3" s="1878"/>
      <c r="L3" s="1878"/>
      <c r="M3" s="1878"/>
      <c r="N3" s="1585" t="s">
        <v>249</v>
      </c>
      <c r="O3" s="1585" t="s">
        <v>250</v>
      </c>
      <c r="P3" s="1585" t="s">
        <v>251</v>
      </c>
    </row>
    <row r="4" spans="1:17" s="81" customFormat="1" x14ac:dyDescent="0.25">
      <c r="A4" s="1521" t="s">
        <v>477</v>
      </c>
      <c r="B4" s="1587">
        <v>266</v>
      </c>
      <c r="C4" s="1587">
        <v>1705</v>
      </c>
      <c r="D4" s="1587">
        <v>10</v>
      </c>
      <c r="E4" s="1587">
        <v>246</v>
      </c>
      <c r="F4" s="1587">
        <v>3.5100000000000001E-3</v>
      </c>
      <c r="G4" s="1587">
        <v>20.224450000000001</v>
      </c>
      <c r="H4" s="1587">
        <v>29.338079719999996</v>
      </c>
      <c r="I4" s="1587">
        <v>0.11926048666666665</v>
      </c>
      <c r="J4" s="1587">
        <v>835842.72706552688</v>
      </c>
      <c r="K4" s="1587" t="s">
        <v>220</v>
      </c>
      <c r="L4" s="1587" t="s">
        <v>220</v>
      </c>
      <c r="M4" s="1588">
        <v>38356305.409999996</v>
      </c>
      <c r="N4" s="1587">
        <v>42685.19</v>
      </c>
      <c r="O4" s="1587">
        <v>33552.300000000003</v>
      </c>
      <c r="P4" s="1587">
        <v>42417.24</v>
      </c>
    </row>
    <row r="5" spans="1:17" s="220" customFormat="1" x14ac:dyDescent="0.25">
      <c r="A5" s="1519" t="s">
        <v>681</v>
      </c>
      <c r="B5" s="1561">
        <v>266</v>
      </c>
      <c r="C5" s="1561">
        <v>1771</v>
      </c>
      <c r="D5" s="1561">
        <v>8</v>
      </c>
      <c r="E5" s="1561">
        <f>SUM(E6:E13)</f>
        <v>166</v>
      </c>
      <c r="F5" s="1561">
        <f>SUM(F6:F13)</f>
        <v>4.5699999999999994E-3</v>
      </c>
      <c r="G5" s="1561">
        <f>SUM(G6:G13)</f>
        <v>30.070789999999995</v>
      </c>
      <c r="H5" s="1561">
        <f>SUM(H6:H13)</f>
        <v>19.332597584999998</v>
      </c>
      <c r="I5" s="1561">
        <f t="shared" ref="I5:I12" si="0">H5/E5</f>
        <v>0.11646143123493975</v>
      </c>
      <c r="J5" s="1561">
        <f>H5/(F5/100)</f>
        <v>423032.76991247269</v>
      </c>
      <c r="K5" s="1561" t="s">
        <v>220</v>
      </c>
      <c r="L5" s="1561" t="s">
        <v>220</v>
      </c>
      <c r="M5" s="1561">
        <v>45069947.469999999</v>
      </c>
      <c r="N5" s="1561">
        <v>49669.06</v>
      </c>
      <c r="O5" s="1561">
        <v>41588.01</v>
      </c>
      <c r="P5" s="1561">
        <v>46004.65</v>
      </c>
    </row>
    <row r="6" spans="1:17" s="220" customFormat="1" x14ac:dyDescent="0.25">
      <c r="A6" s="1411">
        <v>45412</v>
      </c>
      <c r="B6" s="1548">
        <v>266</v>
      </c>
      <c r="C6" s="1548">
        <v>1704</v>
      </c>
      <c r="D6" s="1548">
        <v>1</v>
      </c>
      <c r="E6" s="1548">
        <v>20</v>
      </c>
      <c r="F6" s="1548">
        <v>2.3000000000000001E-4</v>
      </c>
      <c r="G6" s="1548">
        <v>0.76</v>
      </c>
      <c r="H6" s="1548">
        <v>0.56713574999999994</v>
      </c>
      <c r="I6" s="1548">
        <f t="shared" si="0"/>
        <v>2.8356787499999998E-2</v>
      </c>
      <c r="J6" s="1548">
        <v>246580.76086956519</v>
      </c>
      <c r="K6" s="1548" t="s">
        <v>220</v>
      </c>
      <c r="L6" s="1548" t="s">
        <v>220</v>
      </c>
      <c r="M6" s="1582">
        <v>40187325.409999996</v>
      </c>
      <c r="N6" s="1548">
        <v>43265.36</v>
      </c>
      <c r="O6" s="1548">
        <v>41843.949999999997</v>
      </c>
      <c r="P6" s="1548">
        <v>42994.7</v>
      </c>
    </row>
    <row r="7" spans="1:17" s="220" customFormat="1" x14ac:dyDescent="0.25">
      <c r="A7" s="1411">
        <v>45443</v>
      </c>
      <c r="B7" s="1548">
        <v>266</v>
      </c>
      <c r="C7" s="1548">
        <v>1771</v>
      </c>
      <c r="D7" s="1548">
        <v>2</v>
      </c>
      <c r="E7" s="1548">
        <v>22</v>
      </c>
      <c r="F7" s="1548">
        <v>3.6000000000000002E-4</v>
      </c>
      <c r="G7" s="1548">
        <v>0.96831999999999996</v>
      </c>
      <c r="H7" s="1548">
        <v>0.73166049999999994</v>
      </c>
      <c r="I7" s="1548">
        <f t="shared" si="0"/>
        <v>3.3257295454545449E-2</v>
      </c>
      <c r="J7" s="1548">
        <v>203239.02777777775</v>
      </c>
      <c r="K7" s="1548" t="s">
        <v>220</v>
      </c>
      <c r="L7" s="1548" t="s">
        <v>220</v>
      </c>
      <c r="M7" s="1582">
        <v>41477459.560000002</v>
      </c>
      <c r="N7" s="1548">
        <v>43643.65</v>
      </c>
      <c r="O7" s="1548">
        <v>41779.14</v>
      </c>
      <c r="P7" s="1548">
        <v>42784.29</v>
      </c>
    </row>
    <row r="8" spans="1:17" s="220" customFormat="1" x14ac:dyDescent="0.25">
      <c r="A8" s="1411">
        <v>45473</v>
      </c>
      <c r="B8" s="1548">
        <v>266</v>
      </c>
      <c r="C8" s="1548">
        <v>1840</v>
      </c>
      <c r="D8" s="1548">
        <v>5</v>
      </c>
      <c r="E8" s="1548">
        <v>19</v>
      </c>
      <c r="F8" s="1548">
        <v>6.2E-4</v>
      </c>
      <c r="G8" s="1548">
        <v>0.83760000000000001</v>
      </c>
      <c r="H8" s="1548">
        <v>0.2662195</v>
      </c>
      <c r="I8" s="1548">
        <f t="shared" si="0"/>
        <v>1.4011552631578947E-2</v>
      </c>
      <c r="J8" s="1548">
        <v>42938.629032258068</v>
      </c>
      <c r="K8" s="1548" t="s">
        <v>220</v>
      </c>
      <c r="L8" s="1548" t="s">
        <v>220</v>
      </c>
      <c r="M8" s="1582">
        <v>45649187.890000001</v>
      </c>
      <c r="N8" s="1548">
        <v>45764.87</v>
      </c>
      <c r="O8" s="1548">
        <v>41588.01</v>
      </c>
      <c r="P8" s="1548">
        <v>45686.35</v>
      </c>
    </row>
    <row r="9" spans="1:17" s="220" customFormat="1" x14ac:dyDescent="0.25">
      <c r="A9" s="1411">
        <v>45504</v>
      </c>
      <c r="B9" s="1548">
        <v>266</v>
      </c>
      <c r="C9" s="1548">
        <v>1837</v>
      </c>
      <c r="D9" s="1548">
        <v>5</v>
      </c>
      <c r="E9" s="1548">
        <v>22</v>
      </c>
      <c r="F9" s="1548">
        <v>2.7E-4</v>
      </c>
      <c r="G9" s="1548">
        <v>5.0656600000000003</v>
      </c>
      <c r="H9" s="1548">
        <v>0.51822155000000003</v>
      </c>
      <c r="I9" s="1548">
        <f t="shared" si="0"/>
        <v>2.3555525000000001E-2</v>
      </c>
      <c r="J9" s="1548">
        <v>191933.90740740742</v>
      </c>
      <c r="K9" s="1548" t="s">
        <v>220</v>
      </c>
      <c r="L9" s="1548" t="s">
        <v>220</v>
      </c>
      <c r="M9" s="1582">
        <v>47610230.490000002</v>
      </c>
      <c r="N9" s="1548">
        <v>47309.14</v>
      </c>
      <c r="O9" s="1548">
        <v>45686.35</v>
      </c>
      <c r="P9" s="1548">
        <v>47309.14</v>
      </c>
    </row>
    <row r="10" spans="1:17" s="220" customFormat="1" x14ac:dyDescent="0.25">
      <c r="A10" s="1411">
        <v>45535</v>
      </c>
      <c r="B10" s="1548">
        <v>265</v>
      </c>
      <c r="C10" s="1548">
        <v>1834</v>
      </c>
      <c r="D10" s="1548">
        <v>2</v>
      </c>
      <c r="E10" s="1548">
        <v>21</v>
      </c>
      <c r="F10" s="1548">
        <v>4.2000000000000002E-4</v>
      </c>
      <c r="G10" s="1548">
        <v>5.3781999999999996</v>
      </c>
      <c r="H10" s="1548">
        <v>4.4310668249999994</v>
      </c>
      <c r="I10" s="1548">
        <f t="shared" si="0"/>
        <v>0.21100318214285713</v>
      </c>
      <c r="J10" s="1548">
        <v>1055015.9107142854</v>
      </c>
      <c r="K10" s="1548" t="s">
        <v>220</v>
      </c>
      <c r="L10" s="1548" t="s">
        <v>220</v>
      </c>
      <c r="M10" s="1548">
        <v>47702106.850000001</v>
      </c>
      <c r="N10" s="1548">
        <v>47831.79</v>
      </c>
      <c r="O10" s="1548">
        <v>45427.65</v>
      </c>
      <c r="P10" s="1548">
        <v>47831.79</v>
      </c>
    </row>
    <row r="11" spans="1:17" s="220" customFormat="1" x14ac:dyDescent="0.25">
      <c r="A11" s="1411">
        <v>45565</v>
      </c>
      <c r="B11" s="1548">
        <v>264</v>
      </c>
      <c r="C11" s="1548">
        <v>1833</v>
      </c>
      <c r="D11" s="1548">
        <v>2</v>
      </c>
      <c r="E11" s="1548">
        <v>21</v>
      </c>
      <c r="F11" s="1548">
        <v>9.3999999999999997E-4</v>
      </c>
      <c r="G11" s="1548">
        <v>9.7233999999999998</v>
      </c>
      <c r="H11" s="1548">
        <v>7.2763273999999996</v>
      </c>
      <c r="I11" s="1548">
        <f t="shared" si="0"/>
        <v>0.34649178095238092</v>
      </c>
      <c r="J11" s="1548">
        <v>774077.38297872338</v>
      </c>
      <c r="K11" s="1548" t="s">
        <v>220</v>
      </c>
      <c r="L11" s="1548" t="s">
        <v>220</v>
      </c>
      <c r="M11" s="1582">
        <v>48535729.219999999</v>
      </c>
      <c r="N11" s="1548">
        <v>49669.06</v>
      </c>
      <c r="O11" s="1548">
        <v>48974.44</v>
      </c>
      <c r="P11" s="1548">
        <v>48974.44</v>
      </c>
    </row>
    <row r="12" spans="1:17" s="220" customFormat="1" x14ac:dyDescent="0.25">
      <c r="A12" s="1411">
        <v>45596</v>
      </c>
      <c r="B12" s="1548">
        <v>263</v>
      </c>
      <c r="C12" s="1548">
        <v>1835</v>
      </c>
      <c r="D12" s="1548">
        <v>1</v>
      </c>
      <c r="E12" s="1548">
        <v>22</v>
      </c>
      <c r="F12" s="1548">
        <v>5.9999999999999995E-4</v>
      </c>
      <c r="G12" s="1548">
        <v>0.23499999999999999</v>
      </c>
      <c r="H12" s="1548">
        <v>0.19171949999999999</v>
      </c>
      <c r="I12" s="1548">
        <f t="shared" si="0"/>
        <v>8.714522727272727E-3</v>
      </c>
      <c r="J12" s="1548">
        <v>31953.25</v>
      </c>
      <c r="K12" s="1548" t="s">
        <v>220</v>
      </c>
      <c r="L12" s="1548" t="s">
        <v>220</v>
      </c>
      <c r="M12" s="1582">
        <v>45069947.469999999</v>
      </c>
      <c r="N12" s="1548">
        <v>46234.32</v>
      </c>
      <c r="O12" s="1548">
        <v>46004.65</v>
      </c>
      <c r="P12" s="1548">
        <v>46004.65</v>
      </c>
    </row>
    <row r="13" spans="1:17" s="220" customFormat="1" x14ac:dyDescent="0.25">
      <c r="A13" s="1411">
        <v>45626</v>
      </c>
      <c r="B13" s="1548">
        <v>263</v>
      </c>
      <c r="C13" s="1548">
        <v>1833</v>
      </c>
      <c r="D13" s="1548">
        <v>3</v>
      </c>
      <c r="E13" s="1548">
        <v>19</v>
      </c>
      <c r="F13" s="1548">
        <v>1.1299999999999999E-3</v>
      </c>
      <c r="G13" s="1548">
        <v>7.1026100000000003</v>
      </c>
      <c r="H13" s="1548">
        <v>5.3502465600000013</v>
      </c>
      <c r="I13" s="1548">
        <v>0.28159192421052637</v>
      </c>
      <c r="J13" s="1548">
        <v>473473.14690265502</v>
      </c>
      <c r="K13" s="1548" t="s">
        <v>220</v>
      </c>
      <c r="L13" s="1548" t="s">
        <v>220</v>
      </c>
      <c r="M13" s="1582">
        <v>44840147.130000003</v>
      </c>
      <c r="N13" s="1548">
        <v>46017.73</v>
      </c>
      <c r="O13" s="1548">
        <v>45567.45</v>
      </c>
      <c r="P13" s="1548">
        <v>46017.73</v>
      </c>
    </row>
    <row r="14" spans="1:17"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22"/>
      <c r="C14" s="222"/>
      <c r="D14" s="222"/>
      <c r="E14" s="222"/>
      <c r="F14" s="222"/>
      <c r="G14" s="222"/>
      <c r="H14" s="222"/>
      <c r="I14" s="222"/>
      <c r="J14" s="222"/>
      <c r="K14" s="222"/>
      <c r="L14" s="222"/>
      <c r="M14" s="234"/>
      <c r="N14" s="222"/>
      <c r="O14" s="222"/>
      <c r="P14" s="222"/>
    </row>
    <row r="15" spans="1:17" s="220" customFormat="1" x14ac:dyDescent="0.25">
      <c r="A15" s="220" t="s">
        <v>270</v>
      </c>
      <c r="B15" s="222"/>
      <c r="C15" s="222"/>
      <c r="D15" s="222"/>
      <c r="E15" s="222"/>
      <c r="F15" s="222"/>
      <c r="G15" s="222"/>
      <c r="H15" s="222"/>
      <c r="I15" s="222"/>
      <c r="J15" s="222"/>
      <c r="K15" s="222"/>
      <c r="L15" s="222"/>
      <c r="M15" s="222"/>
      <c r="N15" s="222"/>
      <c r="O15" s="222"/>
      <c r="P15" s="222"/>
      <c r="Q15" s="222"/>
    </row>
    <row r="16" spans="1:17" s="220" customFormat="1" x14ac:dyDescent="0.25">
      <c r="A16" s="110" t="s">
        <v>271</v>
      </c>
      <c r="B16" s="222"/>
      <c r="C16" s="222"/>
      <c r="D16" s="222"/>
      <c r="E16" s="222"/>
      <c r="F16" s="222"/>
      <c r="G16" s="222"/>
      <c r="H16" s="222"/>
      <c r="I16" s="222"/>
      <c r="J16" s="222"/>
      <c r="K16" s="222"/>
      <c r="L16" s="222"/>
      <c r="M16" s="222"/>
      <c r="N16" s="222"/>
      <c r="O16" s="222"/>
      <c r="P16" s="222"/>
      <c r="Q16" s="222"/>
    </row>
    <row r="17" spans="1:17" s="220" customFormat="1" x14ac:dyDescent="0.25">
      <c r="A17" s="1857" t="s">
        <v>272</v>
      </c>
      <c r="B17" s="1857"/>
      <c r="C17" s="1857"/>
      <c r="D17" s="1857"/>
      <c r="E17" s="1857"/>
      <c r="F17" s="1857"/>
      <c r="G17" s="1857"/>
      <c r="H17" s="1857"/>
      <c r="I17" s="1857"/>
      <c r="J17" s="1857"/>
      <c r="K17" s="1857"/>
      <c r="L17" s="1857"/>
      <c r="M17" s="1857"/>
      <c r="N17" s="1857"/>
      <c r="O17" s="1857"/>
      <c r="P17" s="1857"/>
      <c r="Q17" s="1857"/>
    </row>
    <row r="18" spans="1:17" s="220" customFormat="1" x14ac:dyDescent="0.25">
      <c r="A18" s="264"/>
      <c r="B18" s="77"/>
      <c r="C18" s="77"/>
      <c r="D18" s="77"/>
      <c r="E18" s="77"/>
      <c r="F18" s="77"/>
      <c r="G18" s="117"/>
      <c r="H18" s="77"/>
      <c r="I18" s="89"/>
      <c r="J18" s="136"/>
      <c r="K18" s="77"/>
      <c r="L18" s="77"/>
      <c r="M18" s="77"/>
      <c r="N18" s="77"/>
      <c r="O18" s="77"/>
      <c r="P18" s="77"/>
      <c r="Q18" s="77"/>
    </row>
    <row r="19" spans="1:17" x14ac:dyDescent="0.25">
      <c r="I19" s="89"/>
      <c r="J19" s="136"/>
    </row>
    <row r="20" spans="1:17" x14ac:dyDescent="0.25">
      <c r="I20" s="89"/>
      <c r="J20" s="136"/>
    </row>
    <row r="21" spans="1:17" x14ac:dyDescent="0.25">
      <c r="I21" s="89"/>
      <c r="J21" s="136"/>
    </row>
    <row r="22" spans="1:17" x14ac:dyDescent="0.25">
      <c r="I22" s="89"/>
      <c r="J22" s="136"/>
    </row>
  </sheetData>
  <mergeCells count="15">
    <mergeCell ref="M2:M3"/>
    <mergeCell ref="N2:P2"/>
    <mergeCell ref="A17:Q17"/>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64"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topLeftCell="A10" workbookViewId="0">
      <selection activeCell="G8" sqref="G8"/>
    </sheetView>
  </sheetViews>
  <sheetFormatPr defaultColWidth="9.140625" defaultRowHeight="15" x14ac:dyDescent="0.25"/>
  <cols>
    <col min="1" max="1" width="6.42578125" style="77" bestFit="1" customWidth="1"/>
    <col min="2" max="2" width="36.42578125" style="77" bestFit="1" customWidth="1"/>
    <col min="3" max="8" width="13.5703125" style="77" bestFit="1" customWidth="1"/>
    <col min="9" max="16384" width="9.140625" style="77"/>
  </cols>
  <sheetData>
    <row r="1" spans="1:8" ht="20.25" customHeight="1" x14ac:dyDescent="0.25">
      <c r="A1" s="297" t="s">
        <v>273</v>
      </c>
      <c r="B1" s="298"/>
      <c r="C1" s="298"/>
      <c r="D1" s="298"/>
      <c r="E1" s="298"/>
      <c r="F1" s="298"/>
      <c r="G1" s="298"/>
      <c r="H1" s="298"/>
    </row>
    <row r="2" spans="1:8" s="220" customFormat="1" ht="19.5" customHeight="1" x14ac:dyDescent="0.25">
      <c r="A2" s="1999" t="s">
        <v>274</v>
      </c>
      <c r="B2" s="2005"/>
      <c r="C2" s="2005"/>
      <c r="D2" s="2005"/>
      <c r="E2" s="2005"/>
      <c r="F2" s="2005"/>
      <c r="G2" s="2005"/>
      <c r="H2" s="2000"/>
    </row>
    <row r="3" spans="1:8" s="220" customFormat="1" ht="15" customHeight="1" x14ac:dyDescent="0.25">
      <c r="A3" s="2006" t="s">
        <v>275</v>
      </c>
      <c r="B3" s="2006" t="s">
        <v>276</v>
      </c>
      <c r="C3" s="1991" t="s">
        <v>71</v>
      </c>
      <c r="D3" s="1992"/>
      <c r="E3" s="1991" t="s">
        <v>72</v>
      </c>
      <c r="F3" s="1992"/>
      <c r="G3" s="1999" t="s">
        <v>73</v>
      </c>
      <c r="H3" s="2000"/>
    </row>
    <row r="4" spans="1:8" s="220" customFormat="1" ht="15" customHeight="1" x14ac:dyDescent="0.25">
      <c r="A4" s="1891"/>
      <c r="B4" s="1891"/>
      <c r="C4" s="1594" t="s">
        <v>681</v>
      </c>
      <c r="D4" s="1593">
        <v>45626</v>
      </c>
      <c r="E4" s="1594" t="s">
        <v>681</v>
      </c>
      <c r="F4" s="1593">
        <v>45626</v>
      </c>
      <c r="G4" s="1594" t="s">
        <v>681</v>
      </c>
      <c r="H4" s="1593">
        <v>45626</v>
      </c>
    </row>
    <row r="5" spans="1:8" s="220" customFormat="1" ht="15" customHeight="1" x14ac:dyDescent="0.25">
      <c r="A5" s="1592">
        <v>1</v>
      </c>
      <c r="B5" s="1590" t="s">
        <v>277</v>
      </c>
      <c r="C5" s="1591">
        <v>25.368709841756363</v>
      </c>
      <c r="D5" s="1591">
        <v>27.313167547916116</v>
      </c>
      <c r="E5" s="1591">
        <v>16.87</v>
      </c>
      <c r="F5" s="1591">
        <v>17.53</v>
      </c>
      <c r="G5" s="1591">
        <v>0</v>
      </c>
      <c r="H5" s="1591">
        <v>0</v>
      </c>
    </row>
    <row r="6" spans="1:8" s="220" customFormat="1" ht="15" customHeight="1" x14ac:dyDescent="0.25">
      <c r="A6" s="1592">
        <v>2</v>
      </c>
      <c r="B6" s="1590" t="s">
        <v>278</v>
      </c>
      <c r="C6" s="1591">
        <v>0.31651338661045608</v>
      </c>
      <c r="D6" s="1591">
        <v>0.13519481998404856</v>
      </c>
      <c r="E6" s="1591">
        <v>3.06</v>
      </c>
      <c r="F6" s="1591">
        <v>3.97</v>
      </c>
      <c r="G6" s="1591">
        <v>0</v>
      </c>
      <c r="H6" s="1591">
        <v>0</v>
      </c>
    </row>
    <row r="7" spans="1:8" s="220" customFormat="1" ht="15" customHeight="1" x14ac:dyDescent="0.25">
      <c r="A7" s="1592">
        <v>3</v>
      </c>
      <c r="B7" s="1590" t="s">
        <v>279</v>
      </c>
      <c r="C7" s="1591">
        <v>0.24669380157152526</v>
      </c>
      <c r="D7" s="1591">
        <v>0.24696335730376393</v>
      </c>
      <c r="E7" s="1591">
        <v>0.1</v>
      </c>
      <c r="F7" s="1591">
        <v>0.1</v>
      </c>
      <c r="G7" s="1591">
        <v>0</v>
      </c>
      <c r="H7" s="1591">
        <v>0</v>
      </c>
    </row>
    <row r="8" spans="1:8" s="220" customFormat="1" ht="15" customHeight="1" x14ac:dyDescent="0.25">
      <c r="A8" s="1592">
        <v>4</v>
      </c>
      <c r="B8" s="1590" t="s">
        <v>280</v>
      </c>
      <c r="C8" s="1591">
        <v>4.7901533521019935E-3</v>
      </c>
      <c r="D8" s="1591">
        <v>5.0030416787575803E-3</v>
      </c>
      <c r="E8" s="1591">
        <v>0</v>
      </c>
      <c r="F8" s="1591">
        <v>0</v>
      </c>
      <c r="G8" s="1591">
        <v>0</v>
      </c>
      <c r="H8" s="1591">
        <v>0</v>
      </c>
    </row>
    <row r="9" spans="1:8" s="220" customFormat="1" ht="15" customHeight="1" x14ac:dyDescent="0.25">
      <c r="A9" s="1592">
        <v>5</v>
      </c>
      <c r="B9" s="1590" t="s">
        <v>281</v>
      </c>
      <c r="C9" s="1591">
        <v>0.31945427421877864</v>
      </c>
      <c r="D9" s="1591">
        <v>0.31367893454629875</v>
      </c>
      <c r="E9" s="1591">
        <v>0.88</v>
      </c>
      <c r="F9" s="1591">
        <v>0.54</v>
      </c>
      <c r="G9" s="1591">
        <v>0</v>
      </c>
      <c r="H9" s="1591">
        <v>0</v>
      </c>
    </row>
    <row r="10" spans="1:8" s="220" customFormat="1" ht="15" customHeight="1" x14ac:dyDescent="0.25">
      <c r="A10" s="1592">
        <v>6</v>
      </c>
      <c r="B10" s="1590" t="s">
        <v>282</v>
      </c>
      <c r="C10" s="1591">
        <v>3.1640408686581856E-2</v>
      </c>
      <c r="D10" s="1591">
        <v>3.0954720170566604E-2</v>
      </c>
      <c r="E10" s="1591">
        <v>0.26</v>
      </c>
      <c r="F10" s="1591">
        <v>0.22</v>
      </c>
      <c r="G10" s="1591">
        <v>0</v>
      </c>
      <c r="H10" s="1591">
        <v>0</v>
      </c>
    </row>
    <row r="11" spans="1:8" s="220" customFormat="1" ht="15" customHeight="1" x14ac:dyDescent="0.25">
      <c r="A11" s="1592">
        <v>7</v>
      </c>
      <c r="B11" s="1590" t="s">
        <v>283</v>
      </c>
      <c r="C11" s="1591">
        <v>1.4156509949538125E-2</v>
      </c>
      <c r="D11" s="1591">
        <v>1.3515378218013073E-2</v>
      </c>
      <c r="E11" s="1591">
        <v>0.04</v>
      </c>
      <c r="F11" s="1591">
        <v>0.03</v>
      </c>
      <c r="G11" s="1591">
        <v>0</v>
      </c>
      <c r="H11" s="1591">
        <v>0</v>
      </c>
    </row>
    <row r="12" spans="1:8" s="220" customFormat="1" ht="15" customHeight="1" x14ac:dyDescent="0.25">
      <c r="A12" s="1592">
        <v>8</v>
      </c>
      <c r="B12" s="1590" t="s">
        <v>284</v>
      </c>
      <c r="C12" s="1591">
        <v>0.93931405521927758</v>
      </c>
      <c r="D12" s="1591">
        <v>0.9951245942751461</v>
      </c>
      <c r="E12" s="1591">
        <v>2.16</v>
      </c>
      <c r="F12" s="1591">
        <v>1.85</v>
      </c>
      <c r="G12" s="1591">
        <v>39.788793752001119</v>
      </c>
      <c r="H12" s="1591">
        <v>55.558061608285961</v>
      </c>
    </row>
    <row r="13" spans="1:8" s="220" customFormat="1" ht="15" customHeight="1" x14ac:dyDescent="0.25">
      <c r="A13" s="1592">
        <v>9</v>
      </c>
      <c r="B13" s="1590" t="s">
        <v>285</v>
      </c>
      <c r="C13" s="1591">
        <v>2.2054028010883731E-2</v>
      </c>
      <c r="D13" s="1591">
        <v>3.1143254013757584E-2</v>
      </c>
      <c r="E13" s="1591">
        <v>0</v>
      </c>
      <c r="F13" s="1591">
        <v>0</v>
      </c>
      <c r="G13" s="1591">
        <v>0</v>
      </c>
      <c r="H13" s="1591">
        <v>0</v>
      </c>
    </row>
    <row r="14" spans="1:8" s="220" customFormat="1" ht="15" customHeight="1" x14ac:dyDescent="0.25">
      <c r="A14" s="1592">
        <v>10</v>
      </c>
      <c r="B14" s="1590" t="s">
        <v>286</v>
      </c>
      <c r="C14" s="1591">
        <v>0.11094545978181296</v>
      </c>
      <c r="D14" s="1591">
        <v>8.3920412290895516E-2</v>
      </c>
      <c r="E14" s="1591">
        <v>2.57</v>
      </c>
      <c r="F14" s="1591">
        <v>2.31</v>
      </c>
      <c r="G14" s="1591">
        <v>0</v>
      </c>
      <c r="H14" s="1591">
        <v>0</v>
      </c>
    </row>
    <row r="15" spans="1:8" s="220" customFormat="1" ht="15" customHeight="1" x14ac:dyDescent="0.25">
      <c r="A15" s="1592">
        <v>11</v>
      </c>
      <c r="B15" s="1590" t="s">
        <v>287</v>
      </c>
      <c r="C15" s="1591">
        <v>0.30415044595712309</v>
      </c>
      <c r="D15" s="1591">
        <v>0.34415062063131674</v>
      </c>
      <c r="E15" s="1591">
        <v>0.19</v>
      </c>
      <c r="F15" s="1591">
        <v>0.16</v>
      </c>
      <c r="G15" s="1591">
        <v>0</v>
      </c>
      <c r="H15" s="1591">
        <v>0</v>
      </c>
    </row>
    <row r="16" spans="1:8" s="220" customFormat="1" ht="15" customHeight="1" x14ac:dyDescent="0.25">
      <c r="A16" s="1592">
        <v>12</v>
      </c>
      <c r="B16" s="1590" t="s">
        <v>288</v>
      </c>
      <c r="C16" s="1591">
        <v>0.36282204307119031</v>
      </c>
      <c r="D16" s="1591">
        <v>0.35124475265421412</v>
      </c>
      <c r="E16" s="1591">
        <v>0.16</v>
      </c>
      <c r="F16" s="1591">
        <v>0.15</v>
      </c>
      <c r="G16" s="1591">
        <v>0</v>
      </c>
      <c r="H16" s="1591">
        <v>0</v>
      </c>
    </row>
    <row r="17" spans="1:8" s="220" customFormat="1" ht="15" customHeight="1" x14ac:dyDescent="0.25">
      <c r="A17" s="1592">
        <v>13</v>
      </c>
      <c r="B17" s="1590" t="s">
        <v>289</v>
      </c>
      <c r="C17" s="1591">
        <v>8.0956610300302115E-2</v>
      </c>
      <c r="D17" s="1591">
        <v>8.9561845020072861E-2</v>
      </c>
      <c r="E17" s="1591">
        <v>0.15</v>
      </c>
      <c r="F17" s="1591">
        <v>0.12</v>
      </c>
      <c r="G17" s="1591">
        <v>0</v>
      </c>
      <c r="H17" s="1591">
        <v>0</v>
      </c>
    </row>
    <row r="18" spans="1:8" s="220" customFormat="1" ht="15" customHeight="1" x14ac:dyDescent="0.25">
      <c r="A18" s="1592">
        <v>14</v>
      </c>
      <c r="B18" s="1590" t="s">
        <v>290</v>
      </c>
      <c r="C18" s="1591">
        <v>2.665400310942811</v>
      </c>
      <c r="D18" s="1591">
        <v>2.4990340049635336</v>
      </c>
      <c r="E18" s="1591">
        <v>1.49</v>
      </c>
      <c r="F18" s="1591">
        <v>1.25</v>
      </c>
      <c r="G18" s="1591">
        <v>0</v>
      </c>
      <c r="H18" s="1591">
        <v>0</v>
      </c>
    </row>
    <row r="19" spans="1:8" s="220" customFormat="1" ht="15" customHeight="1" x14ac:dyDescent="0.25">
      <c r="A19" s="1592">
        <v>15</v>
      </c>
      <c r="B19" s="1590" t="s">
        <v>291</v>
      </c>
      <c r="C19" s="1591">
        <v>6.2255633230849761E-2</v>
      </c>
      <c r="D19" s="1591">
        <v>5.0399373599789112E-2</v>
      </c>
      <c r="E19" s="1591">
        <v>0.03</v>
      </c>
      <c r="F19" s="1591">
        <v>0.02</v>
      </c>
      <c r="G19" s="1591">
        <v>0</v>
      </c>
      <c r="H19" s="1591">
        <v>0</v>
      </c>
    </row>
    <row r="20" spans="1:8" s="220" customFormat="1" ht="15" customHeight="1" x14ac:dyDescent="0.25">
      <c r="A20" s="1592">
        <v>16</v>
      </c>
      <c r="B20" s="1590" t="s">
        <v>292</v>
      </c>
      <c r="C20" s="1591">
        <v>9.3484086886584366E-3</v>
      </c>
      <c r="D20" s="1591">
        <v>1.0788070242396024E-2</v>
      </c>
      <c r="E20" s="1591">
        <v>0</v>
      </c>
      <c r="F20" s="1591">
        <v>0</v>
      </c>
      <c r="G20" s="1591">
        <v>0</v>
      </c>
      <c r="H20" s="1591">
        <v>0</v>
      </c>
    </row>
    <row r="21" spans="1:8" s="220" customFormat="1" ht="15" customHeight="1" x14ac:dyDescent="0.25">
      <c r="A21" s="1592">
        <v>17</v>
      </c>
      <c r="B21" s="1590" t="s">
        <v>293</v>
      </c>
      <c r="C21" s="1591">
        <v>31.146970743385396</v>
      </c>
      <c r="D21" s="1591">
        <v>27.204902577062999</v>
      </c>
      <c r="E21" s="1591">
        <v>63.68</v>
      </c>
      <c r="F21" s="1591">
        <v>64.28</v>
      </c>
      <c r="G21" s="1591">
        <v>26.399928967434715</v>
      </c>
      <c r="H21" s="1591">
        <v>37.217528345086222</v>
      </c>
    </row>
    <row r="22" spans="1:8" s="220" customFormat="1" ht="15" customHeight="1" x14ac:dyDescent="0.25">
      <c r="A22" s="1592">
        <v>18</v>
      </c>
      <c r="B22" s="1590" t="s">
        <v>294</v>
      </c>
      <c r="C22" s="1591">
        <v>1.0122134706179011E-2</v>
      </c>
      <c r="D22" s="1591">
        <v>9.5369670117652298E-3</v>
      </c>
      <c r="E22" s="1591">
        <v>0</v>
      </c>
      <c r="F22" s="1591">
        <v>0</v>
      </c>
      <c r="G22" s="1591">
        <v>0</v>
      </c>
      <c r="H22" s="1591">
        <v>0</v>
      </c>
    </row>
    <row r="23" spans="1:8" s="220" customFormat="1" ht="15" customHeight="1" x14ac:dyDescent="0.25">
      <c r="A23" s="1592">
        <v>19</v>
      </c>
      <c r="B23" s="1590" t="s">
        <v>295</v>
      </c>
      <c r="C23" s="1591">
        <v>0.18624148795231429</v>
      </c>
      <c r="D23" s="1591">
        <v>0.14743106284225382</v>
      </c>
      <c r="E23" s="1591">
        <v>0.37</v>
      </c>
      <c r="F23" s="1591">
        <v>0.32</v>
      </c>
      <c r="G23" s="1591">
        <v>0</v>
      </c>
      <c r="H23" s="1591">
        <v>0</v>
      </c>
    </row>
    <row r="24" spans="1:8" s="220" customFormat="1" ht="15" customHeight="1" x14ac:dyDescent="0.25">
      <c r="A24" s="1592">
        <v>20</v>
      </c>
      <c r="B24" s="1590" t="s">
        <v>296</v>
      </c>
      <c r="C24" s="1591">
        <v>1.1618263428365438</v>
      </c>
      <c r="D24" s="1591">
        <v>0.57925182683279686</v>
      </c>
      <c r="E24" s="1591">
        <v>0.54</v>
      </c>
      <c r="F24" s="1591">
        <v>0.56999999999999995</v>
      </c>
      <c r="G24" s="1591">
        <v>0</v>
      </c>
      <c r="H24" s="1591">
        <v>0</v>
      </c>
    </row>
    <row r="25" spans="1:8" s="220" customFormat="1" ht="15" customHeight="1" x14ac:dyDescent="0.25">
      <c r="A25" s="1592">
        <v>21</v>
      </c>
      <c r="B25" s="1590" t="s">
        <v>297</v>
      </c>
      <c r="C25" s="1591">
        <v>36.635633919771301</v>
      </c>
      <c r="D25" s="1591">
        <v>39.545032838741498</v>
      </c>
      <c r="E25" s="1591">
        <v>7.45</v>
      </c>
      <c r="F25" s="1591">
        <v>6.58</v>
      </c>
      <c r="G25" s="1591">
        <v>33.811277280564155</v>
      </c>
      <c r="H25" s="1591">
        <v>7.2244100466278329</v>
      </c>
    </row>
    <row r="26" spans="1:8" s="220" customFormat="1" ht="13.5" customHeight="1" x14ac:dyDescent="0.25">
      <c r="A26" s="1590"/>
      <c r="B26" s="1590" t="s">
        <v>94</v>
      </c>
      <c r="C26" s="1589">
        <v>100</v>
      </c>
      <c r="D26" s="1589">
        <v>100</v>
      </c>
      <c r="E26" s="1589">
        <v>100</v>
      </c>
      <c r="F26" s="1589">
        <v>100</v>
      </c>
      <c r="G26" s="1589">
        <v>100</v>
      </c>
      <c r="H26" s="1589">
        <v>100</v>
      </c>
    </row>
    <row r="27" spans="1:8" s="220" customFormat="1" ht="13.5" customHeight="1" x14ac:dyDescent="0.25">
      <c r="A27" s="110"/>
      <c r="B27" s="110"/>
      <c r="C27" s="118"/>
      <c r="D27" s="118"/>
      <c r="E27" s="118"/>
      <c r="F27" s="119"/>
      <c r="G27" s="119"/>
      <c r="H27" s="118"/>
    </row>
    <row r="28" spans="1:8" s="220" customFormat="1" ht="14.25" customHeight="1" x14ac:dyDescent="0.25">
      <c r="A28" s="1885" t="s">
        <v>79</v>
      </c>
      <c r="B28" s="1885"/>
      <c r="C28" s="1885"/>
      <c r="D28" s="1885"/>
      <c r="E28" s="1885"/>
      <c r="F28" s="1885"/>
      <c r="G28" s="1885"/>
      <c r="H28" s="1885"/>
    </row>
    <row r="29" spans="1:8" x14ac:dyDescent="0.25">
      <c r="A29" s="1886" t="str">
        <f>"$ indicates as on "&amp;TEXT($D$4,"mmmm dd, yyyy")</f>
        <v>$ indicates as on November 30, 2024</v>
      </c>
      <c r="B29" s="1886"/>
      <c r="C29" s="1886"/>
      <c r="D29" s="1886"/>
      <c r="E29" s="1886"/>
      <c r="F29" s="1886"/>
      <c r="G29" s="1886"/>
      <c r="H29" s="1886"/>
    </row>
    <row r="30" spans="1:8" s="220" customFormat="1" ht="32.25" customHeight="1" x14ac:dyDescent="0.25">
      <c r="A30" s="1886" t="s">
        <v>1201</v>
      </c>
      <c r="B30" s="1886"/>
      <c r="C30" s="1886"/>
      <c r="D30" s="1886"/>
      <c r="E30" s="1886"/>
      <c r="F30" s="1886"/>
      <c r="G30" s="1886"/>
      <c r="H30" s="1886"/>
    </row>
    <row r="31" spans="1:8" s="220" customFormat="1" ht="13.5" customHeight="1" x14ac:dyDescent="0.25">
      <c r="A31" s="1885" t="s">
        <v>167</v>
      </c>
      <c r="B31" s="1885"/>
      <c r="C31" s="1885"/>
      <c r="D31" s="1885"/>
      <c r="E31" s="1885"/>
      <c r="F31" s="1885"/>
      <c r="G31" s="1885"/>
      <c r="H31" s="1885"/>
    </row>
  </sheetData>
  <mergeCells count="10">
    <mergeCell ref="A28:H28"/>
    <mergeCell ref="A30:H30"/>
    <mergeCell ref="A31:H31"/>
    <mergeCell ref="A2:H2"/>
    <mergeCell ref="A3:A4"/>
    <mergeCell ref="B3:B4"/>
    <mergeCell ref="C3:D3"/>
    <mergeCell ref="E3:F3"/>
    <mergeCell ref="G3:H3"/>
    <mergeCell ref="A29:H29"/>
  </mergeCells>
  <printOptions horizontalCentered="1"/>
  <pageMargins left="0.78431372549019618" right="0.78431372549019618" top="0.98039215686274517" bottom="0.98039215686274517" header="0.50980392156862753" footer="0.50980392156862753"/>
  <pageSetup paperSize="9" scale="93" orientation="landscape" useFirstPageNumber="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workbookViewId="0">
      <selection activeCell="K12" sqref="K12"/>
    </sheetView>
  </sheetViews>
  <sheetFormatPr defaultColWidth="9.140625" defaultRowHeight="15" x14ac:dyDescent="0.25"/>
  <cols>
    <col min="1" max="6" width="14.5703125" style="77" bestFit="1" customWidth="1"/>
    <col min="7" max="7" width="5.42578125" style="77" bestFit="1" customWidth="1"/>
    <col min="8" max="16384" width="9.140625" style="77"/>
  </cols>
  <sheetData>
    <row r="1" spans="1:7" x14ac:dyDescent="0.25">
      <c r="A1" s="159" t="s">
        <v>17</v>
      </c>
      <c r="B1" s="159"/>
      <c r="C1" s="159"/>
      <c r="D1" s="159"/>
      <c r="E1" s="159"/>
      <c r="F1" s="159"/>
    </row>
    <row r="2" spans="1:7" s="220" customFormat="1" ht="18" customHeight="1" x14ac:dyDescent="0.25">
      <c r="A2" s="2006" t="s">
        <v>114</v>
      </c>
      <c r="B2" s="1999" t="s">
        <v>298</v>
      </c>
      <c r="C2" s="2005"/>
      <c r="D2" s="2005"/>
      <c r="E2" s="2005"/>
      <c r="F2" s="2000"/>
    </row>
    <row r="3" spans="1:7" s="220" customFormat="1" ht="18" customHeight="1" x14ac:dyDescent="0.25">
      <c r="A3" s="1891"/>
      <c r="B3" s="1594" t="s">
        <v>299</v>
      </c>
      <c r="C3" s="1594" t="s">
        <v>300</v>
      </c>
      <c r="D3" s="1594" t="s">
        <v>78</v>
      </c>
      <c r="E3" s="1594" t="s">
        <v>301</v>
      </c>
      <c r="F3" s="1594" t="s">
        <v>297</v>
      </c>
    </row>
    <row r="4" spans="1:7" s="81" customFormat="1" ht="18" customHeight="1" x14ac:dyDescent="0.25">
      <c r="A4" s="1521" t="s">
        <v>477</v>
      </c>
      <c r="B4" s="1597">
        <v>34.431982336452869</v>
      </c>
      <c r="C4" s="1597">
        <v>13.0199984621889</v>
      </c>
      <c r="D4" s="1597">
        <v>3.2849058607471351</v>
      </c>
      <c r="E4" s="1597">
        <v>0.13515121235006566</v>
      </c>
      <c r="F4" s="1597">
        <v>49.127962128261025</v>
      </c>
    </row>
    <row r="5" spans="1:7" s="81" customFormat="1" ht="18" customHeight="1" x14ac:dyDescent="0.25">
      <c r="A5" s="1519" t="s">
        <v>681</v>
      </c>
      <c r="B5" s="1596">
        <v>37.022481805485199</v>
      </c>
      <c r="C5" s="1596">
        <v>7.3375096993187352</v>
      </c>
      <c r="D5" s="1596">
        <v>3.0370137755976421</v>
      </c>
      <c r="E5" s="1596">
        <v>3.8847021391327126E-2</v>
      </c>
      <c r="F5" s="1596">
        <v>52.564147698207087</v>
      </c>
      <c r="G5" s="120"/>
    </row>
    <row r="6" spans="1:7" s="220" customFormat="1" ht="18" customHeight="1" x14ac:dyDescent="0.25">
      <c r="A6" s="1411">
        <v>45412</v>
      </c>
      <c r="B6" s="1595">
        <v>38.581507405826095</v>
      </c>
      <c r="C6" s="1595">
        <v>6.1647818120874911</v>
      </c>
      <c r="D6" s="1595">
        <v>2.7451590559904235</v>
      </c>
      <c r="E6" s="1595">
        <v>5.6915565716708369E-3</v>
      </c>
      <c r="F6" s="1595">
        <v>52.502860169524311</v>
      </c>
    </row>
    <row r="7" spans="1:7" s="220" customFormat="1" ht="18" customHeight="1" x14ac:dyDescent="0.25">
      <c r="A7" s="1411">
        <v>45443</v>
      </c>
      <c r="B7" s="1595">
        <v>38.793481223311346</v>
      </c>
      <c r="C7" s="1595">
        <v>6.4085656478851396</v>
      </c>
      <c r="D7" s="1595">
        <v>3.7494118401991301</v>
      </c>
      <c r="E7" s="1595">
        <v>0.16447709273690175</v>
      </c>
      <c r="F7" s="1595">
        <v>50.884064195867481</v>
      </c>
    </row>
    <row r="8" spans="1:7" s="220" customFormat="1" ht="18" customHeight="1" x14ac:dyDescent="0.25">
      <c r="A8" s="1411">
        <v>45473</v>
      </c>
      <c r="B8" s="1595">
        <v>37.024266733175502</v>
      </c>
      <c r="C8" s="1595">
        <v>7.8948549022786887</v>
      </c>
      <c r="D8" s="1595">
        <v>2.9717587175929077</v>
      </c>
      <c r="E8" s="1595">
        <v>3.771359293089252E-2</v>
      </c>
      <c r="F8" s="1595">
        <v>52.07140605402202</v>
      </c>
    </row>
    <row r="9" spans="1:7" s="220" customFormat="1" ht="18" customHeight="1" x14ac:dyDescent="0.25">
      <c r="A9" s="1411">
        <v>45504</v>
      </c>
      <c r="B9" s="1595">
        <v>37.377336019145311</v>
      </c>
      <c r="C9" s="1595">
        <v>4.6951793483689039</v>
      </c>
      <c r="D9" s="1595">
        <v>3.9112741536855991</v>
      </c>
      <c r="E9" s="1595">
        <v>3.2679896316554324E-2</v>
      </c>
      <c r="F9" s="1595">
        <v>53.983530582483638</v>
      </c>
    </row>
    <row r="10" spans="1:7" s="220" customFormat="1" ht="18" customHeight="1" x14ac:dyDescent="0.25">
      <c r="A10" s="1411">
        <v>45535</v>
      </c>
      <c r="B10" s="1595">
        <v>34.007463860208581</v>
      </c>
      <c r="C10" s="1595">
        <v>11.888580201969013</v>
      </c>
      <c r="D10" s="1595">
        <v>2.7633951024876922</v>
      </c>
      <c r="E10" s="1595">
        <v>1.4040711160935838E-2</v>
      </c>
      <c r="F10" s="1595">
        <v>51.326520124173783</v>
      </c>
    </row>
    <row r="11" spans="1:7" s="220" customFormat="1" ht="13.5" customHeight="1" x14ac:dyDescent="0.25">
      <c r="A11" s="1411">
        <v>45565</v>
      </c>
      <c r="B11" s="1595">
        <v>36.31527844044728</v>
      </c>
      <c r="C11" s="1595">
        <v>7.1465991817163648</v>
      </c>
      <c r="D11" s="1595">
        <v>2.6274636635012896</v>
      </c>
      <c r="E11" s="1595">
        <v>1.7036069956296404E-2</v>
      </c>
      <c r="F11" s="1595">
        <v>53.893622644378759</v>
      </c>
    </row>
    <row r="12" spans="1:7" s="220" customFormat="1" x14ac:dyDescent="0.25">
      <c r="A12" s="1411">
        <v>45596</v>
      </c>
      <c r="B12" s="1595">
        <v>36.357559898931541</v>
      </c>
      <c r="C12" s="1595">
        <v>9.4796214787062318</v>
      </c>
      <c r="D12" s="1595">
        <v>3.019083342394731</v>
      </c>
      <c r="E12" s="1595">
        <v>1.553022980202733E-2</v>
      </c>
      <c r="F12" s="1595">
        <v>51.128205050165477</v>
      </c>
    </row>
    <row r="13" spans="1:7" s="220" customFormat="1" ht="13.5" customHeight="1" x14ac:dyDescent="0.25">
      <c r="A13" s="1411">
        <v>45626</v>
      </c>
      <c r="B13" s="1595">
        <v>39.051023239547675</v>
      </c>
      <c r="C13" s="1595">
        <v>3.7403016014479511</v>
      </c>
      <c r="D13" s="1595">
        <v>1.9325846911136195</v>
      </c>
      <c r="E13" s="1595">
        <v>2.525584338232862E-2</v>
      </c>
      <c r="F13" s="1595">
        <v>55.25083462450845</v>
      </c>
    </row>
    <row r="14" spans="1:7" s="220" customFormat="1" ht="15" customHeigh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35"/>
      <c r="C14" s="235"/>
      <c r="D14" s="235"/>
      <c r="E14" s="235"/>
      <c r="F14" s="235"/>
    </row>
    <row r="15" spans="1:7" s="220" customFormat="1" x14ac:dyDescent="0.25">
      <c r="A15" s="1857" t="s">
        <v>302</v>
      </c>
      <c r="B15" s="1857"/>
      <c r="C15" s="1857"/>
      <c r="D15" s="1857"/>
      <c r="E15" s="1857"/>
    </row>
    <row r="16" spans="1:7" s="220" customFormat="1" x14ac:dyDescent="0.25">
      <c r="A16" s="264"/>
    </row>
    <row r="17" spans="1:5" s="220" customFormat="1" x14ac:dyDescent="0.25">
      <c r="A17" s="77"/>
      <c r="B17" s="77"/>
      <c r="C17" s="77"/>
      <c r="D17" s="77"/>
      <c r="E17" s="77"/>
    </row>
  </sheetData>
  <mergeCells count="3">
    <mergeCell ref="A2:A3"/>
    <mergeCell ref="B2:F2"/>
    <mergeCell ref="A15:E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workbookViewId="0">
      <selection activeCell="J11" sqref="J11"/>
    </sheetView>
  </sheetViews>
  <sheetFormatPr defaultColWidth="9.140625" defaultRowHeight="15" x14ac:dyDescent="0.25"/>
  <cols>
    <col min="1" max="6" width="14.5703125" style="77" bestFit="1" customWidth="1"/>
    <col min="7" max="7" width="4.5703125" style="77" bestFit="1" customWidth="1"/>
    <col min="8" max="16384" width="9.140625" style="77"/>
  </cols>
  <sheetData>
    <row r="1" spans="1:6" ht="18" customHeight="1" x14ac:dyDescent="0.25">
      <c r="A1" s="159" t="s">
        <v>18</v>
      </c>
      <c r="B1" s="159"/>
      <c r="C1" s="159"/>
      <c r="D1" s="159"/>
      <c r="E1" s="159"/>
      <c r="F1" s="159"/>
    </row>
    <row r="2" spans="1:6" s="220" customFormat="1" ht="18" customHeight="1" x14ac:dyDescent="0.25">
      <c r="A2" s="1599" t="s">
        <v>303</v>
      </c>
      <c r="B2" s="1991" t="s">
        <v>298</v>
      </c>
      <c r="C2" s="2007"/>
      <c r="D2" s="2007"/>
      <c r="E2" s="2007"/>
      <c r="F2" s="2008"/>
    </row>
    <row r="3" spans="1:6" s="220" customFormat="1" ht="18" customHeight="1" x14ac:dyDescent="0.25">
      <c r="A3" s="1379"/>
      <c r="B3" s="1594" t="s">
        <v>299</v>
      </c>
      <c r="C3" s="1594" t="s">
        <v>300</v>
      </c>
      <c r="D3" s="1594" t="s">
        <v>78</v>
      </c>
      <c r="E3" s="1594" t="s">
        <v>301</v>
      </c>
      <c r="F3" s="1594" t="s">
        <v>297</v>
      </c>
    </row>
    <row r="4" spans="1:6" s="81" customFormat="1" ht="18" customHeight="1" x14ac:dyDescent="0.25">
      <c r="A4" s="1521" t="s">
        <v>477</v>
      </c>
      <c r="B4" s="1597">
        <v>28.24</v>
      </c>
      <c r="C4" s="1597">
        <v>14.43</v>
      </c>
      <c r="D4" s="1597">
        <v>7.78</v>
      </c>
      <c r="E4" s="1597">
        <v>0.24</v>
      </c>
      <c r="F4" s="1597">
        <v>49.31</v>
      </c>
    </row>
    <row r="5" spans="1:6" s="81" customFormat="1" ht="18" customHeight="1" x14ac:dyDescent="0.25">
      <c r="A5" s="1519" t="s">
        <v>681</v>
      </c>
      <c r="B5" s="1598">
        <v>29.02</v>
      </c>
      <c r="C5" s="1598">
        <v>14.52</v>
      </c>
      <c r="D5" s="1598">
        <v>8.61</v>
      </c>
      <c r="E5" s="1598">
        <v>0.21</v>
      </c>
      <c r="F5" s="1598">
        <v>47.64</v>
      </c>
    </row>
    <row r="6" spans="1:6" s="220" customFormat="1" ht="18" customHeight="1" x14ac:dyDescent="0.25">
      <c r="A6" s="1411">
        <v>45412</v>
      </c>
      <c r="B6" s="1595">
        <v>29.27</v>
      </c>
      <c r="C6" s="1595">
        <v>13.71</v>
      </c>
      <c r="D6" s="1595">
        <v>8.48</v>
      </c>
      <c r="E6" s="1595">
        <v>0.16</v>
      </c>
      <c r="F6" s="1595">
        <v>48.39</v>
      </c>
    </row>
    <row r="7" spans="1:6" s="220" customFormat="1" ht="18" customHeight="1" x14ac:dyDescent="0.25">
      <c r="A7" s="1411">
        <v>45443</v>
      </c>
      <c r="B7" s="1595">
        <v>29.15</v>
      </c>
      <c r="C7" s="1595">
        <v>16.100000000000001</v>
      </c>
      <c r="D7" s="1595">
        <v>8.5500000000000007</v>
      </c>
      <c r="E7" s="1595">
        <v>0.19</v>
      </c>
      <c r="F7" s="1595">
        <v>46.01</v>
      </c>
    </row>
    <row r="8" spans="1:6" s="220" customFormat="1" ht="18" customHeight="1" x14ac:dyDescent="0.25">
      <c r="A8" s="1411">
        <v>45473</v>
      </c>
      <c r="B8" s="1595">
        <v>30.07</v>
      </c>
      <c r="C8" s="1595">
        <v>13.22</v>
      </c>
      <c r="D8" s="1595">
        <v>8.7100000000000009</v>
      </c>
      <c r="E8" s="1595">
        <v>0.18</v>
      </c>
      <c r="F8" s="1595">
        <v>47.82</v>
      </c>
    </row>
    <row r="9" spans="1:6" s="220" customFormat="1" ht="18" customHeight="1" x14ac:dyDescent="0.25">
      <c r="A9" s="1411">
        <v>45504</v>
      </c>
      <c r="B9" s="1595">
        <v>29.26</v>
      </c>
      <c r="C9" s="1595">
        <v>11.53</v>
      </c>
      <c r="D9" s="1595">
        <v>8.19</v>
      </c>
      <c r="E9" s="1595">
        <v>0.2</v>
      </c>
      <c r="F9" s="1595">
        <v>50.82</v>
      </c>
    </row>
    <row r="10" spans="1:6" s="220" customFormat="1" ht="18" customHeight="1" x14ac:dyDescent="0.25">
      <c r="A10" s="1411">
        <v>45535</v>
      </c>
      <c r="B10" s="1595">
        <v>28.29</v>
      </c>
      <c r="C10" s="1595">
        <v>15.24</v>
      </c>
      <c r="D10" s="1595">
        <v>8.0299999999999994</v>
      </c>
      <c r="E10" s="1595">
        <v>0.23</v>
      </c>
      <c r="F10" s="1595">
        <v>48.2</v>
      </c>
    </row>
    <row r="11" spans="1:6" s="220" customFormat="1" ht="18" customHeight="1" x14ac:dyDescent="0.25">
      <c r="A11" s="1411">
        <v>45565</v>
      </c>
      <c r="B11" s="1595">
        <v>28.03</v>
      </c>
      <c r="C11" s="1595">
        <v>15.21</v>
      </c>
      <c r="D11" s="1595">
        <v>9.16</v>
      </c>
      <c r="E11" s="1595">
        <v>0.28000000000000003</v>
      </c>
      <c r="F11" s="1595">
        <v>47.32</v>
      </c>
    </row>
    <row r="12" spans="1:6" s="220" customFormat="1" x14ac:dyDescent="0.25">
      <c r="A12" s="1411">
        <v>45596</v>
      </c>
      <c r="B12" s="1595">
        <v>29.39</v>
      </c>
      <c r="C12" s="1595">
        <v>15.08</v>
      </c>
      <c r="D12" s="1595">
        <v>9.4700000000000006</v>
      </c>
      <c r="E12" s="1595">
        <v>0.22</v>
      </c>
      <c r="F12" s="1595">
        <v>45.83</v>
      </c>
    </row>
    <row r="13" spans="1:6" s="220" customFormat="1" ht="13.5" customHeight="1" x14ac:dyDescent="0.25">
      <c r="A13" s="1411">
        <v>45626</v>
      </c>
      <c r="B13" s="1595">
        <v>28.48</v>
      </c>
      <c r="C13" s="1595">
        <v>17.52</v>
      </c>
      <c r="D13" s="1595">
        <v>8.35</v>
      </c>
      <c r="E13" s="1595">
        <v>0.21</v>
      </c>
      <c r="F13" s="1595">
        <v>45.44</v>
      </c>
    </row>
    <row r="14" spans="1:6"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35"/>
      <c r="C14" s="235"/>
      <c r="D14" s="235"/>
      <c r="E14" s="235"/>
      <c r="F14" s="235"/>
    </row>
    <row r="15" spans="1:6" s="220" customFormat="1" x14ac:dyDescent="0.25">
      <c r="A15" s="1857" t="s">
        <v>304</v>
      </c>
      <c r="B15" s="1857"/>
      <c r="C15" s="1857"/>
      <c r="D15" s="1857"/>
      <c r="E15" s="1857"/>
      <c r="F15" s="1857"/>
    </row>
    <row r="16" spans="1:6" s="220" customFormat="1" x14ac:dyDescent="0.25">
      <c r="A16" s="264"/>
    </row>
    <row r="17" spans="1:6" s="220" customFormat="1" x14ac:dyDescent="0.25">
      <c r="A17" s="77"/>
      <c r="B17" s="77"/>
      <c r="C17" s="77"/>
      <c r="D17" s="77"/>
      <c r="E17" s="77"/>
      <c r="F17" s="77"/>
    </row>
  </sheetData>
  <mergeCells count="2">
    <mergeCell ref="B2:F2"/>
    <mergeCell ref="A15:F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workbookViewId="0">
      <selection activeCell="K11" sqref="K11"/>
    </sheetView>
  </sheetViews>
  <sheetFormatPr defaultColWidth="9.140625" defaultRowHeight="15" x14ac:dyDescent="0.25"/>
  <cols>
    <col min="1" max="6" width="14.5703125" style="77" bestFit="1" customWidth="1"/>
    <col min="7" max="7" width="4.5703125" style="77" bestFit="1" customWidth="1"/>
    <col min="8" max="16384" width="9.140625" style="77"/>
  </cols>
  <sheetData>
    <row r="1" spans="1:6" ht="21" customHeight="1" x14ac:dyDescent="0.25">
      <c r="A1" s="297" t="s">
        <v>19</v>
      </c>
      <c r="B1" s="297"/>
      <c r="C1" s="297"/>
      <c r="D1" s="297"/>
      <c r="E1" s="297"/>
    </row>
    <row r="2" spans="1:6" s="220" customFormat="1" ht="18.75" customHeight="1" x14ac:dyDescent="0.25">
      <c r="A2" s="2009" t="s">
        <v>114</v>
      </c>
      <c r="B2" s="1991" t="s">
        <v>298</v>
      </c>
      <c r="C2" s="1996"/>
      <c r="D2" s="1996"/>
      <c r="E2" s="1996"/>
      <c r="F2" s="1992"/>
    </row>
    <row r="3" spans="1:6" s="220" customFormat="1" ht="18" customHeight="1" x14ac:dyDescent="0.25">
      <c r="A3" s="2010"/>
      <c r="B3" s="1594" t="s">
        <v>299</v>
      </c>
      <c r="C3" s="1594" t="s">
        <v>300</v>
      </c>
      <c r="D3" s="1594" t="s">
        <v>78</v>
      </c>
      <c r="E3" s="1594" t="s">
        <v>301</v>
      </c>
      <c r="F3" s="1594" t="s">
        <v>297</v>
      </c>
    </row>
    <row r="4" spans="1:6" s="81" customFormat="1" ht="18" customHeight="1" x14ac:dyDescent="0.25">
      <c r="A4" s="1521" t="s">
        <v>477</v>
      </c>
      <c r="B4" s="1602">
        <v>0</v>
      </c>
      <c r="C4" s="1602">
        <v>0</v>
      </c>
      <c r="D4" s="1602">
        <v>0</v>
      </c>
      <c r="E4" s="1602">
        <v>0</v>
      </c>
      <c r="F4" s="1602">
        <v>100</v>
      </c>
    </row>
    <row r="5" spans="1:6" s="81" customFormat="1" ht="18" customHeight="1" x14ac:dyDescent="0.25">
      <c r="A5" s="1519" t="s">
        <v>681</v>
      </c>
      <c r="B5" s="1601">
        <v>0.41786769864788298</v>
      </c>
      <c r="C5" s="1601">
        <v>0</v>
      </c>
      <c r="D5" s="1601">
        <v>0</v>
      </c>
      <c r="E5" s="1601">
        <v>0</v>
      </c>
      <c r="F5" s="1601">
        <v>99.653214352635104</v>
      </c>
    </row>
    <row r="6" spans="1:6" s="220" customFormat="1" ht="18" customHeight="1" x14ac:dyDescent="0.25">
      <c r="A6" s="1411">
        <v>45412</v>
      </c>
      <c r="B6" s="1600">
        <v>0</v>
      </c>
      <c r="C6" s="1600">
        <v>0</v>
      </c>
      <c r="D6" s="1600">
        <v>0</v>
      </c>
      <c r="E6" s="1600">
        <v>0</v>
      </c>
      <c r="F6" s="1600">
        <v>100</v>
      </c>
    </row>
    <row r="7" spans="1:6" s="220" customFormat="1" ht="18" customHeight="1" x14ac:dyDescent="0.25">
      <c r="A7" s="1411">
        <v>45443</v>
      </c>
      <c r="B7" s="1600">
        <v>0.74177162768797822</v>
      </c>
      <c r="C7" s="1600">
        <v>0</v>
      </c>
      <c r="D7" s="1600">
        <v>0</v>
      </c>
      <c r="E7" s="1600">
        <v>0</v>
      </c>
      <c r="F7" s="1600">
        <v>99.258228372312018</v>
      </c>
    </row>
    <row r="8" spans="1:6" s="220" customFormat="1" ht="18" customHeight="1" x14ac:dyDescent="0.25">
      <c r="A8" s="1411">
        <v>45473</v>
      </c>
      <c r="B8" s="1600">
        <v>0</v>
      </c>
      <c r="C8" s="1600">
        <v>0</v>
      </c>
      <c r="D8" s="1600">
        <v>0</v>
      </c>
      <c r="E8" s="1600">
        <v>0</v>
      </c>
      <c r="F8" s="1600">
        <v>100</v>
      </c>
    </row>
    <row r="9" spans="1:6" s="220" customFormat="1" ht="18" customHeight="1" x14ac:dyDescent="0.25">
      <c r="A9" s="1411">
        <v>45504</v>
      </c>
      <c r="B9" s="1600">
        <v>0</v>
      </c>
      <c r="C9" s="1600">
        <v>0</v>
      </c>
      <c r="D9" s="1600">
        <v>0</v>
      </c>
      <c r="E9" s="1600">
        <v>0</v>
      </c>
      <c r="F9" s="1600">
        <v>100</v>
      </c>
    </row>
    <row r="10" spans="1:6" s="220" customFormat="1" ht="18" customHeight="1" x14ac:dyDescent="0.25">
      <c r="A10" s="1411">
        <v>45535</v>
      </c>
      <c r="B10" s="1600">
        <v>0</v>
      </c>
      <c r="C10" s="1600">
        <v>0</v>
      </c>
      <c r="D10" s="1600">
        <v>0</v>
      </c>
      <c r="E10" s="1600">
        <v>0</v>
      </c>
      <c r="F10" s="1600">
        <v>100</v>
      </c>
    </row>
    <row r="11" spans="1:6" s="220" customFormat="1" ht="18" customHeight="1" x14ac:dyDescent="0.25">
      <c r="A11" s="1411">
        <v>45565</v>
      </c>
      <c r="B11" s="1600">
        <v>0</v>
      </c>
      <c r="C11" s="1600">
        <v>0</v>
      </c>
      <c r="D11" s="1600">
        <v>0</v>
      </c>
      <c r="E11" s="1600">
        <v>0</v>
      </c>
      <c r="F11" s="1600">
        <v>100</v>
      </c>
    </row>
    <row r="12" spans="1:6" s="220" customFormat="1" ht="18" customHeight="1" x14ac:dyDescent="0.25">
      <c r="A12" s="1411">
        <v>45596</v>
      </c>
      <c r="B12" s="1600">
        <v>0</v>
      </c>
      <c r="C12" s="1600">
        <v>0</v>
      </c>
      <c r="D12" s="1600">
        <v>0</v>
      </c>
      <c r="E12" s="1600">
        <v>0</v>
      </c>
      <c r="F12" s="1600">
        <v>100</v>
      </c>
    </row>
    <row r="13" spans="1:6" s="220" customFormat="1" ht="18" customHeight="1" x14ac:dyDescent="0.25">
      <c r="A13" s="1411">
        <v>45626</v>
      </c>
      <c r="B13" s="1600">
        <v>0</v>
      </c>
      <c r="C13" s="1600">
        <v>0</v>
      </c>
      <c r="D13" s="1600">
        <v>0</v>
      </c>
      <c r="E13" s="1600">
        <v>0</v>
      </c>
      <c r="F13" s="1600">
        <v>100</v>
      </c>
    </row>
    <row r="14" spans="1:6"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36"/>
      <c r="C14" s="236"/>
      <c r="D14" s="236"/>
      <c r="E14" s="236"/>
      <c r="F14" s="236"/>
    </row>
    <row r="15" spans="1:6" s="220" customFormat="1" x14ac:dyDescent="0.25">
      <c r="A15" s="1898" t="s">
        <v>305</v>
      </c>
      <c r="B15" s="1898"/>
      <c r="C15" s="1898"/>
      <c r="D15" s="1898"/>
      <c r="E15" s="1898"/>
      <c r="F15" s="1898"/>
    </row>
    <row r="16" spans="1:6" s="220" customFormat="1" x14ac:dyDescent="0.25">
      <c r="A16" s="264"/>
      <c r="B16" s="77"/>
      <c r="C16" s="77"/>
      <c r="D16" s="77"/>
      <c r="E16" s="77"/>
      <c r="F16" s="77"/>
    </row>
  </sheetData>
  <mergeCells count="3">
    <mergeCell ref="A2:A3"/>
    <mergeCell ref="B2:F2"/>
    <mergeCell ref="A15:F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opLeftCell="A19" workbookViewId="0">
      <selection activeCell="G8" sqref="G8"/>
    </sheetView>
  </sheetViews>
  <sheetFormatPr defaultColWidth="9.140625" defaultRowHeight="15" x14ac:dyDescent="0.25"/>
  <cols>
    <col min="1" max="1" width="6.42578125" style="121" bestFit="1" customWidth="1"/>
    <col min="2" max="2" width="20.5703125" style="121" bestFit="1" customWidth="1"/>
    <col min="3" max="3" width="10" style="121" bestFit="1" customWidth="1"/>
    <col min="4" max="4" width="13.85546875" style="121" bestFit="1" customWidth="1"/>
    <col min="5" max="5" width="9.5703125" style="121" customWidth="1"/>
    <col min="6" max="7" width="6" style="121" bestFit="1" customWidth="1"/>
    <col min="8" max="8" width="9.5703125" style="121" bestFit="1" customWidth="1"/>
    <col min="9" max="9" width="10.5703125" style="121" bestFit="1" customWidth="1"/>
    <col min="10" max="11" width="10" style="121" bestFit="1" customWidth="1"/>
    <col min="12" max="16384" width="9.140625" style="121"/>
  </cols>
  <sheetData>
    <row r="1" spans="1:11" ht="15.75" customHeight="1" x14ac:dyDescent="0.25">
      <c r="A1" s="191" t="s">
        <v>1515</v>
      </c>
      <c r="B1" s="191"/>
      <c r="C1" s="191"/>
      <c r="D1" s="191"/>
      <c r="E1" s="191"/>
      <c r="F1" s="191"/>
      <c r="G1" s="191"/>
      <c r="H1" s="191"/>
      <c r="I1" s="191"/>
      <c r="J1" s="191"/>
    </row>
    <row r="2" spans="1:11" s="188" customFormat="1" ht="60" x14ac:dyDescent="0.25">
      <c r="A2" s="1615" t="s">
        <v>103</v>
      </c>
      <c r="B2" s="1615" t="s">
        <v>306</v>
      </c>
      <c r="C2" s="1613" t="s">
        <v>307</v>
      </c>
      <c r="D2" s="1613" t="s">
        <v>308</v>
      </c>
      <c r="E2" s="1614" t="s">
        <v>309</v>
      </c>
      <c r="F2" s="1614" t="s">
        <v>310</v>
      </c>
      <c r="G2" s="1614" t="s">
        <v>311</v>
      </c>
      <c r="H2" s="1613" t="s">
        <v>312</v>
      </c>
      <c r="I2" s="1613" t="s">
        <v>313</v>
      </c>
      <c r="J2" s="1613" t="s">
        <v>314</v>
      </c>
    </row>
    <row r="3" spans="1:11" s="188" customFormat="1" ht="15" customHeight="1" x14ac:dyDescent="0.25">
      <c r="A3" s="1612">
        <v>1</v>
      </c>
      <c r="B3" s="1611" t="s">
        <v>315</v>
      </c>
      <c r="C3" s="1595">
        <v>123.8</v>
      </c>
      <c r="D3" s="1595">
        <v>183213.68580899999</v>
      </c>
      <c r="E3" s="1595">
        <v>1.9920581825785717</v>
      </c>
      <c r="F3" s="1595">
        <v>1.07</v>
      </c>
      <c r="G3" s="1595">
        <v>0.33748499999999998</v>
      </c>
      <c r="H3" s="1595">
        <v>1.63</v>
      </c>
      <c r="I3" s="1595">
        <v>-4.5577550000000002</v>
      </c>
      <c r="J3" s="1610">
        <v>0.02</v>
      </c>
      <c r="K3" s="122"/>
    </row>
    <row r="4" spans="1:11" s="188" customFormat="1" ht="15" customHeight="1" x14ac:dyDescent="0.25">
      <c r="A4" s="1612">
        <v>2</v>
      </c>
      <c r="B4" s="1611" t="s">
        <v>316</v>
      </c>
      <c r="C4" s="1595">
        <v>892.46</v>
      </c>
      <c r="D4" s="1595">
        <v>321973.22712400003</v>
      </c>
      <c r="E4" s="1595">
        <v>3.5007723294876598</v>
      </c>
      <c r="F4" s="1595">
        <v>1.48</v>
      </c>
      <c r="G4" s="1595">
        <v>0.476242</v>
      </c>
      <c r="H4" s="1595">
        <v>1.9</v>
      </c>
      <c r="I4" s="1595">
        <v>2.2547220000000001</v>
      </c>
      <c r="J4" s="1610">
        <v>0.02</v>
      </c>
    </row>
    <row r="5" spans="1:11" s="188" customFormat="1" ht="15" customHeight="1" x14ac:dyDescent="0.25">
      <c r="A5" s="1612">
        <v>3</v>
      </c>
      <c r="B5" s="1611" t="s">
        <v>317</v>
      </c>
      <c r="C5" s="1595">
        <v>88.78</v>
      </c>
      <c r="D5" s="1595">
        <v>135586.36223200001</v>
      </c>
      <c r="E5" s="1595">
        <v>1.4742125902750105</v>
      </c>
      <c r="F5" s="1595">
        <v>0.7</v>
      </c>
      <c r="G5" s="1595">
        <v>0.18171899999999999</v>
      </c>
      <c r="H5" s="1595">
        <v>1.45</v>
      </c>
      <c r="I5" s="1595">
        <v>-0.60108200000000001</v>
      </c>
      <c r="J5" s="1610">
        <v>0.03</v>
      </c>
    </row>
    <row r="6" spans="1:11" s="188" customFormat="1" ht="15" customHeight="1" x14ac:dyDescent="0.25">
      <c r="A6" s="1612">
        <v>4</v>
      </c>
      <c r="B6" s="1611" t="s">
        <v>318</v>
      </c>
      <c r="C6" s="1595">
        <v>764.29</v>
      </c>
      <c r="D6" s="1595">
        <v>1356000.689276</v>
      </c>
      <c r="E6" s="1595">
        <v>14.743616213640665</v>
      </c>
      <c r="F6" s="1595">
        <v>1.03</v>
      </c>
      <c r="G6" s="1595">
        <v>0.40891899999999998</v>
      </c>
      <c r="H6" s="1595">
        <v>1.43</v>
      </c>
      <c r="I6" s="1595">
        <v>3.613937</v>
      </c>
      <c r="J6" s="1610">
        <v>0.02</v>
      </c>
    </row>
    <row r="7" spans="1:11" s="188" customFormat="1" ht="15" customHeight="1" x14ac:dyDescent="0.25">
      <c r="A7" s="1612">
        <v>5</v>
      </c>
      <c r="B7" s="1611" t="s">
        <v>319</v>
      </c>
      <c r="C7" s="1595">
        <v>2076.12</v>
      </c>
      <c r="D7" s="1595">
        <v>671335.33659199998</v>
      </c>
      <c r="E7" s="1595">
        <v>7.2993403555365797</v>
      </c>
      <c r="F7" s="1595">
        <v>0.75</v>
      </c>
      <c r="G7" s="1595">
        <v>0.19905600000000001</v>
      </c>
      <c r="H7" s="1595">
        <v>1.49</v>
      </c>
      <c r="I7" s="1595">
        <v>5.7650170000000003</v>
      </c>
      <c r="J7" s="1610">
        <v>0.02</v>
      </c>
    </row>
    <row r="8" spans="1:11" s="188" customFormat="1" ht="15" customHeight="1" x14ac:dyDescent="0.25">
      <c r="A8" s="1612">
        <v>6</v>
      </c>
      <c r="B8" s="1611" t="s">
        <v>619</v>
      </c>
      <c r="C8" s="1595">
        <v>244.55</v>
      </c>
      <c r="D8" s="1595">
        <v>92149.108536999993</v>
      </c>
      <c r="E8" s="1595">
        <v>1.001925073816917</v>
      </c>
      <c r="F8" s="1595">
        <v>1.23</v>
      </c>
      <c r="G8" s="1595">
        <v>0.41290500000000002</v>
      </c>
      <c r="H8" s="1595">
        <v>1.7</v>
      </c>
      <c r="I8" s="1595">
        <v>0.18145</v>
      </c>
      <c r="J8" s="1610">
        <v>0.05</v>
      </c>
    </row>
    <row r="9" spans="1:11" s="188" customFormat="1" ht="15" customHeight="1" x14ac:dyDescent="0.25">
      <c r="A9" s="1612">
        <v>7</v>
      </c>
      <c r="B9" s="1611" t="s">
        <v>320</v>
      </c>
      <c r="C9" s="1595">
        <v>994.08</v>
      </c>
      <c r="D9" s="1595">
        <v>259933.17078399999</v>
      </c>
      <c r="E9" s="1595">
        <v>2.8262189994019788</v>
      </c>
      <c r="F9" s="1595">
        <v>0.88</v>
      </c>
      <c r="G9" s="1595">
        <v>0.27306999999999998</v>
      </c>
      <c r="H9" s="1595">
        <v>1.5</v>
      </c>
      <c r="I9" s="1595">
        <v>2.0976590000000002</v>
      </c>
      <c r="J9" s="1610">
        <v>0.02</v>
      </c>
    </row>
    <row r="10" spans="1:11" s="188" customFormat="1" ht="15" customHeight="1" x14ac:dyDescent="0.25">
      <c r="A10" s="1612">
        <v>8</v>
      </c>
      <c r="B10" s="1611" t="s">
        <v>321</v>
      </c>
      <c r="C10" s="1595">
        <v>13532.37</v>
      </c>
      <c r="D10" s="1595">
        <v>874447.7596750001</v>
      </c>
      <c r="E10" s="1595">
        <v>9.5077548776245102</v>
      </c>
      <c r="F10" s="1595">
        <v>1.2</v>
      </c>
      <c r="G10" s="1595">
        <v>0.56026900000000002</v>
      </c>
      <c r="H10" s="1595">
        <v>1.42</v>
      </c>
      <c r="I10" s="1595">
        <v>-3.0129069999999998</v>
      </c>
      <c r="J10" s="1610">
        <v>0.02</v>
      </c>
    </row>
    <row r="11" spans="1:11" s="188" customFormat="1" ht="15" customHeight="1" x14ac:dyDescent="0.25">
      <c r="A11" s="1612">
        <v>9</v>
      </c>
      <c r="B11" s="1611" t="s">
        <v>322</v>
      </c>
      <c r="C11" s="1595">
        <v>1248.3399999999999</v>
      </c>
      <c r="D11" s="1595">
        <v>119095.791253</v>
      </c>
      <c r="E11" s="1595">
        <v>1.2949127922874522</v>
      </c>
      <c r="F11" s="1595">
        <v>1.41</v>
      </c>
      <c r="G11" s="1595">
        <v>0.43134699999999998</v>
      </c>
      <c r="H11" s="1595">
        <v>1.9</v>
      </c>
      <c r="I11" s="1595">
        <v>-2.7581560000000001</v>
      </c>
      <c r="J11" s="1610">
        <v>0.04</v>
      </c>
    </row>
    <row r="12" spans="1:11" s="188" customFormat="1" ht="15" customHeight="1" x14ac:dyDescent="0.25">
      <c r="A12" s="1612">
        <v>10</v>
      </c>
      <c r="B12" s="1611" t="s">
        <v>323</v>
      </c>
      <c r="C12" s="1595">
        <v>275.02999999999997</v>
      </c>
      <c r="D12" s="1595">
        <v>435462.978993</v>
      </c>
      <c r="E12" s="1595">
        <v>4.7347313967439097</v>
      </c>
      <c r="F12" s="1595">
        <v>1.41</v>
      </c>
      <c r="G12" s="1595">
        <v>0.48318100000000003</v>
      </c>
      <c r="H12" s="1595">
        <v>1.81</v>
      </c>
      <c r="I12" s="1595">
        <v>2.8004630000000001</v>
      </c>
      <c r="J12" s="1610">
        <v>0.02</v>
      </c>
    </row>
    <row r="13" spans="1:11" s="188" customFormat="1" ht="15" customHeight="1" x14ac:dyDescent="0.25">
      <c r="A13" s="1612">
        <v>11</v>
      </c>
      <c r="B13" s="1611" t="s">
        <v>324</v>
      </c>
      <c r="C13" s="1595">
        <v>621.76</v>
      </c>
      <c r="D13" s="1595">
        <v>287974.08311499999</v>
      </c>
      <c r="E13" s="1595">
        <v>3.131104131805079</v>
      </c>
      <c r="F13" s="1595">
        <v>1.27</v>
      </c>
      <c r="G13" s="1595">
        <v>0.32164100000000001</v>
      </c>
      <c r="H13" s="1595">
        <v>1.99</v>
      </c>
      <c r="I13" s="1595">
        <v>8.8584150000000008</v>
      </c>
      <c r="J13" s="1610">
        <v>0.03</v>
      </c>
    </row>
    <row r="14" spans="1:11" s="188" customFormat="1" ht="15" customHeight="1" x14ac:dyDescent="0.25">
      <c r="A14" s="1612">
        <v>12</v>
      </c>
      <c r="B14" s="1611" t="s">
        <v>325</v>
      </c>
      <c r="C14" s="1595">
        <v>736.2</v>
      </c>
      <c r="D14" s="1595">
        <v>165035.797211</v>
      </c>
      <c r="E14" s="1595">
        <v>1.7944124032048738</v>
      </c>
      <c r="F14" s="1595">
        <v>1.05</v>
      </c>
      <c r="G14" s="1595">
        <v>0.25889699999999999</v>
      </c>
      <c r="H14" s="1595">
        <v>1.83</v>
      </c>
      <c r="I14" s="1595">
        <v>-5.6647879999999997</v>
      </c>
      <c r="J14" s="1610">
        <v>0.02</v>
      </c>
    </row>
    <row r="15" spans="1:11" s="188" customFormat="1" ht="15" customHeight="1" x14ac:dyDescent="0.25">
      <c r="A15" s="1612">
        <v>13</v>
      </c>
      <c r="B15" s="1611" t="s">
        <v>326</v>
      </c>
      <c r="C15" s="1595">
        <v>234.96</v>
      </c>
      <c r="D15" s="1595">
        <v>222876.32828300001</v>
      </c>
      <c r="E15" s="1595">
        <v>2.4233048502832331</v>
      </c>
      <c r="F15" s="1595">
        <v>0.28999999999999998</v>
      </c>
      <c r="G15" s="1595">
        <v>4.0411999999999997E-2</v>
      </c>
      <c r="H15" s="1595">
        <v>1.26</v>
      </c>
      <c r="I15" s="1595">
        <v>-1.236399</v>
      </c>
      <c r="J15" s="1610">
        <v>0.03</v>
      </c>
    </row>
    <row r="16" spans="1:11" s="188" customFormat="1" ht="15" customHeight="1" x14ac:dyDescent="0.25">
      <c r="A16" s="1612">
        <v>14</v>
      </c>
      <c r="B16" s="1611" t="s">
        <v>327</v>
      </c>
      <c r="C16" s="1595">
        <v>96.42</v>
      </c>
      <c r="D16" s="1595">
        <v>79720.260972000004</v>
      </c>
      <c r="E16" s="1595">
        <v>0.86678785749732823</v>
      </c>
      <c r="F16" s="1595">
        <v>0.37</v>
      </c>
      <c r="G16" s="1595">
        <v>6.8218000000000001E-2</v>
      </c>
      <c r="H16" s="1595">
        <v>1.24</v>
      </c>
      <c r="I16" s="1595">
        <v>-1.305067</v>
      </c>
      <c r="J16" s="1610">
        <v>0.03</v>
      </c>
    </row>
    <row r="17" spans="1:10" s="188" customFormat="1" ht="15" customHeight="1" x14ac:dyDescent="0.25">
      <c r="A17" s="1612">
        <v>15</v>
      </c>
      <c r="B17" s="1611" t="s">
        <v>328</v>
      </c>
      <c r="C17" s="1595">
        <v>95.92</v>
      </c>
      <c r="D17" s="1595">
        <v>111801.86476500001</v>
      </c>
      <c r="E17" s="1595">
        <v>1.2156068939349982</v>
      </c>
      <c r="F17" s="1595">
        <v>0.52</v>
      </c>
      <c r="G17" s="1595">
        <v>0.12405099999999999</v>
      </c>
      <c r="H17" s="1595">
        <v>1.31</v>
      </c>
      <c r="I17" s="1595">
        <v>-15.59341</v>
      </c>
      <c r="J17" s="1610">
        <v>0.03</v>
      </c>
    </row>
    <row r="18" spans="1:10" s="188" customFormat="1" ht="15" customHeight="1" x14ac:dyDescent="0.25">
      <c r="A18" s="1612">
        <v>16</v>
      </c>
      <c r="B18" s="1611" t="s">
        <v>329</v>
      </c>
      <c r="C18" s="1595">
        <v>1251.08</v>
      </c>
      <c r="D18" s="1595">
        <v>441464.87982500001</v>
      </c>
      <c r="E18" s="1595">
        <v>4.7999892709612046</v>
      </c>
      <c r="F18" s="1595">
        <v>0.65</v>
      </c>
      <c r="G18" s="1595">
        <v>0.21957199999999999</v>
      </c>
      <c r="H18" s="1595">
        <v>1.23</v>
      </c>
      <c r="I18" s="1595">
        <v>-2.343909</v>
      </c>
      <c r="J18" s="1610">
        <v>0.03</v>
      </c>
    </row>
    <row r="19" spans="1:10" s="188" customFormat="1" ht="15" customHeight="1" x14ac:dyDescent="0.25">
      <c r="A19" s="1612">
        <v>17</v>
      </c>
      <c r="B19" s="1611" t="s">
        <v>330</v>
      </c>
      <c r="C19" s="1595">
        <v>239.93</v>
      </c>
      <c r="D19" s="1595">
        <v>192360.15384300001</v>
      </c>
      <c r="E19" s="1595">
        <v>2.0915065202306931</v>
      </c>
      <c r="F19" s="1595">
        <v>0.44</v>
      </c>
      <c r="G19" s="1595">
        <v>0.104268</v>
      </c>
      <c r="H19" s="1595">
        <v>1.21</v>
      </c>
      <c r="I19" s="1595">
        <v>-3.6451150000000001</v>
      </c>
      <c r="J19" s="1610">
        <v>0.03</v>
      </c>
    </row>
    <row r="20" spans="1:10" s="188" customFormat="1" ht="15" customHeight="1" x14ac:dyDescent="0.25">
      <c r="A20" s="1612">
        <v>18</v>
      </c>
      <c r="B20" s="1611" t="s">
        <v>331</v>
      </c>
      <c r="C20" s="1595">
        <v>1411.18</v>
      </c>
      <c r="D20" s="1595">
        <v>916026.46433999995</v>
      </c>
      <c r="E20" s="1595">
        <v>9.9598346362036718</v>
      </c>
      <c r="F20" s="1595">
        <v>1.03</v>
      </c>
      <c r="G20" s="1595">
        <v>0.46767199999999998</v>
      </c>
      <c r="H20" s="1595">
        <v>1.34</v>
      </c>
      <c r="I20" s="1595">
        <v>0.70457899999999996</v>
      </c>
      <c r="J20" s="1610">
        <v>0.02</v>
      </c>
    </row>
    <row r="21" spans="1:10" s="188" customFormat="1" ht="15" customHeight="1" x14ac:dyDescent="0.25">
      <c r="A21" s="1612">
        <v>19</v>
      </c>
      <c r="B21" s="1611" t="s">
        <v>332</v>
      </c>
      <c r="C21" s="1595">
        <v>779.02</v>
      </c>
      <c r="D21" s="1595">
        <v>65962.143326000005</v>
      </c>
      <c r="E21" s="1595">
        <v>0.71719766333375101</v>
      </c>
      <c r="F21" s="1595">
        <v>1.28</v>
      </c>
      <c r="G21" s="1595">
        <v>0.30616399999999999</v>
      </c>
      <c r="H21" s="1595">
        <v>2.06</v>
      </c>
      <c r="I21" s="1595">
        <v>-5.6215960000000003</v>
      </c>
      <c r="J21" s="1610">
        <v>0.03</v>
      </c>
    </row>
    <row r="22" spans="1:10" s="188" customFormat="1" ht="15" customHeight="1" x14ac:dyDescent="0.25">
      <c r="A22" s="1612">
        <v>20</v>
      </c>
      <c r="B22" s="1611" t="s">
        <v>333</v>
      </c>
      <c r="C22" s="1595">
        <v>618.9</v>
      </c>
      <c r="D22" s="1595">
        <v>323343.84963999997</v>
      </c>
      <c r="E22" s="1595">
        <v>3.5156749268900755</v>
      </c>
      <c r="F22" s="1595">
        <v>1.08</v>
      </c>
      <c r="G22" s="1595">
        <v>0.38949499999999998</v>
      </c>
      <c r="H22" s="1595">
        <v>1.53</v>
      </c>
      <c r="I22" s="1595">
        <v>-1.8817429999999999</v>
      </c>
      <c r="J22" s="1610">
        <v>0.03</v>
      </c>
    </row>
    <row r="23" spans="1:10" s="188" customFormat="1" ht="15" customHeight="1" x14ac:dyDescent="0.25">
      <c r="A23" s="1612">
        <v>21</v>
      </c>
      <c r="B23" s="1611" t="s">
        <v>334</v>
      </c>
      <c r="C23" s="1595">
        <v>542.73</v>
      </c>
      <c r="D23" s="1595">
        <v>195674.51352199999</v>
      </c>
      <c r="E23" s="1595">
        <v>2.1275431148191748</v>
      </c>
      <c r="F23" s="1595">
        <v>0.71</v>
      </c>
      <c r="G23" s="1595">
        <v>0.181917</v>
      </c>
      <c r="H23" s="1595">
        <v>1.47</v>
      </c>
      <c r="I23" s="1595">
        <v>4.5787490000000002</v>
      </c>
      <c r="J23" s="1610">
        <v>0.03</v>
      </c>
    </row>
    <row r="24" spans="1:10" s="188" customFormat="1" ht="15" customHeight="1" x14ac:dyDescent="0.25">
      <c r="A24" s="1612">
        <v>22</v>
      </c>
      <c r="B24" s="1611" t="s">
        <v>335</v>
      </c>
      <c r="C24" s="1595">
        <v>2847.17</v>
      </c>
      <c r="D24" s="1595">
        <v>435457.42957799998</v>
      </c>
      <c r="E24" s="1595">
        <v>4.7346710586883196</v>
      </c>
      <c r="F24" s="1595">
        <v>0.84</v>
      </c>
      <c r="G24" s="1595">
        <v>0.27987699999999999</v>
      </c>
      <c r="H24" s="1595">
        <v>1.42</v>
      </c>
      <c r="I24" s="1595">
        <v>0.98036100000000004</v>
      </c>
      <c r="J24" s="1610">
        <v>0.02</v>
      </c>
    </row>
    <row r="25" spans="1:10" s="188" customFormat="1" ht="15" customHeight="1" x14ac:dyDescent="0.25">
      <c r="A25" s="1612">
        <v>23</v>
      </c>
      <c r="B25" s="1611" t="s">
        <v>336</v>
      </c>
      <c r="C25" s="1595">
        <v>157.19999999999999</v>
      </c>
      <c r="D25" s="1595">
        <v>146211.54313500001</v>
      </c>
      <c r="E25" s="1595">
        <v>1.5897387774467715</v>
      </c>
      <c r="F25" s="1595">
        <v>0.82</v>
      </c>
      <c r="G25" s="1595">
        <v>0.25628099999999998</v>
      </c>
      <c r="H25" s="1595">
        <v>1.43</v>
      </c>
      <c r="I25" s="1595">
        <v>-7.3099999999999998E-2</v>
      </c>
      <c r="J25" s="1610">
        <v>0.02</v>
      </c>
    </row>
    <row r="26" spans="1:10" s="188" customFormat="1" ht="15" customHeight="1" x14ac:dyDescent="0.25">
      <c r="A26" s="1612">
        <v>24</v>
      </c>
      <c r="B26" s="1611" t="s">
        <v>337</v>
      </c>
      <c r="C26" s="1595">
        <v>288.7</v>
      </c>
      <c r="D26" s="1595">
        <v>126097.220009</v>
      </c>
      <c r="E26" s="1595">
        <v>1.3710384014718595</v>
      </c>
      <c r="F26" s="1595">
        <v>1.1200000000000001</v>
      </c>
      <c r="G26" s="1595">
        <v>0.46139000000000002</v>
      </c>
      <c r="H26" s="1595">
        <v>1.47</v>
      </c>
      <c r="I26" s="1595">
        <v>1.191309</v>
      </c>
      <c r="J26" s="1610">
        <v>0.03</v>
      </c>
    </row>
    <row r="27" spans="1:10" s="188" customFormat="1" ht="15" customHeight="1" x14ac:dyDescent="0.25">
      <c r="A27" s="1612">
        <v>25</v>
      </c>
      <c r="B27" s="1611" t="s">
        <v>338</v>
      </c>
      <c r="C27" s="1595">
        <v>361.81</v>
      </c>
      <c r="D27" s="1595">
        <v>432938.23922699998</v>
      </c>
      <c r="E27" s="1595">
        <v>4.7072802350714955</v>
      </c>
      <c r="F27" s="1595">
        <v>0.63</v>
      </c>
      <c r="G27" s="1595">
        <v>0.175261</v>
      </c>
      <c r="H27" s="1595">
        <v>1.34</v>
      </c>
      <c r="I27" s="1595">
        <v>7.6122120000000004</v>
      </c>
      <c r="J27" s="1610">
        <v>0.02</v>
      </c>
    </row>
    <row r="28" spans="1:10" s="188" customFormat="1" ht="15" customHeight="1" x14ac:dyDescent="0.25">
      <c r="A28" s="1612">
        <v>26</v>
      </c>
      <c r="B28" s="1611" t="s">
        <v>339</v>
      </c>
      <c r="C28" s="1595">
        <v>9696.67</v>
      </c>
      <c r="D28" s="1595">
        <v>172878.46428099999</v>
      </c>
      <c r="E28" s="1595">
        <v>1.8796846853548002</v>
      </c>
      <c r="F28" s="1595">
        <v>1.55</v>
      </c>
      <c r="G28" s="1595">
        <v>0.43798500000000001</v>
      </c>
      <c r="H28" s="1595">
        <v>2.09</v>
      </c>
      <c r="I28" s="1595">
        <v>-10.842930000000001</v>
      </c>
      <c r="J28" s="1610">
        <v>0.03</v>
      </c>
    </row>
    <row r="29" spans="1:10" s="188" customFormat="1" ht="15" customHeight="1" x14ac:dyDescent="0.25">
      <c r="A29" s="1612">
        <v>27</v>
      </c>
      <c r="B29" s="1611" t="s">
        <v>340</v>
      </c>
      <c r="C29" s="1595">
        <v>489.31</v>
      </c>
      <c r="D29" s="1595">
        <v>108826.818659</v>
      </c>
      <c r="E29" s="1595">
        <v>1.1832596109640956</v>
      </c>
      <c r="F29" s="1595">
        <v>0.84</v>
      </c>
      <c r="G29" s="1595">
        <v>0.20349900000000001</v>
      </c>
      <c r="H29" s="1595">
        <v>1.65</v>
      </c>
      <c r="I29" s="1595">
        <v>6.4231299999999996</v>
      </c>
      <c r="J29" s="1610">
        <v>0.03</v>
      </c>
    </row>
    <row r="30" spans="1:10" s="188" customFormat="1" ht="15" customHeight="1" x14ac:dyDescent="0.25">
      <c r="A30" s="1612">
        <v>28</v>
      </c>
      <c r="B30" s="1611" t="s">
        <v>341</v>
      </c>
      <c r="C30" s="1595">
        <v>9300.6</v>
      </c>
      <c r="D30" s="1595">
        <v>150208.474842</v>
      </c>
      <c r="E30" s="1595">
        <v>1.6331968874508329</v>
      </c>
      <c r="F30" s="1595">
        <v>1.3</v>
      </c>
      <c r="G30" s="1595">
        <v>0.33584799999999998</v>
      </c>
      <c r="H30" s="1595">
        <v>1.99</v>
      </c>
      <c r="I30" s="1595">
        <v>2.6151930000000001</v>
      </c>
      <c r="J30" s="1610">
        <v>0.03</v>
      </c>
    </row>
    <row r="31" spans="1:10" s="188" customFormat="1" ht="15" customHeight="1" x14ac:dyDescent="0.25">
      <c r="A31" s="1612">
        <v>29</v>
      </c>
      <c r="B31" s="1611" t="s">
        <v>776</v>
      </c>
      <c r="C31" s="1595">
        <v>432.03</v>
      </c>
      <c r="D31" s="1595">
        <v>87373.518286000006</v>
      </c>
      <c r="E31" s="1595">
        <v>0.95000071241269002</v>
      </c>
      <c r="F31" s="1595">
        <v>2.1</v>
      </c>
      <c r="G31" s="1595">
        <v>0.43343199999999998</v>
      </c>
      <c r="H31" s="1595">
        <v>2.84</v>
      </c>
      <c r="I31" s="1595">
        <v>-13.586838</v>
      </c>
      <c r="J31" s="1610">
        <v>0.03</v>
      </c>
    </row>
    <row r="32" spans="1:10" s="188" customFormat="1" ht="15" customHeight="1" x14ac:dyDescent="0.25">
      <c r="A32" s="1612">
        <v>30</v>
      </c>
      <c r="B32" s="1611" t="s">
        <v>342</v>
      </c>
      <c r="C32" s="1595">
        <v>159.66999999999999</v>
      </c>
      <c r="D32" s="1595">
        <v>85775.396965000007</v>
      </c>
      <c r="E32" s="1595">
        <v>0.93262455058179838</v>
      </c>
      <c r="F32" s="1595">
        <v>1</v>
      </c>
      <c r="G32" s="1595">
        <v>0.39950599999999997</v>
      </c>
      <c r="H32" s="1595">
        <v>1.4</v>
      </c>
      <c r="I32" s="1595">
        <v>-9.7990519999999997</v>
      </c>
      <c r="J32" s="1610">
        <v>0.04</v>
      </c>
    </row>
    <row r="33" spans="1:10" s="188" customFormat="1" ht="15" customHeight="1" x14ac:dyDescent="0.25">
      <c r="A33" s="1609"/>
      <c r="B33" s="1608"/>
      <c r="C33" s="1607"/>
      <c r="D33" s="1607"/>
      <c r="E33" s="1606"/>
      <c r="F33" s="1605"/>
      <c r="G33" s="1604"/>
      <c r="H33" s="1604"/>
      <c r="I33" s="1603"/>
      <c r="J33" s="1603"/>
    </row>
    <row r="34" spans="1:10" s="188" customFormat="1" ht="36" customHeight="1" x14ac:dyDescent="0.25">
      <c r="A34" s="1886" t="s">
        <v>1232</v>
      </c>
      <c r="B34" s="1886"/>
      <c r="C34" s="1886"/>
      <c r="D34" s="1886"/>
      <c r="E34" s="1886"/>
      <c r="F34" s="1886"/>
      <c r="G34" s="1886"/>
      <c r="H34" s="1886"/>
      <c r="I34" s="1886"/>
      <c r="J34" s="1886"/>
    </row>
    <row r="35" spans="1:10" s="188" customFormat="1" ht="30.75" customHeight="1" x14ac:dyDescent="0.25">
      <c r="A35" s="1886" t="s">
        <v>343</v>
      </c>
      <c r="B35" s="1886"/>
      <c r="C35" s="1886"/>
      <c r="D35" s="1886"/>
      <c r="E35" s="1886"/>
      <c r="F35" s="1886"/>
      <c r="G35" s="1886"/>
      <c r="H35" s="1886"/>
      <c r="I35" s="1886"/>
      <c r="J35" s="1886"/>
    </row>
    <row r="36" spans="1:10" s="188" customFormat="1" x14ac:dyDescent="0.25">
      <c r="A36" s="1886" t="s">
        <v>344</v>
      </c>
      <c r="B36" s="1886"/>
      <c r="C36" s="1886"/>
      <c r="D36" s="1886"/>
      <c r="E36" s="1886"/>
      <c r="F36" s="1886"/>
      <c r="G36" s="1886"/>
      <c r="H36" s="1886"/>
      <c r="I36" s="1886"/>
      <c r="J36" s="1886"/>
    </row>
    <row r="37" spans="1:10" s="188" customFormat="1" ht="32.25" customHeight="1" x14ac:dyDescent="0.25">
      <c r="A37" s="1886" t="s">
        <v>345</v>
      </c>
      <c r="B37" s="1886"/>
      <c r="C37" s="1886"/>
      <c r="D37" s="1886"/>
      <c r="E37" s="1886"/>
      <c r="F37" s="1886"/>
      <c r="G37" s="1886"/>
      <c r="H37" s="1886"/>
      <c r="I37" s="1886"/>
      <c r="J37" s="1886"/>
    </row>
    <row r="38" spans="1:10" s="188" customFormat="1" x14ac:dyDescent="0.25">
      <c r="A38" s="1886" t="s">
        <v>346</v>
      </c>
      <c r="B38" s="1886"/>
      <c r="C38" s="1886"/>
      <c r="D38" s="1886"/>
      <c r="E38" s="1886"/>
      <c r="F38" s="1886"/>
      <c r="G38" s="1886"/>
      <c r="H38" s="1886"/>
      <c r="I38" s="1886"/>
      <c r="J38" s="1886"/>
    </row>
    <row r="39" spans="1:10" s="188" customFormat="1" x14ac:dyDescent="0.25">
      <c r="A39" s="190" t="s">
        <v>302</v>
      </c>
      <c r="H39" s="189"/>
    </row>
    <row r="40" spans="1:10" s="188" customFormat="1" x14ac:dyDescent="0.25"/>
  </sheetData>
  <mergeCells count="5">
    <mergeCell ref="A34:J34"/>
    <mergeCell ref="A35:J35"/>
    <mergeCell ref="A36:J36"/>
    <mergeCell ref="A37:J37"/>
    <mergeCell ref="A38:J38"/>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topLeftCell="A37" workbookViewId="0">
      <selection activeCell="G8" sqref="G8"/>
    </sheetView>
  </sheetViews>
  <sheetFormatPr defaultColWidth="9.140625" defaultRowHeight="12" x14ac:dyDescent="0.25"/>
  <cols>
    <col min="1" max="1" width="6.42578125" style="123" bestFit="1" customWidth="1"/>
    <col min="2" max="2" width="20.5703125" style="123" bestFit="1" customWidth="1"/>
    <col min="3" max="3" width="14.5703125" style="123" bestFit="1" customWidth="1"/>
    <col min="4" max="4" width="13.85546875" style="123" bestFit="1" customWidth="1"/>
    <col min="5" max="5" width="9.85546875" style="123" customWidth="1"/>
    <col min="6" max="6" width="7.85546875" style="123" customWidth="1"/>
    <col min="7" max="7" width="9" style="123" customWidth="1"/>
    <col min="8" max="8" width="9.5703125" style="123" bestFit="1" customWidth="1"/>
    <col min="9" max="9" width="10.5703125" style="123" bestFit="1" customWidth="1"/>
    <col min="10" max="10" width="11.5703125" style="123" customWidth="1"/>
    <col min="11" max="11" width="30.42578125" style="123" bestFit="1" customWidth="1"/>
    <col min="12" max="12" width="4.5703125" style="123" bestFit="1" customWidth="1"/>
    <col min="13" max="16384" width="9.140625" style="123"/>
  </cols>
  <sheetData>
    <row r="1" spans="1:11" x14ac:dyDescent="0.25">
      <c r="A1" s="199" t="s">
        <v>1516</v>
      </c>
      <c r="B1" s="199"/>
      <c r="C1" s="199"/>
      <c r="D1" s="199"/>
      <c r="E1" s="199"/>
      <c r="F1" s="199"/>
      <c r="G1" s="199"/>
      <c r="H1" s="199"/>
      <c r="I1" s="199"/>
      <c r="J1" s="199"/>
      <c r="K1" s="199"/>
    </row>
    <row r="2" spans="1:11" s="124" customFormat="1" ht="48" x14ac:dyDescent="0.25">
      <c r="A2" s="1618" t="s">
        <v>347</v>
      </c>
      <c r="B2" s="1618" t="s">
        <v>306</v>
      </c>
      <c r="C2" s="1617" t="s">
        <v>307</v>
      </c>
      <c r="D2" s="1617" t="s">
        <v>308</v>
      </c>
      <c r="E2" s="1618" t="s">
        <v>309</v>
      </c>
      <c r="F2" s="1618" t="s">
        <v>310</v>
      </c>
      <c r="G2" s="1618" t="s">
        <v>311</v>
      </c>
      <c r="H2" s="1617" t="s">
        <v>312</v>
      </c>
      <c r="I2" s="1617" t="s">
        <v>313</v>
      </c>
      <c r="J2" s="1617" t="s">
        <v>314</v>
      </c>
    </row>
    <row r="3" spans="1:11" s="124" customFormat="1" ht="15" x14ac:dyDescent="0.25">
      <c r="A3" s="1612">
        <v>1</v>
      </c>
      <c r="B3" s="1611" t="s">
        <v>348</v>
      </c>
      <c r="C3" s="1595">
        <v>114</v>
      </c>
      <c r="D3" s="1595">
        <v>69262.679999999993</v>
      </c>
      <c r="E3" s="1595">
        <v>0.64</v>
      </c>
      <c r="F3" s="1595">
        <v>2.04</v>
      </c>
      <c r="G3" s="1595">
        <v>0.44</v>
      </c>
      <c r="H3" s="1595">
        <v>2.4</v>
      </c>
      <c r="I3" s="1595">
        <v>-6.01</v>
      </c>
      <c r="J3" s="1610">
        <v>0.02</v>
      </c>
      <c r="K3" s="221"/>
    </row>
    <row r="4" spans="1:11" s="124" customFormat="1" ht="25.5" x14ac:dyDescent="0.25">
      <c r="A4" s="1612">
        <v>2</v>
      </c>
      <c r="B4" s="1611" t="s">
        <v>349</v>
      </c>
      <c r="C4" s="1595">
        <v>432.03</v>
      </c>
      <c r="D4" s="1595">
        <v>101284.54</v>
      </c>
      <c r="E4" s="1595">
        <v>0.93</v>
      </c>
      <c r="F4" s="1595">
        <v>2.1</v>
      </c>
      <c r="G4" s="1595">
        <v>0.49</v>
      </c>
      <c r="H4" s="1595">
        <v>1.94</v>
      </c>
      <c r="I4" s="1595">
        <v>-4.99</v>
      </c>
      <c r="J4" s="1610">
        <v>0.03</v>
      </c>
      <c r="K4" s="221"/>
    </row>
    <row r="5" spans="1:11" s="124" customFormat="1" ht="25.5" x14ac:dyDescent="0.25">
      <c r="A5" s="1612">
        <v>3</v>
      </c>
      <c r="B5" s="1611" t="s">
        <v>350</v>
      </c>
      <c r="C5" s="1595">
        <v>71.89</v>
      </c>
      <c r="D5" s="1595">
        <v>71003.960000000006</v>
      </c>
      <c r="E5" s="1595">
        <v>0.65</v>
      </c>
      <c r="F5" s="1595">
        <v>0.55000000000000004</v>
      </c>
      <c r="G5" s="1595">
        <v>0.12</v>
      </c>
      <c r="H5" s="1595">
        <v>1.2</v>
      </c>
      <c r="I5" s="1595">
        <v>-2.4500000000000002</v>
      </c>
      <c r="J5" s="1610">
        <v>0.02</v>
      </c>
      <c r="K5" s="221"/>
    </row>
    <row r="6" spans="1:11" s="124" customFormat="1" ht="15" x14ac:dyDescent="0.25">
      <c r="A6" s="1612">
        <v>4</v>
      </c>
      <c r="B6" s="1611" t="s">
        <v>351</v>
      </c>
      <c r="C6" s="1595">
        <v>95.92</v>
      </c>
      <c r="D6" s="1595">
        <v>132615.6</v>
      </c>
      <c r="E6" s="1595">
        <v>1.22</v>
      </c>
      <c r="F6" s="1595">
        <v>0.53</v>
      </c>
      <c r="G6" s="1595">
        <v>0.15</v>
      </c>
      <c r="H6" s="1595">
        <v>1.31</v>
      </c>
      <c r="I6" s="1595">
        <v>-11.82</v>
      </c>
      <c r="J6" s="1610">
        <v>0.02</v>
      </c>
      <c r="K6" s="221"/>
    </row>
    <row r="7" spans="1:11" s="124" customFormat="1" ht="15" x14ac:dyDescent="0.25">
      <c r="A7" s="1612">
        <v>5</v>
      </c>
      <c r="B7" s="1611" t="s">
        <v>352</v>
      </c>
      <c r="C7" s="1595">
        <v>618.61</v>
      </c>
      <c r="D7" s="1595">
        <v>330027.67</v>
      </c>
      <c r="E7" s="1595">
        <v>3.04</v>
      </c>
      <c r="F7" s="1595">
        <v>1.1299999999999999</v>
      </c>
      <c r="G7" s="1595">
        <v>0.38</v>
      </c>
      <c r="H7" s="1595">
        <v>1.91</v>
      </c>
      <c r="I7" s="1595">
        <v>-5.9</v>
      </c>
      <c r="J7" s="1610">
        <v>0.02</v>
      </c>
      <c r="K7" s="221"/>
    </row>
    <row r="8" spans="1:11" s="124" customFormat="1" ht="15" x14ac:dyDescent="0.25">
      <c r="A8" s="1612">
        <v>6</v>
      </c>
      <c r="B8" s="1611" t="s">
        <v>353</v>
      </c>
      <c r="C8" s="1595">
        <v>279.26</v>
      </c>
      <c r="D8" s="1595">
        <v>108964.43</v>
      </c>
      <c r="E8" s="1595">
        <v>1</v>
      </c>
      <c r="F8" s="1595">
        <v>0.62</v>
      </c>
      <c r="G8" s="1595">
        <v>0.09</v>
      </c>
      <c r="H8" s="1595">
        <v>3.13</v>
      </c>
      <c r="I8" s="1595">
        <v>-20.329999999999998</v>
      </c>
      <c r="J8" s="1610">
        <v>0.03</v>
      </c>
      <c r="K8" s="221"/>
    </row>
    <row r="9" spans="1:11" s="124" customFormat="1" ht="15" x14ac:dyDescent="0.25">
      <c r="A9" s="1612">
        <v>7</v>
      </c>
      <c r="B9" s="1611" t="s">
        <v>354</v>
      </c>
      <c r="C9" s="1595">
        <v>123.8</v>
      </c>
      <c r="D9" s="1595">
        <v>192473.66</v>
      </c>
      <c r="E9" s="1595">
        <v>1.77</v>
      </c>
      <c r="F9" s="1595">
        <v>1.04</v>
      </c>
      <c r="G9" s="1595">
        <v>0.3</v>
      </c>
      <c r="H9" s="1595">
        <v>1.74</v>
      </c>
      <c r="I9" s="1595">
        <v>-10.56</v>
      </c>
      <c r="J9" s="1610">
        <v>0.02</v>
      </c>
      <c r="K9" s="221"/>
    </row>
    <row r="10" spans="1:11" s="124" customFormat="1" ht="15" x14ac:dyDescent="0.25">
      <c r="A10" s="1612">
        <v>8</v>
      </c>
      <c r="B10" s="1611" t="s">
        <v>355</v>
      </c>
      <c r="C10" s="1595">
        <v>159.66999999999999</v>
      </c>
      <c r="D10" s="1595">
        <v>95477.91</v>
      </c>
      <c r="E10" s="1595">
        <v>0.88</v>
      </c>
      <c r="F10" s="1595">
        <v>0.99</v>
      </c>
      <c r="G10" s="1595">
        <v>0.37</v>
      </c>
      <c r="H10" s="1595">
        <v>1.48</v>
      </c>
      <c r="I10" s="1595">
        <v>-11.28</v>
      </c>
      <c r="J10" s="1610">
        <v>0.03</v>
      </c>
      <c r="K10" s="221"/>
    </row>
    <row r="11" spans="1:11" s="124" customFormat="1" ht="15" x14ac:dyDescent="0.25">
      <c r="A11" s="1612">
        <v>9</v>
      </c>
      <c r="B11" s="1611" t="s">
        <v>1229</v>
      </c>
      <c r="C11" s="1595">
        <v>730.98</v>
      </c>
      <c r="D11" s="1595">
        <v>101759.73</v>
      </c>
      <c r="E11" s="1595">
        <v>0.94</v>
      </c>
      <c r="F11" s="1595">
        <v>1.74</v>
      </c>
      <c r="G11" s="1595">
        <v>0.38</v>
      </c>
      <c r="H11" s="1595">
        <v>2.09</v>
      </c>
      <c r="I11" s="1595">
        <v>-7.0000000000000007E-2</v>
      </c>
      <c r="J11" s="1610">
        <v>0.02</v>
      </c>
      <c r="K11" s="221"/>
    </row>
    <row r="12" spans="1:11" s="124" customFormat="1" ht="25.5" x14ac:dyDescent="0.25">
      <c r="A12" s="1612">
        <v>10</v>
      </c>
      <c r="B12" s="1611" t="s">
        <v>356</v>
      </c>
      <c r="C12" s="1595">
        <v>4338.51</v>
      </c>
      <c r="D12" s="1595">
        <v>60066.61</v>
      </c>
      <c r="E12" s="1595">
        <v>0.55000000000000004</v>
      </c>
      <c r="F12" s="1595">
        <v>1.47</v>
      </c>
      <c r="G12" s="1595">
        <v>0.3</v>
      </c>
      <c r="H12" s="1595">
        <v>1.89</v>
      </c>
      <c r="I12" s="1595">
        <v>-16</v>
      </c>
      <c r="J12" s="1610">
        <v>0.02</v>
      </c>
      <c r="K12" s="221"/>
    </row>
    <row r="13" spans="1:11" s="124" customFormat="1" ht="15" x14ac:dyDescent="0.25">
      <c r="A13" s="1612">
        <v>11</v>
      </c>
      <c r="B13" s="1611" t="s">
        <v>357</v>
      </c>
      <c r="C13" s="1595">
        <v>2846.58</v>
      </c>
      <c r="D13" s="1595">
        <v>431631.66</v>
      </c>
      <c r="E13" s="1595">
        <v>3.98</v>
      </c>
      <c r="F13" s="1595">
        <v>0.86</v>
      </c>
      <c r="G13" s="1595">
        <v>0.27</v>
      </c>
      <c r="H13" s="1595">
        <v>0.98</v>
      </c>
      <c r="I13" s="1595">
        <v>-5.67</v>
      </c>
      <c r="J13" s="1610">
        <v>0.02</v>
      </c>
      <c r="K13" s="221"/>
    </row>
    <row r="14" spans="1:11" s="124" customFormat="1" ht="15" x14ac:dyDescent="0.25">
      <c r="A14" s="1612">
        <v>12</v>
      </c>
      <c r="B14" s="1611" t="s">
        <v>358</v>
      </c>
      <c r="C14" s="1595">
        <v>24.09</v>
      </c>
      <c r="D14" s="1595">
        <v>67404.259999999995</v>
      </c>
      <c r="E14" s="1595">
        <v>0.62</v>
      </c>
      <c r="F14" s="1595">
        <v>0.31</v>
      </c>
      <c r="G14" s="1595">
        <v>0.05</v>
      </c>
      <c r="H14" s="1595">
        <v>1.36</v>
      </c>
      <c r="I14" s="1595">
        <v>-9.64</v>
      </c>
      <c r="J14" s="1610">
        <v>0.02</v>
      </c>
      <c r="K14" s="221"/>
    </row>
    <row r="15" spans="1:11" s="124" customFormat="1" ht="15" x14ac:dyDescent="0.25">
      <c r="A15" s="1612">
        <v>13</v>
      </c>
      <c r="B15" s="1611" t="s">
        <v>359</v>
      </c>
      <c r="C15" s="1595">
        <v>161.51</v>
      </c>
      <c r="D15" s="1595">
        <v>85152.14</v>
      </c>
      <c r="E15" s="1595">
        <v>0.78</v>
      </c>
      <c r="F15" s="1595">
        <v>0.27</v>
      </c>
      <c r="G15" s="1595">
        <v>0.02</v>
      </c>
      <c r="H15" s="1595">
        <v>2.56</v>
      </c>
      <c r="I15" s="1595">
        <v>-6.19</v>
      </c>
      <c r="J15" s="1610">
        <v>0.02</v>
      </c>
      <c r="K15" s="221"/>
    </row>
    <row r="16" spans="1:11" s="124" customFormat="1" ht="15" x14ac:dyDescent="0.25">
      <c r="A16" s="1612">
        <v>14</v>
      </c>
      <c r="B16" s="1611" t="s">
        <v>360</v>
      </c>
      <c r="C16" s="1595">
        <v>6162.73</v>
      </c>
      <c r="D16" s="1595">
        <v>102394.33</v>
      </c>
      <c r="E16" s="1595">
        <v>0.94</v>
      </c>
      <c r="F16" s="1595">
        <v>1.54</v>
      </c>
      <c r="G16" s="1595">
        <v>0.35</v>
      </c>
      <c r="H16" s="1595">
        <v>1.73</v>
      </c>
      <c r="I16" s="1595">
        <v>-11.39</v>
      </c>
      <c r="J16" s="1610">
        <v>0.03</v>
      </c>
      <c r="K16" s="221"/>
    </row>
    <row r="17" spans="1:11" s="124" customFormat="1" ht="25.5" x14ac:dyDescent="0.25">
      <c r="A17" s="1612">
        <v>15</v>
      </c>
      <c r="B17" s="1611" t="s">
        <v>361</v>
      </c>
      <c r="C17" s="1595">
        <v>83.43</v>
      </c>
      <c r="D17" s="1595">
        <v>77588.570000000007</v>
      </c>
      <c r="E17" s="1595">
        <v>0.71</v>
      </c>
      <c r="F17" s="1595">
        <v>0.41</v>
      </c>
      <c r="G17" s="1595">
        <v>0.08</v>
      </c>
      <c r="H17" s="1595">
        <v>1.08</v>
      </c>
      <c r="I17" s="1595">
        <v>-5.64</v>
      </c>
      <c r="J17" s="1610">
        <v>0.02</v>
      </c>
      <c r="K17" s="221"/>
    </row>
    <row r="18" spans="1:11" s="124" customFormat="1" ht="15" x14ac:dyDescent="0.25">
      <c r="A18" s="1612">
        <v>16</v>
      </c>
      <c r="B18" s="1611" t="s">
        <v>362</v>
      </c>
      <c r="C18" s="1595">
        <v>27.41</v>
      </c>
      <c r="D18" s="1595">
        <v>67228.11</v>
      </c>
      <c r="E18" s="1595">
        <v>0.62</v>
      </c>
      <c r="F18" s="1595">
        <v>0.9</v>
      </c>
      <c r="G18" s="1595">
        <v>0.23</v>
      </c>
      <c r="H18" s="1595">
        <v>1.71</v>
      </c>
      <c r="I18" s="1595">
        <v>-2.62</v>
      </c>
      <c r="J18" s="1610">
        <v>0.02</v>
      </c>
      <c r="K18" s="221"/>
    </row>
    <row r="19" spans="1:11" s="124" customFormat="1" ht="15" x14ac:dyDescent="0.25">
      <c r="A19" s="1612">
        <v>17</v>
      </c>
      <c r="B19" s="1611" t="s">
        <v>363</v>
      </c>
      <c r="C19" s="1595">
        <v>131.69999999999999</v>
      </c>
      <c r="D19" s="1595">
        <v>100163.29</v>
      </c>
      <c r="E19" s="1595">
        <v>0.92</v>
      </c>
      <c r="F19" s="1595">
        <v>0.96</v>
      </c>
      <c r="G19" s="1595">
        <v>0.32</v>
      </c>
      <c r="H19" s="1595">
        <v>1.2</v>
      </c>
      <c r="I19" s="1595">
        <v>-3.57</v>
      </c>
      <c r="J19" s="1610">
        <v>0.03</v>
      </c>
      <c r="K19" s="221"/>
    </row>
    <row r="20" spans="1:11" s="124" customFormat="1" ht="15" x14ac:dyDescent="0.25">
      <c r="A20" s="1612">
        <v>18</v>
      </c>
      <c r="B20" s="1611" t="s">
        <v>364</v>
      </c>
      <c r="C20" s="1595">
        <v>542.73</v>
      </c>
      <c r="D20" s="1595">
        <v>186265.03</v>
      </c>
      <c r="E20" s="1595">
        <v>1.72</v>
      </c>
      <c r="F20" s="1595">
        <v>0.71</v>
      </c>
      <c r="G20" s="1595">
        <v>0.17</v>
      </c>
      <c r="H20" s="1595">
        <v>1.27</v>
      </c>
      <c r="I20" s="1595">
        <v>-1.67</v>
      </c>
      <c r="J20" s="1610">
        <v>0.02</v>
      </c>
      <c r="K20" s="221"/>
    </row>
    <row r="21" spans="1:11" s="124" customFormat="1" ht="15" x14ac:dyDescent="0.25">
      <c r="A21" s="1612">
        <v>19</v>
      </c>
      <c r="B21" s="1611" t="s">
        <v>365</v>
      </c>
      <c r="C21" s="1595">
        <v>762.86</v>
      </c>
      <c r="D21" s="1595">
        <v>1314780.79</v>
      </c>
      <c r="E21" s="1595">
        <v>12.11</v>
      </c>
      <c r="F21" s="1595">
        <v>1</v>
      </c>
      <c r="G21" s="1595">
        <v>0.38</v>
      </c>
      <c r="H21" s="1595">
        <v>1.44</v>
      </c>
      <c r="I21" s="1595">
        <v>0.21</v>
      </c>
      <c r="J21" s="1610">
        <v>0.02</v>
      </c>
      <c r="K21" s="221"/>
    </row>
    <row r="22" spans="1:11" s="124" customFormat="1" ht="25.5" x14ac:dyDescent="0.25">
      <c r="A22" s="1612">
        <v>20</v>
      </c>
      <c r="B22" s="1611" t="s">
        <v>366</v>
      </c>
      <c r="C22" s="1595">
        <v>2152.2199999999998</v>
      </c>
      <c r="D22" s="1595">
        <v>76747.03</v>
      </c>
      <c r="E22" s="1595">
        <v>0.71</v>
      </c>
      <c r="F22" s="1595">
        <v>0.61</v>
      </c>
      <c r="G22" s="1595">
        <v>0.12</v>
      </c>
      <c r="H22" s="1595">
        <v>1.63</v>
      </c>
      <c r="I22" s="1595">
        <v>0.3</v>
      </c>
      <c r="J22" s="1610">
        <v>0.02</v>
      </c>
      <c r="K22" s="221"/>
    </row>
    <row r="23" spans="1:11" s="124" customFormat="1" ht="15" x14ac:dyDescent="0.25">
      <c r="A23" s="1612">
        <v>21</v>
      </c>
      <c r="B23" s="1611" t="s">
        <v>367</v>
      </c>
      <c r="C23" s="1595">
        <v>40</v>
      </c>
      <c r="D23" s="1595">
        <v>64584.2</v>
      </c>
      <c r="E23" s="1595">
        <v>0.6</v>
      </c>
      <c r="F23" s="1595">
        <v>0.59</v>
      </c>
      <c r="G23" s="1595">
        <v>0.09</v>
      </c>
      <c r="H23" s="1595">
        <v>1.52</v>
      </c>
      <c r="I23" s="1595">
        <v>-12.65</v>
      </c>
      <c r="J23" s="1610">
        <v>0.02</v>
      </c>
      <c r="K23" s="221"/>
    </row>
    <row r="24" spans="1:11" s="124" customFormat="1" ht="15" x14ac:dyDescent="0.25">
      <c r="A24" s="1612">
        <v>22</v>
      </c>
      <c r="B24" s="1611" t="s">
        <v>368</v>
      </c>
      <c r="C24" s="1595">
        <v>224.72</v>
      </c>
      <c r="D24" s="1595">
        <v>99687.28</v>
      </c>
      <c r="E24" s="1595">
        <v>0.92</v>
      </c>
      <c r="F24" s="1595">
        <v>1.1200000000000001</v>
      </c>
      <c r="G24" s="1595">
        <v>0.24</v>
      </c>
      <c r="H24" s="1595">
        <v>1.61</v>
      </c>
      <c r="I24" s="1595">
        <v>-9.2799999999999994</v>
      </c>
      <c r="J24" s="1610">
        <v>0.02</v>
      </c>
      <c r="K24" s="221"/>
    </row>
    <row r="25" spans="1:11" s="124" customFormat="1" ht="15" x14ac:dyDescent="0.25">
      <c r="A25" s="1612">
        <v>23</v>
      </c>
      <c r="B25" s="1611" t="s">
        <v>369</v>
      </c>
      <c r="C25" s="1595">
        <v>234.96</v>
      </c>
      <c r="D25" s="1595">
        <v>224803.20000000001</v>
      </c>
      <c r="E25" s="1595">
        <v>2.0699999999999998</v>
      </c>
      <c r="F25" s="1595">
        <v>0.25</v>
      </c>
      <c r="G25" s="1595">
        <v>0.03</v>
      </c>
      <c r="H25" s="1595">
        <v>1.42</v>
      </c>
      <c r="I25" s="1595">
        <v>-14.54</v>
      </c>
      <c r="J25" s="1610">
        <v>0.02</v>
      </c>
      <c r="K25" s="221"/>
    </row>
    <row r="26" spans="1:11" s="124" customFormat="1" ht="15" x14ac:dyDescent="0.25">
      <c r="A26" s="1612">
        <v>24</v>
      </c>
      <c r="B26" s="1611" t="s">
        <v>370</v>
      </c>
      <c r="C26" s="1595">
        <v>1409.14</v>
      </c>
      <c r="D26" s="1595">
        <v>909147.5</v>
      </c>
      <c r="E26" s="1595">
        <v>8.3800000000000008</v>
      </c>
      <c r="F26" s="1595">
        <v>1</v>
      </c>
      <c r="G26" s="1595">
        <v>0.42</v>
      </c>
      <c r="H26" s="1595">
        <v>1.43</v>
      </c>
      <c r="I26" s="1595">
        <v>1.51</v>
      </c>
      <c r="J26" s="1610">
        <v>0.03</v>
      </c>
      <c r="K26" s="221"/>
    </row>
    <row r="27" spans="1:11" s="124" customFormat="1" ht="15" x14ac:dyDescent="0.25">
      <c r="A27" s="1612">
        <v>25</v>
      </c>
      <c r="B27" s="1611" t="s">
        <v>371</v>
      </c>
      <c r="C27" s="1595">
        <v>1250.76</v>
      </c>
      <c r="D27" s="1595">
        <v>454053.33</v>
      </c>
      <c r="E27" s="1595">
        <v>4.18</v>
      </c>
      <c r="F27" s="1595">
        <v>0.63</v>
      </c>
      <c r="G27" s="1595">
        <v>0.2</v>
      </c>
      <c r="H27" s="1595">
        <v>1.19</v>
      </c>
      <c r="I27" s="1595">
        <v>-5.66</v>
      </c>
      <c r="J27" s="1610">
        <v>0.02</v>
      </c>
      <c r="K27" s="221"/>
    </row>
    <row r="28" spans="1:11" s="124" customFormat="1" ht="15" x14ac:dyDescent="0.25">
      <c r="A28" s="1612">
        <v>26</v>
      </c>
      <c r="B28" s="1611" t="s">
        <v>372</v>
      </c>
      <c r="C28" s="1595">
        <v>778.99</v>
      </c>
      <c r="D28" s="1595">
        <v>69627.289999999994</v>
      </c>
      <c r="E28" s="1595">
        <v>0.64</v>
      </c>
      <c r="F28" s="1595">
        <v>1.3</v>
      </c>
      <c r="G28" s="1595">
        <v>0.32</v>
      </c>
      <c r="H28" s="1595">
        <v>4.01</v>
      </c>
      <c r="I28" s="1595">
        <v>-27.08</v>
      </c>
      <c r="J28" s="1610">
        <v>0.02</v>
      </c>
      <c r="K28" s="221"/>
    </row>
    <row r="29" spans="1:11" s="124" customFormat="1" ht="15" x14ac:dyDescent="0.25">
      <c r="A29" s="1612">
        <v>27</v>
      </c>
      <c r="B29" s="1611" t="s">
        <v>373</v>
      </c>
      <c r="C29" s="1595">
        <v>2076.0700000000002</v>
      </c>
      <c r="D29" s="1595">
        <v>631558.67000000004</v>
      </c>
      <c r="E29" s="1595">
        <v>5.82</v>
      </c>
      <c r="F29" s="1595">
        <v>0.73</v>
      </c>
      <c r="G29" s="1595">
        <v>0.18</v>
      </c>
      <c r="H29" s="1595">
        <v>1.59</v>
      </c>
      <c r="I29" s="1595">
        <v>-6.31</v>
      </c>
      <c r="J29" s="1610">
        <v>0.02</v>
      </c>
      <c r="K29" s="221"/>
    </row>
    <row r="30" spans="1:11" s="124" customFormat="1" ht="15" x14ac:dyDescent="0.25">
      <c r="A30" s="1612">
        <v>28</v>
      </c>
      <c r="B30" s="1611" t="s">
        <v>374</v>
      </c>
      <c r="C30" s="1595">
        <v>244.55</v>
      </c>
      <c r="D30" s="1595">
        <v>92294.27</v>
      </c>
      <c r="E30" s="1595">
        <v>0.85</v>
      </c>
      <c r="F30" s="1595">
        <v>1.27</v>
      </c>
      <c r="G30" s="1595">
        <v>0.43</v>
      </c>
      <c r="H30" s="1595">
        <v>1.1399999999999999</v>
      </c>
      <c r="I30" s="1595">
        <v>-6.45</v>
      </c>
      <c r="J30" s="1610">
        <v>0.03</v>
      </c>
      <c r="K30" s="221"/>
    </row>
    <row r="31" spans="1:11" s="124" customFormat="1" ht="25.5" x14ac:dyDescent="0.25">
      <c r="A31" s="1612">
        <v>29</v>
      </c>
      <c r="B31" s="1611" t="s">
        <v>375</v>
      </c>
      <c r="C31" s="1595">
        <v>994.06</v>
      </c>
      <c r="D31" s="1595">
        <v>253833.97</v>
      </c>
      <c r="E31" s="1595">
        <v>2.34</v>
      </c>
      <c r="F31" s="1595">
        <v>0.86</v>
      </c>
      <c r="G31" s="1595">
        <v>0.25</v>
      </c>
      <c r="H31" s="1595">
        <v>1.63</v>
      </c>
      <c r="I31" s="1595">
        <v>-6.63</v>
      </c>
      <c r="J31" s="1610">
        <v>0.02</v>
      </c>
      <c r="K31" s="221"/>
    </row>
    <row r="32" spans="1:11" s="124" customFormat="1" ht="15" x14ac:dyDescent="0.25">
      <c r="A32" s="1612">
        <v>30</v>
      </c>
      <c r="B32" s="1611" t="s">
        <v>376</v>
      </c>
      <c r="C32" s="1595">
        <v>275</v>
      </c>
      <c r="D32" s="1595">
        <v>425824.64</v>
      </c>
      <c r="E32" s="1595">
        <v>3.92</v>
      </c>
      <c r="F32" s="1595">
        <v>1.42</v>
      </c>
      <c r="G32" s="1595">
        <v>0.47</v>
      </c>
      <c r="H32" s="1595">
        <v>2.0299999999999998</v>
      </c>
      <c r="I32" s="1595">
        <v>-1.45</v>
      </c>
      <c r="J32" s="1610">
        <v>0.02</v>
      </c>
      <c r="K32" s="221"/>
    </row>
    <row r="33" spans="1:11" s="124" customFormat="1" ht="25.5" x14ac:dyDescent="0.25">
      <c r="A33" s="1612">
        <v>31</v>
      </c>
      <c r="B33" s="1611" t="s">
        <v>377</v>
      </c>
      <c r="C33" s="1595">
        <v>621.76</v>
      </c>
      <c r="D33" s="1595">
        <v>242779.82</v>
      </c>
      <c r="E33" s="1595">
        <v>2.2400000000000002</v>
      </c>
      <c r="F33" s="1595">
        <v>1.26</v>
      </c>
      <c r="G33" s="1595">
        <v>0.3</v>
      </c>
      <c r="H33" s="1595">
        <v>2.15</v>
      </c>
      <c r="I33" s="1595">
        <v>-11.84</v>
      </c>
      <c r="J33" s="1610">
        <v>0.02</v>
      </c>
      <c r="K33" s="221"/>
    </row>
    <row r="34" spans="1:11" s="124" customFormat="1" ht="15" x14ac:dyDescent="0.25">
      <c r="A34" s="1612">
        <v>32</v>
      </c>
      <c r="B34" s="1611" t="s">
        <v>378</v>
      </c>
      <c r="C34" s="1595">
        <v>157.19999999999999</v>
      </c>
      <c r="D34" s="1595">
        <v>145568.75</v>
      </c>
      <c r="E34" s="1595">
        <v>1.34</v>
      </c>
      <c r="F34" s="1595">
        <v>0.8</v>
      </c>
      <c r="G34" s="1595">
        <v>0.23</v>
      </c>
      <c r="H34" s="1595">
        <v>1.52</v>
      </c>
      <c r="I34" s="1595">
        <v>-16.329999999999998</v>
      </c>
      <c r="J34" s="1610">
        <v>0.02</v>
      </c>
      <c r="K34" s="221"/>
    </row>
    <row r="35" spans="1:11" s="124" customFormat="1" ht="15" x14ac:dyDescent="0.25">
      <c r="A35" s="1612">
        <v>33</v>
      </c>
      <c r="B35" s="1611" t="s">
        <v>379</v>
      </c>
      <c r="C35" s="1595">
        <v>9696.67</v>
      </c>
      <c r="D35" s="1595">
        <v>193009.63</v>
      </c>
      <c r="E35" s="1595">
        <v>1.78</v>
      </c>
      <c r="F35" s="1595">
        <v>1.57</v>
      </c>
      <c r="G35" s="1595">
        <v>0.45</v>
      </c>
      <c r="H35" s="1595">
        <v>1.46</v>
      </c>
      <c r="I35" s="1595">
        <v>-7.91</v>
      </c>
      <c r="J35" s="1610">
        <v>0.03</v>
      </c>
      <c r="K35" s="221"/>
    </row>
    <row r="36" spans="1:11" s="124" customFormat="1" ht="15" x14ac:dyDescent="0.25">
      <c r="A36" s="1612">
        <v>34</v>
      </c>
      <c r="B36" s="1611" t="s">
        <v>380</v>
      </c>
      <c r="C36" s="1595">
        <v>96.42</v>
      </c>
      <c r="D36" s="1595">
        <v>80953.88</v>
      </c>
      <c r="E36" s="1595">
        <v>0.75</v>
      </c>
      <c r="F36" s="1595">
        <v>0.35</v>
      </c>
      <c r="G36" s="1595">
        <v>0.06</v>
      </c>
      <c r="H36" s="1595">
        <v>1.1499999999999999</v>
      </c>
      <c r="I36" s="1595">
        <v>-15.87</v>
      </c>
      <c r="J36" s="1610">
        <v>0.03</v>
      </c>
      <c r="K36" s="221"/>
    </row>
    <row r="37" spans="1:11" s="124" customFormat="1" ht="25.5" x14ac:dyDescent="0.25">
      <c r="A37" s="1612">
        <v>35</v>
      </c>
      <c r="B37" s="1611" t="s">
        <v>381</v>
      </c>
      <c r="C37" s="1595">
        <v>6290.14</v>
      </c>
      <c r="D37" s="1595">
        <v>103107.42</v>
      </c>
      <c r="E37" s="1595">
        <v>0.95</v>
      </c>
      <c r="F37" s="1595">
        <v>1.74</v>
      </c>
      <c r="G37" s="1595">
        <v>0.4</v>
      </c>
      <c r="H37" s="1595">
        <v>1.29</v>
      </c>
      <c r="I37" s="1595">
        <v>-10.57</v>
      </c>
      <c r="J37" s="1610">
        <v>0.02</v>
      </c>
      <c r="K37" s="221"/>
    </row>
    <row r="38" spans="1:11" s="124" customFormat="1" ht="25.5" x14ac:dyDescent="0.25">
      <c r="A38" s="1612">
        <v>36</v>
      </c>
      <c r="B38" s="1611" t="s">
        <v>382</v>
      </c>
      <c r="C38" s="1595">
        <v>9300.6</v>
      </c>
      <c r="D38" s="1595">
        <v>145127.23000000001</v>
      </c>
      <c r="E38" s="1595">
        <v>1.34</v>
      </c>
      <c r="F38" s="1595">
        <v>1.31</v>
      </c>
      <c r="G38" s="1595">
        <v>0.34</v>
      </c>
      <c r="H38" s="1595">
        <v>1.19</v>
      </c>
      <c r="I38" s="1595">
        <v>-9.08</v>
      </c>
      <c r="J38" s="1610">
        <v>0.03</v>
      </c>
      <c r="K38" s="221"/>
    </row>
    <row r="39" spans="1:11" s="124" customFormat="1" ht="15" x14ac:dyDescent="0.25">
      <c r="A39" s="1612">
        <v>37</v>
      </c>
      <c r="B39" s="1611" t="s">
        <v>383</v>
      </c>
      <c r="C39" s="1595">
        <v>13531.6</v>
      </c>
      <c r="D39" s="1595">
        <v>902131.09</v>
      </c>
      <c r="E39" s="1595">
        <v>8.31</v>
      </c>
      <c r="F39" s="1595">
        <v>1.17</v>
      </c>
      <c r="G39" s="1595">
        <v>0.54</v>
      </c>
      <c r="H39" s="1595">
        <v>1.22</v>
      </c>
      <c r="I39" s="1595">
        <v>-9.7899999999999991</v>
      </c>
      <c r="J39" s="1610">
        <v>0.02</v>
      </c>
      <c r="K39" s="221"/>
    </row>
    <row r="40" spans="1:11" s="124" customFormat="1" ht="25.5" x14ac:dyDescent="0.25">
      <c r="A40" s="1612">
        <v>38</v>
      </c>
      <c r="B40" s="1611" t="s">
        <v>384</v>
      </c>
      <c r="C40" s="1595">
        <v>1001.92</v>
      </c>
      <c r="D40" s="1595">
        <v>72455.070000000007</v>
      </c>
      <c r="E40" s="1595">
        <v>0.67</v>
      </c>
      <c r="F40" s="1595">
        <v>0.78</v>
      </c>
      <c r="G40" s="1595">
        <v>0.19</v>
      </c>
      <c r="H40" s="1595">
        <v>1.58</v>
      </c>
      <c r="I40" s="1595">
        <v>-12.03</v>
      </c>
      <c r="J40" s="1610">
        <v>0.04</v>
      </c>
      <c r="K40" s="221"/>
    </row>
    <row r="41" spans="1:11" s="124" customFormat="1" ht="15" x14ac:dyDescent="0.25">
      <c r="A41" s="1612">
        <v>39</v>
      </c>
      <c r="B41" s="1611" t="s">
        <v>676</v>
      </c>
      <c r="C41" s="1595">
        <v>375.99</v>
      </c>
      <c r="D41" s="1595">
        <v>87604.17</v>
      </c>
      <c r="E41" s="1595">
        <v>0.81</v>
      </c>
      <c r="F41" s="1595">
        <v>1.61</v>
      </c>
      <c r="G41" s="1595">
        <v>0.4</v>
      </c>
      <c r="H41" s="1595">
        <v>2.3199999999999998</v>
      </c>
      <c r="I41" s="1595">
        <v>-12.25</v>
      </c>
      <c r="J41" s="1610">
        <v>0.03</v>
      </c>
      <c r="K41" s="221"/>
    </row>
    <row r="42" spans="1:11" s="124" customFormat="1" ht="15" x14ac:dyDescent="0.25">
      <c r="A42" s="1612">
        <v>40</v>
      </c>
      <c r="B42" s="1616" t="s">
        <v>385</v>
      </c>
      <c r="C42" s="1595">
        <v>892.46</v>
      </c>
      <c r="D42" s="1595">
        <v>315120.19</v>
      </c>
      <c r="E42" s="1595">
        <v>2.9</v>
      </c>
      <c r="F42" s="1595">
        <v>1.47</v>
      </c>
      <c r="G42" s="1595">
        <v>0.47</v>
      </c>
      <c r="H42" s="1595">
        <v>1.7</v>
      </c>
      <c r="I42" s="1595">
        <v>4.0999999999999996</v>
      </c>
      <c r="J42" s="1610">
        <v>0.02</v>
      </c>
      <c r="K42" s="221"/>
    </row>
    <row r="43" spans="1:11" s="124" customFormat="1" ht="25.5" x14ac:dyDescent="0.25">
      <c r="A43" s="1612">
        <v>41</v>
      </c>
      <c r="B43" s="1611" t="s">
        <v>386</v>
      </c>
      <c r="C43" s="1595">
        <v>239.93</v>
      </c>
      <c r="D43" s="1595">
        <v>199313.12</v>
      </c>
      <c r="E43" s="1595">
        <v>1.84</v>
      </c>
      <c r="F43" s="1595">
        <v>0.44</v>
      </c>
      <c r="G43" s="1595">
        <v>0.1</v>
      </c>
      <c r="H43" s="1595">
        <v>1.07</v>
      </c>
      <c r="I43" s="1595">
        <v>-4.04</v>
      </c>
      <c r="J43" s="1610">
        <v>0.02</v>
      </c>
      <c r="K43" s="221"/>
    </row>
    <row r="44" spans="1:11" s="124" customFormat="1" ht="25.5" x14ac:dyDescent="0.25">
      <c r="A44" s="1612">
        <v>42</v>
      </c>
      <c r="B44" s="1611" t="s">
        <v>387</v>
      </c>
      <c r="C44" s="1595">
        <v>361.81</v>
      </c>
      <c r="D44" s="1595">
        <v>405044.81</v>
      </c>
      <c r="E44" s="1595">
        <v>3.73</v>
      </c>
      <c r="F44" s="1595">
        <v>0.57999999999999996</v>
      </c>
      <c r="G44" s="1595">
        <v>0.15</v>
      </c>
      <c r="H44" s="1595">
        <v>0.93</v>
      </c>
      <c r="I44" s="1595">
        <v>-7.03</v>
      </c>
      <c r="J44" s="1610">
        <v>0.02</v>
      </c>
      <c r="K44" s="221"/>
    </row>
    <row r="45" spans="1:11" s="124" customFormat="1" ht="25.5" x14ac:dyDescent="0.25">
      <c r="A45" s="1612">
        <v>43</v>
      </c>
      <c r="B45" s="1611" t="s">
        <v>388</v>
      </c>
      <c r="C45" s="1595">
        <v>98.94</v>
      </c>
      <c r="D45" s="1595">
        <v>65123.65</v>
      </c>
      <c r="E45" s="1595">
        <v>0.6</v>
      </c>
      <c r="F45" s="1595">
        <v>0.57999999999999996</v>
      </c>
      <c r="G45" s="1595">
        <v>0.11</v>
      </c>
      <c r="H45" s="1595">
        <v>2.04</v>
      </c>
      <c r="I45" s="1595">
        <v>-16.239999999999998</v>
      </c>
      <c r="J45" s="1610">
        <v>0.02</v>
      </c>
      <c r="K45" s="221"/>
    </row>
    <row r="46" spans="1:11" s="124" customFormat="1" ht="15" x14ac:dyDescent="0.25">
      <c r="A46" s="1612">
        <v>44</v>
      </c>
      <c r="B46" s="1611" t="s">
        <v>389</v>
      </c>
      <c r="C46" s="1595">
        <v>736.18</v>
      </c>
      <c r="D46" s="1595">
        <v>176780.66</v>
      </c>
      <c r="E46" s="1595">
        <v>1.63</v>
      </c>
      <c r="F46" s="1595">
        <v>1.0900000000000001</v>
      </c>
      <c r="G46" s="1595">
        <v>0.26</v>
      </c>
      <c r="H46" s="1595">
        <v>1.58</v>
      </c>
      <c r="I46" s="1595">
        <v>-14.43</v>
      </c>
      <c r="J46" s="1610">
        <v>0.02</v>
      </c>
      <c r="K46" s="221"/>
    </row>
    <row r="47" spans="1:11" s="124" customFormat="1" ht="15" x14ac:dyDescent="0.25">
      <c r="A47" s="1612">
        <v>45</v>
      </c>
      <c r="B47" s="1611" t="s">
        <v>390</v>
      </c>
      <c r="C47" s="1595">
        <v>1248.3499999999999</v>
      </c>
      <c r="D47" s="1595">
        <v>122941.46</v>
      </c>
      <c r="E47" s="1595">
        <v>1.1299999999999999</v>
      </c>
      <c r="F47" s="1595">
        <v>1.49</v>
      </c>
      <c r="G47" s="1595">
        <v>0.46</v>
      </c>
      <c r="H47" s="1595">
        <v>1.33</v>
      </c>
      <c r="I47" s="1595">
        <v>-11.86</v>
      </c>
      <c r="J47" s="1610">
        <v>0.02</v>
      </c>
      <c r="K47" s="221"/>
    </row>
    <row r="48" spans="1:11" s="124" customFormat="1" ht="15" x14ac:dyDescent="0.25">
      <c r="A48" s="1612">
        <v>46</v>
      </c>
      <c r="B48" s="1611" t="s">
        <v>391</v>
      </c>
      <c r="C48" s="1595">
        <v>489.11</v>
      </c>
      <c r="D48" s="1595">
        <v>101936.16</v>
      </c>
      <c r="E48" s="1595">
        <v>0.94</v>
      </c>
      <c r="F48" s="1595">
        <v>0.83</v>
      </c>
      <c r="G48" s="1595">
        <v>0.19</v>
      </c>
      <c r="H48" s="1595">
        <v>1.76</v>
      </c>
      <c r="I48" s="1595">
        <v>1.99</v>
      </c>
      <c r="J48" s="1610">
        <v>0.03</v>
      </c>
      <c r="K48" s="221"/>
    </row>
    <row r="49" spans="1:11" s="124" customFormat="1" ht="15" x14ac:dyDescent="0.25">
      <c r="A49" s="1612">
        <v>47</v>
      </c>
      <c r="B49" s="1611" t="s">
        <v>392</v>
      </c>
      <c r="C49" s="1595">
        <v>88.78</v>
      </c>
      <c r="D49" s="1595">
        <v>134990.04</v>
      </c>
      <c r="E49" s="1595">
        <v>1.24</v>
      </c>
      <c r="F49" s="1595">
        <v>0.69</v>
      </c>
      <c r="G49" s="1595">
        <v>0.17</v>
      </c>
      <c r="H49" s="1595">
        <v>1.1399999999999999</v>
      </c>
      <c r="I49" s="1595">
        <v>-14.56</v>
      </c>
      <c r="J49" s="1610">
        <v>0.02</v>
      </c>
      <c r="K49" s="221"/>
    </row>
    <row r="50" spans="1:11" s="124" customFormat="1" ht="15" x14ac:dyDescent="0.25">
      <c r="A50" s="1612">
        <v>48</v>
      </c>
      <c r="B50" s="1611" t="s">
        <v>1230</v>
      </c>
      <c r="C50" s="1595">
        <v>35.549999999999997</v>
      </c>
      <c r="D50" s="1595">
        <v>158143.54999999999</v>
      </c>
      <c r="E50" s="1595">
        <v>1.46</v>
      </c>
      <c r="F50" s="1595">
        <v>0.91</v>
      </c>
      <c r="G50" s="1595">
        <v>0.11</v>
      </c>
      <c r="H50" s="1595">
        <v>2.37</v>
      </c>
      <c r="I50" s="1595">
        <v>-5.89</v>
      </c>
      <c r="J50" s="1610">
        <v>0.02</v>
      </c>
      <c r="K50" s="221"/>
    </row>
    <row r="51" spans="1:11" s="124" customFormat="1" ht="15" x14ac:dyDescent="0.25">
      <c r="A51" s="1612">
        <v>49</v>
      </c>
      <c r="B51" s="1611" t="s">
        <v>393</v>
      </c>
      <c r="C51" s="1595">
        <v>288.7</v>
      </c>
      <c r="D51" s="1595">
        <v>126124.05</v>
      </c>
      <c r="E51" s="1595">
        <v>1.1599999999999999</v>
      </c>
      <c r="F51" s="1595">
        <v>1.1200000000000001</v>
      </c>
      <c r="G51" s="1595">
        <v>0.44</v>
      </c>
      <c r="H51" s="1595">
        <v>1.28</v>
      </c>
      <c r="I51" s="1595">
        <v>-6.24</v>
      </c>
      <c r="J51" s="1610">
        <v>0.02</v>
      </c>
      <c r="K51" s="221"/>
    </row>
    <row r="52" spans="1:11" s="124" customFormat="1" ht="15" x14ac:dyDescent="0.25">
      <c r="A52" s="1612">
        <v>50</v>
      </c>
      <c r="B52" s="1611" t="s">
        <v>394</v>
      </c>
      <c r="C52" s="1595">
        <v>1046.26</v>
      </c>
      <c r="D52" s="1595">
        <v>77908.05</v>
      </c>
      <c r="E52" s="1595">
        <v>0.72</v>
      </c>
      <c r="F52" s="1595">
        <v>1.06</v>
      </c>
      <c r="G52" s="1595">
        <v>0.25</v>
      </c>
      <c r="H52" s="1595">
        <v>1.76</v>
      </c>
      <c r="I52" s="1595">
        <v>1.91</v>
      </c>
      <c r="J52" s="1610">
        <v>0.02</v>
      </c>
      <c r="K52" s="221"/>
    </row>
    <row r="53" spans="1:11" s="124" customFormat="1" ht="12.75" x14ac:dyDescent="0.25">
      <c r="A53" s="192"/>
      <c r="B53" s="193"/>
      <c r="C53" s="194"/>
      <c r="D53" s="194"/>
      <c r="E53" s="195"/>
      <c r="F53" s="195"/>
      <c r="G53" s="196"/>
      <c r="H53" s="196"/>
      <c r="I53" s="197"/>
      <c r="J53" s="197"/>
    </row>
    <row r="54" spans="1:11" s="124" customFormat="1" ht="26.25" customHeight="1" x14ac:dyDescent="0.25">
      <c r="A54" s="1900" t="s">
        <v>395</v>
      </c>
      <c r="B54" s="1900"/>
      <c r="C54" s="1900"/>
      <c r="D54" s="1900"/>
      <c r="E54" s="1900"/>
      <c r="F54" s="1900"/>
      <c r="G54" s="1900"/>
      <c r="H54" s="1900"/>
      <c r="I54" s="1900"/>
      <c r="J54" s="1900"/>
    </row>
    <row r="55" spans="1:11" s="124" customFormat="1" x14ac:dyDescent="0.25">
      <c r="A55" s="1900" t="s">
        <v>343</v>
      </c>
      <c r="B55" s="1900"/>
      <c r="C55" s="1900"/>
      <c r="D55" s="1900"/>
      <c r="E55" s="1900"/>
      <c r="F55" s="1900"/>
      <c r="G55" s="1900"/>
      <c r="H55" s="1900"/>
      <c r="I55" s="1900"/>
      <c r="J55" s="1900"/>
    </row>
    <row r="56" spans="1:11" s="124" customFormat="1" x14ac:dyDescent="0.25">
      <c r="A56" s="1900" t="s">
        <v>396</v>
      </c>
      <c r="B56" s="1900"/>
      <c r="C56" s="1900"/>
      <c r="D56" s="1900"/>
      <c r="E56" s="1900"/>
      <c r="F56" s="1900"/>
      <c r="G56" s="1900"/>
      <c r="H56" s="1900"/>
      <c r="I56" s="1900"/>
      <c r="J56" s="1900"/>
    </row>
    <row r="57" spans="1:11" s="124" customFormat="1" ht="26.25" customHeight="1" x14ac:dyDescent="0.25">
      <c r="A57" s="1900" t="s">
        <v>345</v>
      </c>
      <c r="B57" s="1900"/>
      <c r="C57" s="1900"/>
      <c r="D57" s="1900"/>
      <c r="E57" s="1900"/>
      <c r="F57" s="1900"/>
      <c r="G57" s="1900"/>
      <c r="H57" s="1900"/>
      <c r="I57" s="1900"/>
      <c r="J57" s="1900"/>
    </row>
    <row r="58" spans="1:11" s="124" customFormat="1" x14ac:dyDescent="0.25">
      <c r="A58" s="1900" t="s">
        <v>397</v>
      </c>
      <c r="B58" s="1900"/>
      <c r="C58" s="1900"/>
      <c r="D58" s="1900"/>
      <c r="E58" s="1900"/>
      <c r="F58" s="1900"/>
      <c r="G58" s="1900"/>
      <c r="H58" s="1900"/>
      <c r="I58" s="1900"/>
      <c r="J58" s="1900"/>
    </row>
    <row r="59" spans="1:11" s="124" customFormat="1" x14ac:dyDescent="0.25">
      <c r="A59" s="237" t="s">
        <v>682</v>
      </c>
      <c r="B59" s="1380"/>
      <c r="C59" s="1380"/>
      <c r="D59" s="1380"/>
      <c r="E59" s="1380"/>
      <c r="F59" s="1380"/>
      <c r="G59" s="1380"/>
      <c r="H59" s="1380"/>
      <c r="I59" s="1380"/>
      <c r="J59" s="1380"/>
    </row>
    <row r="60" spans="1:11" s="124" customFormat="1" x14ac:dyDescent="0.25">
      <c r="A60" s="1899" t="s">
        <v>304</v>
      </c>
      <c r="B60" s="1899"/>
      <c r="C60" s="1899"/>
      <c r="D60" s="1899"/>
      <c r="E60" s="1899"/>
      <c r="F60" s="1899"/>
      <c r="G60" s="1899"/>
      <c r="H60" s="1899"/>
      <c r="I60" s="1899"/>
      <c r="J60" s="1899"/>
    </row>
  </sheetData>
  <mergeCells count="6">
    <mergeCell ref="A60:J60"/>
    <mergeCell ref="A54:J54"/>
    <mergeCell ref="A55:J55"/>
    <mergeCell ref="A56:J56"/>
    <mergeCell ref="A57:J57"/>
    <mergeCell ref="A58:J58"/>
  </mergeCells>
  <printOptions horizontalCentered="1"/>
  <pageMargins left="0.78431372549019618" right="0.78431372549019618" top="0.98039215686274517" bottom="0.98039215686274517" header="0.50980392156862753" footer="0.50980392156862753"/>
  <pageSetup paperSize="9" scale="8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0"/>
  <sheetViews>
    <sheetView showGridLines="0" workbookViewId="0">
      <selection sqref="A1:I1"/>
    </sheetView>
  </sheetViews>
  <sheetFormatPr defaultRowHeight="15" x14ac:dyDescent="0.25"/>
  <cols>
    <col min="1" max="1" width="56" style="221" customWidth="1"/>
    <col min="2" max="2" width="13.28515625" style="221" customWidth="1"/>
    <col min="3" max="3" width="9.85546875" style="221" customWidth="1"/>
    <col min="4" max="4" width="13.28515625" style="221" customWidth="1"/>
    <col min="5" max="5" width="9.85546875" style="221" customWidth="1"/>
    <col min="6" max="6" width="9.42578125" style="221" customWidth="1"/>
    <col min="7" max="7" width="9.85546875" style="221" customWidth="1"/>
    <col min="8" max="8" width="11.5703125" style="221" customWidth="1"/>
    <col min="9" max="9" width="9.85546875" style="221" customWidth="1"/>
    <col min="10" max="10" width="9.5703125" style="221" customWidth="1"/>
    <col min="11" max="11" width="9.85546875" style="221" customWidth="1"/>
    <col min="12" max="12" width="10.28515625" style="221" customWidth="1"/>
    <col min="13" max="13" width="9.85546875" style="221" customWidth="1"/>
    <col min="14" max="14" width="10.7109375" style="225" customWidth="1"/>
    <col min="15" max="15" width="10.140625" style="225" customWidth="1"/>
    <col min="16" max="16" width="9.140625" style="225" customWidth="1"/>
    <col min="17" max="17" width="12.5703125" style="225" customWidth="1"/>
    <col min="18" max="20" width="9.140625" style="221" customWidth="1"/>
    <col min="21" max="21" width="10" style="221" customWidth="1"/>
    <col min="22" max="22" width="9.140625" style="221" customWidth="1"/>
    <col min="23" max="23" width="10.42578125" style="221" customWidth="1"/>
    <col min="24" max="36" width="9.140625" style="221" customWidth="1"/>
    <col min="37" max="37" width="11.7109375" style="221" customWidth="1"/>
    <col min="38" max="16384" width="9.140625" style="221"/>
  </cols>
  <sheetData>
    <row r="1" spans="1:37" ht="15" customHeight="1" x14ac:dyDescent="0.25">
      <c r="A1" s="1799" t="s">
        <v>653</v>
      </c>
      <c r="B1" s="1799"/>
      <c r="C1" s="1799"/>
      <c r="D1" s="1799"/>
      <c r="E1" s="1799"/>
      <c r="F1" s="1799"/>
      <c r="G1" s="1799"/>
      <c r="H1" s="1799"/>
      <c r="I1" s="1799"/>
      <c r="J1" s="278"/>
      <c r="K1" s="278"/>
      <c r="L1" s="278"/>
      <c r="M1" s="278"/>
      <c r="N1" s="280"/>
      <c r="O1" s="280"/>
    </row>
    <row r="2" spans="1:37" x14ac:dyDescent="0.25">
      <c r="A2" s="1800" t="s">
        <v>129</v>
      </c>
      <c r="B2" s="1803" t="s">
        <v>477</v>
      </c>
      <c r="C2" s="1803"/>
      <c r="D2" s="1803"/>
      <c r="E2" s="1803"/>
      <c r="F2" s="1803" t="str">
        <f>"2024-25 (upto "&amp;TEXT('1'!$C$2,"mmmm dd, yyyy")&amp;")"</f>
        <v>2024-25 (upto October 31, 2024)</v>
      </c>
      <c r="G2" s="1803"/>
      <c r="H2" s="1803"/>
      <c r="I2" s="1803"/>
      <c r="J2" s="1791">
        <v>45412</v>
      </c>
      <c r="K2" s="1792"/>
      <c r="L2" s="1792"/>
      <c r="M2" s="1793"/>
      <c r="N2" s="1794">
        <f>EOMONTH(J2,1)</f>
        <v>45443</v>
      </c>
      <c r="O2" s="1795"/>
      <c r="P2" s="1795"/>
      <c r="Q2" s="1796"/>
      <c r="R2" s="1791">
        <f>EOMONTH(N2,1)</f>
        <v>45473</v>
      </c>
      <c r="S2" s="1792"/>
      <c r="T2" s="1792"/>
      <c r="U2" s="1793"/>
      <c r="V2" s="1791">
        <f>EOMONTH(R2,1)</f>
        <v>45504</v>
      </c>
      <c r="W2" s="1792"/>
      <c r="X2" s="1792"/>
      <c r="Y2" s="1793"/>
      <c r="Z2" s="1791">
        <f>EOMONTH(V2,1)</f>
        <v>45535</v>
      </c>
      <c r="AA2" s="1792"/>
      <c r="AB2" s="1792"/>
      <c r="AC2" s="1793"/>
      <c r="AD2" s="1791">
        <f>EOMONTH(Z2,1)</f>
        <v>45565</v>
      </c>
      <c r="AE2" s="1792"/>
      <c r="AF2" s="1792"/>
      <c r="AG2" s="1793"/>
      <c r="AH2" s="1791">
        <f>EOMONTH(AD2,1)</f>
        <v>45596</v>
      </c>
      <c r="AI2" s="1792"/>
      <c r="AJ2" s="1792"/>
      <c r="AK2" s="1793"/>
    </row>
    <row r="3" spans="1:37" x14ac:dyDescent="0.25">
      <c r="A3" s="1801"/>
      <c r="B3" s="1804" t="s">
        <v>130</v>
      </c>
      <c r="C3" s="1805"/>
      <c r="D3" s="1804" t="s">
        <v>131</v>
      </c>
      <c r="E3" s="1805"/>
      <c r="F3" s="1804" t="s">
        <v>130</v>
      </c>
      <c r="G3" s="1805"/>
      <c r="H3" s="1804" t="s">
        <v>131</v>
      </c>
      <c r="I3" s="1805"/>
      <c r="J3" s="1804" t="s">
        <v>130</v>
      </c>
      <c r="K3" s="1805"/>
      <c r="L3" s="1804" t="s">
        <v>131</v>
      </c>
      <c r="M3" s="1805"/>
      <c r="N3" s="1797" t="s">
        <v>130</v>
      </c>
      <c r="O3" s="1798"/>
      <c r="P3" s="1797" t="s">
        <v>131</v>
      </c>
      <c r="Q3" s="1798"/>
      <c r="R3" s="1804" t="s">
        <v>130</v>
      </c>
      <c r="S3" s="1805"/>
      <c r="T3" s="1804" t="s">
        <v>131</v>
      </c>
      <c r="U3" s="1805"/>
      <c r="V3" s="1804" t="s">
        <v>130</v>
      </c>
      <c r="W3" s="1805"/>
      <c r="X3" s="1804" t="s">
        <v>131</v>
      </c>
      <c r="Y3" s="1805"/>
      <c r="Z3" s="1804" t="s">
        <v>130</v>
      </c>
      <c r="AA3" s="1805"/>
      <c r="AB3" s="1804" t="s">
        <v>131</v>
      </c>
      <c r="AC3" s="1805"/>
      <c r="AD3" s="1804" t="s">
        <v>130</v>
      </c>
      <c r="AE3" s="1805"/>
      <c r="AF3" s="1804" t="s">
        <v>131</v>
      </c>
      <c r="AG3" s="1805"/>
      <c r="AH3" s="1804" t="s">
        <v>130</v>
      </c>
      <c r="AI3" s="1805"/>
      <c r="AJ3" s="1804" t="s">
        <v>131</v>
      </c>
      <c r="AK3" s="1805"/>
    </row>
    <row r="4" spans="1:37" ht="31.5" customHeight="1" x14ac:dyDescent="0.25">
      <c r="A4" s="1802"/>
      <c r="B4" s="292" t="s">
        <v>132</v>
      </c>
      <c r="C4" s="292" t="s">
        <v>133</v>
      </c>
      <c r="D4" s="292" t="s">
        <v>132</v>
      </c>
      <c r="E4" s="292" t="s">
        <v>133</v>
      </c>
      <c r="F4" s="292" t="s">
        <v>132</v>
      </c>
      <c r="G4" s="292" t="s">
        <v>133</v>
      </c>
      <c r="H4" s="292" t="s">
        <v>132</v>
      </c>
      <c r="I4" s="292" t="s">
        <v>133</v>
      </c>
      <c r="J4" s="292" t="s">
        <v>132</v>
      </c>
      <c r="K4" s="292" t="s">
        <v>133</v>
      </c>
      <c r="L4" s="292" t="s">
        <v>132</v>
      </c>
      <c r="M4" s="292" t="s">
        <v>133</v>
      </c>
      <c r="N4" s="1280" t="s">
        <v>132</v>
      </c>
      <c r="O4" s="1280" t="s">
        <v>133</v>
      </c>
      <c r="P4" s="1280" t="s">
        <v>132</v>
      </c>
      <c r="Q4" s="1280" t="s">
        <v>133</v>
      </c>
      <c r="R4" s="292" t="s">
        <v>132</v>
      </c>
      <c r="S4" s="292" t="s">
        <v>1216</v>
      </c>
      <c r="T4" s="292" t="s">
        <v>132</v>
      </c>
      <c r="U4" s="292" t="s">
        <v>1216</v>
      </c>
      <c r="V4" s="292" t="s">
        <v>132</v>
      </c>
      <c r="W4" s="292" t="s">
        <v>1216</v>
      </c>
      <c r="X4" s="292" t="s">
        <v>132</v>
      </c>
      <c r="Y4" s="292" t="s">
        <v>1216</v>
      </c>
      <c r="Z4" s="292" t="s">
        <v>132</v>
      </c>
      <c r="AA4" s="292" t="s">
        <v>1216</v>
      </c>
      <c r="AB4" s="292" t="s">
        <v>132</v>
      </c>
      <c r="AC4" s="292" t="s">
        <v>1216</v>
      </c>
      <c r="AD4" s="292" t="s">
        <v>132</v>
      </c>
      <c r="AE4" s="292" t="s">
        <v>1216</v>
      </c>
      <c r="AF4" s="292" t="s">
        <v>132</v>
      </c>
      <c r="AG4" s="292" t="s">
        <v>1216</v>
      </c>
      <c r="AH4" s="292" t="s">
        <v>132</v>
      </c>
      <c r="AI4" s="292" t="s">
        <v>1216</v>
      </c>
      <c r="AJ4" s="292" t="s">
        <v>132</v>
      </c>
      <c r="AK4" s="292" t="s">
        <v>1216</v>
      </c>
    </row>
    <row r="5" spans="1:37" x14ac:dyDescent="0.25">
      <c r="A5" s="1250" t="s">
        <v>134</v>
      </c>
      <c r="B5" s="1250"/>
      <c r="C5" s="1250"/>
      <c r="D5" s="1250"/>
      <c r="E5" s="1250"/>
      <c r="F5" s="1250"/>
      <c r="G5" s="1250"/>
      <c r="H5" s="1250"/>
      <c r="I5" s="1250"/>
      <c r="J5" s="1250"/>
      <c r="K5" s="1250"/>
      <c r="L5" s="1250"/>
      <c r="M5" s="1250"/>
      <c r="N5" s="1250"/>
      <c r="O5" s="1250"/>
      <c r="P5" s="1250"/>
      <c r="Q5" s="1250"/>
      <c r="R5" s="1250"/>
      <c r="S5" s="1250"/>
      <c r="T5" s="1250"/>
      <c r="U5" s="1250"/>
      <c r="V5" s="1250"/>
      <c r="W5" s="1250"/>
      <c r="X5" s="1250"/>
      <c r="Y5" s="1250"/>
      <c r="Z5" s="1250"/>
      <c r="AA5" s="1250"/>
      <c r="AB5" s="1250"/>
      <c r="AC5" s="1250"/>
      <c r="AD5" s="1250"/>
      <c r="AE5" s="1250"/>
      <c r="AF5" s="1250"/>
      <c r="AG5" s="1250"/>
      <c r="AH5" s="1250"/>
      <c r="AI5" s="1250"/>
      <c r="AJ5" s="1250"/>
      <c r="AK5" s="1250"/>
    </row>
    <row r="6" spans="1:37" s="11" customFormat="1" x14ac:dyDescent="0.25">
      <c r="A6" s="1285" t="s">
        <v>595</v>
      </c>
      <c r="B6" s="1286">
        <v>9</v>
      </c>
      <c r="C6" s="1286">
        <v>7506.2741069999993</v>
      </c>
      <c r="D6" s="1286">
        <v>67</v>
      </c>
      <c r="E6" s="1286">
        <v>54353.573211499992</v>
      </c>
      <c r="F6" s="1286">
        <f>J6+N6+R6+V6+Z6+AD6+AH6+AL6+AP6+AT6+AX6+BB6</f>
        <v>6</v>
      </c>
      <c r="G6" s="1286">
        <f>K6+O6+S6+W6+AA6+AE6+AI6+AM6+AQ6+AU6+AY6+BC6</f>
        <v>13234.4858592</v>
      </c>
      <c r="H6" s="1286">
        <f t="shared" ref="G6:I11" si="0">L6+P6+T6+X6+AB6+AF6+AJ6+AN6+AR6+AV6+AZ6+BD6</f>
        <v>40</v>
      </c>
      <c r="I6" s="1286">
        <f>M6+Q6+U6+Y6+AC6+AG6+AK6+AO6+AS6+AW6+BA6+BE6</f>
        <v>71543.565274099994</v>
      </c>
      <c r="J6" s="1286">
        <v>0</v>
      </c>
      <c r="K6" s="1287">
        <v>0</v>
      </c>
      <c r="L6" s="1288">
        <v>3</v>
      </c>
      <c r="M6" s="1289">
        <v>5054.67</v>
      </c>
      <c r="N6" s="1286">
        <v>2</v>
      </c>
      <c r="O6" s="1287">
        <v>5614.6458591999999</v>
      </c>
      <c r="P6" s="1288">
        <v>3</v>
      </c>
      <c r="Q6" s="1289">
        <v>3991.4845838000001</v>
      </c>
      <c r="R6" s="1286">
        <v>1</v>
      </c>
      <c r="S6" s="1287">
        <v>132</v>
      </c>
      <c r="T6" s="1288">
        <v>4</v>
      </c>
      <c r="U6" s="1289">
        <v>1825.2800000000002</v>
      </c>
      <c r="V6" s="1286">
        <v>0</v>
      </c>
      <c r="W6" s="1287">
        <v>0</v>
      </c>
      <c r="X6" s="1288">
        <v>5</v>
      </c>
      <c r="Y6" s="1289">
        <v>4878.1799755000002</v>
      </c>
      <c r="Z6" s="1286">
        <v>0</v>
      </c>
      <c r="AA6" s="1287">
        <v>0</v>
      </c>
      <c r="AB6" s="1288">
        <v>8</v>
      </c>
      <c r="AC6" s="1289">
        <v>14700.324714799999</v>
      </c>
      <c r="AD6" s="1286">
        <v>3</v>
      </c>
      <c r="AE6" s="1287">
        <v>7487.84</v>
      </c>
      <c r="AF6" s="1288">
        <v>10</v>
      </c>
      <c r="AG6" s="1289">
        <v>7336.71</v>
      </c>
      <c r="AH6" s="1286"/>
      <c r="AI6" s="1287"/>
      <c r="AJ6" s="1288">
        <v>7</v>
      </c>
      <c r="AK6" s="1289">
        <v>33756.915999999997</v>
      </c>
    </row>
    <row r="7" spans="1:37" s="225" customFormat="1" x14ac:dyDescent="0.25">
      <c r="A7" s="1290" t="s">
        <v>596</v>
      </c>
      <c r="B7" s="1291" t="s">
        <v>232</v>
      </c>
      <c r="C7" s="1291">
        <v>2942.2087618999999</v>
      </c>
      <c r="D7" s="1291" t="s">
        <v>232</v>
      </c>
      <c r="E7" s="1291">
        <v>30160.0312982</v>
      </c>
      <c r="F7" s="1292" t="s">
        <v>232</v>
      </c>
      <c r="G7" s="1291">
        <f t="shared" si="0"/>
        <v>6766.6458588999994</v>
      </c>
      <c r="H7" s="1292" t="s">
        <v>232</v>
      </c>
      <c r="I7" s="1291">
        <f>M7+Q7+U7+Y7+AC7+AG7+AK7+AO7+AS7+AW7+BA7+BE7</f>
        <v>48489.928488000005</v>
      </c>
      <c r="J7" s="1292" t="s">
        <v>232</v>
      </c>
      <c r="K7" s="1293">
        <v>0</v>
      </c>
      <c r="L7" s="1294" t="s">
        <v>232</v>
      </c>
      <c r="M7" s="1295">
        <v>4624.4736579999999</v>
      </c>
      <c r="N7" s="1294" t="s">
        <v>232</v>
      </c>
      <c r="O7" s="1296">
        <v>3489.6458468999999</v>
      </c>
      <c r="P7" s="1294" t="s">
        <v>232</v>
      </c>
      <c r="Q7" s="1295">
        <v>2703.4940821</v>
      </c>
      <c r="R7" s="1294" t="s">
        <v>232</v>
      </c>
      <c r="S7" s="1296">
        <v>0</v>
      </c>
      <c r="T7" s="1294" t="s">
        <v>232</v>
      </c>
      <c r="U7" s="1295">
        <v>1180.2934208000001</v>
      </c>
      <c r="V7" s="1294" t="s">
        <v>232</v>
      </c>
      <c r="W7" s="1296">
        <v>0</v>
      </c>
      <c r="X7" s="1294" t="s">
        <v>232</v>
      </c>
      <c r="Y7" s="1295">
        <v>1765.0769344999999</v>
      </c>
      <c r="Z7" s="1294" t="s">
        <v>232</v>
      </c>
      <c r="AA7" s="1296">
        <v>0</v>
      </c>
      <c r="AB7" s="1294" t="s">
        <v>232</v>
      </c>
      <c r="AC7" s="1295">
        <v>5746.0690118000002</v>
      </c>
      <c r="AD7" s="1294" t="s">
        <v>232</v>
      </c>
      <c r="AE7" s="1296">
        <v>3277.000012</v>
      </c>
      <c r="AF7" s="1294" t="s">
        <v>232</v>
      </c>
      <c r="AG7" s="1295">
        <v>3529.5685792000004</v>
      </c>
      <c r="AH7" s="1294"/>
      <c r="AI7" s="1296"/>
      <c r="AJ7" s="1294"/>
      <c r="AK7" s="1295">
        <v>28940.9528016</v>
      </c>
    </row>
    <row r="8" spans="1:37" s="225" customFormat="1" x14ac:dyDescent="0.25">
      <c r="A8" s="1290" t="s">
        <v>597</v>
      </c>
      <c r="B8" s="1291" t="s">
        <v>232</v>
      </c>
      <c r="C8" s="1291">
        <v>4564.8984638000002</v>
      </c>
      <c r="D8" s="1291" t="s">
        <v>232</v>
      </c>
      <c r="E8" s="1291">
        <v>24200.778626200001</v>
      </c>
      <c r="F8" s="1292" t="s">
        <v>232</v>
      </c>
      <c r="G8" s="1291">
        <f t="shared" si="0"/>
        <v>6468.3913452999996</v>
      </c>
      <c r="H8" s="1292" t="s">
        <v>232</v>
      </c>
      <c r="I8" s="1291">
        <f>M8+Q8+U8+Y8+AC8+AG8+AK8+AO8+AS8+AW8+BA8+BE8</f>
        <v>23056.648854300001</v>
      </c>
      <c r="J8" s="1292" t="s">
        <v>232</v>
      </c>
      <c r="K8" s="1293">
        <v>0</v>
      </c>
      <c r="L8" s="1294" t="s">
        <v>232</v>
      </c>
      <c r="M8" s="1295">
        <v>430.1999725</v>
      </c>
      <c r="N8" s="1294" t="s">
        <v>232</v>
      </c>
      <c r="O8" s="1297">
        <v>2125.5513492999999</v>
      </c>
      <c r="P8" s="1294" t="s">
        <v>232</v>
      </c>
      <c r="Q8" s="1295">
        <v>1288.9614293</v>
      </c>
      <c r="R8" s="1294" t="s">
        <v>232</v>
      </c>
      <c r="S8" s="1297">
        <v>132</v>
      </c>
      <c r="T8" s="1294" t="s">
        <v>232</v>
      </c>
      <c r="U8" s="1295">
        <v>645.10322650000001</v>
      </c>
      <c r="V8" s="1294" t="s">
        <v>232</v>
      </c>
      <c r="W8" s="1297">
        <v>0</v>
      </c>
      <c r="X8" s="1294" t="s">
        <v>232</v>
      </c>
      <c r="Y8" s="1295">
        <v>3114.3413168999996</v>
      </c>
      <c r="Z8" s="1294" t="s">
        <v>232</v>
      </c>
      <c r="AA8" s="1297">
        <v>0</v>
      </c>
      <c r="AB8" s="1294" t="s">
        <v>232</v>
      </c>
      <c r="AC8" s="1295">
        <v>8954.2481112999994</v>
      </c>
      <c r="AD8" s="1294" t="s">
        <v>232</v>
      </c>
      <c r="AE8" s="1297">
        <v>4210.8399959999997</v>
      </c>
      <c r="AF8" s="1294" t="s">
        <v>232</v>
      </c>
      <c r="AG8" s="1295">
        <v>3807.8289385000007</v>
      </c>
      <c r="AH8" s="1294"/>
      <c r="AI8" s="1297"/>
      <c r="AJ8" s="1294"/>
      <c r="AK8" s="1295">
        <v>4815.9658593000004</v>
      </c>
    </row>
    <row r="9" spans="1:37" s="225" customFormat="1" x14ac:dyDescent="0.25">
      <c r="A9" s="1298" t="s">
        <v>598</v>
      </c>
      <c r="B9" s="1291">
        <v>3</v>
      </c>
      <c r="C9" s="1291">
        <v>121.60543999999999</v>
      </c>
      <c r="D9" s="1291">
        <v>193</v>
      </c>
      <c r="E9" s="1291">
        <v>5973.859480000001</v>
      </c>
      <c r="F9" s="1291">
        <f>J9+N9+R9+V9+Z9+AD9+AH9+AL9+AP9+AT9+AX9+BB9</f>
        <v>6</v>
      </c>
      <c r="G9" s="1291">
        <f t="shared" si="0"/>
        <v>282.21231999999998</v>
      </c>
      <c r="H9" s="1291">
        <f t="shared" si="0"/>
        <v>161</v>
      </c>
      <c r="I9" s="1291">
        <f t="shared" si="0"/>
        <v>6044.6617399999996</v>
      </c>
      <c r="J9" s="1291">
        <v>0</v>
      </c>
      <c r="K9" s="1293">
        <v>0</v>
      </c>
      <c r="L9" s="1299">
        <v>23</v>
      </c>
      <c r="M9" s="1297">
        <v>672.70851999999991</v>
      </c>
      <c r="N9" s="1294">
        <v>0</v>
      </c>
      <c r="O9" s="1300">
        <v>0</v>
      </c>
      <c r="P9" s="1299">
        <v>21</v>
      </c>
      <c r="Q9" s="1297">
        <v>527.21852000000001</v>
      </c>
      <c r="R9" s="1294">
        <v>1</v>
      </c>
      <c r="S9" s="1300">
        <v>32.520000000000003</v>
      </c>
      <c r="T9" s="1299">
        <v>16</v>
      </c>
      <c r="U9" s="1297">
        <v>530.8180000000001</v>
      </c>
      <c r="V9" s="1294">
        <v>2</v>
      </c>
      <c r="W9" s="1300">
        <v>93.924319999999994</v>
      </c>
      <c r="X9" s="1299">
        <v>23</v>
      </c>
      <c r="Y9" s="1297">
        <v>1088.0824000000002</v>
      </c>
      <c r="Z9" s="1294">
        <v>0</v>
      </c>
      <c r="AA9" s="1300">
        <v>0</v>
      </c>
      <c r="AB9" s="1299">
        <v>25</v>
      </c>
      <c r="AC9" s="1297">
        <v>768.99797999999998</v>
      </c>
      <c r="AD9" s="1294">
        <v>2</v>
      </c>
      <c r="AE9" s="1300">
        <v>57.319999999999993</v>
      </c>
      <c r="AF9" s="1299">
        <v>32</v>
      </c>
      <c r="AG9" s="1297">
        <v>1330.9815999999998</v>
      </c>
      <c r="AH9" s="1294">
        <v>1</v>
      </c>
      <c r="AI9" s="1300">
        <v>98.447999999999993</v>
      </c>
      <c r="AJ9" s="1299">
        <v>21</v>
      </c>
      <c r="AK9" s="1297">
        <v>1125.8547199999998</v>
      </c>
    </row>
    <row r="10" spans="1:37" s="225" customFormat="1" x14ac:dyDescent="0.25">
      <c r="A10" s="1290" t="s">
        <v>596</v>
      </c>
      <c r="B10" s="1291" t="s">
        <v>232</v>
      </c>
      <c r="C10" s="1291">
        <v>6.08</v>
      </c>
      <c r="D10" s="1291" t="s">
        <v>232</v>
      </c>
      <c r="E10" s="1291">
        <v>322.28524649999997</v>
      </c>
      <c r="F10" s="1292" t="s">
        <v>232</v>
      </c>
      <c r="G10" s="1291">
        <f t="shared" si="0"/>
        <v>9.2880000000000003</v>
      </c>
      <c r="H10" s="1292" t="s">
        <v>232</v>
      </c>
      <c r="I10" s="1291">
        <f t="shared" si="0"/>
        <v>371.66406000000001</v>
      </c>
      <c r="J10" s="1292" t="s">
        <v>232</v>
      </c>
      <c r="K10" s="1293">
        <v>0</v>
      </c>
      <c r="L10" s="1294" t="s">
        <v>232</v>
      </c>
      <c r="M10" s="1297">
        <v>0</v>
      </c>
      <c r="N10" s="1294" t="s">
        <v>232</v>
      </c>
      <c r="O10" s="1296">
        <v>0</v>
      </c>
      <c r="P10" s="1294" t="s">
        <v>232</v>
      </c>
      <c r="Q10" s="1297">
        <v>6.5987999999999998</v>
      </c>
      <c r="R10" s="1294" t="s">
        <v>232</v>
      </c>
      <c r="S10" s="1296">
        <v>9.2880000000000003</v>
      </c>
      <c r="T10" s="1294" t="s">
        <v>232</v>
      </c>
      <c r="U10" s="1297">
        <v>48.536000000000001</v>
      </c>
      <c r="V10" s="1294" t="s">
        <v>232</v>
      </c>
      <c r="W10" s="1296">
        <v>0</v>
      </c>
      <c r="X10" s="1294" t="s">
        <v>232</v>
      </c>
      <c r="Y10" s="1297">
        <v>156.88276000000002</v>
      </c>
      <c r="Z10" s="1294" t="s">
        <v>232</v>
      </c>
      <c r="AA10" s="1296">
        <v>0</v>
      </c>
      <c r="AB10" s="1294" t="s">
        <v>232</v>
      </c>
      <c r="AC10" s="1297">
        <v>6.4396800000000001</v>
      </c>
      <c r="AD10" s="1294" t="s">
        <v>232</v>
      </c>
      <c r="AE10" s="1296">
        <v>0</v>
      </c>
      <c r="AF10" s="1294" t="s">
        <v>232</v>
      </c>
      <c r="AG10" s="1297">
        <v>131.20681999999999</v>
      </c>
      <c r="AH10" s="1294"/>
      <c r="AI10" s="1296"/>
      <c r="AJ10" s="1294"/>
      <c r="AK10" s="1297">
        <v>22</v>
      </c>
    </row>
    <row r="11" spans="1:37" s="225" customFormat="1" x14ac:dyDescent="0.25">
      <c r="A11" s="1290" t="s">
        <v>597</v>
      </c>
      <c r="B11" s="1291" t="s">
        <v>232</v>
      </c>
      <c r="C11" s="1291">
        <v>115.52356</v>
      </c>
      <c r="D11" s="1291" t="s">
        <v>232</v>
      </c>
      <c r="E11" s="1291">
        <v>5651.7001455</v>
      </c>
      <c r="F11" s="1292" t="s">
        <v>232</v>
      </c>
      <c r="G11" s="1291">
        <f t="shared" si="0"/>
        <v>272.15631999999999</v>
      </c>
      <c r="H11" s="1292" t="s">
        <v>232</v>
      </c>
      <c r="I11" s="1291">
        <f t="shared" si="0"/>
        <v>5673.4664599999996</v>
      </c>
      <c r="J11" s="1292" t="s">
        <v>232</v>
      </c>
      <c r="K11" s="1293">
        <v>0</v>
      </c>
      <c r="L11" s="1294" t="s">
        <v>232</v>
      </c>
      <c r="M11" s="1297">
        <v>672.72667999999987</v>
      </c>
      <c r="N11" s="1294" t="s">
        <v>232</v>
      </c>
      <c r="O11" s="1296">
        <v>0</v>
      </c>
      <c r="P11" s="1294" t="s">
        <v>232</v>
      </c>
      <c r="Q11" s="1297">
        <v>520.62464</v>
      </c>
      <c r="R11" s="1294" t="s">
        <v>232</v>
      </c>
      <c r="S11" s="1296">
        <v>23.231999999999999</v>
      </c>
      <c r="T11" s="1294" t="s">
        <v>232</v>
      </c>
      <c r="U11" s="1297">
        <v>482.30420000000004</v>
      </c>
      <c r="V11" s="1294" t="s">
        <v>232</v>
      </c>
      <c r="W11" s="1296">
        <v>93.924319999999994</v>
      </c>
      <c r="X11" s="1294" t="s">
        <v>232</v>
      </c>
      <c r="Y11" s="1297">
        <v>931.2526399999997</v>
      </c>
      <c r="Z11" s="1294" t="s">
        <v>232</v>
      </c>
      <c r="AA11" s="1296">
        <v>0</v>
      </c>
      <c r="AB11" s="1294" t="s">
        <v>232</v>
      </c>
      <c r="AC11" s="1297">
        <v>762.55830000000003</v>
      </c>
      <c r="AD11" s="1294" t="s">
        <v>232</v>
      </c>
      <c r="AE11" s="1296">
        <v>57</v>
      </c>
      <c r="AF11" s="1294" t="s">
        <v>232</v>
      </c>
      <c r="AG11" s="1297">
        <v>1200</v>
      </c>
      <c r="AH11" s="1294"/>
      <c r="AI11" s="1296">
        <v>98</v>
      </c>
      <c r="AJ11" s="1294"/>
      <c r="AK11" s="1297">
        <v>1104</v>
      </c>
    </row>
    <row r="12" spans="1:37" s="11" customFormat="1" x14ac:dyDescent="0.25">
      <c r="A12" s="1285" t="s">
        <v>599</v>
      </c>
      <c r="B12" s="1286">
        <v>12</v>
      </c>
      <c r="C12" s="1286">
        <v>7627.8795469999995</v>
      </c>
      <c r="D12" s="1286">
        <v>260</v>
      </c>
      <c r="E12" s="1286">
        <v>60327.432691499991</v>
      </c>
      <c r="F12" s="1301">
        <f t="shared" ref="F12:AI12" si="1">F9+F6</f>
        <v>12</v>
      </c>
      <c r="G12" s="1302">
        <f t="shared" si="1"/>
        <v>13516.698179200001</v>
      </c>
      <c r="H12" s="1301">
        <f t="shared" si="1"/>
        <v>201</v>
      </c>
      <c r="I12" s="1303">
        <f t="shared" si="1"/>
        <v>77588.22701409999</v>
      </c>
      <c r="J12" s="1301">
        <f t="shared" si="1"/>
        <v>0</v>
      </c>
      <c r="K12" s="1302">
        <f t="shared" si="1"/>
        <v>0</v>
      </c>
      <c r="L12" s="1301">
        <f t="shared" si="1"/>
        <v>26</v>
      </c>
      <c r="M12" s="1303">
        <f t="shared" si="1"/>
        <v>5727.3785200000002</v>
      </c>
      <c r="N12" s="1301">
        <f t="shared" si="1"/>
        <v>2</v>
      </c>
      <c r="O12" s="1302">
        <f t="shared" si="1"/>
        <v>5614.6458591999999</v>
      </c>
      <c r="P12" s="1301">
        <f t="shared" si="1"/>
        <v>24</v>
      </c>
      <c r="Q12" s="1303">
        <f t="shared" si="1"/>
        <v>4518.7031038000005</v>
      </c>
      <c r="R12" s="1301">
        <f t="shared" si="1"/>
        <v>2</v>
      </c>
      <c r="S12" s="1302">
        <f t="shared" si="1"/>
        <v>164.52</v>
      </c>
      <c r="T12" s="1301">
        <f t="shared" si="1"/>
        <v>20</v>
      </c>
      <c r="U12" s="1303">
        <f t="shared" si="1"/>
        <v>2356.0980000000004</v>
      </c>
      <c r="V12" s="1301">
        <f t="shared" si="1"/>
        <v>2</v>
      </c>
      <c r="W12" s="1302">
        <f t="shared" si="1"/>
        <v>93.924319999999994</v>
      </c>
      <c r="X12" s="1301">
        <f t="shared" si="1"/>
        <v>28</v>
      </c>
      <c r="Y12" s="1303">
        <f t="shared" si="1"/>
        <v>5966.2623755000004</v>
      </c>
      <c r="Z12" s="1301">
        <f t="shared" si="1"/>
        <v>0</v>
      </c>
      <c r="AA12" s="1302">
        <f t="shared" si="1"/>
        <v>0</v>
      </c>
      <c r="AB12" s="1301">
        <f t="shared" si="1"/>
        <v>33</v>
      </c>
      <c r="AC12" s="1303">
        <f t="shared" si="1"/>
        <v>15469.322694799999</v>
      </c>
      <c r="AD12" s="1301">
        <f t="shared" si="1"/>
        <v>5</v>
      </c>
      <c r="AE12" s="1302">
        <f>AE9+AE6</f>
        <v>7545.16</v>
      </c>
      <c r="AF12" s="1301">
        <f>AF9+AF6</f>
        <v>42</v>
      </c>
      <c r="AG12" s="1303">
        <f>AG9+AG6</f>
        <v>8667.6916000000001</v>
      </c>
      <c r="AH12" s="1301">
        <f t="shared" si="1"/>
        <v>1</v>
      </c>
      <c r="AI12" s="1302">
        <f t="shared" si="1"/>
        <v>98.447999999999993</v>
      </c>
      <c r="AJ12" s="1301">
        <f>AJ9+AJ6</f>
        <v>28</v>
      </c>
      <c r="AK12" s="1303">
        <f>AK9+AK6</f>
        <v>34882.77072</v>
      </c>
    </row>
    <row r="13" spans="1:37" s="11" customFormat="1" x14ac:dyDescent="0.25">
      <c r="A13" s="1304" t="s">
        <v>600</v>
      </c>
      <c r="B13" s="1286" t="s">
        <v>232</v>
      </c>
      <c r="C13" s="1286">
        <v>2948.2887618999998</v>
      </c>
      <c r="D13" s="1286" t="s">
        <v>232</v>
      </c>
      <c r="E13" s="1286">
        <v>30482.316544699999</v>
      </c>
      <c r="F13" s="1305" t="s">
        <v>232</v>
      </c>
      <c r="G13" s="1302">
        <f>G7+G10</f>
        <v>6775.933858899999</v>
      </c>
      <c r="H13" s="1305" t="s">
        <v>232</v>
      </c>
      <c r="I13" s="1303">
        <f>I7+I10</f>
        <v>48861.592548000008</v>
      </c>
      <c r="J13" s="1305" t="s">
        <v>232</v>
      </c>
      <c r="K13" s="1302">
        <f>K7+K10</f>
        <v>0</v>
      </c>
      <c r="L13" s="1305" t="s">
        <v>232</v>
      </c>
      <c r="M13" s="1303">
        <f>M7+M10</f>
        <v>4624.4736579999999</v>
      </c>
      <c r="N13" s="1305" t="s">
        <v>232</v>
      </c>
      <c r="O13" s="1302">
        <f>O7+O10</f>
        <v>3489.6458468999999</v>
      </c>
      <c r="P13" s="1305" t="s">
        <v>232</v>
      </c>
      <c r="Q13" s="1303">
        <f>Q7+Q10</f>
        <v>2710.0928821000002</v>
      </c>
      <c r="R13" s="1305" t="s">
        <v>232</v>
      </c>
      <c r="S13" s="1302">
        <f>S7+S10</f>
        <v>9.2880000000000003</v>
      </c>
      <c r="T13" s="1305" t="s">
        <v>232</v>
      </c>
      <c r="U13" s="1303">
        <f>U7+U10</f>
        <v>1228.8294208000002</v>
      </c>
      <c r="V13" s="1305" t="s">
        <v>232</v>
      </c>
      <c r="W13" s="1302">
        <f>W7+W10</f>
        <v>0</v>
      </c>
      <c r="X13" s="1305" t="s">
        <v>232</v>
      </c>
      <c r="Y13" s="1303">
        <f>Y7+Y10</f>
        <v>1921.9596944999998</v>
      </c>
      <c r="Z13" s="1305" t="s">
        <v>232</v>
      </c>
      <c r="AA13" s="1302">
        <f>AA7+AA10</f>
        <v>0</v>
      </c>
      <c r="AB13" s="1305" t="s">
        <v>232</v>
      </c>
      <c r="AC13" s="1303">
        <f>AC7+AC10</f>
        <v>5752.5086918000006</v>
      </c>
      <c r="AD13" s="1305" t="s">
        <v>232</v>
      </c>
      <c r="AE13" s="1303">
        <f>AE7+AE10</f>
        <v>3277.000012</v>
      </c>
      <c r="AF13" s="1305" t="s">
        <v>232</v>
      </c>
      <c r="AG13" s="1303">
        <f>AG7+AG10</f>
        <v>3660.7753992000003</v>
      </c>
      <c r="AH13" s="1305" t="s">
        <v>232</v>
      </c>
      <c r="AI13" s="1302">
        <f>AI7+AI10</f>
        <v>0</v>
      </c>
      <c r="AJ13" s="1305" t="s">
        <v>232</v>
      </c>
      <c r="AK13" s="1303">
        <f>AK7+AK10</f>
        <v>28962.9528016</v>
      </c>
    </row>
    <row r="14" spans="1:37" s="11" customFormat="1" x14ac:dyDescent="0.25">
      <c r="A14" s="1304" t="s">
        <v>601</v>
      </c>
      <c r="B14" s="1286" t="s">
        <v>232</v>
      </c>
      <c r="C14" s="1286">
        <v>4680.4220237999998</v>
      </c>
      <c r="D14" s="1286" t="s">
        <v>232</v>
      </c>
      <c r="E14" s="1286">
        <v>29852.4787717</v>
      </c>
      <c r="F14" s="1305" t="s">
        <v>232</v>
      </c>
      <c r="G14" s="1302">
        <f>G8+G11</f>
        <v>6740.5476652999996</v>
      </c>
      <c r="H14" s="1305" t="s">
        <v>232</v>
      </c>
      <c r="I14" s="1303">
        <f>I11+I8</f>
        <v>28730.115314300001</v>
      </c>
      <c r="J14" s="1305" t="s">
        <v>232</v>
      </c>
      <c r="K14" s="1302">
        <f>K8+K11</f>
        <v>0</v>
      </c>
      <c r="L14" s="1305" t="s">
        <v>232</v>
      </c>
      <c r="M14" s="1303">
        <f>M11+M8</f>
        <v>1102.9266524999998</v>
      </c>
      <c r="N14" s="1305" t="s">
        <v>232</v>
      </c>
      <c r="O14" s="1302">
        <f>O8+O11</f>
        <v>2125.5513492999999</v>
      </c>
      <c r="P14" s="1305" t="s">
        <v>232</v>
      </c>
      <c r="Q14" s="1303">
        <f>Q11+Q8</f>
        <v>1809.5860693</v>
      </c>
      <c r="R14" s="1305" t="s">
        <v>232</v>
      </c>
      <c r="S14" s="1302">
        <f>S8+S11</f>
        <v>155.232</v>
      </c>
      <c r="T14" s="1305" t="s">
        <v>232</v>
      </c>
      <c r="U14" s="1303">
        <f>U11+U8</f>
        <v>1127.4074264999999</v>
      </c>
      <c r="V14" s="1305" t="s">
        <v>232</v>
      </c>
      <c r="W14" s="1302">
        <f>W8+W11</f>
        <v>93.924319999999994</v>
      </c>
      <c r="X14" s="1305" t="s">
        <v>232</v>
      </c>
      <c r="Y14" s="1303">
        <f>Y11+Y8</f>
        <v>4045.5939568999993</v>
      </c>
      <c r="Z14" s="1305" t="s">
        <v>232</v>
      </c>
      <c r="AA14" s="1302">
        <f>AA8+AA11</f>
        <v>0</v>
      </c>
      <c r="AB14" s="1305" t="s">
        <v>232</v>
      </c>
      <c r="AC14" s="1303">
        <v>9716.8064113</v>
      </c>
      <c r="AD14" s="1305" t="s">
        <v>232</v>
      </c>
      <c r="AE14" s="1303">
        <f>AE11+AE8</f>
        <v>4267.8399959999997</v>
      </c>
      <c r="AF14" s="1305" t="s">
        <v>232</v>
      </c>
      <c r="AG14" s="1303">
        <f>AG11+AG8</f>
        <v>5007.8289385000007</v>
      </c>
      <c r="AH14" s="1305" t="s">
        <v>232</v>
      </c>
      <c r="AI14" s="1302">
        <f>AI8+AI11</f>
        <v>98</v>
      </c>
      <c r="AJ14" s="1305" t="s">
        <v>232</v>
      </c>
      <c r="AK14" s="1303">
        <f>AK11+AK8</f>
        <v>5919.9658593000004</v>
      </c>
    </row>
    <row r="15" spans="1:37" s="11" customFormat="1" x14ac:dyDescent="0.25">
      <c r="A15" s="1285" t="s">
        <v>602</v>
      </c>
      <c r="B15" s="1286">
        <v>0</v>
      </c>
      <c r="C15" s="1286">
        <v>0</v>
      </c>
      <c r="D15" s="1286">
        <v>0</v>
      </c>
      <c r="E15" s="1286">
        <v>0</v>
      </c>
      <c r="F15" s="1286">
        <f t="shared" ref="F15:I20" si="2">J15+N15+R15+V15+Z15+AD15+AH15+AL15+AP15+AT15+AX15+BB15</f>
        <v>0</v>
      </c>
      <c r="G15" s="1286">
        <f t="shared" si="2"/>
        <v>0</v>
      </c>
      <c r="H15" s="1286">
        <f t="shared" si="2"/>
        <v>1</v>
      </c>
      <c r="I15" s="1286">
        <f t="shared" si="2"/>
        <v>17999.999999299998</v>
      </c>
      <c r="J15" s="1306">
        <f>J16+J17</f>
        <v>0</v>
      </c>
      <c r="K15" s="1306">
        <f>K16+K17</f>
        <v>0</v>
      </c>
      <c r="L15" s="1306">
        <v>1</v>
      </c>
      <c r="M15" s="1307">
        <v>17999.999999299998</v>
      </c>
      <c r="N15" s="1306">
        <f t="shared" ref="N15:AK15" si="3">N16+N17</f>
        <v>0</v>
      </c>
      <c r="O15" s="1306">
        <f t="shared" si="3"/>
        <v>0</v>
      </c>
      <c r="P15" s="1306">
        <f t="shared" si="3"/>
        <v>0</v>
      </c>
      <c r="Q15" s="1306">
        <f t="shared" si="3"/>
        <v>0</v>
      </c>
      <c r="R15" s="1306">
        <f t="shared" si="3"/>
        <v>0</v>
      </c>
      <c r="S15" s="1306">
        <f t="shared" si="3"/>
        <v>0</v>
      </c>
      <c r="T15" s="1306">
        <f t="shared" si="3"/>
        <v>0</v>
      </c>
      <c r="U15" s="1306">
        <f t="shared" si="3"/>
        <v>0</v>
      </c>
      <c r="V15" s="1306">
        <f t="shared" si="3"/>
        <v>0</v>
      </c>
      <c r="W15" s="1306">
        <f t="shared" si="3"/>
        <v>0</v>
      </c>
      <c r="X15" s="1306">
        <f t="shared" si="3"/>
        <v>0</v>
      </c>
      <c r="Y15" s="1306">
        <f t="shared" si="3"/>
        <v>0</v>
      </c>
      <c r="Z15" s="1306">
        <f t="shared" si="3"/>
        <v>0</v>
      </c>
      <c r="AA15" s="1306">
        <f t="shared" si="3"/>
        <v>0</v>
      </c>
      <c r="AB15" s="1306">
        <f t="shared" si="3"/>
        <v>0</v>
      </c>
      <c r="AC15" s="1306">
        <f t="shared" si="3"/>
        <v>0</v>
      </c>
      <c r="AD15" s="1306">
        <f t="shared" si="3"/>
        <v>0</v>
      </c>
      <c r="AE15" s="1306">
        <f t="shared" si="3"/>
        <v>0</v>
      </c>
      <c r="AF15" s="1306">
        <f t="shared" si="3"/>
        <v>0</v>
      </c>
      <c r="AG15" s="1306">
        <f t="shared" si="3"/>
        <v>0</v>
      </c>
      <c r="AH15" s="1306">
        <f t="shared" si="3"/>
        <v>0</v>
      </c>
      <c r="AI15" s="1306">
        <f t="shared" si="3"/>
        <v>0</v>
      </c>
      <c r="AJ15" s="1306">
        <f t="shared" si="3"/>
        <v>0</v>
      </c>
      <c r="AK15" s="1306">
        <f t="shared" si="3"/>
        <v>0</v>
      </c>
    </row>
    <row r="16" spans="1:37" s="11" customFormat="1" x14ac:dyDescent="0.25">
      <c r="A16" s="1304" t="s">
        <v>596</v>
      </c>
      <c r="B16" s="1286">
        <v>0</v>
      </c>
      <c r="C16" s="1286">
        <v>0</v>
      </c>
      <c r="D16" s="1286">
        <v>0</v>
      </c>
      <c r="E16" s="1286">
        <v>0</v>
      </c>
      <c r="F16" s="1286">
        <f t="shared" si="2"/>
        <v>0</v>
      </c>
      <c r="G16" s="1286">
        <f t="shared" si="2"/>
        <v>0</v>
      </c>
      <c r="H16" s="1286">
        <f t="shared" si="2"/>
        <v>0</v>
      </c>
      <c r="I16" s="1286">
        <f t="shared" si="2"/>
        <v>0</v>
      </c>
      <c r="J16" s="1305">
        <v>0</v>
      </c>
      <c r="K16" s="1305">
        <v>0</v>
      </c>
      <c r="L16" s="1305">
        <v>0</v>
      </c>
      <c r="M16" s="1305">
        <v>0</v>
      </c>
      <c r="N16" s="1305">
        <v>0</v>
      </c>
      <c r="O16" s="1305">
        <v>0</v>
      </c>
      <c r="P16" s="1305">
        <v>0</v>
      </c>
      <c r="Q16" s="1305">
        <v>0</v>
      </c>
      <c r="R16" s="1305">
        <v>0</v>
      </c>
      <c r="S16" s="1305">
        <v>0</v>
      </c>
      <c r="T16" s="1305">
        <v>0</v>
      </c>
      <c r="U16" s="1305">
        <v>0</v>
      </c>
      <c r="V16" s="1305">
        <v>0</v>
      </c>
      <c r="W16" s="1306">
        <v>0</v>
      </c>
      <c r="X16" s="1306">
        <v>0</v>
      </c>
      <c r="Y16" s="1306">
        <v>0</v>
      </c>
      <c r="Z16" s="1306">
        <v>0</v>
      </c>
      <c r="AA16" s="1306">
        <v>0</v>
      </c>
      <c r="AB16" s="1306">
        <v>0</v>
      </c>
      <c r="AC16" s="1306">
        <v>0</v>
      </c>
      <c r="AD16" s="1305">
        <v>0</v>
      </c>
      <c r="AE16" s="1305">
        <v>0</v>
      </c>
      <c r="AF16" s="1305">
        <v>0</v>
      </c>
      <c r="AG16" s="1305">
        <v>0</v>
      </c>
      <c r="AH16" s="1305"/>
      <c r="AI16" s="1306"/>
      <c r="AJ16" s="1305"/>
      <c r="AK16" s="1308"/>
    </row>
    <row r="17" spans="1:37" s="11" customFormat="1" x14ac:dyDescent="0.25">
      <c r="A17" s="1304" t="s">
        <v>597</v>
      </c>
      <c r="B17" s="1286">
        <v>0</v>
      </c>
      <c r="C17" s="1286">
        <v>0</v>
      </c>
      <c r="D17" s="1286">
        <v>0</v>
      </c>
      <c r="E17" s="1286">
        <v>0</v>
      </c>
      <c r="F17" s="1286">
        <f t="shared" si="2"/>
        <v>0</v>
      </c>
      <c r="G17" s="1286">
        <f t="shared" si="2"/>
        <v>0</v>
      </c>
      <c r="H17" s="1286">
        <f t="shared" si="2"/>
        <v>1</v>
      </c>
      <c r="I17" s="1286">
        <f>M17+Q17+U17+Y17+AC17+AG17+AK17+AO17+AS17+AW17+BA17+BE17</f>
        <v>17999.999999299998</v>
      </c>
      <c r="J17" s="1305">
        <v>0</v>
      </c>
      <c r="K17" s="1306">
        <v>0</v>
      </c>
      <c r="L17" s="1305">
        <v>1</v>
      </c>
      <c r="M17" s="1307">
        <v>17999.999999299998</v>
      </c>
      <c r="N17" s="1305">
        <v>0</v>
      </c>
      <c r="O17" s="1305">
        <v>0</v>
      </c>
      <c r="P17" s="1305">
        <v>0</v>
      </c>
      <c r="Q17" s="1305">
        <v>0</v>
      </c>
      <c r="R17" s="1305">
        <v>0</v>
      </c>
      <c r="S17" s="1305">
        <v>0</v>
      </c>
      <c r="T17" s="1305">
        <v>0</v>
      </c>
      <c r="U17" s="1305">
        <v>0</v>
      </c>
      <c r="V17" s="1305">
        <v>0</v>
      </c>
      <c r="W17" s="1306">
        <v>0</v>
      </c>
      <c r="X17" s="1306">
        <v>0</v>
      </c>
      <c r="Y17" s="1306">
        <v>0</v>
      </c>
      <c r="Z17" s="1306">
        <v>0</v>
      </c>
      <c r="AA17" s="1306">
        <v>0</v>
      </c>
      <c r="AB17" s="1306">
        <v>0</v>
      </c>
      <c r="AC17" s="1306">
        <v>0</v>
      </c>
      <c r="AD17" s="1305">
        <v>0</v>
      </c>
      <c r="AE17" s="1305">
        <v>0</v>
      </c>
      <c r="AF17" s="1305">
        <v>0</v>
      </c>
      <c r="AG17" s="1305">
        <v>0</v>
      </c>
      <c r="AH17" s="1305"/>
      <c r="AI17" s="1306"/>
      <c r="AJ17" s="1305"/>
      <c r="AK17" s="1308"/>
    </row>
    <row r="18" spans="1:37" s="11" customFormat="1" x14ac:dyDescent="0.25">
      <c r="A18" s="1285" t="s">
        <v>603</v>
      </c>
      <c r="B18" s="1286">
        <v>0</v>
      </c>
      <c r="C18" s="1286">
        <v>0</v>
      </c>
      <c r="D18" s="1286">
        <v>1</v>
      </c>
      <c r="E18" s="1286">
        <v>27</v>
      </c>
      <c r="F18" s="1286">
        <f t="shared" si="2"/>
        <v>0</v>
      </c>
      <c r="G18" s="1286">
        <f t="shared" si="2"/>
        <v>0</v>
      </c>
      <c r="H18" s="1286">
        <f t="shared" si="2"/>
        <v>1</v>
      </c>
      <c r="I18" s="1286">
        <f t="shared" si="2"/>
        <v>149.99</v>
      </c>
      <c r="J18" s="1306">
        <f t="shared" ref="J18:AK18" si="4">J19+J20</f>
        <v>0</v>
      </c>
      <c r="K18" s="1306">
        <f t="shared" si="4"/>
        <v>0</v>
      </c>
      <c r="L18" s="1306">
        <f t="shared" si="4"/>
        <v>0</v>
      </c>
      <c r="M18" s="1306">
        <f t="shared" si="4"/>
        <v>0</v>
      </c>
      <c r="N18" s="1306">
        <f t="shared" si="4"/>
        <v>0</v>
      </c>
      <c r="O18" s="1306">
        <f t="shared" si="4"/>
        <v>0</v>
      </c>
      <c r="P18" s="1306">
        <f t="shared" si="4"/>
        <v>0</v>
      </c>
      <c r="Q18" s="1306">
        <f t="shared" si="4"/>
        <v>0</v>
      </c>
      <c r="R18" s="1306">
        <f t="shared" si="4"/>
        <v>0</v>
      </c>
      <c r="S18" s="1306">
        <f t="shared" si="4"/>
        <v>0</v>
      </c>
      <c r="T18" s="1306">
        <f t="shared" si="4"/>
        <v>0</v>
      </c>
      <c r="U18" s="1306">
        <f t="shared" si="4"/>
        <v>0</v>
      </c>
      <c r="V18" s="1306">
        <f t="shared" si="4"/>
        <v>0</v>
      </c>
      <c r="W18" s="1306">
        <f t="shared" si="4"/>
        <v>0</v>
      </c>
      <c r="X18" s="1306">
        <f t="shared" si="4"/>
        <v>1</v>
      </c>
      <c r="Y18" s="1306">
        <f t="shared" si="4"/>
        <v>149.99</v>
      </c>
      <c r="Z18" s="1306">
        <f t="shared" si="4"/>
        <v>0</v>
      </c>
      <c r="AA18" s="1306">
        <f t="shared" si="4"/>
        <v>0</v>
      </c>
      <c r="AB18" s="1306">
        <f t="shared" si="4"/>
        <v>0</v>
      </c>
      <c r="AC18" s="1306">
        <f t="shared" si="4"/>
        <v>0</v>
      </c>
      <c r="AD18" s="1306">
        <f t="shared" si="4"/>
        <v>0</v>
      </c>
      <c r="AE18" s="1306">
        <f t="shared" si="4"/>
        <v>0</v>
      </c>
      <c r="AF18" s="1306">
        <f t="shared" si="4"/>
        <v>0</v>
      </c>
      <c r="AG18" s="1306">
        <f t="shared" si="4"/>
        <v>0</v>
      </c>
      <c r="AH18" s="1306">
        <f t="shared" si="4"/>
        <v>0</v>
      </c>
      <c r="AI18" s="1306">
        <f t="shared" si="4"/>
        <v>0</v>
      </c>
      <c r="AJ18" s="1306">
        <f t="shared" si="4"/>
        <v>0</v>
      </c>
      <c r="AK18" s="1306">
        <f t="shared" si="4"/>
        <v>0</v>
      </c>
    </row>
    <row r="19" spans="1:37" s="11" customFormat="1" x14ac:dyDescent="0.25">
      <c r="A19" s="1304" t="s">
        <v>596</v>
      </c>
      <c r="B19" s="1286">
        <v>0</v>
      </c>
      <c r="C19" s="1286">
        <v>0</v>
      </c>
      <c r="D19" s="1286">
        <v>0</v>
      </c>
      <c r="E19" s="1286">
        <v>0</v>
      </c>
      <c r="F19" s="1286">
        <f t="shared" si="2"/>
        <v>0</v>
      </c>
      <c r="G19" s="1286">
        <f t="shared" si="2"/>
        <v>0</v>
      </c>
      <c r="H19" s="1286">
        <f t="shared" si="2"/>
        <v>0</v>
      </c>
      <c r="I19" s="1286">
        <f t="shared" si="2"/>
        <v>0</v>
      </c>
      <c r="J19" s="1305">
        <v>0</v>
      </c>
      <c r="K19" s="1305">
        <v>0</v>
      </c>
      <c r="L19" s="1305">
        <v>0</v>
      </c>
      <c r="M19" s="1305">
        <v>0</v>
      </c>
      <c r="N19" s="1305">
        <v>0</v>
      </c>
      <c r="O19" s="1305">
        <v>0</v>
      </c>
      <c r="P19" s="1305">
        <v>0</v>
      </c>
      <c r="Q19" s="1305">
        <v>0</v>
      </c>
      <c r="R19" s="1305">
        <v>0</v>
      </c>
      <c r="S19" s="1305">
        <v>0</v>
      </c>
      <c r="T19" s="1305">
        <v>0</v>
      </c>
      <c r="U19" s="1305">
        <v>0</v>
      </c>
      <c r="V19" s="1305">
        <v>0</v>
      </c>
      <c r="W19" s="1305">
        <v>0</v>
      </c>
      <c r="X19" s="1305">
        <v>0</v>
      </c>
      <c r="Y19" s="1305">
        <v>0</v>
      </c>
      <c r="Z19" s="1305">
        <v>0</v>
      </c>
      <c r="AA19" s="1305">
        <v>0</v>
      </c>
      <c r="AB19" s="1305">
        <v>0</v>
      </c>
      <c r="AC19" s="1305">
        <v>0</v>
      </c>
      <c r="AD19" s="1305">
        <v>0</v>
      </c>
      <c r="AE19" s="1305">
        <v>0</v>
      </c>
      <c r="AF19" s="1305">
        <v>0</v>
      </c>
      <c r="AG19" s="1305">
        <v>0</v>
      </c>
      <c r="AH19" s="1305"/>
      <c r="AI19" s="1305"/>
      <c r="AJ19" s="1305"/>
      <c r="AK19" s="1305"/>
    </row>
    <row r="20" spans="1:37" s="11" customFormat="1" x14ac:dyDescent="0.25">
      <c r="A20" s="1304" t="s">
        <v>597</v>
      </c>
      <c r="B20" s="1286">
        <v>0</v>
      </c>
      <c r="C20" s="1286">
        <v>0</v>
      </c>
      <c r="D20" s="1286">
        <v>1</v>
      </c>
      <c r="E20" s="1286">
        <v>27</v>
      </c>
      <c r="F20" s="1286">
        <f t="shared" si="2"/>
        <v>0</v>
      </c>
      <c r="G20" s="1286">
        <f t="shared" si="2"/>
        <v>0</v>
      </c>
      <c r="H20" s="1286">
        <f t="shared" si="2"/>
        <v>1</v>
      </c>
      <c r="I20" s="1286">
        <f>M20+Q20+U20+Y20+AC20+AG20+AK20+AO20+AS20+AW20+BA20+BE20</f>
        <v>149.99</v>
      </c>
      <c r="J20" s="1305">
        <v>0</v>
      </c>
      <c r="K20" s="1305">
        <v>0</v>
      </c>
      <c r="L20" s="1305">
        <v>0</v>
      </c>
      <c r="M20" s="1305">
        <v>0</v>
      </c>
      <c r="N20" s="1305">
        <v>0</v>
      </c>
      <c r="O20" s="1305">
        <v>0</v>
      </c>
      <c r="P20" s="1305">
        <v>0</v>
      </c>
      <c r="Q20" s="1305">
        <v>0</v>
      </c>
      <c r="R20" s="1305">
        <v>0</v>
      </c>
      <c r="S20" s="1305">
        <v>0</v>
      </c>
      <c r="T20" s="1305">
        <v>0</v>
      </c>
      <c r="U20" s="1305">
        <v>0</v>
      </c>
      <c r="V20" s="1305">
        <v>0</v>
      </c>
      <c r="W20" s="1305">
        <v>0</v>
      </c>
      <c r="X20" s="1309">
        <v>1</v>
      </c>
      <c r="Y20" s="1309">
        <v>149.99</v>
      </c>
      <c r="Z20" s="1305">
        <v>0</v>
      </c>
      <c r="AA20" s="1305">
        <v>0</v>
      </c>
      <c r="AB20" s="1305">
        <v>0</v>
      </c>
      <c r="AC20" s="1305">
        <v>0</v>
      </c>
      <c r="AD20" s="1305">
        <v>0</v>
      </c>
      <c r="AE20" s="1305">
        <v>0</v>
      </c>
      <c r="AF20" s="1305">
        <v>0</v>
      </c>
      <c r="AG20" s="1305">
        <v>0</v>
      </c>
      <c r="AH20" s="1305"/>
      <c r="AI20" s="1305"/>
      <c r="AJ20" s="1305"/>
      <c r="AK20" s="1305"/>
    </row>
    <row r="21" spans="1:37" s="11" customFormat="1" x14ac:dyDescent="0.25">
      <c r="A21" s="1285" t="s">
        <v>604</v>
      </c>
      <c r="B21" s="1286">
        <v>0</v>
      </c>
      <c r="C21" s="1286">
        <v>0</v>
      </c>
      <c r="D21" s="1286">
        <v>1</v>
      </c>
      <c r="E21" s="1286">
        <v>27</v>
      </c>
      <c r="F21" s="1305">
        <f>F18+F15</f>
        <v>0</v>
      </c>
      <c r="G21" s="1305">
        <f t="shared" ref="G21:AK21" si="5">G18+G15</f>
        <v>0</v>
      </c>
      <c r="H21" s="1305">
        <f t="shared" si="5"/>
        <v>2</v>
      </c>
      <c r="I21" s="1305">
        <f t="shared" si="5"/>
        <v>18149.9899993</v>
      </c>
      <c r="J21" s="1305">
        <f t="shared" si="5"/>
        <v>0</v>
      </c>
      <c r="K21" s="1305">
        <f t="shared" si="5"/>
        <v>0</v>
      </c>
      <c r="L21" s="1305">
        <f t="shared" si="5"/>
        <v>1</v>
      </c>
      <c r="M21" s="1305">
        <f t="shared" si="5"/>
        <v>17999.999999299998</v>
      </c>
      <c r="N21" s="1305">
        <f t="shared" si="5"/>
        <v>0</v>
      </c>
      <c r="O21" s="1305">
        <f t="shared" si="5"/>
        <v>0</v>
      </c>
      <c r="P21" s="1305">
        <f t="shared" si="5"/>
        <v>0</v>
      </c>
      <c r="Q21" s="1305">
        <f t="shared" si="5"/>
        <v>0</v>
      </c>
      <c r="R21" s="1305">
        <f t="shared" si="5"/>
        <v>0</v>
      </c>
      <c r="S21" s="1305">
        <f t="shared" si="5"/>
        <v>0</v>
      </c>
      <c r="T21" s="1305">
        <f t="shared" si="5"/>
        <v>0</v>
      </c>
      <c r="U21" s="1305">
        <f t="shared" si="5"/>
        <v>0</v>
      </c>
      <c r="V21" s="1305">
        <f t="shared" si="5"/>
        <v>0</v>
      </c>
      <c r="W21" s="1305">
        <f t="shared" si="5"/>
        <v>0</v>
      </c>
      <c r="X21" s="1305">
        <f t="shared" si="5"/>
        <v>1</v>
      </c>
      <c r="Y21" s="1305">
        <f t="shared" si="5"/>
        <v>149.99</v>
      </c>
      <c r="Z21" s="1305">
        <f t="shared" si="5"/>
        <v>0</v>
      </c>
      <c r="AA21" s="1305">
        <f t="shared" si="5"/>
        <v>0</v>
      </c>
      <c r="AB21" s="1305">
        <f t="shared" si="5"/>
        <v>0</v>
      </c>
      <c r="AC21" s="1305">
        <f t="shared" si="5"/>
        <v>0</v>
      </c>
      <c r="AD21" s="1305">
        <f t="shared" si="5"/>
        <v>0</v>
      </c>
      <c r="AE21" s="1305">
        <f t="shared" si="5"/>
        <v>0</v>
      </c>
      <c r="AF21" s="1305">
        <f t="shared" si="5"/>
        <v>0</v>
      </c>
      <c r="AG21" s="1305">
        <f t="shared" si="5"/>
        <v>0</v>
      </c>
      <c r="AH21" s="1305">
        <f t="shared" si="5"/>
        <v>0</v>
      </c>
      <c r="AI21" s="1305">
        <f t="shared" si="5"/>
        <v>0</v>
      </c>
      <c r="AJ21" s="1305">
        <f t="shared" si="5"/>
        <v>0</v>
      </c>
      <c r="AK21" s="1305">
        <f t="shared" si="5"/>
        <v>0</v>
      </c>
    </row>
    <row r="22" spans="1:37" s="11" customFormat="1" x14ac:dyDescent="0.25">
      <c r="A22" s="1304" t="s">
        <v>596</v>
      </c>
      <c r="B22" s="1286">
        <v>0</v>
      </c>
      <c r="C22" s="1286">
        <v>0</v>
      </c>
      <c r="D22" s="1286">
        <v>0</v>
      </c>
      <c r="E22" s="1286">
        <v>0</v>
      </c>
      <c r="F22" s="1305">
        <f>F16+F19</f>
        <v>0</v>
      </c>
      <c r="G22" s="1305">
        <f t="shared" ref="G22:AK22" si="6">G16+G19</f>
        <v>0</v>
      </c>
      <c r="H22" s="1305">
        <f t="shared" si="6"/>
        <v>0</v>
      </c>
      <c r="I22" s="1305">
        <f t="shared" si="6"/>
        <v>0</v>
      </c>
      <c r="J22" s="1305">
        <f t="shared" si="6"/>
        <v>0</v>
      </c>
      <c r="K22" s="1305">
        <f t="shared" si="6"/>
        <v>0</v>
      </c>
      <c r="L22" s="1305">
        <f t="shared" si="6"/>
        <v>0</v>
      </c>
      <c r="M22" s="1305">
        <f t="shared" si="6"/>
        <v>0</v>
      </c>
      <c r="N22" s="1305">
        <f t="shared" si="6"/>
        <v>0</v>
      </c>
      <c r="O22" s="1305">
        <f t="shared" si="6"/>
        <v>0</v>
      </c>
      <c r="P22" s="1305">
        <f t="shared" si="6"/>
        <v>0</v>
      </c>
      <c r="Q22" s="1305">
        <f t="shared" si="6"/>
        <v>0</v>
      </c>
      <c r="R22" s="1305">
        <f t="shared" si="6"/>
        <v>0</v>
      </c>
      <c r="S22" s="1305">
        <f t="shared" si="6"/>
        <v>0</v>
      </c>
      <c r="T22" s="1305">
        <f t="shared" si="6"/>
        <v>0</v>
      </c>
      <c r="U22" s="1305">
        <f t="shared" si="6"/>
        <v>0</v>
      </c>
      <c r="V22" s="1305">
        <f t="shared" si="6"/>
        <v>0</v>
      </c>
      <c r="W22" s="1305">
        <f t="shared" si="6"/>
        <v>0</v>
      </c>
      <c r="X22" s="1305">
        <f t="shared" si="6"/>
        <v>0</v>
      </c>
      <c r="Y22" s="1305">
        <f t="shared" si="6"/>
        <v>0</v>
      </c>
      <c r="Z22" s="1305">
        <f t="shared" si="6"/>
        <v>0</v>
      </c>
      <c r="AA22" s="1305">
        <f t="shared" si="6"/>
        <v>0</v>
      </c>
      <c r="AB22" s="1305">
        <f t="shared" si="6"/>
        <v>0</v>
      </c>
      <c r="AC22" s="1305">
        <f t="shared" si="6"/>
        <v>0</v>
      </c>
      <c r="AD22" s="1305">
        <f t="shared" si="6"/>
        <v>0</v>
      </c>
      <c r="AE22" s="1305">
        <f t="shared" si="6"/>
        <v>0</v>
      </c>
      <c r="AF22" s="1305">
        <f t="shared" si="6"/>
        <v>0</v>
      </c>
      <c r="AG22" s="1305">
        <f t="shared" si="6"/>
        <v>0</v>
      </c>
      <c r="AH22" s="1305">
        <f t="shared" si="6"/>
        <v>0</v>
      </c>
      <c r="AI22" s="1305">
        <f t="shared" si="6"/>
        <v>0</v>
      </c>
      <c r="AJ22" s="1305">
        <f t="shared" si="6"/>
        <v>0</v>
      </c>
      <c r="AK22" s="1305">
        <f t="shared" si="6"/>
        <v>0</v>
      </c>
    </row>
    <row r="23" spans="1:37" s="11" customFormat="1" x14ac:dyDescent="0.25">
      <c r="A23" s="1304" t="s">
        <v>597</v>
      </c>
      <c r="B23" s="1286">
        <v>0</v>
      </c>
      <c r="C23" s="1286">
        <v>0</v>
      </c>
      <c r="D23" s="1286">
        <v>1</v>
      </c>
      <c r="E23" s="1286">
        <v>27</v>
      </c>
      <c r="F23" s="1305">
        <f>F20+F17</f>
        <v>0</v>
      </c>
      <c r="G23" s="1305">
        <f t="shared" ref="G23:AK23" si="7">G20+G17</f>
        <v>0</v>
      </c>
      <c r="H23" s="1305">
        <f t="shared" si="7"/>
        <v>2</v>
      </c>
      <c r="I23" s="1305">
        <f t="shared" si="7"/>
        <v>18149.9899993</v>
      </c>
      <c r="J23" s="1305">
        <f t="shared" si="7"/>
        <v>0</v>
      </c>
      <c r="K23" s="1305">
        <f t="shared" si="7"/>
        <v>0</v>
      </c>
      <c r="L23" s="1305">
        <f t="shared" si="7"/>
        <v>1</v>
      </c>
      <c r="M23" s="1305">
        <f t="shared" si="7"/>
        <v>17999.999999299998</v>
      </c>
      <c r="N23" s="1305">
        <f t="shared" si="7"/>
        <v>0</v>
      </c>
      <c r="O23" s="1305">
        <f t="shared" si="7"/>
        <v>0</v>
      </c>
      <c r="P23" s="1305">
        <f t="shared" si="7"/>
        <v>0</v>
      </c>
      <c r="Q23" s="1305">
        <f t="shared" si="7"/>
        <v>0</v>
      </c>
      <c r="R23" s="1305">
        <f t="shared" si="7"/>
        <v>0</v>
      </c>
      <c r="S23" s="1305">
        <f t="shared" si="7"/>
        <v>0</v>
      </c>
      <c r="T23" s="1305">
        <f t="shared" si="7"/>
        <v>0</v>
      </c>
      <c r="U23" s="1305">
        <f t="shared" si="7"/>
        <v>0</v>
      </c>
      <c r="V23" s="1305">
        <f t="shared" si="7"/>
        <v>0</v>
      </c>
      <c r="W23" s="1305">
        <f t="shared" si="7"/>
        <v>0</v>
      </c>
      <c r="X23" s="1305">
        <f t="shared" si="7"/>
        <v>1</v>
      </c>
      <c r="Y23" s="1305">
        <f t="shared" si="7"/>
        <v>149.99</v>
      </c>
      <c r="Z23" s="1305">
        <f t="shared" si="7"/>
        <v>0</v>
      </c>
      <c r="AA23" s="1305">
        <f t="shared" si="7"/>
        <v>0</v>
      </c>
      <c r="AB23" s="1305">
        <f t="shared" si="7"/>
        <v>0</v>
      </c>
      <c r="AC23" s="1305">
        <f t="shared" si="7"/>
        <v>0</v>
      </c>
      <c r="AD23" s="1305">
        <f t="shared" si="7"/>
        <v>0</v>
      </c>
      <c r="AE23" s="1305">
        <f t="shared" si="7"/>
        <v>0</v>
      </c>
      <c r="AF23" s="1305">
        <f t="shared" si="7"/>
        <v>0</v>
      </c>
      <c r="AG23" s="1305">
        <f t="shared" si="7"/>
        <v>0</v>
      </c>
      <c r="AH23" s="1305">
        <f t="shared" si="7"/>
        <v>0</v>
      </c>
      <c r="AI23" s="1305">
        <f t="shared" si="7"/>
        <v>0</v>
      </c>
      <c r="AJ23" s="1305">
        <f t="shared" si="7"/>
        <v>0</v>
      </c>
      <c r="AK23" s="1305">
        <f t="shared" si="7"/>
        <v>0</v>
      </c>
    </row>
    <row r="24" spans="1:37" s="11" customFormat="1" x14ac:dyDescent="0.25">
      <c r="A24" s="1310" t="s">
        <v>605</v>
      </c>
      <c r="B24" s="1311">
        <f>B12+B21</f>
        <v>12</v>
      </c>
      <c r="C24" s="1312">
        <f>C12+C21</f>
        <v>7627.8795469999995</v>
      </c>
      <c r="D24" s="1311">
        <f>D12+D21</f>
        <v>261</v>
      </c>
      <c r="E24" s="1313">
        <f>E12+E21</f>
        <v>60354.432691499991</v>
      </c>
      <c r="F24" s="1311">
        <f>F12+F21</f>
        <v>12</v>
      </c>
      <c r="G24" s="1312">
        <f t="shared" ref="G24:Q26" si="8">G12+G21</f>
        <v>13516.698179200001</v>
      </c>
      <c r="H24" s="1311">
        <f t="shared" si="8"/>
        <v>203</v>
      </c>
      <c r="I24" s="1313">
        <f t="shared" si="8"/>
        <v>95738.21701339999</v>
      </c>
      <c r="J24" s="1311">
        <f t="shared" si="8"/>
        <v>0</v>
      </c>
      <c r="K24" s="1312">
        <f t="shared" si="8"/>
        <v>0</v>
      </c>
      <c r="L24" s="1311">
        <f t="shared" si="8"/>
        <v>27</v>
      </c>
      <c r="M24" s="1313">
        <f t="shared" si="8"/>
        <v>23727.3785193</v>
      </c>
      <c r="N24" s="1311">
        <f t="shared" si="8"/>
        <v>2</v>
      </c>
      <c r="O24" s="1312">
        <f t="shared" si="8"/>
        <v>5614.6458591999999</v>
      </c>
      <c r="P24" s="1311">
        <f t="shared" si="8"/>
        <v>24</v>
      </c>
      <c r="Q24" s="1313">
        <f t="shared" si="8"/>
        <v>4518.7031038000005</v>
      </c>
      <c r="R24" s="1311">
        <f>R12+R21</f>
        <v>2</v>
      </c>
      <c r="S24" s="1312">
        <f t="shared" ref="S24:U26" si="9">S12+S21</f>
        <v>164.52</v>
      </c>
      <c r="T24" s="1311">
        <f t="shared" si="9"/>
        <v>20</v>
      </c>
      <c r="U24" s="1313">
        <f t="shared" si="9"/>
        <v>2356.0980000000004</v>
      </c>
      <c r="V24" s="1311">
        <f>V12+V21</f>
        <v>2</v>
      </c>
      <c r="W24" s="1312">
        <f t="shared" ref="W24:Y26" si="10">W12+W21</f>
        <v>93.924319999999994</v>
      </c>
      <c r="X24" s="1311">
        <f t="shared" si="10"/>
        <v>29</v>
      </c>
      <c r="Y24" s="1313">
        <f t="shared" si="10"/>
        <v>6116.2523755000002</v>
      </c>
      <c r="Z24" s="1311">
        <f>Z12+Z21</f>
        <v>0</v>
      </c>
      <c r="AA24" s="1312">
        <f t="shared" ref="AA24:AC26" si="11">AA12+AA21</f>
        <v>0</v>
      </c>
      <c r="AB24" s="1311">
        <f t="shared" si="11"/>
        <v>33</v>
      </c>
      <c r="AC24" s="1313">
        <f t="shared" si="11"/>
        <v>15469.322694799999</v>
      </c>
      <c r="AD24" s="1311">
        <f>AD12+AD21</f>
        <v>5</v>
      </c>
      <c r="AE24" s="1312">
        <f t="shared" ref="AE24:AG26" si="12">AE12+AE21</f>
        <v>7545.16</v>
      </c>
      <c r="AF24" s="1311">
        <f>AF12+AF21</f>
        <v>42</v>
      </c>
      <c r="AG24" s="1313">
        <f>AG12+AG21</f>
        <v>8667.6916000000001</v>
      </c>
      <c r="AH24" s="1311">
        <f>AH12+AH21</f>
        <v>1</v>
      </c>
      <c r="AI24" s="1312">
        <f t="shared" ref="AI24:AK26" si="13">AI12+AI21</f>
        <v>98.447999999999993</v>
      </c>
      <c r="AJ24" s="1311">
        <f t="shared" si="13"/>
        <v>28</v>
      </c>
      <c r="AK24" s="1313">
        <f t="shared" si="13"/>
        <v>34882.77072</v>
      </c>
    </row>
    <row r="25" spans="1:37" s="11" customFormat="1" x14ac:dyDescent="0.25">
      <c r="A25" s="1304" t="s">
        <v>600</v>
      </c>
      <c r="B25" s="1311" t="s">
        <v>232</v>
      </c>
      <c r="C25" s="1314">
        <f>C13+C22</f>
        <v>2948.2887618999998</v>
      </c>
      <c r="D25" s="1311" t="s">
        <v>232</v>
      </c>
      <c r="E25" s="1315">
        <f>E13+E22</f>
        <v>30482.316544699999</v>
      </c>
      <c r="F25" s="1311" t="s">
        <v>232</v>
      </c>
      <c r="G25" s="1314">
        <f>G13+G22</f>
        <v>6775.933858899999</v>
      </c>
      <c r="H25" s="1311" t="s">
        <v>232</v>
      </c>
      <c r="I25" s="1315">
        <f t="shared" si="8"/>
        <v>48861.592548000008</v>
      </c>
      <c r="J25" s="1311" t="s">
        <v>232</v>
      </c>
      <c r="K25" s="1314">
        <f>K13+K22</f>
        <v>0</v>
      </c>
      <c r="L25" s="1311" t="s">
        <v>232</v>
      </c>
      <c r="M25" s="1315">
        <f>M13+M22</f>
        <v>4624.4736579999999</v>
      </c>
      <c r="N25" s="1311" t="s">
        <v>232</v>
      </c>
      <c r="O25" s="1314">
        <f t="shared" si="8"/>
        <v>3489.6458468999999</v>
      </c>
      <c r="P25" s="1311" t="s">
        <v>232</v>
      </c>
      <c r="Q25" s="1315">
        <f t="shared" si="8"/>
        <v>2710.0928821000002</v>
      </c>
      <c r="R25" s="1311" t="s">
        <v>232</v>
      </c>
      <c r="S25" s="1314">
        <f t="shared" si="9"/>
        <v>9.2880000000000003</v>
      </c>
      <c r="T25" s="1311" t="s">
        <v>232</v>
      </c>
      <c r="U25" s="1315">
        <f t="shared" si="9"/>
        <v>1228.8294208000002</v>
      </c>
      <c r="V25" s="1311" t="s">
        <v>232</v>
      </c>
      <c r="W25" s="1314">
        <f t="shared" si="10"/>
        <v>0</v>
      </c>
      <c r="X25" s="1311" t="s">
        <v>232</v>
      </c>
      <c r="Y25" s="1315">
        <f t="shared" si="10"/>
        <v>1921.9596944999998</v>
      </c>
      <c r="Z25" s="1311" t="s">
        <v>232</v>
      </c>
      <c r="AA25" s="1314">
        <f t="shared" si="11"/>
        <v>0</v>
      </c>
      <c r="AB25" s="1311" t="s">
        <v>232</v>
      </c>
      <c r="AC25" s="1315">
        <f t="shared" si="11"/>
        <v>5752.5086918000006</v>
      </c>
      <c r="AD25" s="1311" t="s">
        <v>232</v>
      </c>
      <c r="AE25" s="1314">
        <f t="shared" si="12"/>
        <v>3277.000012</v>
      </c>
      <c r="AF25" s="1311" t="s">
        <v>232</v>
      </c>
      <c r="AG25" s="1315">
        <f t="shared" si="12"/>
        <v>3660.7753992000003</v>
      </c>
      <c r="AH25" s="1311" t="s">
        <v>232</v>
      </c>
      <c r="AI25" s="1314">
        <f t="shared" si="13"/>
        <v>0</v>
      </c>
      <c r="AJ25" s="1311" t="s">
        <v>232</v>
      </c>
      <c r="AK25" s="1315">
        <f t="shared" si="13"/>
        <v>28962.9528016</v>
      </c>
    </row>
    <row r="26" spans="1:37" s="11" customFormat="1" x14ac:dyDescent="0.25">
      <c r="A26" s="1304" t="s">
        <v>601</v>
      </c>
      <c r="B26" s="1311" t="s">
        <v>232</v>
      </c>
      <c r="C26" s="1314">
        <f>C14+C23</f>
        <v>4680.4220237999998</v>
      </c>
      <c r="D26" s="1311" t="s">
        <v>232</v>
      </c>
      <c r="E26" s="1315">
        <f>E14+E23</f>
        <v>29879.4787717</v>
      </c>
      <c r="F26" s="1311" t="s">
        <v>232</v>
      </c>
      <c r="G26" s="1314">
        <f>G14+G23</f>
        <v>6740.5476652999996</v>
      </c>
      <c r="H26" s="1311" t="s">
        <v>232</v>
      </c>
      <c r="I26" s="1315">
        <f t="shared" si="8"/>
        <v>46880.105313599997</v>
      </c>
      <c r="J26" s="1311" t="s">
        <v>232</v>
      </c>
      <c r="K26" s="1314">
        <f>K14+K23</f>
        <v>0</v>
      </c>
      <c r="L26" s="1311" t="s">
        <v>232</v>
      </c>
      <c r="M26" s="1315">
        <f>M14+M23</f>
        <v>19102.926651799997</v>
      </c>
      <c r="N26" s="1311" t="s">
        <v>232</v>
      </c>
      <c r="O26" s="1314">
        <f t="shared" si="8"/>
        <v>2125.5513492999999</v>
      </c>
      <c r="P26" s="1311" t="s">
        <v>232</v>
      </c>
      <c r="Q26" s="1315">
        <f t="shared" si="8"/>
        <v>1809.5860693</v>
      </c>
      <c r="R26" s="1311" t="s">
        <v>232</v>
      </c>
      <c r="S26" s="1314">
        <f t="shared" si="9"/>
        <v>155.232</v>
      </c>
      <c r="T26" s="1311" t="s">
        <v>232</v>
      </c>
      <c r="U26" s="1315">
        <f t="shared" si="9"/>
        <v>1127.4074264999999</v>
      </c>
      <c r="V26" s="1311" t="s">
        <v>232</v>
      </c>
      <c r="W26" s="1314">
        <f t="shared" si="10"/>
        <v>93.924319999999994</v>
      </c>
      <c r="X26" s="1311" t="s">
        <v>232</v>
      </c>
      <c r="Y26" s="1315">
        <f t="shared" si="10"/>
        <v>4195.5839568999991</v>
      </c>
      <c r="Z26" s="1311" t="s">
        <v>232</v>
      </c>
      <c r="AA26" s="1314">
        <f t="shared" si="11"/>
        <v>0</v>
      </c>
      <c r="AB26" s="1311" t="s">
        <v>232</v>
      </c>
      <c r="AC26" s="1315">
        <f t="shared" si="11"/>
        <v>9716.8064113</v>
      </c>
      <c r="AD26" s="1311" t="s">
        <v>232</v>
      </c>
      <c r="AE26" s="1314">
        <f t="shared" si="12"/>
        <v>4267.8399959999997</v>
      </c>
      <c r="AF26" s="1311" t="s">
        <v>232</v>
      </c>
      <c r="AG26" s="1315">
        <f t="shared" si="12"/>
        <v>5007.8289385000007</v>
      </c>
      <c r="AH26" s="1311" t="s">
        <v>232</v>
      </c>
      <c r="AI26" s="1314">
        <f t="shared" si="13"/>
        <v>98</v>
      </c>
      <c r="AJ26" s="1311" t="s">
        <v>232</v>
      </c>
      <c r="AK26" s="1315">
        <f t="shared" si="13"/>
        <v>5919.9658593000004</v>
      </c>
    </row>
    <row r="27" spans="1:37" s="225" customFormat="1" x14ac:dyDescent="0.25">
      <c r="A27" s="1316" t="s">
        <v>606</v>
      </c>
      <c r="B27" s="1286">
        <v>9</v>
      </c>
      <c r="C27" s="1286">
        <v>7241.9912989999993</v>
      </c>
      <c r="D27" s="1286">
        <v>58</v>
      </c>
      <c r="E27" s="1286">
        <v>7868.2127025000009</v>
      </c>
      <c r="F27" s="1286">
        <f>J27+N27+R27+V27+Z27+AD27+AH27+AL27+AP27+AT27+AX27+BB27</f>
        <v>16</v>
      </c>
      <c r="G27" s="1286">
        <f>K27+O27+S27+W27+AA27+AE27+AI27+AM27+AQ27+AU27+AY27+BC27</f>
        <v>3034.6263949099998</v>
      </c>
      <c r="H27" s="1286">
        <f>L27+P27+T27+X27+AB27+AF27+AJ27+AN27+AR27+AV27+AZ27+BD27</f>
        <v>71</v>
      </c>
      <c r="I27" s="1286">
        <f>M27+Q27+U27+Y27+AC27+AG27+AK27+AO27+AS27+AW27+BA27+BE27</f>
        <v>9341.2536484360007</v>
      </c>
      <c r="J27" s="1317">
        <f t="shared" ref="J27:AF27" si="14">SUM(J28:J29)</f>
        <v>2</v>
      </c>
      <c r="K27" s="1317">
        <f t="shared" si="14"/>
        <v>1184.1300000000001</v>
      </c>
      <c r="L27" s="1317">
        <f t="shared" si="14"/>
        <v>6</v>
      </c>
      <c r="M27" s="1317">
        <f t="shared" si="14"/>
        <v>459.05831260000002</v>
      </c>
      <c r="N27" s="1317">
        <f t="shared" si="14"/>
        <v>1</v>
      </c>
      <c r="O27" s="1317">
        <f t="shared" si="14"/>
        <v>1271.8280999999999</v>
      </c>
      <c r="P27" s="1317">
        <f t="shared" si="14"/>
        <v>12</v>
      </c>
      <c r="Q27" s="1317">
        <f t="shared" si="14"/>
        <v>933.08799999999997</v>
      </c>
      <c r="R27" s="1317">
        <f t="shared" si="14"/>
        <v>2</v>
      </c>
      <c r="S27" s="1317">
        <f t="shared" si="14"/>
        <v>90.53</v>
      </c>
      <c r="T27" s="1317">
        <f t="shared" si="14"/>
        <v>14</v>
      </c>
      <c r="U27" s="1317">
        <f t="shared" si="14"/>
        <v>960.05</v>
      </c>
      <c r="V27" s="1317">
        <f t="shared" si="14"/>
        <v>2</v>
      </c>
      <c r="W27" s="1317">
        <f t="shared" si="14"/>
        <v>57</v>
      </c>
      <c r="X27" s="1317">
        <f t="shared" si="14"/>
        <v>9</v>
      </c>
      <c r="Y27" s="1317">
        <f t="shared" si="14"/>
        <v>2733.9241576000004</v>
      </c>
      <c r="Z27" s="1317">
        <f t="shared" si="14"/>
        <v>1</v>
      </c>
      <c r="AA27" s="1317">
        <f t="shared" si="14"/>
        <v>48.93</v>
      </c>
      <c r="AB27" s="1317">
        <f t="shared" si="14"/>
        <v>9</v>
      </c>
      <c r="AC27" s="1317">
        <f t="shared" si="14"/>
        <v>3297.192339106</v>
      </c>
      <c r="AD27" s="1317">
        <f t="shared" si="14"/>
        <v>5</v>
      </c>
      <c r="AE27" s="1317">
        <f t="shared" si="14"/>
        <v>243.27</v>
      </c>
      <c r="AF27" s="1317">
        <f t="shared" si="14"/>
        <v>6</v>
      </c>
      <c r="AG27" s="1317">
        <f>SUM(AG28:AG29)</f>
        <v>427.25</v>
      </c>
      <c r="AH27" s="1317">
        <f>SUM(AH28:AH29)</f>
        <v>3</v>
      </c>
      <c r="AI27" s="1317">
        <f>SUM(AI28:AI29)</f>
        <v>138.93829491000002</v>
      </c>
      <c r="AJ27" s="1317">
        <f>SUM(AJ28:AJ29)</f>
        <v>15</v>
      </c>
      <c r="AK27" s="1317">
        <f>SUM(AK28:AK29)</f>
        <v>530.69083912999997</v>
      </c>
    </row>
    <row r="28" spans="1:37" s="225" customFormat="1" x14ac:dyDescent="0.25">
      <c r="A28" s="1290" t="s">
        <v>607</v>
      </c>
      <c r="B28" s="1291">
        <v>8</v>
      </c>
      <c r="C28" s="1291">
        <v>7215.1312989999997</v>
      </c>
      <c r="D28" s="1291">
        <v>50</v>
      </c>
      <c r="E28" s="1291">
        <v>7661.5575825000005</v>
      </c>
      <c r="F28" s="1291">
        <f t="shared" ref="F28:I38" si="15">J28+N28+R28+V28+Z28+AD28+AH28+AL28+AP28+AT28+AX28+BB28</f>
        <v>16</v>
      </c>
      <c r="G28" s="1291">
        <f t="shared" si="15"/>
        <v>3034.6263949099998</v>
      </c>
      <c r="H28" s="1291">
        <f t="shared" si="15"/>
        <v>60</v>
      </c>
      <c r="I28" s="1291">
        <f t="shared" si="15"/>
        <v>8417.7956484360002</v>
      </c>
      <c r="J28" s="1318">
        <v>2</v>
      </c>
      <c r="K28" s="1318">
        <v>1184.1300000000001</v>
      </c>
      <c r="L28" s="1319">
        <v>4</v>
      </c>
      <c r="M28" s="1320">
        <v>425.2083126</v>
      </c>
      <c r="N28" s="1318">
        <v>1</v>
      </c>
      <c r="O28" s="1318">
        <v>1271.8280999999999</v>
      </c>
      <c r="P28" s="1319">
        <v>10</v>
      </c>
      <c r="Q28" s="1320">
        <v>504</v>
      </c>
      <c r="R28" s="1318">
        <v>2</v>
      </c>
      <c r="S28" s="1318">
        <v>90.53</v>
      </c>
      <c r="T28" s="1319">
        <v>12</v>
      </c>
      <c r="U28" s="1320">
        <v>949.5</v>
      </c>
      <c r="V28" s="1318">
        <v>2</v>
      </c>
      <c r="W28" s="1318">
        <v>57</v>
      </c>
      <c r="X28" s="1319">
        <v>8</v>
      </c>
      <c r="Y28" s="1320">
        <v>2433.9241576000004</v>
      </c>
      <c r="Z28" s="1318">
        <v>1</v>
      </c>
      <c r="AA28" s="1318">
        <v>48.93</v>
      </c>
      <c r="AB28" s="1319">
        <v>9</v>
      </c>
      <c r="AC28" s="1320">
        <v>3297.192339106</v>
      </c>
      <c r="AD28" s="1318">
        <v>5</v>
      </c>
      <c r="AE28" s="1318">
        <v>243.27</v>
      </c>
      <c r="AF28" s="1319">
        <v>5</v>
      </c>
      <c r="AG28" s="1320">
        <v>378.28</v>
      </c>
      <c r="AH28" s="1318">
        <v>3</v>
      </c>
      <c r="AI28" s="1318">
        <v>138.93829491000002</v>
      </c>
      <c r="AJ28" s="1319">
        <v>12</v>
      </c>
      <c r="AK28" s="1320">
        <v>429.69083912999997</v>
      </c>
    </row>
    <row r="29" spans="1:37" s="225" customFormat="1" x14ac:dyDescent="0.25">
      <c r="A29" s="1290" t="s">
        <v>608</v>
      </c>
      <c r="B29" s="1291">
        <v>1</v>
      </c>
      <c r="C29" s="1291">
        <v>26.86</v>
      </c>
      <c r="D29" s="1291">
        <v>8</v>
      </c>
      <c r="E29" s="1291">
        <v>206.65512000000001</v>
      </c>
      <c r="F29" s="1291">
        <f t="shared" si="15"/>
        <v>0</v>
      </c>
      <c r="G29" s="1291">
        <f t="shared" si="15"/>
        <v>0</v>
      </c>
      <c r="H29" s="1291">
        <f t="shared" si="15"/>
        <v>11</v>
      </c>
      <c r="I29" s="1291">
        <f t="shared" si="15"/>
        <v>923.45800000000008</v>
      </c>
      <c r="J29" s="1318">
        <v>0</v>
      </c>
      <c r="K29" s="1318">
        <v>0</v>
      </c>
      <c r="L29" s="1319">
        <v>2</v>
      </c>
      <c r="M29" s="1320">
        <v>33.85</v>
      </c>
      <c r="N29" s="1318">
        <v>0</v>
      </c>
      <c r="O29" s="1318">
        <v>0</v>
      </c>
      <c r="P29" s="1319">
        <v>2</v>
      </c>
      <c r="Q29" s="1320">
        <v>429.08800000000002</v>
      </c>
      <c r="R29" s="1318">
        <v>0</v>
      </c>
      <c r="S29" s="1318">
        <v>0</v>
      </c>
      <c r="T29" s="1319">
        <v>2</v>
      </c>
      <c r="U29" s="1320">
        <v>10.55</v>
      </c>
      <c r="V29" s="1318">
        <v>0</v>
      </c>
      <c r="W29" s="1318">
        <v>0</v>
      </c>
      <c r="X29" s="1319">
        <v>1</v>
      </c>
      <c r="Y29" s="1320">
        <v>300</v>
      </c>
      <c r="Z29" s="1318">
        <v>0</v>
      </c>
      <c r="AA29" s="1318">
        <v>0</v>
      </c>
      <c r="AB29" s="1319">
        <v>0</v>
      </c>
      <c r="AC29" s="1320">
        <v>0</v>
      </c>
      <c r="AD29" s="1318">
        <v>0</v>
      </c>
      <c r="AE29" s="1318">
        <v>0</v>
      </c>
      <c r="AF29" s="1319">
        <v>1</v>
      </c>
      <c r="AG29" s="1320">
        <v>48.97</v>
      </c>
      <c r="AH29" s="1318"/>
      <c r="AI29" s="1318"/>
      <c r="AJ29" s="1319">
        <v>3</v>
      </c>
      <c r="AK29" s="1320">
        <v>101</v>
      </c>
    </row>
    <row r="30" spans="1:37" s="225" customFormat="1" x14ac:dyDescent="0.25">
      <c r="A30" s="1298" t="s">
        <v>609</v>
      </c>
      <c r="B30" s="1291">
        <v>69</v>
      </c>
      <c r="C30" s="1291">
        <v>7021.1732980100014</v>
      </c>
      <c r="D30" s="1291">
        <v>620</v>
      </c>
      <c r="E30" s="1291">
        <v>38134.003589003994</v>
      </c>
      <c r="F30" s="1291">
        <f t="shared" si="15"/>
        <v>73</v>
      </c>
      <c r="G30" s="1291">
        <f t="shared" si="15"/>
        <v>10319.587500000001</v>
      </c>
      <c r="H30" s="1291">
        <f t="shared" si="15"/>
        <v>503</v>
      </c>
      <c r="I30" s="1291">
        <f t="shared" si="15"/>
        <v>51028.62181315101</v>
      </c>
      <c r="J30" s="1300">
        <f>J31+J32</f>
        <v>8</v>
      </c>
      <c r="K30" s="1300">
        <f>K31+K32</f>
        <v>120.31</v>
      </c>
      <c r="L30" s="1300">
        <f>L31+L32</f>
        <v>99</v>
      </c>
      <c r="M30" s="1300">
        <f>M31+M32</f>
        <v>7581.8799313500012</v>
      </c>
      <c r="N30" s="1300">
        <f t="shared" ref="N30:AK30" si="16">N31+N32</f>
        <v>15</v>
      </c>
      <c r="O30" s="1300">
        <f t="shared" si="16"/>
        <v>2614.4275000000002</v>
      </c>
      <c r="P30" s="1300">
        <f t="shared" si="16"/>
        <v>99</v>
      </c>
      <c r="Q30" s="1300">
        <f t="shared" si="16"/>
        <v>22378.765600392002</v>
      </c>
      <c r="R30" s="1300">
        <f t="shared" si="16"/>
        <v>13</v>
      </c>
      <c r="S30" s="1300">
        <f t="shared" si="16"/>
        <v>2200.2600000000002</v>
      </c>
      <c r="T30" s="1300">
        <f t="shared" si="16"/>
        <v>48</v>
      </c>
      <c r="U30" s="1300">
        <f t="shared" si="16"/>
        <v>4794.9335981000022</v>
      </c>
      <c r="V30" s="1300">
        <f t="shared" si="16"/>
        <v>10</v>
      </c>
      <c r="W30" s="1300">
        <f t="shared" si="16"/>
        <v>3347.41</v>
      </c>
      <c r="X30" s="1300">
        <f t="shared" si="16"/>
        <v>53</v>
      </c>
      <c r="Y30" s="1300">
        <f t="shared" si="16"/>
        <v>976.80251680000015</v>
      </c>
      <c r="Z30" s="1300">
        <f t="shared" si="16"/>
        <v>5</v>
      </c>
      <c r="AA30" s="1300">
        <f t="shared" si="16"/>
        <v>148.46</v>
      </c>
      <c r="AB30" s="1300">
        <f t="shared" si="16"/>
        <v>71</v>
      </c>
      <c r="AC30" s="1300">
        <f t="shared" si="16"/>
        <v>1211.713105215</v>
      </c>
      <c r="AD30" s="1300">
        <f t="shared" si="16"/>
        <v>8</v>
      </c>
      <c r="AE30" s="1300">
        <f t="shared" si="16"/>
        <v>1368.77</v>
      </c>
      <c r="AF30" s="1300">
        <f t="shared" si="16"/>
        <v>62</v>
      </c>
      <c r="AG30" s="1300">
        <f t="shared" si="16"/>
        <v>11228.724892143999</v>
      </c>
      <c r="AH30" s="1300">
        <f t="shared" si="16"/>
        <v>14</v>
      </c>
      <c r="AI30" s="1300">
        <f t="shared" si="16"/>
        <v>519.95000000000005</v>
      </c>
      <c r="AJ30" s="1300">
        <f t="shared" si="16"/>
        <v>71</v>
      </c>
      <c r="AK30" s="1300">
        <f t="shared" si="16"/>
        <v>2855.8021691500003</v>
      </c>
    </row>
    <row r="31" spans="1:37" s="225" customFormat="1" x14ac:dyDescent="0.25">
      <c r="A31" s="1290" t="s">
        <v>607</v>
      </c>
      <c r="B31" s="1291">
        <v>69</v>
      </c>
      <c r="C31" s="1291">
        <v>7021.1732980100014</v>
      </c>
      <c r="D31" s="1291">
        <v>564</v>
      </c>
      <c r="E31" s="1291">
        <v>37516.551904204003</v>
      </c>
      <c r="F31" s="1291">
        <f>J31+N31+R31+V31+Z31+AD31+AH31+AL31+AP31+AT31+AX31+BB31</f>
        <v>71</v>
      </c>
      <c r="G31" s="1291">
        <f t="shared" si="15"/>
        <v>10290.4175</v>
      </c>
      <c r="H31" s="1291">
        <f t="shared" si="15"/>
        <v>426</v>
      </c>
      <c r="I31" s="1291">
        <f t="shared" si="15"/>
        <v>49728.427208792004</v>
      </c>
      <c r="J31" s="1300">
        <v>8</v>
      </c>
      <c r="K31" s="1300">
        <v>120.31</v>
      </c>
      <c r="L31" s="1300">
        <v>85</v>
      </c>
      <c r="M31" s="1300">
        <v>7298.8208013500016</v>
      </c>
      <c r="N31" s="1300">
        <v>15</v>
      </c>
      <c r="O31" s="1300">
        <v>2614.4275000000002</v>
      </c>
      <c r="P31" s="1300">
        <v>92</v>
      </c>
      <c r="Q31" s="1300">
        <v>22307.353909992002</v>
      </c>
      <c r="R31" s="1300">
        <v>12</v>
      </c>
      <c r="S31" s="1300">
        <v>2186.25</v>
      </c>
      <c r="T31" s="1300">
        <v>42</v>
      </c>
      <c r="U31" s="1300">
        <v>4664.8295521000018</v>
      </c>
      <c r="V31" s="1300">
        <v>10</v>
      </c>
      <c r="W31" s="1300">
        <v>3347.41</v>
      </c>
      <c r="X31" s="1300">
        <v>43</v>
      </c>
      <c r="Y31" s="1300">
        <v>859.31225680000011</v>
      </c>
      <c r="Z31" s="1300">
        <v>5</v>
      </c>
      <c r="AA31" s="1300">
        <v>148.46</v>
      </c>
      <c r="AB31" s="1300">
        <v>55</v>
      </c>
      <c r="AC31" s="1300">
        <v>1024.3400000000001</v>
      </c>
      <c r="AD31" s="1321">
        <v>8</v>
      </c>
      <c r="AE31" s="1300">
        <v>1368.77</v>
      </c>
      <c r="AF31" s="1321">
        <v>51</v>
      </c>
      <c r="AG31" s="1300">
        <v>10953.764091399999</v>
      </c>
      <c r="AH31" s="1321">
        <v>13</v>
      </c>
      <c r="AI31" s="1300">
        <v>504.79</v>
      </c>
      <c r="AJ31" s="1321">
        <v>58</v>
      </c>
      <c r="AK31" s="1300">
        <v>2620.0065971500003</v>
      </c>
    </row>
    <row r="32" spans="1:37" s="225" customFormat="1" x14ac:dyDescent="0.25">
      <c r="A32" s="1290" t="s">
        <v>608</v>
      </c>
      <c r="B32" s="1291">
        <v>0</v>
      </c>
      <c r="C32" s="1291">
        <v>0</v>
      </c>
      <c r="D32" s="1291">
        <v>56</v>
      </c>
      <c r="E32" s="1291">
        <v>617.45168479999995</v>
      </c>
      <c r="F32" s="1291">
        <f t="shared" si="15"/>
        <v>2</v>
      </c>
      <c r="G32" s="1291">
        <f t="shared" si="15"/>
        <v>29.17</v>
      </c>
      <c r="H32" s="1291">
        <f t="shared" si="15"/>
        <v>77</v>
      </c>
      <c r="I32" s="1291">
        <f t="shared" si="15"/>
        <v>1300.1946043589999</v>
      </c>
      <c r="J32" s="1300">
        <v>0</v>
      </c>
      <c r="K32" s="1300">
        <v>0</v>
      </c>
      <c r="L32" s="1300">
        <v>14</v>
      </c>
      <c r="M32" s="1300">
        <v>283.05912999999998</v>
      </c>
      <c r="N32" s="1300">
        <v>0</v>
      </c>
      <c r="O32" s="1300">
        <v>0</v>
      </c>
      <c r="P32" s="1300">
        <v>7</v>
      </c>
      <c r="Q32" s="1300">
        <v>71.411690399999998</v>
      </c>
      <c r="R32" s="1300">
        <v>1</v>
      </c>
      <c r="S32" s="1300">
        <v>14.01</v>
      </c>
      <c r="T32" s="1300">
        <v>6</v>
      </c>
      <c r="U32" s="1300">
        <v>130.10404599999998</v>
      </c>
      <c r="V32" s="1300">
        <v>0</v>
      </c>
      <c r="W32" s="1300">
        <v>0</v>
      </c>
      <c r="X32" s="1300">
        <v>10</v>
      </c>
      <c r="Y32" s="1300">
        <v>117.49026000000001</v>
      </c>
      <c r="Z32" s="1300">
        <v>0</v>
      </c>
      <c r="AA32" s="1300">
        <v>0</v>
      </c>
      <c r="AB32" s="1300">
        <v>16</v>
      </c>
      <c r="AC32" s="1300">
        <v>187.37310521499998</v>
      </c>
      <c r="AD32" s="1321">
        <v>0</v>
      </c>
      <c r="AE32" s="1300">
        <v>0</v>
      </c>
      <c r="AF32" s="1321">
        <v>11</v>
      </c>
      <c r="AG32" s="1300">
        <v>274.96080074399998</v>
      </c>
      <c r="AH32" s="1321">
        <v>1</v>
      </c>
      <c r="AI32" s="1300">
        <v>15.16</v>
      </c>
      <c r="AJ32" s="1321">
        <v>13</v>
      </c>
      <c r="AK32" s="1300">
        <v>235.79557200000002</v>
      </c>
    </row>
    <row r="33" spans="1:37" s="225" customFormat="1" x14ac:dyDescent="0.25">
      <c r="A33" s="1298" t="s">
        <v>610</v>
      </c>
      <c r="B33" s="1291">
        <v>15</v>
      </c>
      <c r="C33" s="1291">
        <v>40320.469933204993</v>
      </c>
      <c r="D33" s="1291">
        <v>46</v>
      </c>
      <c r="E33" s="1291">
        <v>28651.001407938005</v>
      </c>
      <c r="F33" s="1291">
        <f>J33+N33+R33+V33+Z33+AD33+AH33+AL33+AP33+AT33+AX33+BB33</f>
        <v>5</v>
      </c>
      <c r="G33" s="1291">
        <f t="shared" si="15"/>
        <v>11099.999759564</v>
      </c>
      <c r="H33" s="1291">
        <f t="shared" si="15"/>
        <v>55</v>
      </c>
      <c r="I33" s="1291">
        <f t="shared" si="15"/>
        <v>69239.282593583994</v>
      </c>
      <c r="J33" s="1299">
        <f>J34+J35</f>
        <v>2</v>
      </c>
      <c r="K33" s="1300">
        <f>K34+K35</f>
        <v>2099.999868418</v>
      </c>
      <c r="L33" s="1299">
        <f>L34+L35</f>
        <v>9</v>
      </c>
      <c r="M33" s="1322">
        <f>M34+M35</f>
        <v>9371.7329127920002</v>
      </c>
      <c r="N33" s="1299">
        <f t="shared" ref="N33:AK33" si="17">N34+N35</f>
        <v>0</v>
      </c>
      <c r="O33" s="1300">
        <f t="shared" si="17"/>
        <v>0</v>
      </c>
      <c r="P33" s="1299">
        <f t="shared" si="17"/>
        <v>2</v>
      </c>
      <c r="Q33" s="1322">
        <f t="shared" si="17"/>
        <v>3039.9998919999998</v>
      </c>
      <c r="R33" s="1299">
        <f t="shared" si="17"/>
        <v>1</v>
      </c>
      <c r="S33" s="1300">
        <f t="shared" si="17"/>
        <v>499.99990000000003</v>
      </c>
      <c r="T33" s="1299">
        <f t="shared" si="17"/>
        <v>5</v>
      </c>
      <c r="U33" s="1322">
        <f t="shared" si="17"/>
        <v>2274.8397000000004</v>
      </c>
      <c r="V33" s="1299">
        <f t="shared" si="17"/>
        <v>0</v>
      </c>
      <c r="W33" s="1300">
        <f t="shared" si="17"/>
        <v>0</v>
      </c>
      <c r="X33" s="1299">
        <f t="shared" si="17"/>
        <v>11</v>
      </c>
      <c r="Y33" s="1322">
        <f t="shared" si="17"/>
        <v>13699.104579524997</v>
      </c>
      <c r="Z33" s="1299">
        <f t="shared" si="17"/>
        <v>0</v>
      </c>
      <c r="AA33" s="1300">
        <f t="shared" si="17"/>
        <v>0</v>
      </c>
      <c r="AB33" s="1299">
        <f t="shared" si="17"/>
        <v>8</v>
      </c>
      <c r="AC33" s="1322">
        <f t="shared" si="17"/>
        <v>12281.601154366997</v>
      </c>
      <c r="AD33" s="1299">
        <f t="shared" si="17"/>
        <v>0</v>
      </c>
      <c r="AE33" s="1300">
        <f t="shared" si="17"/>
        <v>0</v>
      </c>
      <c r="AF33" s="1299">
        <f t="shared" si="17"/>
        <v>12</v>
      </c>
      <c r="AG33" s="1322">
        <f>AG34+AG35</f>
        <v>21483</v>
      </c>
      <c r="AH33" s="1299">
        <f t="shared" si="17"/>
        <v>2</v>
      </c>
      <c r="AI33" s="1300">
        <f t="shared" si="17"/>
        <v>8499.999991146</v>
      </c>
      <c r="AJ33" s="1299">
        <f t="shared" si="17"/>
        <v>8</v>
      </c>
      <c r="AK33" s="1322">
        <f t="shared" si="17"/>
        <v>7089.0043548999993</v>
      </c>
    </row>
    <row r="34" spans="1:37" s="225" customFormat="1" x14ac:dyDescent="0.25">
      <c r="A34" s="1290" t="s">
        <v>607</v>
      </c>
      <c r="B34" s="1291">
        <v>15</v>
      </c>
      <c r="C34" s="1291">
        <v>40320.469933204993</v>
      </c>
      <c r="D34" s="1291">
        <v>44</v>
      </c>
      <c r="E34" s="1291">
        <v>28534.463557938001</v>
      </c>
      <c r="F34" s="1291">
        <f t="shared" si="15"/>
        <v>5</v>
      </c>
      <c r="G34" s="1291">
        <f t="shared" si="15"/>
        <v>11099.999759564</v>
      </c>
      <c r="H34" s="1291">
        <f t="shared" si="15"/>
        <v>53</v>
      </c>
      <c r="I34" s="1291">
        <f t="shared" si="15"/>
        <v>69064.442593583997</v>
      </c>
      <c r="J34" s="1300">
        <v>2</v>
      </c>
      <c r="K34" s="1300">
        <v>2099.999868418</v>
      </c>
      <c r="L34" s="1294">
        <v>9</v>
      </c>
      <c r="M34" s="1294">
        <v>9371.7329127920002</v>
      </c>
      <c r="N34" s="1294">
        <v>0</v>
      </c>
      <c r="O34" s="1294">
        <v>0</v>
      </c>
      <c r="P34" s="1322">
        <v>2</v>
      </c>
      <c r="Q34" s="1322">
        <v>3039.9998919999998</v>
      </c>
      <c r="R34" s="1322">
        <v>1</v>
      </c>
      <c r="S34" s="1322">
        <v>499.99990000000003</v>
      </c>
      <c r="T34" s="1322">
        <v>4</v>
      </c>
      <c r="U34" s="1322">
        <v>2249.9997000000003</v>
      </c>
      <c r="V34" s="1300">
        <v>0</v>
      </c>
      <c r="W34" s="1300">
        <v>0</v>
      </c>
      <c r="X34" s="1299">
        <v>11</v>
      </c>
      <c r="Y34" s="1295">
        <v>13699.104579524997</v>
      </c>
      <c r="Z34" s="1300">
        <v>0</v>
      </c>
      <c r="AA34" s="1300">
        <v>0</v>
      </c>
      <c r="AB34" s="1299">
        <v>8</v>
      </c>
      <c r="AC34" s="1295">
        <v>12281.601154366997</v>
      </c>
      <c r="AD34" s="1294">
        <v>0</v>
      </c>
      <c r="AE34" s="1294">
        <v>0</v>
      </c>
      <c r="AF34" s="1294">
        <v>11</v>
      </c>
      <c r="AG34" s="1294">
        <v>21333</v>
      </c>
      <c r="AH34" s="1323">
        <v>2</v>
      </c>
      <c r="AI34" s="1323">
        <v>8499.999991146</v>
      </c>
      <c r="AJ34" s="1324">
        <v>8</v>
      </c>
      <c r="AK34" s="1325">
        <v>7089.0043548999993</v>
      </c>
    </row>
    <row r="35" spans="1:37" s="225" customFormat="1" x14ac:dyDescent="0.25">
      <c r="A35" s="1290" t="s">
        <v>608</v>
      </c>
      <c r="B35" s="1291">
        <v>0</v>
      </c>
      <c r="C35" s="1291">
        <v>0</v>
      </c>
      <c r="D35" s="1291">
        <v>2</v>
      </c>
      <c r="E35" s="1291">
        <v>116.53785000000001</v>
      </c>
      <c r="F35" s="1291">
        <f t="shared" si="15"/>
        <v>0</v>
      </c>
      <c r="G35" s="1291">
        <f t="shared" si="15"/>
        <v>0</v>
      </c>
      <c r="H35" s="1291">
        <f t="shared" si="15"/>
        <v>2</v>
      </c>
      <c r="I35" s="1291">
        <f t="shared" si="15"/>
        <v>174.84</v>
      </c>
      <c r="J35" s="1294">
        <v>0</v>
      </c>
      <c r="K35" s="1294">
        <v>0</v>
      </c>
      <c r="L35" s="1294">
        <v>0</v>
      </c>
      <c r="M35" s="1294">
        <v>0</v>
      </c>
      <c r="N35" s="1294">
        <v>0</v>
      </c>
      <c r="O35" s="1294">
        <v>0</v>
      </c>
      <c r="P35" s="1294">
        <v>0</v>
      </c>
      <c r="Q35" s="1294">
        <v>0</v>
      </c>
      <c r="R35" s="1294">
        <v>0</v>
      </c>
      <c r="S35" s="1294">
        <v>0</v>
      </c>
      <c r="T35" s="1294">
        <v>1</v>
      </c>
      <c r="U35" s="1294">
        <v>24.84</v>
      </c>
      <c r="V35" s="1300">
        <v>0</v>
      </c>
      <c r="W35" s="1300">
        <v>0</v>
      </c>
      <c r="X35" s="1300">
        <v>0</v>
      </c>
      <c r="Y35" s="1300">
        <v>0</v>
      </c>
      <c r="Z35" s="1300">
        <v>0</v>
      </c>
      <c r="AA35" s="1300">
        <v>0</v>
      </c>
      <c r="AB35" s="1294">
        <v>0</v>
      </c>
      <c r="AC35" s="1294">
        <v>0</v>
      </c>
      <c r="AD35" s="1294">
        <v>0</v>
      </c>
      <c r="AE35" s="1294">
        <v>0</v>
      </c>
      <c r="AF35" s="1294">
        <v>1</v>
      </c>
      <c r="AG35" s="1294">
        <v>150</v>
      </c>
      <c r="AH35" s="1294">
        <v>0</v>
      </c>
      <c r="AI35" s="1294">
        <v>0</v>
      </c>
      <c r="AJ35" s="1294">
        <v>0</v>
      </c>
      <c r="AK35" s="1294">
        <v>0</v>
      </c>
    </row>
    <row r="36" spans="1:37" s="225" customFormat="1" x14ac:dyDescent="0.25">
      <c r="A36" s="1298" t="s">
        <v>611</v>
      </c>
      <c r="B36" s="1291">
        <v>4</v>
      </c>
      <c r="C36" s="1291">
        <v>1652.7280414000002</v>
      </c>
      <c r="D36" s="1291">
        <v>47</v>
      </c>
      <c r="E36" s="1291">
        <v>22881.828268093999</v>
      </c>
      <c r="F36" s="1291">
        <f>J36+N36+R36+V36+Z36+AD36+AH36+AL36+AP36+AT36+AX36+BB36</f>
        <v>3</v>
      </c>
      <c r="G36" s="1291">
        <f t="shared" si="15"/>
        <v>2347.58</v>
      </c>
      <c r="H36" s="1291">
        <f t="shared" si="15"/>
        <v>23</v>
      </c>
      <c r="I36" s="1291">
        <f t="shared" si="15"/>
        <v>11964.796470500001</v>
      </c>
      <c r="J36" s="1294">
        <f>J37+J38</f>
        <v>0</v>
      </c>
      <c r="K36" s="1294">
        <f>K37+K38</f>
        <v>0</v>
      </c>
      <c r="L36" s="1294">
        <f>L37+L38</f>
        <v>2</v>
      </c>
      <c r="M36" s="1294">
        <f>M37+M38</f>
        <v>14.3120016</v>
      </c>
      <c r="N36" s="1294">
        <f t="shared" ref="N36:AK36" si="18">N37+N38</f>
        <v>0</v>
      </c>
      <c r="O36" s="1294">
        <f t="shared" si="18"/>
        <v>0</v>
      </c>
      <c r="P36" s="1294">
        <f t="shared" si="18"/>
        <v>2</v>
      </c>
      <c r="Q36" s="1294">
        <f t="shared" si="18"/>
        <v>219.9577275</v>
      </c>
      <c r="R36" s="1294">
        <f t="shared" si="18"/>
        <v>0</v>
      </c>
      <c r="S36" s="1294">
        <f t="shared" si="18"/>
        <v>0</v>
      </c>
      <c r="T36" s="1294">
        <f t="shared" si="18"/>
        <v>2</v>
      </c>
      <c r="U36" s="1294">
        <f t="shared" si="18"/>
        <v>91.010919999999999</v>
      </c>
      <c r="V36" s="1294">
        <f t="shared" si="18"/>
        <v>0</v>
      </c>
      <c r="W36" s="1294">
        <f t="shared" si="18"/>
        <v>0</v>
      </c>
      <c r="X36" s="1294">
        <f t="shared" si="18"/>
        <v>4</v>
      </c>
      <c r="Y36" s="1294">
        <f t="shared" si="18"/>
        <v>833.74329315</v>
      </c>
      <c r="Z36" s="1294">
        <f t="shared" si="18"/>
        <v>0</v>
      </c>
      <c r="AA36" s="1294">
        <f t="shared" si="18"/>
        <v>0</v>
      </c>
      <c r="AB36" s="1294">
        <f t="shared" si="18"/>
        <v>2</v>
      </c>
      <c r="AC36" s="1294">
        <f t="shared" si="18"/>
        <v>1806.8325</v>
      </c>
      <c r="AD36" s="1294">
        <f t="shared" si="18"/>
        <v>3</v>
      </c>
      <c r="AE36" s="1294">
        <f t="shared" si="18"/>
        <v>2347.58</v>
      </c>
      <c r="AF36" s="1294">
        <f t="shared" si="18"/>
        <v>8</v>
      </c>
      <c r="AG36" s="1294">
        <f t="shared" si="18"/>
        <v>6991.27</v>
      </c>
      <c r="AH36" s="1294">
        <f t="shared" si="18"/>
        <v>0</v>
      </c>
      <c r="AI36" s="1294">
        <f t="shared" si="18"/>
        <v>0</v>
      </c>
      <c r="AJ36" s="1294">
        <f t="shared" si="18"/>
        <v>3</v>
      </c>
      <c r="AK36" s="1294">
        <f t="shared" si="18"/>
        <v>2007.6700282500001</v>
      </c>
    </row>
    <row r="37" spans="1:37" s="225" customFormat="1" x14ac:dyDescent="0.25">
      <c r="A37" s="1290" t="s">
        <v>612</v>
      </c>
      <c r="B37" s="1291">
        <v>4</v>
      </c>
      <c r="C37" s="1291">
        <v>1652.7280414000002</v>
      </c>
      <c r="D37" s="1291">
        <v>47</v>
      </c>
      <c r="E37" s="1291">
        <v>22881.828268093999</v>
      </c>
      <c r="F37" s="1291">
        <f>J37+N37+R37+V37+Z37+AD37+AH37+AL37+AP37+AT37+AX37+BB37</f>
        <v>3</v>
      </c>
      <c r="G37" s="1291">
        <f t="shared" si="15"/>
        <v>2347.58</v>
      </c>
      <c r="H37" s="1291">
        <f t="shared" si="15"/>
        <v>23</v>
      </c>
      <c r="I37" s="1291">
        <f t="shared" si="15"/>
        <v>11964.796470500001</v>
      </c>
      <c r="J37" s="1294">
        <v>0</v>
      </c>
      <c r="K37" s="1294">
        <v>0</v>
      </c>
      <c r="L37" s="1326">
        <v>2</v>
      </c>
      <c r="M37" s="1294">
        <v>14.3120016</v>
      </c>
      <c r="N37" s="1326">
        <v>0</v>
      </c>
      <c r="O37" s="1294">
        <v>0</v>
      </c>
      <c r="P37" s="1326">
        <v>2</v>
      </c>
      <c r="Q37" s="1294">
        <v>219.9577275</v>
      </c>
      <c r="R37" s="1294">
        <v>0</v>
      </c>
      <c r="S37" s="1294">
        <v>0</v>
      </c>
      <c r="T37" s="1327">
        <v>2</v>
      </c>
      <c r="U37" s="1328">
        <v>91.010919999999999</v>
      </c>
      <c r="V37" s="1300">
        <v>0</v>
      </c>
      <c r="W37" s="1300">
        <v>0</v>
      </c>
      <c r="X37" s="1327">
        <v>4</v>
      </c>
      <c r="Y37" s="1328">
        <v>833.74329315</v>
      </c>
      <c r="Z37" s="1300">
        <v>0</v>
      </c>
      <c r="AA37" s="1300">
        <v>0</v>
      </c>
      <c r="AB37" s="1327">
        <v>2</v>
      </c>
      <c r="AC37" s="1295">
        <v>1806.8325</v>
      </c>
      <c r="AD37" s="1300">
        <v>3</v>
      </c>
      <c r="AE37" s="1300">
        <v>2347.58</v>
      </c>
      <c r="AF37" s="1327">
        <v>8</v>
      </c>
      <c r="AG37" s="1328">
        <v>6991.27</v>
      </c>
      <c r="AH37" s="1294">
        <v>0</v>
      </c>
      <c r="AI37" s="1294">
        <v>0</v>
      </c>
      <c r="AJ37" s="1327">
        <v>3</v>
      </c>
      <c r="AK37" s="1328">
        <v>2007.6700282500001</v>
      </c>
    </row>
    <row r="38" spans="1:37" s="225" customFormat="1" x14ac:dyDescent="0.25">
      <c r="A38" s="1290" t="s">
        <v>613</v>
      </c>
      <c r="B38" s="1291">
        <v>0</v>
      </c>
      <c r="C38" s="1291">
        <v>0</v>
      </c>
      <c r="D38" s="1291">
        <v>0</v>
      </c>
      <c r="E38" s="1291">
        <v>0</v>
      </c>
      <c r="F38" s="1291">
        <f>J38+N38+R38+V38+Z38+AD38+AH38+AL38+AP38+AT38+AX38+BB38</f>
        <v>0</v>
      </c>
      <c r="G38" s="1291">
        <f t="shared" si="15"/>
        <v>0</v>
      </c>
      <c r="H38" s="1291">
        <f t="shared" si="15"/>
        <v>0</v>
      </c>
      <c r="I38" s="1291">
        <f t="shared" si="15"/>
        <v>0</v>
      </c>
      <c r="J38" s="1294">
        <v>0</v>
      </c>
      <c r="K38" s="1294">
        <v>0</v>
      </c>
      <c r="L38" s="1294">
        <v>0</v>
      </c>
      <c r="M38" s="1294">
        <v>0</v>
      </c>
      <c r="N38" s="1294">
        <v>0</v>
      </c>
      <c r="O38" s="1294">
        <v>0</v>
      </c>
      <c r="P38" s="1294">
        <v>0</v>
      </c>
      <c r="Q38" s="1294">
        <v>0</v>
      </c>
      <c r="R38" s="1294">
        <v>0</v>
      </c>
      <c r="S38" s="1294">
        <v>0</v>
      </c>
      <c r="T38" s="1294">
        <v>0</v>
      </c>
      <c r="U38" s="1294">
        <v>0</v>
      </c>
      <c r="V38" s="1300">
        <v>0</v>
      </c>
      <c r="W38" s="1300">
        <v>0</v>
      </c>
      <c r="X38" s="1300">
        <v>0</v>
      </c>
      <c r="Y38" s="1300">
        <v>0</v>
      </c>
      <c r="Z38" s="1300">
        <v>0</v>
      </c>
      <c r="AA38" s="1300">
        <v>0</v>
      </c>
      <c r="AB38" s="1300">
        <v>0</v>
      </c>
      <c r="AC38" s="1300">
        <v>0</v>
      </c>
      <c r="AD38" s="1300">
        <v>0</v>
      </c>
      <c r="AE38" s="1300">
        <v>0</v>
      </c>
      <c r="AF38" s="1300">
        <v>0</v>
      </c>
      <c r="AG38" s="1300">
        <v>0</v>
      </c>
      <c r="AH38" s="1294">
        <v>0</v>
      </c>
      <c r="AI38" s="1294">
        <v>0</v>
      </c>
      <c r="AJ38" s="1294">
        <v>0</v>
      </c>
      <c r="AK38" s="1294">
        <v>0</v>
      </c>
    </row>
    <row r="39" spans="1:37" s="11" customFormat="1" x14ac:dyDescent="0.25">
      <c r="A39" s="1310" t="s">
        <v>660</v>
      </c>
      <c r="B39" s="1329">
        <f>B24+B27+B30+B33+B36</f>
        <v>109</v>
      </c>
      <c r="C39" s="1329">
        <f>C24+C27+C30+C33+C36</f>
        <v>63864.242118614988</v>
      </c>
      <c r="D39" s="1329">
        <f>D24+D27+D30+D33+D36</f>
        <v>1032</v>
      </c>
      <c r="E39" s="1329">
        <f>E24+E27+E30+E33+E36</f>
        <v>157889.47865903599</v>
      </c>
      <c r="F39" s="1329">
        <f>F24+F27+F30+F33+F36</f>
        <v>109</v>
      </c>
      <c r="G39" s="1329">
        <f t="shared" ref="G39:AK39" si="19">G24+G27+G30+G33+G36</f>
        <v>40318.491833674001</v>
      </c>
      <c r="H39" s="1329">
        <f t="shared" si="19"/>
        <v>855</v>
      </c>
      <c r="I39" s="1329">
        <f t="shared" si="19"/>
        <v>237312.17153907102</v>
      </c>
      <c r="J39" s="1329">
        <f t="shared" si="19"/>
        <v>12</v>
      </c>
      <c r="K39" s="1329">
        <f t="shared" si="19"/>
        <v>3404.4398684180001</v>
      </c>
      <c r="L39" s="1329">
        <f t="shared" si="19"/>
        <v>143</v>
      </c>
      <c r="M39" s="1329">
        <f t="shared" si="19"/>
        <v>41154.361677642002</v>
      </c>
      <c r="N39" s="1329">
        <f t="shared" si="19"/>
        <v>18</v>
      </c>
      <c r="O39" s="1329">
        <f t="shared" si="19"/>
        <v>9500.9014592000003</v>
      </c>
      <c r="P39" s="1329">
        <f t="shared" si="19"/>
        <v>139</v>
      </c>
      <c r="Q39" s="1329">
        <f>Q24+Q27+Q30+Q33+Q36</f>
        <v>31090.514323692001</v>
      </c>
      <c r="R39" s="1329">
        <f t="shared" si="19"/>
        <v>18</v>
      </c>
      <c r="S39" s="1329">
        <f t="shared" si="19"/>
        <v>2955.3099000000002</v>
      </c>
      <c r="T39" s="1329">
        <f t="shared" si="19"/>
        <v>89</v>
      </c>
      <c r="U39" s="1329">
        <f t="shared" si="19"/>
        <v>10476.932218100003</v>
      </c>
      <c r="V39" s="1329">
        <f t="shared" si="19"/>
        <v>14</v>
      </c>
      <c r="W39" s="1329">
        <f t="shared" si="19"/>
        <v>3498.3343199999999</v>
      </c>
      <c r="X39" s="1329">
        <f t="shared" si="19"/>
        <v>106</v>
      </c>
      <c r="Y39" s="1329">
        <f t="shared" si="19"/>
        <v>24359.826922574997</v>
      </c>
      <c r="Z39" s="1329">
        <f t="shared" si="19"/>
        <v>6</v>
      </c>
      <c r="AA39" s="1329">
        <f t="shared" si="19"/>
        <v>197.39000000000001</v>
      </c>
      <c r="AB39" s="1329">
        <f t="shared" si="19"/>
        <v>123</v>
      </c>
      <c r="AC39" s="1329">
        <f t="shared" si="19"/>
        <v>34066.661793487991</v>
      </c>
      <c r="AD39" s="1329">
        <f t="shared" si="19"/>
        <v>21</v>
      </c>
      <c r="AE39" s="1329">
        <f>AE24+AE27+AE30+AE33+AE36</f>
        <v>11504.78</v>
      </c>
      <c r="AF39" s="1329">
        <f>AF24+AF27+AF30+AF33+AF36</f>
        <v>130</v>
      </c>
      <c r="AG39" s="1329">
        <f>AG24+AG27+AG30+AG33+AG36</f>
        <v>48797.936492143999</v>
      </c>
      <c r="AH39" s="1329">
        <f t="shared" si="19"/>
        <v>20</v>
      </c>
      <c r="AI39" s="1329">
        <f t="shared" si="19"/>
        <v>9257.336286056001</v>
      </c>
      <c r="AJ39" s="1329">
        <f t="shared" si="19"/>
        <v>125</v>
      </c>
      <c r="AK39" s="1329">
        <f t="shared" si="19"/>
        <v>47365.938111430005</v>
      </c>
    </row>
    <row r="40" spans="1:37" s="11" customFormat="1" x14ac:dyDescent="0.25">
      <c r="A40" s="1304" t="s">
        <v>669</v>
      </c>
      <c r="B40" s="1311" t="s">
        <v>232</v>
      </c>
      <c r="C40" s="1330">
        <f>C25+C36</f>
        <v>4601.0168033</v>
      </c>
      <c r="D40" s="1311" t="s">
        <v>232</v>
      </c>
      <c r="E40" s="1330">
        <f>E25+E36</f>
        <v>53364.144812793995</v>
      </c>
      <c r="F40" s="1311" t="s">
        <v>232</v>
      </c>
      <c r="G40" s="1330">
        <f>G25+G36</f>
        <v>9123.513858899998</v>
      </c>
      <c r="H40" s="1311" t="s">
        <v>232</v>
      </c>
      <c r="I40" s="1330">
        <f>I25+I36</f>
        <v>60826.389018500005</v>
      </c>
      <c r="J40" s="1311" t="s">
        <v>232</v>
      </c>
      <c r="K40" s="1330">
        <f>K25+K36</f>
        <v>0</v>
      </c>
      <c r="L40" s="1311" t="s">
        <v>232</v>
      </c>
      <c r="M40" s="1330">
        <f>M25+M36</f>
        <v>4638.7856596000001</v>
      </c>
      <c r="N40" s="1311" t="s">
        <v>232</v>
      </c>
      <c r="O40" s="1330">
        <f>O25+O36</f>
        <v>3489.6458468999999</v>
      </c>
      <c r="P40" s="1311" t="s">
        <v>232</v>
      </c>
      <c r="Q40" s="1330">
        <f>Q25+Q36</f>
        <v>2930.0506096000004</v>
      </c>
      <c r="R40" s="1311" t="s">
        <v>232</v>
      </c>
      <c r="S40" s="1330">
        <f>S25+S36</f>
        <v>9.2880000000000003</v>
      </c>
      <c r="T40" s="1311" t="s">
        <v>232</v>
      </c>
      <c r="U40" s="1330">
        <f>U25+U36</f>
        <v>1319.8403408000001</v>
      </c>
      <c r="V40" s="1311" t="s">
        <v>232</v>
      </c>
      <c r="W40" s="1330">
        <f>W25+W36</f>
        <v>0</v>
      </c>
      <c r="X40" s="1311" t="s">
        <v>232</v>
      </c>
      <c r="Y40" s="1330">
        <f>Y25+Y36</f>
        <v>2755.7029876500001</v>
      </c>
      <c r="Z40" s="1311" t="s">
        <v>232</v>
      </c>
      <c r="AA40" s="1330">
        <f>AA25+AA36</f>
        <v>0</v>
      </c>
      <c r="AB40" s="1311" t="s">
        <v>232</v>
      </c>
      <c r="AC40" s="1330">
        <f>AC25+AC36</f>
        <v>7559.3411918000002</v>
      </c>
      <c r="AD40" s="1311" t="s">
        <v>232</v>
      </c>
      <c r="AE40" s="1330">
        <f>AE25+AE36</f>
        <v>5624.5800120000004</v>
      </c>
      <c r="AF40" s="1311" t="s">
        <v>232</v>
      </c>
      <c r="AG40" s="1330">
        <f>AG25+AG36</f>
        <v>10652.0453992</v>
      </c>
      <c r="AH40" s="1311" t="s">
        <v>232</v>
      </c>
      <c r="AI40" s="1330">
        <f>AI25+AI36</f>
        <v>0</v>
      </c>
      <c r="AJ40" s="1311" t="s">
        <v>232</v>
      </c>
      <c r="AK40" s="1330">
        <f>AK25+AK36</f>
        <v>30970.622829849999</v>
      </c>
    </row>
    <row r="41" spans="1:37" s="11" customFormat="1" x14ac:dyDescent="0.25">
      <c r="A41" s="1304" t="s">
        <v>670</v>
      </c>
      <c r="B41" s="1311" t="s">
        <v>232</v>
      </c>
      <c r="C41" s="1314">
        <f>C33+C30+C27+C26</f>
        <v>59264.056554014991</v>
      </c>
      <c r="D41" s="1311" t="s">
        <v>232</v>
      </c>
      <c r="E41" s="1314">
        <f>E33+E30+E27+E26</f>
        <v>104532.696471142</v>
      </c>
      <c r="F41" s="1311" t="s">
        <v>232</v>
      </c>
      <c r="G41" s="1314">
        <f>G33+G30+G27+G26</f>
        <v>31194.761319774003</v>
      </c>
      <c r="H41" s="1311" t="s">
        <v>232</v>
      </c>
      <c r="I41" s="1314">
        <f>I33+I30+I27+I26</f>
        <v>176489.263368771</v>
      </c>
      <c r="J41" s="1311" t="s">
        <v>232</v>
      </c>
      <c r="K41" s="1314">
        <f>K33+K30+K27+K26</f>
        <v>3404.4398684180001</v>
      </c>
      <c r="L41" s="1311" t="s">
        <v>232</v>
      </c>
      <c r="M41" s="1314">
        <f>M33+M30+M27+M26</f>
        <v>36515.597808541992</v>
      </c>
      <c r="N41" s="1311" t="s">
        <v>232</v>
      </c>
      <c r="O41" s="1314">
        <f>O33+O30+O27+O26</f>
        <v>6011.8069493000003</v>
      </c>
      <c r="P41" s="1311" t="s">
        <v>232</v>
      </c>
      <c r="Q41" s="1314">
        <f>Q33+Q30+Q27+Q26</f>
        <v>28161.439561692001</v>
      </c>
      <c r="R41" s="1311" t="s">
        <v>232</v>
      </c>
      <c r="S41" s="1314">
        <f>S33+S30+S27+S26</f>
        <v>2946.0219000000002</v>
      </c>
      <c r="T41" s="1311" t="s">
        <v>232</v>
      </c>
      <c r="U41" s="1314">
        <f>U33+U30+U27+U26</f>
        <v>9157.2307246000018</v>
      </c>
      <c r="V41" s="1311" t="s">
        <v>232</v>
      </c>
      <c r="W41" s="1314">
        <f>W33+W30+W27+W26</f>
        <v>3498.3343199999999</v>
      </c>
      <c r="X41" s="1311" t="s">
        <v>232</v>
      </c>
      <c r="Y41" s="1314">
        <f>Y33+Y30+Y27+Y26</f>
        <v>21605.415210824995</v>
      </c>
      <c r="Z41" s="1311" t="s">
        <v>232</v>
      </c>
      <c r="AA41" s="1314">
        <f>AA33+AA30+AA27+AA26</f>
        <v>197.39000000000001</v>
      </c>
      <c r="AB41" s="1311" t="s">
        <v>232</v>
      </c>
      <c r="AC41" s="1314">
        <f>AC33+AC30+AC27+AC26</f>
        <v>26507.313009987996</v>
      </c>
      <c r="AD41" s="1311" t="s">
        <v>232</v>
      </c>
      <c r="AE41" s="1314">
        <f>AE33+AE30+AE27+AE26</f>
        <v>5879.8799959999997</v>
      </c>
      <c r="AF41" s="1311" t="s">
        <v>232</v>
      </c>
      <c r="AG41" s="1314">
        <f>AG33+AG30+AG27+AG26</f>
        <v>38146.803830643999</v>
      </c>
      <c r="AH41" s="1311" t="s">
        <v>232</v>
      </c>
      <c r="AI41" s="1314">
        <f>AI33+AI30+AI27+AI26</f>
        <v>9256.8882860560007</v>
      </c>
      <c r="AJ41" s="1311" t="s">
        <v>232</v>
      </c>
      <c r="AK41" s="1314">
        <f>AK33+AK30+AK27+AK26</f>
        <v>16395.463222480001</v>
      </c>
    </row>
    <row r="42" spans="1:37" s="11" customFormat="1" x14ac:dyDescent="0.25">
      <c r="A42" s="1338" t="s">
        <v>614</v>
      </c>
      <c r="B42" s="1339"/>
      <c r="C42" s="1339"/>
      <c r="D42" s="1339"/>
      <c r="E42" s="1339"/>
      <c r="F42" s="1340"/>
      <c r="G42" s="1340"/>
      <c r="H42" s="1340"/>
      <c r="I42" s="1340"/>
      <c r="J42" s="1340"/>
      <c r="K42" s="1340"/>
      <c r="L42" s="1340"/>
      <c r="M42" s="1341"/>
      <c r="N42" s="1340"/>
      <c r="O42" s="1340"/>
      <c r="P42" s="1340"/>
      <c r="Q42" s="1341"/>
      <c r="R42" s="1340"/>
      <c r="S42" s="1340"/>
      <c r="T42" s="1340"/>
      <c r="U42" s="1341"/>
      <c r="V42" s="1340"/>
      <c r="W42" s="1340"/>
      <c r="X42" s="1340"/>
      <c r="Y42" s="1341"/>
      <c r="Z42" s="1340"/>
      <c r="AA42" s="1340"/>
      <c r="AB42" s="1340"/>
      <c r="AC42" s="1341"/>
      <c r="AD42" s="1340"/>
      <c r="AE42" s="1340"/>
      <c r="AF42" s="1340"/>
      <c r="AG42" s="1341"/>
      <c r="AH42" s="1340"/>
      <c r="AI42" s="1340"/>
      <c r="AJ42" s="1340"/>
      <c r="AK42" s="1341"/>
    </row>
    <row r="43" spans="1:37" s="225" customFormat="1" ht="30" x14ac:dyDescent="0.25">
      <c r="A43" s="1331" t="s">
        <v>661</v>
      </c>
      <c r="B43" s="1291">
        <v>1120</v>
      </c>
      <c r="C43" s="1291">
        <v>664316.12712287006</v>
      </c>
      <c r="D43" s="1291">
        <v>227</v>
      </c>
      <c r="E43" s="1291">
        <v>173440.80634450002</v>
      </c>
      <c r="F43" s="1332">
        <f t="shared" ref="F43:I44" si="20">J43+N43+R43+V43+Z43+AD43+AH43+AL43+AP43+AT43+AX43+BB43</f>
        <v>845</v>
      </c>
      <c r="G43" s="1332">
        <f t="shared" si="20"/>
        <v>439692.30685275677</v>
      </c>
      <c r="H43" s="1332">
        <f t="shared" si="20"/>
        <v>131</v>
      </c>
      <c r="I43" s="1332">
        <f t="shared" si="20"/>
        <v>93200.458440424001</v>
      </c>
      <c r="J43" s="1332">
        <v>86</v>
      </c>
      <c r="K43" s="1332">
        <v>25739.755809819999</v>
      </c>
      <c r="L43" s="1332">
        <v>15</v>
      </c>
      <c r="M43" s="1332">
        <v>4768.2442944240001</v>
      </c>
      <c r="N43" s="1300">
        <v>112</v>
      </c>
      <c r="O43" s="1300">
        <v>58075.972811163985</v>
      </c>
      <c r="P43" s="1300">
        <v>11</v>
      </c>
      <c r="Q43" s="1300">
        <v>3151.2303027000003</v>
      </c>
      <c r="R43" s="1300">
        <v>105</v>
      </c>
      <c r="S43" s="1300">
        <v>54569.274626990002</v>
      </c>
      <c r="T43" s="1300">
        <v>26</v>
      </c>
      <c r="U43" s="1300">
        <v>9727.8817677999996</v>
      </c>
      <c r="V43" s="1300">
        <v>110</v>
      </c>
      <c r="W43" s="1300">
        <v>73509.787569345004</v>
      </c>
      <c r="X43" s="1300">
        <v>25</v>
      </c>
      <c r="Y43" s="1300">
        <v>20534.6030565</v>
      </c>
      <c r="Z43" s="1300">
        <v>158</v>
      </c>
      <c r="AA43" s="1300">
        <v>68795.42999380581</v>
      </c>
      <c r="AB43" s="1300">
        <v>12</v>
      </c>
      <c r="AC43" s="1300">
        <v>10616.3776046</v>
      </c>
      <c r="AD43" s="1300">
        <v>137</v>
      </c>
      <c r="AE43" s="1300">
        <v>105229.739280494</v>
      </c>
      <c r="AF43" s="1300">
        <v>20</v>
      </c>
      <c r="AG43" s="1300">
        <v>22092.151414399999</v>
      </c>
      <c r="AH43" s="1300">
        <v>137</v>
      </c>
      <c r="AI43" s="1300">
        <v>53772.346761138004</v>
      </c>
      <c r="AJ43" s="1300">
        <v>22</v>
      </c>
      <c r="AK43" s="1300">
        <v>22309.97</v>
      </c>
    </row>
    <row r="44" spans="1:37" s="225" customFormat="1" x14ac:dyDescent="0.25">
      <c r="A44" s="1298" t="s">
        <v>662</v>
      </c>
      <c r="B44" s="1291">
        <v>45</v>
      </c>
      <c r="C44" s="1291">
        <v>19166.309999999998</v>
      </c>
      <c r="D44" s="1291">
        <v>0</v>
      </c>
      <c r="E44" s="1291">
        <v>0</v>
      </c>
      <c r="F44" s="1291">
        <f t="shared" si="20"/>
        <v>24</v>
      </c>
      <c r="G44" s="1291">
        <f t="shared" si="20"/>
        <v>4725.6769999999997</v>
      </c>
      <c r="H44" s="1291">
        <f t="shared" si="20"/>
        <v>1</v>
      </c>
      <c r="I44" s="1291">
        <f t="shared" si="20"/>
        <v>800</v>
      </c>
      <c r="J44" s="1300">
        <v>4</v>
      </c>
      <c r="K44" s="1300">
        <v>686.75</v>
      </c>
      <c r="L44" s="1300">
        <v>0</v>
      </c>
      <c r="M44" s="1300">
        <v>0</v>
      </c>
      <c r="N44" s="1333">
        <v>3</v>
      </c>
      <c r="O44" s="1333">
        <v>1206.96</v>
      </c>
      <c r="P44" s="1300">
        <v>0</v>
      </c>
      <c r="Q44" s="1300">
        <v>0</v>
      </c>
      <c r="R44" s="1333">
        <v>3</v>
      </c>
      <c r="S44" s="1333">
        <v>560.25</v>
      </c>
      <c r="T44" s="1300">
        <v>0</v>
      </c>
      <c r="U44" s="1300">
        <v>0</v>
      </c>
      <c r="V44" s="1334">
        <v>2</v>
      </c>
      <c r="W44" s="1335">
        <v>261.63</v>
      </c>
      <c r="X44" s="1300">
        <v>0</v>
      </c>
      <c r="Y44" s="1300">
        <v>0</v>
      </c>
      <c r="Z44" s="1333">
        <v>4</v>
      </c>
      <c r="AA44" s="1333">
        <v>444.99</v>
      </c>
      <c r="AB44" s="1300">
        <v>0</v>
      </c>
      <c r="AC44" s="1300">
        <v>0</v>
      </c>
      <c r="AD44" s="1300">
        <v>4</v>
      </c>
      <c r="AE44" s="1300">
        <v>895.26</v>
      </c>
      <c r="AF44" s="1300">
        <v>1</v>
      </c>
      <c r="AG44" s="1300">
        <v>800</v>
      </c>
      <c r="AH44" s="1300">
        <v>4</v>
      </c>
      <c r="AI44" s="1300">
        <v>669.83699999999988</v>
      </c>
      <c r="AJ44" s="1300">
        <v>0</v>
      </c>
      <c r="AK44" s="1300">
        <v>0</v>
      </c>
    </row>
    <row r="45" spans="1:37" s="11" customFormat="1" x14ac:dyDescent="0.25">
      <c r="A45" s="1310" t="s">
        <v>668</v>
      </c>
      <c r="B45" s="1314">
        <f t="shared" ref="B45:AC45" si="21">B43+B44</f>
        <v>1165</v>
      </c>
      <c r="C45" s="1314">
        <f t="shared" si="21"/>
        <v>683482.43712287</v>
      </c>
      <c r="D45" s="1314">
        <f t="shared" si="21"/>
        <v>227</v>
      </c>
      <c r="E45" s="1314">
        <f t="shared" si="21"/>
        <v>173440.80634450002</v>
      </c>
      <c r="F45" s="1314">
        <f t="shared" si="21"/>
        <v>869</v>
      </c>
      <c r="G45" s="1314">
        <f t="shared" si="21"/>
        <v>444417.98385275679</v>
      </c>
      <c r="H45" s="1314">
        <f t="shared" si="21"/>
        <v>132</v>
      </c>
      <c r="I45" s="1314">
        <f t="shared" si="21"/>
        <v>94000.458440424001</v>
      </c>
      <c r="J45" s="1314">
        <f t="shared" si="21"/>
        <v>90</v>
      </c>
      <c r="K45" s="1314">
        <f t="shared" si="21"/>
        <v>26426.505809819999</v>
      </c>
      <c r="L45" s="1314">
        <f t="shared" si="21"/>
        <v>15</v>
      </c>
      <c r="M45" s="1314">
        <f t="shared" si="21"/>
        <v>4768.2442944240001</v>
      </c>
      <c r="N45" s="1314">
        <f t="shared" si="21"/>
        <v>115</v>
      </c>
      <c r="O45" s="1314">
        <f t="shared" si="21"/>
        <v>59282.932811163984</v>
      </c>
      <c r="P45" s="1314">
        <f t="shared" si="21"/>
        <v>11</v>
      </c>
      <c r="Q45" s="1314">
        <f t="shared" si="21"/>
        <v>3151.2303027000003</v>
      </c>
      <c r="R45" s="1314">
        <f t="shared" si="21"/>
        <v>108</v>
      </c>
      <c r="S45" s="1314">
        <f t="shared" si="21"/>
        <v>55129.524626990002</v>
      </c>
      <c r="T45" s="1314">
        <f t="shared" si="21"/>
        <v>26</v>
      </c>
      <c r="U45" s="1314">
        <f t="shared" si="21"/>
        <v>9727.8817677999996</v>
      </c>
      <c r="V45" s="1314">
        <f t="shared" si="21"/>
        <v>112</v>
      </c>
      <c r="W45" s="1314">
        <f t="shared" si="21"/>
        <v>73771.417569345009</v>
      </c>
      <c r="X45" s="1314">
        <f t="shared" si="21"/>
        <v>25</v>
      </c>
      <c r="Y45" s="1314">
        <f t="shared" si="21"/>
        <v>20534.6030565</v>
      </c>
      <c r="Z45" s="1314">
        <f t="shared" si="21"/>
        <v>162</v>
      </c>
      <c r="AA45" s="1314">
        <f t="shared" si="21"/>
        <v>69240.419993805815</v>
      </c>
      <c r="AB45" s="1314">
        <f t="shared" si="21"/>
        <v>12</v>
      </c>
      <c r="AC45" s="1314">
        <f t="shared" si="21"/>
        <v>10616.3776046</v>
      </c>
      <c r="AD45" s="1314">
        <f t="shared" ref="AD45:AK45" si="22">AD43+AD44</f>
        <v>141</v>
      </c>
      <c r="AE45" s="1314">
        <f t="shared" si="22"/>
        <v>106124.999280494</v>
      </c>
      <c r="AF45" s="1314">
        <f t="shared" si="22"/>
        <v>21</v>
      </c>
      <c r="AG45" s="1314">
        <f t="shared" si="22"/>
        <v>22892.151414399999</v>
      </c>
      <c r="AH45" s="1314">
        <f t="shared" si="22"/>
        <v>141</v>
      </c>
      <c r="AI45" s="1314">
        <f t="shared" si="22"/>
        <v>54442.183761138003</v>
      </c>
      <c r="AJ45" s="1314">
        <f t="shared" si="22"/>
        <v>22</v>
      </c>
      <c r="AK45" s="1314">
        <f t="shared" si="22"/>
        <v>22309.97</v>
      </c>
    </row>
    <row r="46" spans="1:37" s="11" customFormat="1" x14ac:dyDescent="0.25">
      <c r="A46" s="1338" t="s">
        <v>615</v>
      </c>
      <c r="B46" s="1339"/>
      <c r="C46" s="1339"/>
      <c r="D46" s="1339"/>
      <c r="E46" s="1339"/>
      <c r="F46" s="1340"/>
      <c r="G46" s="1340"/>
      <c r="H46" s="1340"/>
      <c r="I46" s="1340"/>
      <c r="J46" s="1340"/>
      <c r="K46" s="1340"/>
      <c r="L46" s="1340"/>
      <c r="M46" s="1341"/>
      <c r="N46" s="1340"/>
      <c r="O46" s="1340"/>
      <c r="P46" s="1340"/>
      <c r="Q46" s="1341"/>
      <c r="R46" s="1340"/>
      <c r="S46" s="1340"/>
      <c r="T46" s="1340"/>
      <c r="U46" s="1341"/>
      <c r="V46" s="1340"/>
      <c r="W46" s="1340"/>
      <c r="X46" s="1340"/>
      <c r="Y46" s="1341"/>
      <c r="Z46" s="1340"/>
      <c r="AA46" s="1340"/>
      <c r="AB46" s="1340"/>
      <c r="AC46" s="1341"/>
      <c r="AD46" s="1340"/>
      <c r="AE46" s="1340"/>
      <c r="AF46" s="1340"/>
      <c r="AG46" s="1341"/>
      <c r="AH46" s="1340"/>
      <c r="AI46" s="1340"/>
      <c r="AJ46" s="1340"/>
      <c r="AK46" s="1341"/>
    </row>
    <row r="47" spans="1:37" s="225" customFormat="1" x14ac:dyDescent="0.25">
      <c r="A47" s="1298" t="s">
        <v>663</v>
      </c>
      <c r="B47" s="1291">
        <v>0</v>
      </c>
      <c r="C47" s="1291">
        <v>0</v>
      </c>
      <c r="D47" s="1291">
        <v>3</v>
      </c>
      <c r="E47" s="1291">
        <v>5905</v>
      </c>
      <c r="F47" s="1291">
        <f t="shared" ref="F47:I48" si="23">J47+N47+R47+V47+Z47+AD47+AH47+AL47+AP47+AT47+AX47+BB47</f>
        <v>0</v>
      </c>
      <c r="G47" s="1291">
        <f t="shared" si="23"/>
        <v>0</v>
      </c>
      <c r="H47" s="1291">
        <f t="shared" si="23"/>
        <v>1</v>
      </c>
      <c r="I47" s="1291">
        <f t="shared" si="23"/>
        <v>1228</v>
      </c>
      <c r="J47" s="1300">
        <v>0</v>
      </c>
      <c r="K47" s="1300">
        <v>0</v>
      </c>
      <c r="L47" s="1300">
        <v>0</v>
      </c>
      <c r="M47" s="1300">
        <v>0</v>
      </c>
      <c r="N47" s="1300">
        <v>0</v>
      </c>
      <c r="O47" s="1300">
        <v>0</v>
      </c>
      <c r="P47" s="1300">
        <v>0</v>
      </c>
      <c r="Q47" s="1300">
        <v>0</v>
      </c>
      <c r="R47" s="1300">
        <v>0</v>
      </c>
      <c r="S47" s="1300">
        <v>0</v>
      </c>
      <c r="T47" s="1300">
        <v>1</v>
      </c>
      <c r="U47" s="1300">
        <v>1228</v>
      </c>
      <c r="V47" s="1300">
        <v>0</v>
      </c>
      <c r="W47" s="1300">
        <v>0</v>
      </c>
      <c r="X47" s="1300">
        <v>0</v>
      </c>
      <c r="Y47" s="1300">
        <v>0</v>
      </c>
      <c r="Z47" s="1300">
        <v>0</v>
      </c>
      <c r="AA47" s="1300">
        <v>0</v>
      </c>
      <c r="AB47" s="1300">
        <v>0</v>
      </c>
      <c r="AC47" s="1300">
        <v>0</v>
      </c>
      <c r="AD47" s="1300">
        <v>0</v>
      </c>
      <c r="AE47" s="1300">
        <v>0</v>
      </c>
      <c r="AF47" s="1300">
        <v>0</v>
      </c>
      <c r="AG47" s="1300">
        <v>0</v>
      </c>
      <c r="AH47" s="1300">
        <v>0</v>
      </c>
      <c r="AI47" s="1300">
        <v>0</v>
      </c>
      <c r="AJ47" s="1300">
        <v>0</v>
      </c>
      <c r="AK47" s="1300">
        <v>0</v>
      </c>
    </row>
    <row r="48" spans="1:37" s="225" customFormat="1" x14ac:dyDescent="0.25">
      <c r="A48" s="1298" t="s">
        <v>664</v>
      </c>
      <c r="B48" s="1291">
        <v>0</v>
      </c>
      <c r="C48" s="1291">
        <v>0</v>
      </c>
      <c r="D48" s="1291">
        <v>14</v>
      </c>
      <c r="E48" s="1291">
        <v>33118.6</v>
      </c>
      <c r="F48" s="1291">
        <f t="shared" si="23"/>
        <v>0</v>
      </c>
      <c r="G48" s="1291">
        <f t="shared" si="23"/>
        <v>0</v>
      </c>
      <c r="H48" s="1291">
        <f t="shared" si="23"/>
        <v>5</v>
      </c>
      <c r="I48" s="1291">
        <f t="shared" si="23"/>
        <v>9383.1899999999987</v>
      </c>
      <c r="J48" s="1300">
        <v>0</v>
      </c>
      <c r="K48" s="1300">
        <v>0</v>
      </c>
      <c r="L48" s="1300">
        <v>0</v>
      </c>
      <c r="M48" s="1300">
        <v>0</v>
      </c>
      <c r="N48" s="1300">
        <v>0</v>
      </c>
      <c r="O48" s="1300">
        <v>0</v>
      </c>
      <c r="P48" s="1300">
        <v>0</v>
      </c>
      <c r="Q48" s="1300">
        <v>0</v>
      </c>
      <c r="R48" s="1300"/>
      <c r="S48" s="1300"/>
      <c r="T48" s="1300">
        <v>1</v>
      </c>
      <c r="U48" s="1300">
        <v>102.5</v>
      </c>
      <c r="V48" s="1300">
        <v>0</v>
      </c>
      <c r="W48" s="1300">
        <v>0</v>
      </c>
      <c r="X48" s="1300">
        <v>1</v>
      </c>
      <c r="Y48" s="1300">
        <v>1520</v>
      </c>
      <c r="Z48" s="1300">
        <v>0</v>
      </c>
      <c r="AA48" s="1300">
        <v>0</v>
      </c>
      <c r="AB48" s="1300">
        <v>1</v>
      </c>
      <c r="AC48" s="1300">
        <v>400.47</v>
      </c>
      <c r="AD48" s="1300">
        <v>0</v>
      </c>
      <c r="AE48" s="1300">
        <v>0</v>
      </c>
      <c r="AF48" s="1300">
        <v>1</v>
      </c>
      <c r="AG48" s="1300">
        <v>6666</v>
      </c>
      <c r="AH48" s="1300">
        <v>0</v>
      </c>
      <c r="AI48" s="1300">
        <v>0</v>
      </c>
      <c r="AJ48" s="1336">
        <v>1</v>
      </c>
      <c r="AK48" s="1336">
        <v>694.22</v>
      </c>
    </row>
    <row r="49" spans="1:37" s="11" customFormat="1" x14ac:dyDescent="0.25">
      <c r="A49" s="1310" t="s">
        <v>667</v>
      </c>
      <c r="B49" s="1337">
        <f t="shared" ref="B49:AK49" si="24">SUM(B47:B48)</f>
        <v>0</v>
      </c>
      <c r="C49" s="1337">
        <f t="shared" si="24"/>
        <v>0</v>
      </c>
      <c r="D49" s="1337">
        <f t="shared" si="24"/>
        <v>17</v>
      </c>
      <c r="E49" s="1337">
        <f t="shared" si="24"/>
        <v>39023.599999999999</v>
      </c>
      <c r="F49" s="1337">
        <f t="shared" si="24"/>
        <v>0</v>
      </c>
      <c r="G49" s="1337">
        <f t="shared" si="24"/>
        <v>0</v>
      </c>
      <c r="H49" s="1337">
        <f t="shared" si="24"/>
        <v>6</v>
      </c>
      <c r="I49" s="1337">
        <f t="shared" si="24"/>
        <v>10611.189999999999</v>
      </c>
      <c r="J49" s="1314">
        <f t="shared" si="24"/>
        <v>0</v>
      </c>
      <c r="K49" s="1314">
        <f t="shared" si="24"/>
        <v>0</v>
      </c>
      <c r="L49" s="1314">
        <f t="shared" si="24"/>
        <v>0</v>
      </c>
      <c r="M49" s="1314">
        <f t="shared" si="24"/>
        <v>0</v>
      </c>
      <c r="N49" s="1314">
        <f t="shared" si="24"/>
        <v>0</v>
      </c>
      <c r="O49" s="1314">
        <f t="shared" si="24"/>
        <v>0</v>
      </c>
      <c r="P49" s="1314">
        <f t="shared" si="24"/>
        <v>0</v>
      </c>
      <c r="Q49" s="1314">
        <f t="shared" si="24"/>
        <v>0</v>
      </c>
      <c r="R49" s="1314">
        <f t="shared" si="24"/>
        <v>0</v>
      </c>
      <c r="S49" s="1314">
        <f t="shared" si="24"/>
        <v>0</v>
      </c>
      <c r="T49" s="1314">
        <f t="shared" si="24"/>
        <v>2</v>
      </c>
      <c r="U49" s="1314">
        <f t="shared" si="24"/>
        <v>1330.5</v>
      </c>
      <c r="V49" s="1314">
        <f t="shared" si="24"/>
        <v>0</v>
      </c>
      <c r="W49" s="1314">
        <f t="shared" si="24"/>
        <v>0</v>
      </c>
      <c r="X49" s="1314">
        <f t="shared" si="24"/>
        <v>1</v>
      </c>
      <c r="Y49" s="1314">
        <f t="shared" si="24"/>
        <v>1520</v>
      </c>
      <c r="Z49" s="1314">
        <f t="shared" si="24"/>
        <v>0</v>
      </c>
      <c r="AA49" s="1314">
        <f t="shared" si="24"/>
        <v>0</v>
      </c>
      <c r="AB49" s="1314">
        <f t="shared" si="24"/>
        <v>1</v>
      </c>
      <c r="AC49" s="1314">
        <f t="shared" si="24"/>
        <v>400.47</v>
      </c>
      <c r="AD49" s="1314">
        <f t="shared" si="24"/>
        <v>0</v>
      </c>
      <c r="AE49" s="1314">
        <f t="shared" si="24"/>
        <v>0</v>
      </c>
      <c r="AF49" s="1314">
        <f t="shared" si="24"/>
        <v>1</v>
      </c>
      <c r="AG49" s="1314">
        <f t="shared" si="24"/>
        <v>6666</v>
      </c>
      <c r="AH49" s="1314">
        <f t="shared" si="24"/>
        <v>0</v>
      </c>
      <c r="AI49" s="1314">
        <f t="shared" si="24"/>
        <v>0</v>
      </c>
      <c r="AJ49" s="1314">
        <f t="shared" si="24"/>
        <v>1</v>
      </c>
      <c r="AK49" s="1314">
        <f t="shared" si="24"/>
        <v>694.22</v>
      </c>
    </row>
    <row r="50" spans="1:37" x14ac:dyDescent="0.25">
      <c r="A50" s="1806" t="s">
        <v>79</v>
      </c>
      <c r="B50" s="1806"/>
      <c r="C50" s="1806"/>
      <c r="D50" s="1806"/>
      <c r="E50" s="1806"/>
      <c r="F50" s="1806"/>
      <c r="G50" s="1806"/>
      <c r="H50" s="1806"/>
      <c r="I50" s="1806"/>
      <c r="J50" s="1806"/>
      <c r="K50" s="1806"/>
      <c r="L50" s="1806"/>
      <c r="M50" s="1806"/>
      <c r="N50" s="280"/>
      <c r="O50" s="280"/>
      <c r="AC50" s="14"/>
    </row>
    <row r="51" spans="1:37" x14ac:dyDescent="0.25">
      <c r="A51" s="279" t="s">
        <v>674</v>
      </c>
      <c r="B51" s="279"/>
      <c r="C51" s="279"/>
      <c r="D51" s="279"/>
      <c r="E51" s="279"/>
      <c r="F51" s="279"/>
      <c r="G51" s="323"/>
      <c r="H51" s="279"/>
      <c r="I51" s="279"/>
      <c r="J51" s="279"/>
      <c r="K51" s="279"/>
      <c r="L51" s="279"/>
      <c r="M51" s="279"/>
      <c r="N51" s="280"/>
      <c r="O51" s="280"/>
      <c r="Y51" s="14"/>
      <c r="AB51" s="14"/>
      <c r="AC51" s="14"/>
    </row>
    <row r="52" spans="1:37" x14ac:dyDescent="0.25">
      <c r="A52" s="279" t="s">
        <v>675</v>
      </c>
      <c r="B52" s="279"/>
      <c r="C52" s="279"/>
      <c r="D52" s="279"/>
      <c r="E52" s="279"/>
      <c r="F52" s="279"/>
      <c r="G52" s="279"/>
      <c r="H52" s="279"/>
      <c r="I52" s="279"/>
      <c r="J52" s="279"/>
      <c r="K52" s="279"/>
      <c r="L52" s="279"/>
      <c r="M52" s="279"/>
      <c r="N52" s="280"/>
      <c r="O52" s="280"/>
      <c r="Y52" s="14"/>
      <c r="AC52" s="14"/>
    </row>
    <row r="53" spans="1:37" x14ac:dyDescent="0.25">
      <c r="A53" s="224" t="s">
        <v>665</v>
      </c>
      <c r="B53" s="224"/>
      <c r="C53" s="224"/>
      <c r="D53" s="224"/>
      <c r="E53" s="224"/>
      <c r="F53" s="224"/>
      <c r="G53" s="224"/>
      <c r="H53" s="224"/>
      <c r="I53" s="224"/>
      <c r="J53" s="224"/>
      <c r="K53" s="224"/>
      <c r="L53" s="224"/>
      <c r="M53" s="224"/>
      <c r="N53" s="280"/>
      <c r="O53" s="280"/>
    </row>
    <row r="54" spans="1:37" x14ac:dyDescent="0.25">
      <c r="A54" s="224" t="s">
        <v>666</v>
      </c>
      <c r="B54" s="224"/>
      <c r="C54" s="224"/>
      <c r="D54" s="224"/>
      <c r="E54" s="224"/>
      <c r="F54" s="224"/>
      <c r="G54" s="224"/>
      <c r="H54" s="224"/>
      <c r="I54" s="224"/>
      <c r="J54" s="224"/>
      <c r="K54" s="224"/>
      <c r="L54" s="224"/>
      <c r="M54" s="224"/>
      <c r="N54" s="280"/>
      <c r="O54" s="280"/>
    </row>
    <row r="55" spans="1:37" x14ac:dyDescent="0.25">
      <c r="A55" s="224" t="s">
        <v>622</v>
      </c>
      <c r="B55" s="224"/>
      <c r="C55" s="224"/>
      <c r="D55" s="224"/>
      <c r="E55" s="224"/>
      <c r="F55" s="224"/>
      <c r="G55" s="224"/>
      <c r="H55" s="224"/>
      <c r="I55" s="224"/>
      <c r="J55" s="224"/>
      <c r="K55" s="224"/>
      <c r="L55" s="224"/>
      <c r="M55" s="224"/>
      <c r="N55" s="280"/>
      <c r="O55" s="280"/>
    </row>
    <row r="56" spans="1:37" x14ac:dyDescent="0.25">
      <c r="A56" s="181" t="s">
        <v>128</v>
      </c>
      <c r="B56" s="224"/>
      <c r="C56" s="224"/>
      <c r="D56" s="224"/>
      <c r="E56" s="224"/>
      <c r="F56" s="224"/>
      <c r="G56" s="224"/>
      <c r="H56" s="224"/>
      <c r="I56" s="224"/>
      <c r="J56" s="224"/>
      <c r="K56" s="224"/>
      <c r="L56" s="224"/>
      <c r="M56" s="224"/>
      <c r="N56" s="280"/>
      <c r="O56" s="280"/>
    </row>
    <row r="57" spans="1:37" x14ac:dyDescent="0.25">
      <c r="A57" s="224"/>
      <c r="B57" s="224"/>
      <c r="C57" s="224"/>
      <c r="D57" s="224"/>
      <c r="E57" s="224"/>
      <c r="F57" s="224"/>
      <c r="G57" s="224"/>
      <c r="H57" s="224"/>
      <c r="I57" s="224"/>
      <c r="J57" s="224"/>
      <c r="K57" s="224"/>
      <c r="L57" s="224"/>
      <c r="M57" s="224"/>
      <c r="N57" s="280"/>
      <c r="O57" s="280"/>
    </row>
    <row r="63" spans="1:37" x14ac:dyDescent="0.25">
      <c r="Q63" s="1281"/>
      <c r="R63" s="32"/>
      <c r="S63" s="32"/>
      <c r="T63" s="32"/>
      <c r="U63" s="32"/>
      <c r="V63" s="293"/>
      <c r="X63" s="293"/>
      <c r="Z63" s="293"/>
    </row>
    <row r="64" spans="1:37" x14ac:dyDescent="0.25">
      <c r="P64" s="1281"/>
      <c r="Q64" s="1281"/>
      <c r="R64" s="32"/>
      <c r="S64" s="32"/>
      <c r="T64" s="32"/>
      <c r="U64" s="32"/>
      <c r="V64" s="293"/>
      <c r="X64" s="293"/>
      <c r="Z64" s="293"/>
    </row>
    <row r="65" spans="17:26" x14ac:dyDescent="0.25">
      <c r="Q65" s="1281"/>
      <c r="R65" s="32"/>
      <c r="S65" s="32"/>
      <c r="T65" s="32"/>
      <c r="U65" s="32"/>
      <c r="V65" s="293"/>
      <c r="X65" s="293"/>
      <c r="Z65" s="293"/>
    </row>
    <row r="66" spans="17:26" x14ac:dyDescent="0.25">
      <c r="Q66" s="1281"/>
      <c r="R66" s="32"/>
      <c r="S66" s="32"/>
      <c r="T66" s="32"/>
      <c r="U66" s="32"/>
      <c r="V66" s="293"/>
      <c r="X66" s="293"/>
      <c r="Z66" s="293"/>
    </row>
    <row r="67" spans="17:26" x14ac:dyDescent="0.25">
      <c r="Q67" s="1281"/>
      <c r="R67" s="32"/>
      <c r="S67" s="32"/>
      <c r="T67" s="32"/>
      <c r="U67" s="32"/>
      <c r="V67" s="293"/>
      <c r="X67" s="293"/>
      <c r="Z67" s="293"/>
    </row>
    <row r="68" spans="17:26" x14ac:dyDescent="0.25">
      <c r="Q68" s="1281"/>
      <c r="R68" s="32"/>
      <c r="S68" s="32"/>
      <c r="T68" s="32"/>
      <c r="U68" s="32"/>
      <c r="V68" s="293"/>
      <c r="X68" s="293"/>
      <c r="Z68" s="293"/>
    </row>
    <row r="69" spans="17:26" x14ac:dyDescent="0.25">
      <c r="Q69" s="1281"/>
      <c r="R69" s="32"/>
      <c r="S69" s="32"/>
      <c r="T69" s="32"/>
      <c r="U69" s="32"/>
      <c r="V69" s="293"/>
      <c r="X69" s="293"/>
      <c r="Z69" s="293"/>
    </row>
    <row r="70" spans="17:26" x14ac:dyDescent="0.25">
      <c r="Q70" s="1281"/>
      <c r="R70" s="32"/>
      <c r="S70" s="32"/>
      <c r="T70" s="32"/>
      <c r="U70" s="32"/>
      <c r="V70" s="293"/>
      <c r="X70" s="293"/>
      <c r="Z70" s="293"/>
    </row>
    <row r="71" spans="17:26" x14ac:dyDescent="0.25">
      <c r="Q71" s="1281"/>
      <c r="R71" s="32"/>
      <c r="S71" s="32"/>
      <c r="T71" s="32"/>
      <c r="U71" s="32"/>
      <c r="V71" s="293"/>
      <c r="X71" s="293"/>
      <c r="Z71" s="293"/>
    </row>
    <row r="72" spans="17:26" x14ac:dyDescent="0.25">
      <c r="Q72" s="1281"/>
      <c r="R72" s="32"/>
      <c r="S72" s="32"/>
      <c r="T72" s="32"/>
      <c r="U72" s="32"/>
      <c r="V72" s="293"/>
      <c r="X72" s="293"/>
      <c r="Z72" s="293"/>
    </row>
    <row r="73" spans="17:26" x14ac:dyDescent="0.25">
      <c r="Q73" s="1281"/>
      <c r="R73" s="32"/>
      <c r="S73" s="32"/>
      <c r="T73" s="32"/>
      <c r="U73" s="32"/>
      <c r="V73" s="293"/>
      <c r="X73" s="293"/>
      <c r="Z73" s="293"/>
    </row>
    <row r="74" spans="17:26" x14ac:dyDescent="0.25">
      <c r="Q74" s="1281"/>
      <c r="R74" s="32"/>
      <c r="S74" s="32"/>
      <c r="T74" s="32"/>
      <c r="U74" s="32"/>
      <c r="V74" s="293"/>
      <c r="X74" s="293"/>
      <c r="Z74" s="293"/>
    </row>
    <row r="75" spans="17:26" x14ac:dyDescent="0.25">
      <c r="Q75" s="1281"/>
      <c r="R75" s="32"/>
      <c r="S75" s="32"/>
      <c r="T75" s="32"/>
      <c r="U75" s="32"/>
      <c r="V75" s="293"/>
      <c r="X75" s="293"/>
      <c r="Z75" s="293"/>
    </row>
    <row r="76" spans="17:26" x14ac:dyDescent="0.25">
      <c r="Q76" s="1281"/>
      <c r="R76" s="32"/>
      <c r="S76" s="32"/>
      <c r="T76" s="32"/>
      <c r="U76" s="32"/>
      <c r="V76" s="293"/>
      <c r="X76" s="293"/>
      <c r="Z76" s="293"/>
    </row>
    <row r="77" spans="17:26" x14ac:dyDescent="0.25">
      <c r="Q77" s="1281"/>
      <c r="R77" s="32"/>
      <c r="S77" s="32"/>
      <c r="T77" s="32"/>
      <c r="U77" s="32"/>
      <c r="V77" s="293"/>
      <c r="X77" s="293"/>
      <c r="Z77" s="293"/>
    </row>
    <row r="78" spans="17:26" x14ac:dyDescent="0.25">
      <c r="Q78" s="1281"/>
      <c r="R78" s="32"/>
      <c r="S78" s="32"/>
      <c r="T78" s="32"/>
      <c r="U78" s="32"/>
      <c r="V78" s="293"/>
      <c r="X78" s="293"/>
      <c r="Z78" s="293"/>
    </row>
    <row r="79" spans="17:26" x14ac:dyDescent="0.25">
      <c r="R79" s="32"/>
      <c r="S79" s="32"/>
      <c r="T79" s="32"/>
      <c r="U79" s="32"/>
      <c r="V79" s="293"/>
      <c r="X79" s="293"/>
      <c r="Z79" s="293"/>
    </row>
    <row r="80" spans="17:26" x14ac:dyDescent="0.25">
      <c r="R80" s="32"/>
      <c r="S80" s="32"/>
      <c r="T80" s="32"/>
      <c r="U80" s="32"/>
      <c r="V80" s="293"/>
      <c r="X80" s="293"/>
      <c r="Z80" s="293"/>
    </row>
    <row r="81" spans="1:26" x14ac:dyDescent="0.25">
      <c r="R81" s="32"/>
      <c r="S81" s="32"/>
      <c r="T81" s="32"/>
      <c r="U81" s="32"/>
      <c r="V81" s="293"/>
      <c r="X81" s="293"/>
      <c r="Z81" s="293"/>
    </row>
    <row r="82" spans="1:26" x14ac:dyDescent="0.25">
      <c r="R82" s="32"/>
      <c r="S82" s="32"/>
      <c r="T82" s="32"/>
      <c r="U82" s="32"/>
      <c r="V82" s="293"/>
      <c r="X82" s="293"/>
      <c r="Z82" s="293"/>
    </row>
    <row r="83" spans="1:26" ht="15.75" x14ac:dyDescent="0.25">
      <c r="A83" s="36"/>
      <c r="B83" s="36"/>
      <c r="C83" s="36"/>
      <c r="D83" s="36"/>
      <c r="E83" s="36"/>
      <c r="F83" s="37"/>
      <c r="G83" s="37"/>
      <c r="H83" s="38"/>
      <c r="I83" s="39"/>
      <c r="K83" s="39"/>
      <c r="L83" s="39"/>
      <c r="M83" s="39"/>
      <c r="R83" s="32"/>
      <c r="S83" s="32"/>
      <c r="T83" s="32"/>
      <c r="U83" s="32"/>
      <c r="V83" s="293"/>
      <c r="X83" s="293"/>
      <c r="Z83" s="293"/>
    </row>
    <row r="84" spans="1:26" x14ac:dyDescent="0.25">
      <c r="A84" s="40"/>
      <c r="B84" s="40"/>
      <c r="C84" s="40"/>
      <c r="D84" s="40"/>
      <c r="E84" s="40"/>
      <c r="F84" s="41"/>
      <c r="G84" s="41"/>
      <c r="H84" s="129"/>
      <c r="I84" s="129"/>
      <c r="K84" s="42"/>
      <c r="L84" s="42"/>
      <c r="M84" s="42"/>
    </row>
    <row r="85" spans="1:26" x14ac:dyDescent="0.25">
      <c r="A85" s="40"/>
      <c r="B85" s="40"/>
      <c r="C85" s="40"/>
      <c r="D85" s="40"/>
      <c r="E85" s="40"/>
      <c r="F85" s="41"/>
      <c r="G85" s="41"/>
      <c r="H85" s="41"/>
      <c r="I85" s="41"/>
      <c r="K85" s="41"/>
      <c r="L85" s="41"/>
      <c r="M85" s="41"/>
    </row>
    <row r="86" spans="1:26" x14ac:dyDescent="0.25">
      <c r="A86" s="40"/>
      <c r="B86" s="40"/>
      <c r="C86" s="40"/>
      <c r="D86" s="40"/>
      <c r="E86" s="40"/>
      <c r="F86" s="41"/>
      <c r="G86" s="41"/>
      <c r="H86" s="41"/>
      <c r="I86" s="41"/>
      <c r="K86" s="41"/>
      <c r="L86" s="41"/>
      <c r="M86" s="41"/>
      <c r="N86" s="1282"/>
      <c r="O86" s="1283"/>
    </row>
    <row r="90" spans="1:26" x14ac:dyDescent="0.25">
      <c r="P90" s="1281"/>
      <c r="Q90" s="1281"/>
    </row>
    <row r="93" spans="1:26" x14ac:dyDescent="0.25">
      <c r="F93" s="32"/>
      <c r="G93" s="32"/>
      <c r="H93" s="32"/>
      <c r="I93" s="32"/>
      <c r="J93" s="32"/>
      <c r="K93" s="32"/>
      <c r="L93" s="32"/>
      <c r="M93" s="32"/>
      <c r="N93" s="1281"/>
      <c r="O93" s="1281"/>
    </row>
    <row r="94" spans="1:26" x14ac:dyDescent="0.25">
      <c r="F94" s="32"/>
      <c r="G94" s="32"/>
      <c r="H94" s="32"/>
      <c r="I94" s="32"/>
      <c r="J94" s="32"/>
      <c r="K94" s="32"/>
      <c r="L94" s="32"/>
      <c r="M94" s="32"/>
      <c r="N94" s="1281"/>
      <c r="O94" s="1281"/>
    </row>
    <row r="100" spans="14:14" x14ac:dyDescent="0.25">
      <c r="N100" s="1284"/>
    </row>
  </sheetData>
  <mergeCells count="30">
    <mergeCell ref="A50:M50"/>
    <mergeCell ref="AD3:AE3"/>
    <mergeCell ref="AF3:AG3"/>
    <mergeCell ref="AH3:AI3"/>
    <mergeCell ref="AJ3:AK3"/>
    <mergeCell ref="R3:S3"/>
    <mergeCell ref="T3:U3"/>
    <mergeCell ref="V3:W3"/>
    <mergeCell ref="X3:Y3"/>
    <mergeCell ref="Z3:AA3"/>
    <mergeCell ref="AB3:AC3"/>
    <mergeCell ref="B3:C3"/>
    <mergeCell ref="D3:E3"/>
    <mergeCell ref="F3:G3"/>
    <mergeCell ref="H3:I3"/>
    <mergeCell ref="J3:K3"/>
    <mergeCell ref="AH2:AK2"/>
    <mergeCell ref="N2:Q2"/>
    <mergeCell ref="N3:O3"/>
    <mergeCell ref="P3:Q3"/>
    <mergeCell ref="A1:I1"/>
    <mergeCell ref="A2:A4"/>
    <mergeCell ref="B2:E2"/>
    <mergeCell ref="F2:I2"/>
    <mergeCell ref="J2:M2"/>
    <mergeCell ref="L3:M3"/>
    <mergeCell ref="R2:U2"/>
    <mergeCell ref="V2:Y2"/>
    <mergeCell ref="Z2:AC2"/>
    <mergeCell ref="AD2:AG2"/>
  </mergeCells>
  <printOptions horizontalCentered="1"/>
  <pageMargins left="0.7" right="0.7" top="0.75" bottom="0.75" header="0.3" footer="0.3"/>
  <pageSetup paperSize="9" scale="58" fitToWidth="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topLeftCell="A28" workbookViewId="0">
      <selection activeCell="G8" sqref="G8"/>
    </sheetView>
  </sheetViews>
  <sheetFormatPr defaultColWidth="9.140625" defaultRowHeight="15" x14ac:dyDescent="0.25"/>
  <cols>
    <col min="1" max="1" width="6.42578125" style="77" bestFit="1" customWidth="1"/>
    <col min="2" max="2" width="40.42578125" style="77" bestFit="1" customWidth="1"/>
    <col min="3" max="3" width="13.42578125" style="77" bestFit="1" customWidth="1"/>
    <col min="4" max="4" width="17.42578125" style="77" customWidth="1"/>
    <col min="5" max="5" width="10.42578125" style="77" bestFit="1" customWidth="1"/>
    <col min="6" max="6" width="7.5703125" style="77" bestFit="1" customWidth="1"/>
    <col min="7" max="7" width="6.140625" style="77" bestFit="1" customWidth="1"/>
    <col min="8" max="8" width="10.42578125" style="77" bestFit="1" customWidth="1"/>
    <col min="9" max="9" width="12.5703125" style="77" bestFit="1" customWidth="1"/>
    <col min="10" max="10" width="12.140625" style="77" bestFit="1" customWidth="1"/>
    <col min="11" max="16384" width="9.140625" style="77"/>
  </cols>
  <sheetData>
    <row r="1" spans="1:10" x14ac:dyDescent="0.25">
      <c r="A1" s="297" t="s">
        <v>1557</v>
      </c>
      <c r="B1" s="297"/>
      <c r="C1" s="297"/>
      <c r="D1" s="297"/>
      <c r="E1" s="297"/>
      <c r="F1" s="297"/>
      <c r="G1" s="297"/>
    </row>
    <row r="2" spans="1:10" s="220" customFormat="1" ht="60" x14ac:dyDescent="0.25">
      <c r="A2" s="1625" t="s">
        <v>398</v>
      </c>
      <c r="B2" s="1625" t="s">
        <v>306</v>
      </c>
      <c r="C2" s="1625" t="s">
        <v>399</v>
      </c>
      <c r="D2" s="1625" t="s">
        <v>400</v>
      </c>
      <c r="E2" s="1625" t="s">
        <v>401</v>
      </c>
      <c r="F2" s="1625" t="s">
        <v>310</v>
      </c>
      <c r="G2" s="1625" t="s">
        <v>402</v>
      </c>
      <c r="H2" s="1625" t="s">
        <v>403</v>
      </c>
      <c r="I2" s="1625" t="s">
        <v>404</v>
      </c>
      <c r="J2" s="1625" t="s">
        <v>405</v>
      </c>
    </row>
    <row r="3" spans="1:10" s="220" customFormat="1" x14ac:dyDescent="0.25">
      <c r="A3" s="1624">
        <v>1</v>
      </c>
      <c r="B3" s="1623" t="s">
        <v>1556</v>
      </c>
      <c r="C3" s="1595">
        <v>764.29344409999999</v>
      </c>
      <c r="D3" s="1595">
        <v>1370503.593170685</v>
      </c>
      <c r="E3" s="1595">
        <v>12.765614889999998</v>
      </c>
      <c r="F3" s="1595">
        <v>1.01</v>
      </c>
      <c r="G3" s="1595">
        <v>0.4</v>
      </c>
      <c r="H3" s="1595" t="s">
        <v>232</v>
      </c>
      <c r="I3" s="1595" t="s">
        <v>232</v>
      </c>
      <c r="J3" s="1595" t="s">
        <v>232</v>
      </c>
    </row>
    <row r="4" spans="1:10" s="220" customFormat="1" x14ac:dyDescent="0.25">
      <c r="A4" s="1624">
        <v>2</v>
      </c>
      <c r="B4" s="1623" t="s">
        <v>1555</v>
      </c>
      <c r="C4" s="1595">
        <v>13532.372898</v>
      </c>
      <c r="D4" s="1595">
        <v>1001108.0145794</v>
      </c>
      <c r="E4" s="1595">
        <v>9.3248638199999991</v>
      </c>
      <c r="F4" s="1595">
        <v>1.04</v>
      </c>
      <c r="G4" s="1595">
        <v>7.0000000000000007E-2</v>
      </c>
      <c r="H4" s="1595" t="s">
        <v>232</v>
      </c>
      <c r="I4" s="1595" t="s">
        <v>232</v>
      </c>
      <c r="J4" s="1595" t="s">
        <v>232</v>
      </c>
    </row>
    <row r="5" spans="1:10" s="220" customFormat="1" x14ac:dyDescent="0.25">
      <c r="A5" s="1624">
        <v>3</v>
      </c>
      <c r="B5" s="1623" t="s">
        <v>1554</v>
      </c>
      <c r="C5" s="1595">
        <v>1411.26929</v>
      </c>
      <c r="D5" s="1595">
        <v>914068.81832774996</v>
      </c>
      <c r="E5" s="1595">
        <v>8.5141334700000009</v>
      </c>
      <c r="F5" s="1595">
        <v>1</v>
      </c>
      <c r="G5" s="1595">
        <v>0.44</v>
      </c>
      <c r="H5" s="1595" t="s">
        <v>232</v>
      </c>
      <c r="I5" s="1595" t="s">
        <v>232</v>
      </c>
      <c r="J5" s="1595" t="s">
        <v>232</v>
      </c>
    </row>
    <row r="6" spans="1:10" s="220" customFormat="1" x14ac:dyDescent="0.25">
      <c r="A6" s="1624">
        <v>4</v>
      </c>
      <c r="B6" s="1623" t="s">
        <v>1553</v>
      </c>
      <c r="C6" s="1595">
        <v>2076.1234599999998</v>
      </c>
      <c r="D6" s="1595">
        <v>670545.40171750495</v>
      </c>
      <c r="E6" s="1595">
        <v>6.2458240900000002</v>
      </c>
      <c r="F6" s="1595">
        <v>0.72</v>
      </c>
      <c r="G6" s="1595">
        <v>0.19</v>
      </c>
      <c r="H6" s="1595" t="s">
        <v>232</v>
      </c>
      <c r="I6" s="1595" t="s">
        <v>232</v>
      </c>
      <c r="J6" s="1595" t="s">
        <v>232</v>
      </c>
    </row>
    <row r="7" spans="1:10" s="220" customFormat="1" x14ac:dyDescent="0.25">
      <c r="A7" s="1624">
        <v>5</v>
      </c>
      <c r="B7" s="1623" t="s">
        <v>1552</v>
      </c>
      <c r="C7" s="1595">
        <v>1251.2124415999999</v>
      </c>
      <c r="D7" s="1595">
        <v>596079.44420775003</v>
      </c>
      <c r="E7" s="1595">
        <v>5.5522077200000002</v>
      </c>
      <c r="F7" s="1595">
        <v>0.64</v>
      </c>
      <c r="G7" s="1595">
        <v>0.21</v>
      </c>
      <c r="H7" s="1595" t="s">
        <v>232</v>
      </c>
      <c r="I7" s="1595" t="s">
        <v>232</v>
      </c>
      <c r="J7" s="1595" t="s">
        <v>232</v>
      </c>
    </row>
    <row r="8" spans="1:10" s="220" customFormat="1" x14ac:dyDescent="0.25">
      <c r="A8" s="1624">
        <v>6</v>
      </c>
      <c r="B8" s="1623" t="s">
        <v>1551</v>
      </c>
      <c r="C8" s="1595">
        <v>275.02612699999997</v>
      </c>
      <c r="D8" s="1595">
        <v>510950.89192704007</v>
      </c>
      <c r="E8" s="1595">
        <v>4.7592741399999996</v>
      </c>
      <c r="F8" s="1595">
        <v>1.4</v>
      </c>
      <c r="G8" s="1595">
        <v>0.48</v>
      </c>
      <c r="H8" s="1595" t="s">
        <v>232</v>
      </c>
      <c r="I8" s="1595" t="s">
        <v>232</v>
      </c>
      <c r="J8" s="1595" t="s">
        <v>232</v>
      </c>
    </row>
    <row r="9" spans="1:10" s="220" customFormat="1" x14ac:dyDescent="0.25">
      <c r="A9" s="1624">
        <v>7</v>
      </c>
      <c r="B9" s="1623" t="s">
        <v>1550</v>
      </c>
      <c r="C9" s="1595">
        <v>2847.1716339999998</v>
      </c>
      <c r="D9" s="1595">
        <v>500287.81791635498</v>
      </c>
      <c r="E9" s="1595">
        <v>4.6599524800000003</v>
      </c>
      <c r="F9" s="1595">
        <v>0.84</v>
      </c>
      <c r="G9" s="1595">
        <v>0.27</v>
      </c>
      <c r="H9" s="1595" t="s">
        <v>232</v>
      </c>
      <c r="I9" s="1595" t="s">
        <v>232</v>
      </c>
      <c r="J9" s="1595" t="s">
        <v>232</v>
      </c>
    </row>
    <row r="10" spans="1:10" s="220" customFormat="1" x14ac:dyDescent="0.25">
      <c r="A10" s="1624">
        <v>8</v>
      </c>
      <c r="B10" s="1623" t="s">
        <v>1549</v>
      </c>
      <c r="C10" s="1595">
        <v>361.80875179999998</v>
      </c>
      <c r="D10" s="1595">
        <v>436243.33301053004</v>
      </c>
      <c r="E10" s="1595">
        <v>4.0634073600000002</v>
      </c>
      <c r="F10" s="1595">
        <v>0.62</v>
      </c>
      <c r="G10" s="1595">
        <v>0.17</v>
      </c>
      <c r="H10" s="1595" t="s">
        <v>232</v>
      </c>
      <c r="I10" s="1595" t="s">
        <v>232</v>
      </c>
      <c r="J10" s="1595" t="s">
        <v>232</v>
      </c>
    </row>
    <row r="11" spans="1:10" s="220" customFormat="1" x14ac:dyDescent="0.25">
      <c r="A11" s="1624">
        <v>9</v>
      </c>
      <c r="B11" s="1623" t="s">
        <v>1548</v>
      </c>
      <c r="C11" s="1595">
        <v>892.46200339999996</v>
      </c>
      <c r="D11" s="1595">
        <v>323662.82011701004</v>
      </c>
      <c r="E11" s="1595">
        <v>3.01477131</v>
      </c>
      <c r="F11" s="1595">
        <v>1.07</v>
      </c>
      <c r="G11" s="1595">
        <v>0.38</v>
      </c>
      <c r="H11" s="1595" t="s">
        <v>232</v>
      </c>
      <c r="I11" s="1595" t="s">
        <v>232</v>
      </c>
      <c r="J11" s="1595" t="s">
        <v>232</v>
      </c>
    </row>
    <row r="12" spans="1:10" s="220" customFormat="1" x14ac:dyDescent="0.25">
      <c r="A12" s="1624">
        <v>10</v>
      </c>
      <c r="B12" s="1623" t="s">
        <v>1547</v>
      </c>
      <c r="C12" s="1595">
        <v>618.86936219999996</v>
      </c>
      <c r="D12" s="1595">
        <v>322440.15485913004</v>
      </c>
      <c r="E12" s="1595">
        <v>3.0033827400000002</v>
      </c>
      <c r="F12" s="1595">
        <v>1.44</v>
      </c>
      <c r="G12" s="1595">
        <v>0.47</v>
      </c>
      <c r="H12" s="1595" t="s">
        <v>232</v>
      </c>
      <c r="I12" s="1595" t="s">
        <v>232</v>
      </c>
      <c r="J12" s="1595" t="s">
        <v>232</v>
      </c>
    </row>
    <row r="13" spans="1:10" s="220" customFormat="1" x14ac:dyDescent="0.25">
      <c r="A13" s="1624">
        <v>11</v>
      </c>
      <c r="B13" s="1623" t="s">
        <v>1546</v>
      </c>
      <c r="C13" s="1595">
        <v>621.76441550000004</v>
      </c>
      <c r="D13" s="1595">
        <v>301670.28346433997</v>
      </c>
      <c r="E13" s="1595">
        <v>2.80992088</v>
      </c>
      <c r="F13" s="1595">
        <v>1.26</v>
      </c>
      <c r="G13" s="1595">
        <v>0.32</v>
      </c>
      <c r="H13" s="1595" t="s">
        <v>232</v>
      </c>
      <c r="I13" s="1595" t="s">
        <v>232</v>
      </c>
      <c r="J13" s="1595" t="s">
        <v>232</v>
      </c>
    </row>
    <row r="14" spans="1:10" s="220" customFormat="1" x14ac:dyDescent="0.25">
      <c r="A14" s="1624">
        <v>12</v>
      </c>
      <c r="B14" s="1623" t="s">
        <v>1545</v>
      </c>
      <c r="C14" s="1595">
        <v>994.06000600000004</v>
      </c>
      <c r="D14" s="1595">
        <v>260102.50002124999</v>
      </c>
      <c r="E14" s="1595">
        <v>2.4227359699999997</v>
      </c>
      <c r="F14" s="1595">
        <v>0.86</v>
      </c>
      <c r="G14" s="1595">
        <v>0.27</v>
      </c>
      <c r="H14" s="1595" t="s">
        <v>232</v>
      </c>
      <c r="I14" s="1595" t="s">
        <v>232</v>
      </c>
      <c r="J14" s="1595" t="s">
        <v>232</v>
      </c>
    </row>
    <row r="15" spans="1:10" s="220" customFormat="1" x14ac:dyDescent="0.25">
      <c r="A15" s="1624">
        <v>13</v>
      </c>
      <c r="B15" s="1623" t="s">
        <v>1544</v>
      </c>
      <c r="C15" s="1595">
        <v>234.95912619999999</v>
      </c>
      <c r="D15" s="1595">
        <v>223449.90214954503</v>
      </c>
      <c r="E15" s="1595">
        <v>2.0813337599999997</v>
      </c>
      <c r="F15" s="1595">
        <v>0.28000000000000003</v>
      </c>
      <c r="G15" s="1595">
        <v>0.04</v>
      </c>
      <c r="H15" s="1595" t="s">
        <v>232</v>
      </c>
      <c r="I15" s="1595" t="s">
        <v>232</v>
      </c>
      <c r="J15" s="1595" t="s">
        <v>232</v>
      </c>
    </row>
    <row r="16" spans="1:10" s="220" customFormat="1" x14ac:dyDescent="0.25">
      <c r="A16" s="1624">
        <v>14</v>
      </c>
      <c r="B16" s="1623" t="s">
        <v>1543</v>
      </c>
      <c r="C16" s="1595">
        <v>542.73301919999994</v>
      </c>
      <c r="D16" s="1595">
        <v>196514.97256209</v>
      </c>
      <c r="E16" s="1595">
        <v>1.8304471999999998</v>
      </c>
      <c r="F16" s="1595">
        <v>0.7</v>
      </c>
      <c r="G16" s="1595">
        <v>0.18</v>
      </c>
      <c r="H16" s="1595" t="s">
        <v>232</v>
      </c>
      <c r="I16" s="1595" t="s">
        <v>232</v>
      </c>
      <c r="J16" s="1595" t="s">
        <v>232</v>
      </c>
    </row>
    <row r="17" spans="1:10" s="220" customFormat="1" x14ac:dyDescent="0.25">
      <c r="A17" s="1624">
        <v>15</v>
      </c>
      <c r="B17" s="1623" t="s">
        <v>1542</v>
      </c>
      <c r="C17" s="1595">
        <v>239.93349699999999</v>
      </c>
      <c r="D17" s="1595">
        <v>194508.82999427003</v>
      </c>
      <c r="E17" s="1595">
        <v>1.81176089</v>
      </c>
      <c r="F17" s="1595">
        <v>0.47</v>
      </c>
      <c r="G17" s="1595">
        <v>0.12</v>
      </c>
      <c r="H17" s="1595" t="s">
        <v>232</v>
      </c>
      <c r="I17" s="1595" t="s">
        <v>232</v>
      </c>
      <c r="J17" s="1595" t="s">
        <v>232</v>
      </c>
    </row>
    <row r="18" spans="1:10" s="220" customFormat="1" x14ac:dyDescent="0.25">
      <c r="A18" s="1624">
        <v>16</v>
      </c>
      <c r="B18" s="1623" t="s">
        <v>1541</v>
      </c>
      <c r="C18" s="1595">
        <v>123.799294</v>
      </c>
      <c r="D18" s="1595">
        <v>184403.87020224999</v>
      </c>
      <c r="E18" s="1595">
        <v>1.71763781</v>
      </c>
      <c r="F18" s="1595">
        <v>1.05</v>
      </c>
      <c r="G18" s="1595">
        <v>0.33</v>
      </c>
      <c r="H18" s="1595" t="s">
        <v>232</v>
      </c>
      <c r="I18" s="1595" t="s">
        <v>232</v>
      </c>
      <c r="J18" s="1595" t="s">
        <v>232</v>
      </c>
    </row>
    <row r="19" spans="1:10" s="220" customFormat="1" x14ac:dyDescent="0.25">
      <c r="A19" s="1624">
        <v>17</v>
      </c>
      <c r="B19" s="1623" t="s">
        <v>1540</v>
      </c>
      <c r="C19" s="1595">
        <v>9696.6661339999991</v>
      </c>
      <c r="D19" s="1595">
        <v>172030.14867048498</v>
      </c>
      <c r="E19" s="1595">
        <v>1.60238225</v>
      </c>
      <c r="F19" s="1595">
        <v>1.54</v>
      </c>
      <c r="G19" s="1595">
        <v>0.45</v>
      </c>
      <c r="H19" s="1595" t="s">
        <v>232</v>
      </c>
      <c r="I19" s="1595" t="s">
        <v>232</v>
      </c>
      <c r="J19" s="1595" t="s">
        <v>232</v>
      </c>
    </row>
    <row r="20" spans="1:10" s="220" customFormat="1" x14ac:dyDescent="0.25">
      <c r="A20" s="1624">
        <v>18</v>
      </c>
      <c r="B20" s="1623" t="s">
        <v>1539</v>
      </c>
      <c r="C20" s="1595">
        <v>736.19835460000002</v>
      </c>
      <c r="D20" s="1595">
        <v>166057.89912589503</v>
      </c>
      <c r="E20" s="1595">
        <v>1.5467534700000001</v>
      </c>
      <c r="F20" s="1595">
        <v>1.06</v>
      </c>
      <c r="G20" s="1595">
        <v>0.27</v>
      </c>
      <c r="H20" s="1595" t="s">
        <v>232</v>
      </c>
      <c r="I20" s="1595" t="s">
        <v>232</v>
      </c>
      <c r="J20" s="1595" t="s">
        <v>232</v>
      </c>
    </row>
    <row r="21" spans="1:10" s="220" customFormat="1" x14ac:dyDescent="0.25">
      <c r="A21" s="1624">
        <v>19</v>
      </c>
      <c r="B21" s="1623" t="s">
        <v>1538</v>
      </c>
      <c r="C21" s="1595">
        <v>35.548746100000002</v>
      </c>
      <c r="D21" s="1595">
        <v>152167.44395881999</v>
      </c>
      <c r="E21" s="1595">
        <v>1.41737023</v>
      </c>
      <c r="F21" s="1595">
        <v>1.39</v>
      </c>
      <c r="G21" s="1595">
        <v>0.22</v>
      </c>
      <c r="H21" s="1595" t="s">
        <v>232</v>
      </c>
      <c r="I21" s="1595" t="s">
        <v>232</v>
      </c>
      <c r="J21" s="1595" t="s">
        <v>232</v>
      </c>
    </row>
    <row r="22" spans="1:10" s="220" customFormat="1" x14ac:dyDescent="0.25">
      <c r="A22" s="1624">
        <v>20</v>
      </c>
      <c r="B22" s="1623" t="s">
        <v>1537</v>
      </c>
      <c r="C22" s="1595">
        <v>9300.6038189999999</v>
      </c>
      <c r="D22" s="1595">
        <v>149075.48096081999</v>
      </c>
      <c r="E22" s="1595">
        <v>1.3885700000000001</v>
      </c>
      <c r="F22" s="1595">
        <v>1.28</v>
      </c>
      <c r="G22" s="1595">
        <v>0.33</v>
      </c>
      <c r="H22" s="1595" t="s">
        <v>232</v>
      </c>
      <c r="I22" s="1595" t="s">
        <v>232</v>
      </c>
      <c r="J22" s="1595" t="s">
        <v>232</v>
      </c>
    </row>
    <row r="23" spans="1:10" s="220" customFormat="1" x14ac:dyDescent="0.25">
      <c r="A23" s="1624">
        <v>21</v>
      </c>
      <c r="B23" s="1623" t="s">
        <v>1536</v>
      </c>
      <c r="C23" s="1595">
        <v>157.20128700000001</v>
      </c>
      <c r="D23" s="1595">
        <v>145565.00019462002</v>
      </c>
      <c r="E23" s="1595">
        <v>1.35587148</v>
      </c>
      <c r="F23" s="1595">
        <v>0.79</v>
      </c>
      <c r="G23" s="1595">
        <v>0.24</v>
      </c>
      <c r="H23" s="1595" t="s">
        <v>232</v>
      </c>
      <c r="I23" s="1595" t="s">
        <v>232</v>
      </c>
      <c r="J23" s="1595" t="s">
        <v>232</v>
      </c>
    </row>
    <row r="24" spans="1:10" s="220" customFormat="1" x14ac:dyDescent="0.25">
      <c r="A24" s="1624">
        <v>22</v>
      </c>
      <c r="B24" s="1623" t="s">
        <v>1535</v>
      </c>
      <c r="C24" s="1595">
        <v>88.778616</v>
      </c>
      <c r="D24" s="1595">
        <v>135861.24967200001</v>
      </c>
      <c r="E24" s="1595">
        <v>1.2654854799999999</v>
      </c>
      <c r="F24" s="1595">
        <v>0.7</v>
      </c>
      <c r="G24" s="1595">
        <v>0.18</v>
      </c>
      <c r="H24" s="1595" t="s">
        <v>232</v>
      </c>
      <c r="I24" s="1595" t="s">
        <v>232</v>
      </c>
      <c r="J24" s="1595" t="s">
        <v>232</v>
      </c>
    </row>
    <row r="25" spans="1:10" s="220" customFormat="1" x14ac:dyDescent="0.25">
      <c r="A25" s="1624">
        <v>23</v>
      </c>
      <c r="B25" s="1623" t="s">
        <v>1534</v>
      </c>
      <c r="C25" s="1595">
        <v>288.69806</v>
      </c>
      <c r="D25" s="1595">
        <v>132750.14894070997</v>
      </c>
      <c r="E25" s="1595">
        <v>1.2365069899999999</v>
      </c>
      <c r="F25" s="1595">
        <v>1.68</v>
      </c>
      <c r="G25" s="1595">
        <v>0.41</v>
      </c>
      <c r="H25" s="1595" t="s">
        <v>232</v>
      </c>
      <c r="I25" s="1595" t="s">
        <v>232</v>
      </c>
      <c r="J25" s="1595" t="s">
        <v>232</v>
      </c>
    </row>
    <row r="26" spans="1:10" s="220" customFormat="1" x14ac:dyDescent="0.25">
      <c r="A26" s="1624">
        <v>24</v>
      </c>
      <c r="B26" s="1623" t="s">
        <v>1533</v>
      </c>
      <c r="C26" s="1595">
        <v>6290.1396029999996</v>
      </c>
      <c r="D26" s="1595">
        <v>132284.420530515</v>
      </c>
      <c r="E26" s="1595">
        <v>1.2321689499999999</v>
      </c>
      <c r="F26" s="1595">
        <v>1.1200000000000001</v>
      </c>
      <c r="G26" s="1595">
        <v>0.46</v>
      </c>
      <c r="H26" s="1595" t="s">
        <v>232</v>
      </c>
      <c r="I26" s="1595" t="s">
        <v>232</v>
      </c>
      <c r="J26" s="1595" t="s">
        <v>232</v>
      </c>
    </row>
    <row r="27" spans="1:10" s="220" customFormat="1" x14ac:dyDescent="0.25">
      <c r="A27" s="1624">
        <v>25</v>
      </c>
      <c r="B27" s="1623" t="s">
        <v>1532</v>
      </c>
      <c r="C27" s="1595">
        <v>244.5453966</v>
      </c>
      <c r="D27" s="1595">
        <v>129109.3422444</v>
      </c>
      <c r="E27" s="1595">
        <v>1.20259454</v>
      </c>
      <c r="F27" s="1595">
        <v>1.25</v>
      </c>
      <c r="G27" s="1595">
        <v>0.43</v>
      </c>
      <c r="H27" s="1595" t="s">
        <v>232</v>
      </c>
      <c r="I27" s="1595" t="s">
        <v>232</v>
      </c>
      <c r="J27" s="1595" t="s">
        <v>232</v>
      </c>
    </row>
    <row r="28" spans="1:10" s="220" customFormat="1" x14ac:dyDescent="0.25">
      <c r="A28" s="1624">
        <v>26</v>
      </c>
      <c r="B28" s="1623" t="s">
        <v>1531</v>
      </c>
      <c r="C28" s="1595">
        <v>1248.3527171000001</v>
      </c>
      <c r="D28" s="1595">
        <v>120538.10352066001</v>
      </c>
      <c r="E28" s="1595">
        <v>1.12275737</v>
      </c>
      <c r="F28" s="1595">
        <v>1.42</v>
      </c>
      <c r="G28" s="1595">
        <v>0.45</v>
      </c>
      <c r="H28" s="1595" t="s">
        <v>232</v>
      </c>
      <c r="I28" s="1595" t="s">
        <v>232</v>
      </c>
      <c r="J28" s="1595" t="s">
        <v>232</v>
      </c>
    </row>
    <row r="29" spans="1:10" s="220" customFormat="1" x14ac:dyDescent="0.25">
      <c r="A29" s="1624">
        <v>27</v>
      </c>
      <c r="B29" s="1623" t="s">
        <v>1530</v>
      </c>
      <c r="C29" s="1595">
        <v>131.70193320000001</v>
      </c>
      <c r="D29" s="1595">
        <v>113415.44046865501</v>
      </c>
      <c r="E29" s="1595">
        <v>1.0564130200000001</v>
      </c>
      <c r="F29" s="1595">
        <v>1.1100000000000001</v>
      </c>
      <c r="G29" s="1595">
        <v>0.19</v>
      </c>
      <c r="H29" s="1595" t="s">
        <v>232</v>
      </c>
      <c r="I29" s="1595" t="s">
        <v>232</v>
      </c>
      <c r="J29" s="1595" t="s">
        <v>232</v>
      </c>
    </row>
    <row r="30" spans="1:10" s="220" customFormat="1" x14ac:dyDescent="0.25">
      <c r="A30" s="1624">
        <v>28</v>
      </c>
      <c r="B30" s="1623" t="s">
        <v>1529</v>
      </c>
      <c r="C30" s="1595">
        <v>6353.2841879999996</v>
      </c>
      <c r="D30" s="1595">
        <v>112676.05506304</v>
      </c>
      <c r="E30" s="1595">
        <v>1.0495259800000001</v>
      </c>
      <c r="F30" s="1595">
        <v>0.54</v>
      </c>
      <c r="G30" s="1595">
        <v>0.13</v>
      </c>
      <c r="H30" s="1595" t="s">
        <v>232</v>
      </c>
      <c r="I30" s="1595" t="s">
        <v>232</v>
      </c>
      <c r="J30" s="1595" t="s">
        <v>232</v>
      </c>
    </row>
    <row r="31" spans="1:10" s="220" customFormat="1" x14ac:dyDescent="0.25">
      <c r="A31" s="1624">
        <v>29</v>
      </c>
      <c r="B31" s="1623" t="s">
        <v>1528</v>
      </c>
      <c r="C31" s="1595">
        <v>279.257608</v>
      </c>
      <c r="D31" s="1595">
        <v>112072.44253499999</v>
      </c>
      <c r="E31" s="1595">
        <v>1.0439036000000002</v>
      </c>
      <c r="F31" s="1595">
        <v>0.97</v>
      </c>
      <c r="G31" s="1595">
        <v>0.33</v>
      </c>
      <c r="H31" s="1595" t="s">
        <v>232</v>
      </c>
      <c r="I31" s="1595" t="s">
        <v>232</v>
      </c>
      <c r="J31" s="1595" t="s">
        <v>232</v>
      </c>
    </row>
    <row r="32" spans="1:10" s="220" customFormat="1" x14ac:dyDescent="0.25">
      <c r="A32" s="1624">
        <v>30</v>
      </c>
      <c r="B32" s="1623" t="s">
        <v>1527</v>
      </c>
      <c r="C32" s="1595">
        <v>95.919779000000005</v>
      </c>
      <c r="D32" s="1595">
        <v>110129.720016525</v>
      </c>
      <c r="E32" s="1595">
        <v>1.0258080299999999</v>
      </c>
      <c r="F32" s="1595">
        <v>1.1399999999999999</v>
      </c>
      <c r="G32" s="1595">
        <v>0.26</v>
      </c>
      <c r="H32" s="1595" t="s">
        <v>232</v>
      </c>
      <c r="I32" s="1595" t="s">
        <v>232</v>
      </c>
      <c r="J32" s="1595" t="s">
        <v>232</v>
      </c>
    </row>
    <row r="33" spans="1:10" s="220" customFormat="1" x14ac:dyDescent="0.25">
      <c r="A33" s="1624">
        <v>31</v>
      </c>
      <c r="B33" s="1623" t="s">
        <v>1526</v>
      </c>
      <c r="C33" s="1595">
        <v>489.31062700000001</v>
      </c>
      <c r="D33" s="1595">
        <v>108562.06893482</v>
      </c>
      <c r="E33" s="1595">
        <v>1.01120608</v>
      </c>
      <c r="F33" s="1595">
        <v>0.79</v>
      </c>
      <c r="G33" s="1595">
        <v>0.18</v>
      </c>
      <c r="H33" s="1595" t="s">
        <v>232</v>
      </c>
      <c r="I33" s="1595" t="s">
        <v>232</v>
      </c>
      <c r="J33" s="1595" t="s">
        <v>232</v>
      </c>
    </row>
    <row r="34" spans="1:10" s="220" customFormat="1" x14ac:dyDescent="0.25">
      <c r="A34" s="1624">
        <v>32</v>
      </c>
      <c r="B34" s="1623" t="s">
        <v>1525</v>
      </c>
      <c r="C34" s="1595">
        <v>224.72265229999999</v>
      </c>
      <c r="D34" s="1595">
        <v>96997.039655000015</v>
      </c>
      <c r="E34" s="1595">
        <v>0.90348310999999992</v>
      </c>
      <c r="F34" s="1595">
        <v>1.1299999999999999</v>
      </c>
      <c r="G34" s="1595">
        <v>0.24</v>
      </c>
      <c r="H34" s="1595" t="s">
        <v>232</v>
      </c>
      <c r="I34" s="1595" t="s">
        <v>232</v>
      </c>
      <c r="J34" s="1595" t="s">
        <v>232</v>
      </c>
    </row>
    <row r="35" spans="1:10" s="220" customFormat="1" x14ac:dyDescent="0.25">
      <c r="A35" s="1624">
        <v>33</v>
      </c>
      <c r="B35" s="1623" t="s">
        <v>1524</v>
      </c>
      <c r="C35" s="1595">
        <v>6162.7283269999998</v>
      </c>
      <c r="D35" s="1595">
        <v>94330.811742839986</v>
      </c>
      <c r="E35" s="1595">
        <v>0.87864841999999999</v>
      </c>
      <c r="F35" s="1595">
        <v>1.22</v>
      </c>
      <c r="G35" s="1595">
        <v>0.32</v>
      </c>
      <c r="H35" s="1595" t="s">
        <v>232</v>
      </c>
      <c r="I35" s="1595" t="s">
        <v>232</v>
      </c>
      <c r="J35" s="1595" t="s">
        <v>232</v>
      </c>
    </row>
    <row r="36" spans="1:10" s="220" customFormat="1" x14ac:dyDescent="0.25">
      <c r="A36" s="1624">
        <v>34</v>
      </c>
      <c r="B36" s="1623" t="s">
        <v>1523</v>
      </c>
      <c r="C36" s="1595">
        <v>432.02778899999998</v>
      </c>
      <c r="D36" s="1595">
        <v>87677.985754199995</v>
      </c>
      <c r="E36" s="1595">
        <v>0.81668038000000009</v>
      </c>
      <c r="F36" s="1595">
        <v>2.11</v>
      </c>
      <c r="G36" s="1595">
        <v>0.46</v>
      </c>
      <c r="H36" s="1595" t="s">
        <v>232</v>
      </c>
      <c r="I36" s="1595" t="s">
        <v>232</v>
      </c>
      <c r="J36" s="1595" t="s">
        <v>232</v>
      </c>
    </row>
    <row r="37" spans="1:10" s="220" customFormat="1" x14ac:dyDescent="0.25">
      <c r="A37" s="1624">
        <v>35</v>
      </c>
      <c r="B37" s="1623" t="s">
        <v>1522</v>
      </c>
      <c r="C37" s="1595">
        <v>161.51908879999999</v>
      </c>
      <c r="D37" s="1595">
        <v>85646.513679299998</v>
      </c>
      <c r="E37" s="1595">
        <v>0.79775815000000005</v>
      </c>
      <c r="F37" s="1595">
        <v>0.28999999999999998</v>
      </c>
      <c r="G37" s="1595">
        <v>0.03</v>
      </c>
      <c r="H37" s="1595" t="s">
        <v>232</v>
      </c>
      <c r="I37" s="1595" t="s">
        <v>232</v>
      </c>
      <c r="J37" s="1595" t="s">
        <v>232</v>
      </c>
    </row>
    <row r="38" spans="1:10" s="220" customFormat="1" x14ac:dyDescent="0.25">
      <c r="A38" s="1624">
        <v>36</v>
      </c>
      <c r="B38" s="1623" t="s">
        <v>1521</v>
      </c>
      <c r="C38" s="1595">
        <v>1046.4188804</v>
      </c>
      <c r="D38" s="1595">
        <v>82225.486745675007</v>
      </c>
      <c r="E38" s="1595">
        <v>0.76589285000000007</v>
      </c>
      <c r="F38" s="1595">
        <v>1.05</v>
      </c>
      <c r="G38" s="1595">
        <v>0.26</v>
      </c>
      <c r="H38" s="1595" t="s">
        <v>232</v>
      </c>
      <c r="I38" s="1595" t="s">
        <v>232</v>
      </c>
      <c r="J38" s="1595" t="s">
        <v>232</v>
      </c>
    </row>
    <row r="39" spans="1:10" s="220" customFormat="1" x14ac:dyDescent="0.25">
      <c r="A39" s="1624">
        <v>37</v>
      </c>
      <c r="B39" s="1623" t="s">
        <v>1520</v>
      </c>
      <c r="C39" s="1595">
        <v>96.415716000000003</v>
      </c>
      <c r="D39" s="1595">
        <v>80219.892965079998</v>
      </c>
      <c r="E39" s="1595">
        <v>0.74721166000000006</v>
      </c>
      <c r="F39" s="1595">
        <v>0.3</v>
      </c>
      <c r="G39" s="1595">
        <v>0</v>
      </c>
      <c r="H39" s="1595" t="s">
        <v>232</v>
      </c>
      <c r="I39" s="1595" t="s">
        <v>232</v>
      </c>
      <c r="J39" s="1595" t="s">
        <v>232</v>
      </c>
    </row>
    <row r="40" spans="1:10" s="220" customFormat="1" x14ac:dyDescent="0.25">
      <c r="A40" s="1624">
        <v>38</v>
      </c>
      <c r="B40" s="1623" t="s">
        <v>1519</v>
      </c>
      <c r="C40" s="1595">
        <v>83.438473000000002</v>
      </c>
      <c r="D40" s="1595">
        <v>73590.268990700002</v>
      </c>
      <c r="E40" s="1595">
        <v>0.68545973999999998</v>
      </c>
      <c r="F40" s="1595">
        <v>0.2</v>
      </c>
      <c r="G40" s="1595">
        <v>0</v>
      </c>
      <c r="H40" s="1595" t="s">
        <v>232</v>
      </c>
      <c r="I40" s="1595" t="s">
        <v>232</v>
      </c>
      <c r="J40" s="1595" t="s">
        <v>232</v>
      </c>
    </row>
    <row r="41" spans="1:10" s="220" customFormat="1" x14ac:dyDescent="0.25">
      <c r="A41" s="1622">
        <v>39</v>
      </c>
      <c r="B41" s="1621" t="s">
        <v>1518</v>
      </c>
      <c r="C41" s="1595">
        <v>115.4180729</v>
      </c>
      <c r="D41" s="1595">
        <v>70502.784323550004</v>
      </c>
      <c r="E41" s="1595">
        <v>0.65670123000000002</v>
      </c>
      <c r="F41" s="1595">
        <v>2.06</v>
      </c>
      <c r="G41" s="1595">
        <v>0.36</v>
      </c>
      <c r="H41" s="1595" t="s">
        <v>232</v>
      </c>
      <c r="I41" s="1595" t="s">
        <v>232</v>
      </c>
      <c r="J41" s="1595" t="s">
        <v>232</v>
      </c>
    </row>
    <row r="42" spans="1:10" s="220" customFormat="1" x14ac:dyDescent="0.25">
      <c r="A42" s="1620">
        <v>40</v>
      </c>
      <c r="B42" s="1619" t="s">
        <v>1517</v>
      </c>
      <c r="C42" s="1595">
        <v>779.01949300000001</v>
      </c>
      <c r="D42" s="1595">
        <v>65873.167625924994</v>
      </c>
      <c r="E42" s="1595">
        <v>0.61357846000000005</v>
      </c>
      <c r="F42" s="1595">
        <v>1.26</v>
      </c>
      <c r="G42" s="1595">
        <v>0.32</v>
      </c>
      <c r="H42" s="1595" t="s">
        <v>232</v>
      </c>
      <c r="I42" s="1595" t="s">
        <v>232</v>
      </c>
      <c r="J42" s="1595" t="s">
        <v>232</v>
      </c>
    </row>
    <row r="43" spans="1:10" s="220" customFormat="1" x14ac:dyDescent="0.25">
      <c r="A43" s="200"/>
      <c r="B43" s="201"/>
      <c r="C43" s="202"/>
      <c r="D43" s="202"/>
      <c r="E43" s="203"/>
      <c r="F43" s="204"/>
      <c r="G43" s="204"/>
      <c r="H43" s="204"/>
      <c r="I43" s="204"/>
      <c r="J43" s="201"/>
    </row>
    <row r="44" spans="1:10" s="220" customFormat="1" x14ac:dyDescent="0.25">
      <c r="A44" s="1901" t="s">
        <v>79</v>
      </c>
      <c r="B44" s="1901"/>
      <c r="C44" s="1901"/>
      <c r="D44" s="1901"/>
      <c r="E44" s="1901"/>
      <c r="F44" s="1901"/>
      <c r="G44" s="1901"/>
      <c r="H44" s="1901"/>
      <c r="I44" s="1901"/>
      <c r="J44" s="1901"/>
    </row>
    <row r="45" spans="1:10" s="220" customFormat="1" x14ac:dyDescent="0.25">
      <c r="A45" s="1901" t="s">
        <v>406</v>
      </c>
      <c r="B45" s="1901"/>
      <c r="C45" s="1901"/>
      <c r="D45" s="1901"/>
      <c r="E45" s="1901"/>
      <c r="F45" s="1901"/>
      <c r="G45" s="1901"/>
      <c r="H45" s="1901"/>
      <c r="I45" s="1901"/>
      <c r="J45" s="1901"/>
    </row>
    <row r="46" spans="1:10" s="220" customFormat="1" x14ac:dyDescent="0.25">
      <c r="A46" s="1901" t="s">
        <v>407</v>
      </c>
      <c r="B46" s="1901"/>
      <c r="C46" s="1901"/>
      <c r="D46" s="1901"/>
      <c r="E46" s="1901"/>
      <c r="F46" s="1901"/>
      <c r="G46" s="1901"/>
      <c r="H46" s="1901"/>
      <c r="I46" s="1901"/>
      <c r="J46" s="1901"/>
    </row>
    <row r="47" spans="1:10" s="220" customFormat="1" x14ac:dyDescent="0.25">
      <c r="A47" s="1901" t="s">
        <v>408</v>
      </c>
      <c r="B47" s="1901"/>
      <c r="C47" s="1901"/>
      <c r="D47" s="1901"/>
      <c r="E47" s="1901"/>
      <c r="F47" s="1901"/>
      <c r="G47" s="1901"/>
      <c r="H47" s="1901"/>
      <c r="I47" s="1901"/>
      <c r="J47" s="1901"/>
    </row>
    <row r="48" spans="1:10" s="220" customFormat="1" x14ac:dyDescent="0.25">
      <c r="A48" s="1901" t="s">
        <v>409</v>
      </c>
      <c r="B48" s="1901"/>
      <c r="C48" s="1901"/>
      <c r="D48" s="1901"/>
      <c r="E48" s="1901"/>
      <c r="F48" s="1901"/>
      <c r="G48" s="1901"/>
      <c r="H48" s="1901"/>
      <c r="I48" s="1901"/>
      <c r="J48" s="1901"/>
    </row>
    <row r="49" spans="1:10" s="220" customFormat="1" x14ac:dyDescent="0.25">
      <c r="A49" s="1381" t="s">
        <v>1231</v>
      </c>
      <c r="B49" s="1381"/>
      <c r="C49" s="1381"/>
      <c r="D49" s="1381"/>
      <c r="E49" s="1381"/>
      <c r="F49" s="1381"/>
      <c r="G49" s="1381"/>
      <c r="H49" s="1381"/>
      <c r="I49" s="1381"/>
      <c r="J49" s="1381"/>
    </row>
    <row r="50" spans="1:10" s="220" customFormat="1" x14ac:dyDescent="0.25">
      <c r="A50" s="1872" t="s">
        <v>305</v>
      </c>
      <c r="B50" s="1872"/>
      <c r="C50" s="1872"/>
      <c r="D50" s="1872"/>
      <c r="E50" s="1872"/>
      <c r="F50" s="1872"/>
      <c r="G50" s="1872"/>
      <c r="H50" s="1872"/>
      <c r="I50" s="1872"/>
      <c r="J50" s="1872"/>
    </row>
    <row r="51" spans="1:10" s="220" customFormat="1" x14ac:dyDescent="0.25"/>
  </sheetData>
  <mergeCells count="6">
    <mergeCell ref="A50:J50"/>
    <mergeCell ref="A44:J44"/>
    <mergeCell ref="A45:J45"/>
    <mergeCell ref="A46:J46"/>
    <mergeCell ref="A47:J47"/>
    <mergeCell ref="A48:J48"/>
  </mergeCells>
  <printOptions horizontalCentered="1"/>
  <pageMargins left="0.78431372549019618" right="0.78431372549019618" top="0.98039215686274517" bottom="0.98039215686274517" header="0.50980392156862753" footer="0.50980392156862753"/>
  <pageSetup paperSize="9" scale="94" fitToHeight="0" orientation="landscape" useFirstPageNumber="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topLeftCell="A7" workbookViewId="0">
      <selection activeCell="M11" sqref="M11"/>
    </sheetView>
  </sheetViews>
  <sheetFormatPr defaultColWidth="9.140625" defaultRowHeight="15" x14ac:dyDescent="0.25"/>
  <cols>
    <col min="1" max="10" width="10.5703125" style="77" bestFit="1" customWidth="1"/>
    <col min="11" max="11" width="4.5703125" style="77" bestFit="1" customWidth="1"/>
    <col min="12" max="16384" width="9.140625" style="77"/>
  </cols>
  <sheetData>
    <row r="1" spans="1:10" ht="15.75" customHeight="1" x14ac:dyDescent="0.25">
      <c r="A1" s="127" t="s">
        <v>410</v>
      </c>
      <c r="B1" s="127"/>
      <c r="C1" s="127"/>
      <c r="D1" s="127"/>
      <c r="E1" s="127"/>
      <c r="F1" s="127"/>
      <c r="G1" s="127"/>
    </row>
    <row r="2" spans="1:10" s="220" customFormat="1" x14ac:dyDescent="0.25">
      <c r="A2" s="2001" t="s">
        <v>140</v>
      </c>
      <c r="B2" s="2002" t="s">
        <v>71</v>
      </c>
      <c r="C2" s="2003"/>
      <c r="D2" s="2004"/>
      <c r="E2" s="2002" t="s">
        <v>72</v>
      </c>
      <c r="F2" s="2003"/>
      <c r="G2" s="2004"/>
      <c r="H2" s="2002" t="s">
        <v>73</v>
      </c>
      <c r="I2" s="2003"/>
      <c r="J2" s="2004"/>
    </row>
    <row r="3" spans="1:10" s="220" customFormat="1" ht="48.75" customHeight="1" x14ac:dyDescent="0.25">
      <c r="A3" s="1878"/>
      <c r="B3" s="1585" t="s">
        <v>411</v>
      </c>
      <c r="C3" s="1585" t="s">
        <v>412</v>
      </c>
      <c r="D3" s="1585" t="s">
        <v>413</v>
      </c>
      <c r="E3" s="1585" t="s">
        <v>411</v>
      </c>
      <c r="F3" s="1585" t="s">
        <v>412</v>
      </c>
      <c r="G3" s="1585" t="s">
        <v>413</v>
      </c>
      <c r="H3" s="1585" t="s">
        <v>411</v>
      </c>
      <c r="I3" s="1585" t="s">
        <v>412</v>
      </c>
      <c r="J3" s="1585" t="s">
        <v>413</v>
      </c>
    </row>
    <row r="4" spans="1:10" s="81" customFormat="1" ht="15.75" customHeight="1" x14ac:dyDescent="0.25">
      <c r="A4" s="1521" t="s">
        <v>477</v>
      </c>
      <c r="B4" s="1565">
        <v>2772</v>
      </c>
      <c r="C4" s="1565">
        <v>1284</v>
      </c>
      <c r="D4" s="1635">
        <v>2.1588785046728973</v>
      </c>
      <c r="E4" s="1564">
        <v>1768</v>
      </c>
      <c r="F4" s="1564">
        <v>690</v>
      </c>
      <c r="G4" s="1634">
        <v>2.5623188405797102</v>
      </c>
      <c r="H4" s="1633">
        <v>3</v>
      </c>
      <c r="I4" s="1633">
        <v>0</v>
      </c>
      <c r="J4" s="1632" t="s">
        <v>683</v>
      </c>
    </row>
    <row r="5" spans="1:10" s="81" customFormat="1" ht="15.75" customHeight="1" x14ac:dyDescent="0.25">
      <c r="A5" s="1519" t="s">
        <v>681</v>
      </c>
      <c r="B5" s="1631">
        <v>3271</v>
      </c>
      <c r="C5" s="1631">
        <v>929</v>
      </c>
      <c r="D5" s="1630">
        <f>B5/C5</f>
        <v>3.5209903121636166</v>
      </c>
      <c r="E5" s="1631">
        <v>2029</v>
      </c>
      <c r="F5" s="1631">
        <v>528</v>
      </c>
      <c r="G5" s="1630">
        <f>E5/F5</f>
        <v>3.8428030303030303</v>
      </c>
      <c r="H5" s="1631">
        <v>2</v>
      </c>
      <c r="I5" s="1631">
        <v>3</v>
      </c>
      <c r="J5" s="1630">
        <f>H5/I5</f>
        <v>0.66666666666666663</v>
      </c>
    </row>
    <row r="6" spans="1:10" s="220" customFormat="1" ht="15.75" customHeight="1" x14ac:dyDescent="0.25">
      <c r="A6" s="1411">
        <v>45412</v>
      </c>
      <c r="B6" s="1545">
        <v>2840</v>
      </c>
      <c r="C6" s="1548">
        <v>1246</v>
      </c>
      <c r="D6" s="1628">
        <v>2.2792937399678972</v>
      </c>
      <c r="E6" s="1545">
        <v>2081</v>
      </c>
      <c r="F6" s="1545">
        <v>608</v>
      </c>
      <c r="G6" s="1627">
        <v>3.42</v>
      </c>
      <c r="H6" s="1583">
        <v>1</v>
      </c>
      <c r="I6" s="1583" t="s">
        <v>232</v>
      </c>
      <c r="J6" s="1626" t="s">
        <v>232</v>
      </c>
    </row>
    <row r="7" spans="1:10" s="220" customFormat="1" ht="15.75" customHeight="1" x14ac:dyDescent="0.25">
      <c r="A7" s="1411">
        <v>45443</v>
      </c>
      <c r="B7" s="1548">
        <v>1955</v>
      </c>
      <c r="C7" s="1548">
        <v>2146</v>
      </c>
      <c r="D7" s="1628">
        <v>0.91099720410065232</v>
      </c>
      <c r="E7" s="1545">
        <v>1388</v>
      </c>
      <c r="F7" s="1545">
        <v>1330</v>
      </c>
      <c r="G7" s="1627">
        <v>1.04</v>
      </c>
      <c r="H7" s="1583" t="s">
        <v>232</v>
      </c>
      <c r="I7" s="1583">
        <v>1</v>
      </c>
      <c r="J7" s="1583" t="s">
        <v>232</v>
      </c>
    </row>
    <row r="8" spans="1:10" s="220" customFormat="1" ht="15.75" customHeight="1" x14ac:dyDescent="0.25">
      <c r="A8" s="1411">
        <v>45473</v>
      </c>
      <c r="B8" s="1548">
        <v>2343</v>
      </c>
      <c r="C8" s="1548">
        <v>1785</v>
      </c>
      <c r="D8" s="1628">
        <v>1.3126050420168067</v>
      </c>
      <c r="E8" s="1545">
        <v>1939</v>
      </c>
      <c r="F8" s="1545">
        <v>1082</v>
      </c>
      <c r="G8" s="1627">
        <v>1.79</v>
      </c>
      <c r="H8" s="1583">
        <v>1</v>
      </c>
      <c r="I8" s="1583">
        <v>1</v>
      </c>
      <c r="J8" s="1626">
        <v>1</v>
      </c>
    </row>
    <row r="9" spans="1:10" s="220" customFormat="1" ht="15.75" customHeight="1" x14ac:dyDescent="0.25">
      <c r="A9" s="1411">
        <v>45504</v>
      </c>
      <c r="B9" s="1548">
        <v>2975</v>
      </c>
      <c r="C9" s="1548">
        <v>1175</v>
      </c>
      <c r="D9" s="1629">
        <v>2.5319148936170213</v>
      </c>
      <c r="E9" s="1545">
        <v>2322</v>
      </c>
      <c r="F9" s="1545">
        <v>746</v>
      </c>
      <c r="G9" s="1627">
        <v>3.11</v>
      </c>
      <c r="H9" s="1583">
        <v>2</v>
      </c>
      <c r="I9" s="1583">
        <v>1</v>
      </c>
      <c r="J9" s="1626">
        <v>2</v>
      </c>
    </row>
    <row r="10" spans="1:10" s="220" customFormat="1" ht="15.75" customHeight="1" x14ac:dyDescent="0.25">
      <c r="A10" s="1411">
        <v>45535</v>
      </c>
      <c r="B10" s="1548">
        <v>2177</v>
      </c>
      <c r="C10" s="1548">
        <v>1986</v>
      </c>
      <c r="D10" s="1548">
        <v>1.096173212487412</v>
      </c>
      <c r="E10" s="1548">
        <v>1610</v>
      </c>
      <c r="F10" s="1548">
        <v>1453</v>
      </c>
      <c r="G10" s="1548">
        <v>1.1100000000000001</v>
      </c>
      <c r="H10" s="1548">
        <v>0</v>
      </c>
      <c r="I10" s="1548">
        <v>2</v>
      </c>
      <c r="J10" s="1548">
        <v>0</v>
      </c>
    </row>
    <row r="11" spans="1:10" s="220" customFormat="1" ht="19.5" customHeight="1" x14ac:dyDescent="0.25">
      <c r="A11" s="1411">
        <v>45565</v>
      </c>
      <c r="B11" s="1548">
        <v>2422</v>
      </c>
      <c r="C11" s="1548">
        <v>1763</v>
      </c>
      <c r="D11" s="1628">
        <f>B11/C11</f>
        <v>1.3737946681792399</v>
      </c>
      <c r="E11" s="1545">
        <v>1965</v>
      </c>
      <c r="F11" s="1545">
        <v>1161</v>
      </c>
      <c r="G11" s="1627">
        <v>1.69</v>
      </c>
      <c r="H11" s="1583">
        <v>1</v>
      </c>
      <c r="I11" s="1583">
        <v>1</v>
      </c>
      <c r="J11" s="1626">
        <v>1</v>
      </c>
    </row>
    <row r="12" spans="1:10" s="220" customFormat="1" ht="18" customHeight="1" x14ac:dyDescent="0.25">
      <c r="A12" s="1411">
        <v>45596</v>
      </c>
      <c r="B12" s="1548">
        <v>1389</v>
      </c>
      <c r="C12" s="1548">
        <v>2799</v>
      </c>
      <c r="D12" s="1628">
        <f>B12/C12</f>
        <v>0.4962486602357985</v>
      </c>
      <c r="E12" s="1545">
        <v>1091</v>
      </c>
      <c r="F12" s="1545">
        <v>2097</v>
      </c>
      <c r="G12" s="1627">
        <f>E12/F12</f>
        <v>0.5202670481640439</v>
      </c>
      <c r="H12" s="1583">
        <v>0</v>
      </c>
      <c r="I12" s="1583">
        <v>1</v>
      </c>
      <c r="J12" s="1626">
        <f>H12/I12</f>
        <v>0</v>
      </c>
    </row>
    <row r="13" spans="1:10" s="220" customFormat="1" ht="18" customHeight="1" x14ac:dyDescent="0.25">
      <c r="A13" s="1411">
        <v>45626</v>
      </c>
      <c r="B13" s="1548">
        <v>1633</v>
      </c>
      <c r="C13" s="1548">
        <v>2561</v>
      </c>
      <c r="D13" s="1628">
        <f>B13/C13</f>
        <v>0.6376415462709879</v>
      </c>
      <c r="E13" s="1545">
        <v>1130</v>
      </c>
      <c r="F13" s="1545">
        <v>2055</v>
      </c>
      <c r="G13" s="1627">
        <f>E13/F13</f>
        <v>0.54987834549878345</v>
      </c>
      <c r="H13" s="1583">
        <v>1</v>
      </c>
      <c r="I13" s="1583">
        <v>1</v>
      </c>
      <c r="J13" s="1626">
        <f>H13/I13</f>
        <v>1</v>
      </c>
    </row>
    <row r="14" spans="1:10" s="220" customForma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22"/>
      <c r="C14" s="222"/>
      <c r="D14" s="238"/>
      <c r="E14" s="239"/>
      <c r="F14" s="239"/>
      <c r="G14" s="240"/>
      <c r="H14" s="233"/>
      <c r="I14" s="233"/>
      <c r="J14" s="241"/>
    </row>
    <row r="15" spans="1:10" s="220" customFormat="1" x14ac:dyDescent="0.25">
      <c r="A15" s="125" t="s">
        <v>414</v>
      </c>
      <c r="B15" s="125"/>
      <c r="C15" s="125"/>
      <c r="D15" s="125"/>
      <c r="E15" s="125"/>
      <c r="F15" s="125"/>
    </row>
    <row r="16" spans="1:10" s="220" customFormat="1" x14ac:dyDescent="0.25">
      <c r="A16" s="1857" t="s">
        <v>167</v>
      </c>
      <c r="B16" s="1857"/>
      <c r="C16" s="1857"/>
      <c r="D16" s="1857"/>
      <c r="E16" s="1857"/>
      <c r="F16" s="1857"/>
    </row>
    <row r="17" spans="1:7" s="220" customFormat="1" x14ac:dyDescent="0.25">
      <c r="A17" s="264"/>
    </row>
    <row r="18" spans="1:7" s="220" customFormat="1" x14ac:dyDescent="0.25">
      <c r="A18" s="77"/>
      <c r="B18" s="77"/>
      <c r="C18" s="77"/>
      <c r="D18" s="77"/>
      <c r="E18" s="77"/>
      <c r="F18" s="77"/>
      <c r="G18" s="77"/>
    </row>
  </sheetData>
  <mergeCells count="5">
    <mergeCell ref="A2:A3"/>
    <mergeCell ref="B2:D2"/>
    <mergeCell ref="E2:G2"/>
    <mergeCell ref="H2:J2"/>
    <mergeCell ref="A16:F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showGridLines="0" workbookViewId="0">
      <selection activeCell="H10" sqref="H10"/>
    </sheetView>
  </sheetViews>
  <sheetFormatPr defaultColWidth="9.140625" defaultRowHeight="15" x14ac:dyDescent="0.25"/>
  <cols>
    <col min="1" max="1" width="9.85546875" style="77" bestFit="1" customWidth="1"/>
    <col min="2" max="10" width="13.5703125" style="77" bestFit="1" customWidth="1"/>
    <col min="11" max="16384" width="9.140625" style="77"/>
  </cols>
  <sheetData>
    <row r="1" spans="1:12" ht="13.5" customHeight="1" x14ac:dyDescent="0.25">
      <c r="A1" s="127" t="s">
        <v>415</v>
      </c>
      <c r="B1" s="127"/>
      <c r="C1" s="127"/>
      <c r="D1" s="127"/>
      <c r="E1" s="127"/>
      <c r="F1" s="127"/>
      <c r="G1" s="127"/>
    </row>
    <row r="2" spans="1:12" s="220" customFormat="1" ht="27.75" customHeight="1" x14ac:dyDescent="0.25">
      <c r="A2" s="2006" t="s">
        <v>416</v>
      </c>
      <c r="B2" s="2002" t="s">
        <v>71</v>
      </c>
      <c r="C2" s="2003"/>
      <c r="D2" s="2004"/>
      <c r="E2" s="2002" t="s">
        <v>72</v>
      </c>
      <c r="F2" s="2003"/>
      <c r="G2" s="2004"/>
      <c r="H2" s="2002" t="s">
        <v>73</v>
      </c>
      <c r="I2" s="2003"/>
      <c r="J2" s="2004"/>
    </row>
    <row r="3" spans="1:12" s="220" customFormat="1" ht="48" customHeight="1" x14ac:dyDescent="0.25">
      <c r="A3" s="1891"/>
      <c r="B3" s="1585" t="s">
        <v>417</v>
      </c>
      <c r="C3" s="1585" t="s">
        <v>264</v>
      </c>
      <c r="D3" s="1585" t="s">
        <v>418</v>
      </c>
      <c r="E3" s="1585" t="s">
        <v>417</v>
      </c>
      <c r="F3" s="1585" t="s">
        <v>419</v>
      </c>
      <c r="G3" s="1585" t="s">
        <v>418</v>
      </c>
      <c r="H3" s="1585" t="s">
        <v>417</v>
      </c>
      <c r="I3" s="1585" t="s">
        <v>264</v>
      </c>
      <c r="J3" s="1585" t="s">
        <v>418</v>
      </c>
    </row>
    <row r="4" spans="1:12" s="81" customFormat="1" ht="18" customHeight="1" x14ac:dyDescent="0.25">
      <c r="A4" s="1521" t="s">
        <v>477</v>
      </c>
      <c r="B4" s="1565">
        <v>5252</v>
      </c>
      <c r="C4" s="1565">
        <v>4295</v>
      </c>
      <c r="D4" s="1641">
        <v>81.778370144706784</v>
      </c>
      <c r="E4" s="1565">
        <v>2439</v>
      </c>
      <c r="F4" s="1565">
        <v>2985</v>
      </c>
      <c r="G4" s="1640">
        <v>122.38622386223864</v>
      </c>
      <c r="H4" s="1575">
        <v>266</v>
      </c>
      <c r="I4" s="1575">
        <v>7</v>
      </c>
      <c r="J4" s="1640">
        <v>2.6315789473684208</v>
      </c>
    </row>
    <row r="5" spans="1:12" s="81" customFormat="1" ht="18" customHeight="1" x14ac:dyDescent="0.25">
      <c r="A5" s="1519" t="s">
        <v>681</v>
      </c>
      <c r="B5" s="1561">
        <v>5367</v>
      </c>
      <c r="C5" s="1631">
        <v>4343</v>
      </c>
      <c r="D5" s="1639">
        <f t="shared" ref="D5:D13" si="0">C5/B5*100</f>
        <v>80.920439724240737</v>
      </c>
      <c r="E5" s="1561">
        <v>2643</v>
      </c>
      <c r="F5" s="1561">
        <v>3704</v>
      </c>
      <c r="G5" s="1639">
        <f t="shared" ref="G5:G13" si="1">F5/E5*100</f>
        <v>140.14377601210745</v>
      </c>
      <c r="H5" s="1561">
        <v>266</v>
      </c>
      <c r="I5" s="1638">
        <v>8</v>
      </c>
      <c r="J5" s="1637">
        <f t="shared" ref="J5:J13" si="2">I5/H5*100</f>
        <v>3.007518796992481</v>
      </c>
      <c r="K5" s="126"/>
      <c r="L5" s="126"/>
    </row>
    <row r="6" spans="1:12" s="220" customFormat="1" ht="18" customHeight="1" x14ac:dyDescent="0.25">
      <c r="A6" s="1411">
        <v>45412</v>
      </c>
      <c r="B6" s="1548">
        <v>5264</v>
      </c>
      <c r="C6" s="1548">
        <v>4153</v>
      </c>
      <c r="D6" s="1636">
        <f t="shared" si="0"/>
        <v>78.894376899696056</v>
      </c>
      <c r="E6" s="1545">
        <v>2464</v>
      </c>
      <c r="F6" s="1548">
        <v>2625</v>
      </c>
      <c r="G6" s="1600">
        <f t="shared" si="1"/>
        <v>106.53409090909092</v>
      </c>
      <c r="H6" s="1583">
        <v>266</v>
      </c>
      <c r="I6" s="1583">
        <v>1</v>
      </c>
      <c r="J6" s="1600">
        <f t="shared" si="2"/>
        <v>0.37593984962406013</v>
      </c>
      <c r="K6" s="126"/>
      <c r="L6" s="126"/>
    </row>
    <row r="7" spans="1:12" s="220" customFormat="1" ht="18" customHeight="1" x14ac:dyDescent="0.25">
      <c r="A7" s="1411">
        <v>45443</v>
      </c>
      <c r="B7" s="1548">
        <v>5274</v>
      </c>
      <c r="C7" s="1548">
        <v>4170</v>
      </c>
      <c r="D7" s="1636">
        <f t="shared" si="0"/>
        <v>79.067121729237769</v>
      </c>
      <c r="E7" s="1545">
        <v>2482</v>
      </c>
      <c r="F7" s="1548">
        <v>2995</v>
      </c>
      <c r="G7" s="1600">
        <f t="shared" si="1"/>
        <v>120.66881547139403</v>
      </c>
      <c r="H7" s="1583">
        <v>266</v>
      </c>
      <c r="I7" s="1583">
        <v>2</v>
      </c>
      <c r="J7" s="1600">
        <f t="shared" si="2"/>
        <v>0.75187969924812026</v>
      </c>
      <c r="K7" s="126"/>
      <c r="L7" s="126"/>
    </row>
    <row r="8" spans="1:12" s="220" customFormat="1" ht="18" customHeight="1" x14ac:dyDescent="0.25">
      <c r="A8" s="1411">
        <v>45473</v>
      </c>
      <c r="B8" s="1548">
        <v>5293</v>
      </c>
      <c r="C8" s="1548">
        <v>4200</v>
      </c>
      <c r="D8" s="1636">
        <f t="shared" si="0"/>
        <v>79.350085017948231</v>
      </c>
      <c r="E8" s="1545">
        <v>2499</v>
      </c>
      <c r="F8" s="1548">
        <v>2998</v>
      </c>
      <c r="G8" s="1600">
        <f t="shared" si="1"/>
        <v>119.96798719487796</v>
      </c>
      <c r="H8" s="1583">
        <v>266</v>
      </c>
      <c r="I8" s="1583">
        <v>5</v>
      </c>
      <c r="J8" s="1600">
        <f t="shared" si="2"/>
        <v>1.8796992481203008</v>
      </c>
      <c r="K8" s="126"/>
      <c r="L8" s="126"/>
    </row>
    <row r="9" spans="1:12" s="220" customFormat="1" ht="18" customHeight="1" x14ac:dyDescent="0.25">
      <c r="A9" s="1411">
        <v>45504</v>
      </c>
      <c r="B9" s="1548">
        <v>5307</v>
      </c>
      <c r="C9" s="1548">
        <v>4208</v>
      </c>
      <c r="D9" s="1636">
        <f t="shared" si="0"/>
        <v>79.29150179008856</v>
      </c>
      <c r="E9" s="1545">
        <v>2529</v>
      </c>
      <c r="F9" s="1545">
        <v>3093</v>
      </c>
      <c r="G9" s="1600">
        <f t="shared" si="1"/>
        <v>122.30130486358244</v>
      </c>
      <c r="H9" s="1548">
        <v>266</v>
      </c>
      <c r="I9" s="1548">
        <v>5</v>
      </c>
      <c r="J9" s="1600">
        <f t="shared" si="2"/>
        <v>1.8796992481203008</v>
      </c>
      <c r="K9" s="126"/>
      <c r="L9" s="126"/>
    </row>
    <row r="10" spans="1:12" s="220" customFormat="1" x14ac:dyDescent="0.25">
      <c r="A10" s="1411">
        <v>45535</v>
      </c>
      <c r="B10" s="1548">
        <v>5316</v>
      </c>
      <c r="C10" s="1548">
        <v>4227</v>
      </c>
      <c r="D10" s="1636">
        <f t="shared" si="0"/>
        <v>79.514672686230242</v>
      </c>
      <c r="E10" s="1548">
        <v>2559</v>
      </c>
      <c r="F10" s="1548">
        <v>3077</v>
      </c>
      <c r="G10" s="1629">
        <f t="shared" si="1"/>
        <v>120.24228214146152</v>
      </c>
      <c r="H10" s="1548">
        <v>265</v>
      </c>
      <c r="I10" s="1548">
        <v>2</v>
      </c>
      <c r="J10" s="1600">
        <f t="shared" si="2"/>
        <v>0.75471698113207553</v>
      </c>
      <c r="K10" s="126"/>
      <c r="L10" s="126"/>
    </row>
    <row r="11" spans="1:12" s="220" customFormat="1" x14ac:dyDescent="0.25">
      <c r="A11" s="1411">
        <v>45565</v>
      </c>
      <c r="B11" s="1548">
        <v>5347</v>
      </c>
      <c r="C11" s="1548">
        <v>4247</v>
      </c>
      <c r="D11" s="1636">
        <f t="shared" si="0"/>
        <v>79.4277164765289</v>
      </c>
      <c r="E11" s="1545">
        <v>2604</v>
      </c>
      <c r="F11" s="1545">
        <v>3131</v>
      </c>
      <c r="G11" s="1629">
        <f t="shared" si="1"/>
        <v>120.23809523809523</v>
      </c>
      <c r="H11" s="1583">
        <v>264</v>
      </c>
      <c r="I11" s="1583">
        <v>2</v>
      </c>
      <c r="J11" s="1600">
        <f t="shared" si="2"/>
        <v>0.75757575757575757</v>
      </c>
      <c r="K11" s="126"/>
      <c r="L11" s="126"/>
    </row>
    <row r="12" spans="1:12" s="220" customFormat="1" x14ac:dyDescent="0.25">
      <c r="A12" s="1411">
        <v>45596</v>
      </c>
      <c r="B12" s="1548">
        <v>5359</v>
      </c>
      <c r="C12" s="1548">
        <v>4241</v>
      </c>
      <c r="D12" s="1636">
        <f t="shared" si="0"/>
        <v>79.137898861727933</v>
      </c>
      <c r="E12" s="1545">
        <v>2629</v>
      </c>
      <c r="F12" s="1548">
        <v>3133</v>
      </c>
      <c r="G12" s="1629">
        <f t="shared" si="1"/>
        <v>119.17078737162419</v>
      </c>
      <c r="H12" s="1583">
        <v>263</v>
      </c>
      <c r="I12" s="1583">
        <v>1</v>
      </c>
      <c r="J12" s="1600">
        <f t="shared" si="2"/>
        <v>0.38022813688212925</v>
      </c>
      <c r="K12" s="126"/>
      <c r="L12" s="126"/>
    </row>
    <row r="13" spans="1:12" s="220" customFormat="1" ht="13.5" customHeight="1" x14ac:dyDescent="0.25">
      <c r="A13" s="1411">
        <v>45626</v>
      </c>
      <c r="B13" s="1548">
        <v>5367</v>
      </c>
      <c r="C13" s="1548">
        <v>4249</v>
      </c>
      <c r="D13" s="1636">
        <f t="shared" si="0"/>
        <v>79.168995714551897</v>
      </c>
      <c r="E13" s="1545">
        <v>2643</v>
      </c>
      <c r="F13" s="1548">
        <v>3102</v>
      </c>
      <c r="G13" s="1629">
        <f t="shared" si="1"/>
        <v>117.36662883087401</v>
      </c>
      <c r="H13" s="1583">
        <v>263</v>
      </c>
      <c r="I13" s="1583">
        <v>3</v>
      </c>
      <c r="J13" s="1600">
        <f t="shared" si="2"/>
        <v>1.1406844106463878</v>
      </c>
      <c r="K13" s="126"/>
      <c r="L13" s="126"/>
    </row>
    <row r="14" spans="1:12" s="220" customFormat="1" ht="15" customHeight="1" x14ac:dyDescent="0.25">
      <c r="A14" s="433" t="str">
        <f>"$ indicates as on "&amp;TEXT(IF(COUNT(B6:B13)=1,A6,IF(COUNT(B6:B13)=2,A7,IF(COUNT(B6:B13)=3,A8,IF(COUNT(B6:B13)=4,A9,IF(COUNT(B6:B13)=5,A10,IF(COUNT(B6:B13)=6,A11,IF(COUNT(B6:B13)=7,A12,IF(COUNT(B6:B13)=8,A13,IF(COUNT(B6:B13)=9,#REF!,IF(COUNT(B6:B13)=10,#REF!,IF(COUNT(B6:B13)=11,#REF!,#REF!))))))))))),"mmmm dd, yyyy")</f>
        <v>$ indicates as on November 30, 2024</v>
      </c>
      <c r="B14" s="222"/>
      <c r="C14" s="222"/>
      <c r="D14" s="236"/>
      <c r="E14" s="239"/>
      <c r="F14" s="222"/>
      <c r="G14" s="236"/>
      <c r="H14" s="233"/>
      <c r="I14" s="233"/>
      <c r="J14" s="236"/>
      <c r="K14" s="126"/>
      <c r="L14" s="126"/>
    </row>
    <row r="15" spans="1:12" s="220" customFormat="1" ht="15" customHeight="1" x14ac:dyDescent="0.25">
      <c r="A15" s="125" t="s">
        <v>261</v>
      </c>
      <c r="B15" s="125"/>
      <c r="C15" s="125"/>
      <c r="D15" s="125"/>
      <c r="E15" s="125"/>
      <c r="F15" s="125"/>
      <c r="G15" s="125"/>
    </row>
    <row r="16" spans="1:12" s="220" customFormat="1" ht="15" customHeight="1" x14ac:dyDescent="0.25">
      <c r="A16" s="1884" t="s">
        <v>167</v>
      </c>
      <c r="B16" s="1884"/>
      <c r="C16" s="1884"/>
      <c r="D16" s="1884"/>
      <c r="E16" s="1884"/>
      <c r="F16" s="1884"/>
      <c r="G16" s="1884"/>
      <c r="H16" s="125"/>
      <c r="I16" s="125"/>
      <c r="J16" s="125"/>
    </row>
    <row r="17" spans="1:7" s="220" customFormat="1" ht="15" customHeight="1" x14ac:dyDescent="0.25">
      <c r="A17" s="264"/>
    </row>
    <row r="18" spans="1:7" s="220" customFormat="1" x14ac:dyDescent="0.25">
      <c r="A18" s="77"/>
      <c r="B18" s="77"/>
      <c r="C18" s="77"/>
      <c r="D18" s="77"/>
      <c r="E18" s="77"/>
      <c r="F18" s="77"/>
      <c r="G18" s="77"/>
    </row>
  </sheetData>
  <mergeCells count="5">
    <mergeCell ref="A2:A3"/>
    <mergeCell ref="B2:D2"/>
    <mergeCell ref="E2:G2"/>
    <mergeCell ref="H2:J2"/>
    <mergeCell ref="A16:G16"/>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workbookViewId="0">
      <selection activeCell="G10" sqref="G10"/>
    </sheetView>
  </sheetViews>
  <sheetFormatPr defaultColWidth="9.140625" defaultRowHeight="15" x14ac:dyDescent="0.25"/>
  <cols>
    <col min="1" max="8" width="14.5703125" style="77" bestFit="1" customWidth="1"/>
    <col min="9" max="9" width="10.85546875" style="77" customWidth="1"/>
    <col min="10" max="16384" width="9.140625" style="77"/>
  </cols>
  <sheetData>
    <row r="1" spans="1:10" ht="15.75" customHeight="1" x14ac:dyDescent="0.25">
      <c r="A1" s="299" t="s">
        <v>420</v>
      </c>
      <c r="B1" s="299"/>
      <c r="C1" s="299"/>
      <c r="D1" s="300"/>
      <c r="E1" s="300"/>
      <c r="F1" s="300"/>
      <c r="G1" s="300"/>
      <c r="H1" s="300"/>
    </row>
    <row r="2" spans="1:10" s="220" customFormat="1" ht="38.25" customHeight="1" x14ac:dyDescent="0.25">
      <c r="A2" s="1646" t="s">
        <v>114</v>
      </c>
      <c r="B2" s="1585" t="s">
        <v>421</v>
      </c>
      <c r="C2" s="1585" t="s">
        <v>422</v>
      </c>
      <c r="D2" s="1585" t="s">
        <v>423</v>
      </c>
      <c r="E2" s="1585" t="s">
        <v>424</v>
      </c>
      <c r="F2" s="1585" t="s">
        <v>425</v>
      </c>
      <c r="G2" s="1585" t="s">
        <v>426</v>
      </c>
      <c r="H2" s="1585" t="s">
        <v>427</v>
      </c>
    </row>
    <row r="3" spans="1:10" s="81" customFormat="1" ht="18" customHeight="1" x14ac:dyDescent="0.25">
      <c r="A3" s="1521" t="s">
        <v>477</v>
      </c>
      <c r="B3" s="1645">
        <v>0.62412709274705258</v>
      </c>
      <c r="C3" s="1645">
        <v>0.61750610039390652</v>
      </c>
      <c r="D3" s="1645">
        <v>0.64135556155944995</v>
      </c>
      <c r="E3" s="1644">
        <v>0.61679637815273303</v>
      </c>
      <c r="F3" s="1644">
        <v>0.82938324319843104</v>
      </c>
      <c r="G3" s="1644">
        <v>0.64060670458171098</v>
      </c>
      <c r="H3" s="1644">
        <v>0.54</v>
      </c>
    </row>
    <row r="4" spans="1:10" s="81" customFormat="1" ht="18" customHeight="1" x14ac:dyDescent="0.25">
      <c r="A4" s="1519" t="s">
        <v>681</v>
      </c>
      <c r="B4" s="1643">
        <v>0.94021536186727639</v>
      </c>
      <c r="C4" s="1643">
        <v>0.97210970199393831</v>
      </c>
      <c r="D4" s="1643">
        <v>1.0190954341408174</v>
      </c>
      <c r="E4" s="1643">
        <v>0.94614402437021805</v>
      </c>
      <c r="F4" s="1643">
        <v>1.38028962770682</v>
      </c>
      <c r="G4" s="1643">
        <v>1.0199023406472101</v>
      </c>
      <c r="H4" s="1643">
        <v>1.02</v>
      </c>
      <c r="I4" s="220"/>
      <c r="J4" s="220"/>
    </row>
    <row r="5" spans="1:10" s="220" customFormat="1" ht="18" customHeight="1" x14ac:dyDescent="0.25">
      <c r="A5" s="1411">
        <v>45412</v>
      </c>
      <c r="B5" s="1642">
        <v>0.66487890792989146</v>
      </c>
      <c r="C5" s="1642">
        <v>0.59553522173251039</v>
      </c>
      <c r="D5" s="1642">
        <v>0.57968753784555982</v>
      </c>
      <c r="E5" s="1642">
        <v>0.61078348183021303</v>
      </c>
      <c r="F5" s="1642">
        <v>0.72036026245593698</v>
      </c>
      <c r="G5" s="1642">
        <v>0.57071033715729602</v>
      </c>
      <c r="H5" s="1642">
        <v>0.7</v>
      </c>
    </row>
    <row r="6" spans="1:10" s="220" customFormat="1" ht="18" customHeight="1" x14ac:dyDescent="0.25">
      <c r="A6" s="1411">
        <v>45443</v>
      </c>
      <c r="B6" s="1642">
        <v>0.65549976586728997</v>
      </c>
      <c r="C6" s="1642">
        <v>0.66922922756258785</v>
      </c>
      <c r="D6" s="1642">
        <v>0.71596297989615454</v>
      </c>
      <c r="E6" s="1642">
        <v>0.65017635650529604</v>
      </c>
      <c r="F6" s="1642">
        <v>1.0234396316338601</v>
      </c>
      <c r="G6" s="1642">
        <v>0.70526606614377896</v>
      </c>
      <c r="H6" s="1642">
        <v>0.66</v>
      </c>
    </row>
    <row r="7" spans="1:10" s="220" customFormat="1" ht="18" customHeight="1" x14ac:dyDescent="0.25">
      <c r="A7" s="1411">
        <v>45473</v>
      </c>
      <c r="B7" s="1642">
        <v>1.8513595453380733</v>
      </c>
      <c r="C7" s="1642">
        <v>1.9434366224794528</v>
      </c>
      <c r="D7" s="1642">
        <v>2.0676516282060695</v>
      </c>
      <c r="E7" s="1642">
        <v>1.8279767981011701</v>
      </c>
      <c r="F7" s="1642">
        <v>2.7769182139604802</v>
      </c>
      <c r="G7" s="1642">
        <v>2.0178003880233999</v>
      </c>
      <c r="H7" s="1642">
        <v>1.8507629376884337E-2</v>
      </c>
    </row>
    <row r="8" spans="1:10" s="220" customFormat="1" ht="18" customHeight="1" x14ac:dyDescent="0.25">
      <c r="A8" s="1411">
        <v>45504</v>
      </c>
      <c r="B8" s="1642">
        <v>0.52294816494302698</v>
      </c>
      <c r="C8" s="1642">
        <v>0.56192091792067966</v>
      </c>
      <c r="D8" s="1642">
        <v>0.57765305637818443</v>
      </c>
      <c r="E8" s="1642">
        <v>0.53408934553065701</v>
      </c>
      <c r="F8" s="1642">
        <v>0.91207241699999997</v>
      </c>
      <c r="G8" s="1642">
        <v>0.56506093800000001</v>
      </c>
      <c r="H8" s="1642">
        <v>0.53</v>
      </c>
    </row>
    <row r="9" spans="1:10" s="220" customFormat="1" ht="19.5" customHeight="1" x14ac:dyDescent="0.25">
      <c r="A9" s="1411">
        <v>45535</v>
      </c>
      <c r="B9" s="1642">
        <v>0.90818928246015618</v>
      </c>
      <c r="C9" s="1642">
        <v>0.96766389105481765</v>
      </c>
      <c r="D9" s="1642">
        <v>1.0194192355297458</v>
      </c>
      <c r="E9" s="1642">
        <v>0.891807893478337</v>
      </c>
      <c r="F9" s="1642">
        <v>1.2337533546058601</v>
      </c>
      <c r="G9" s="1642">
        <v>0.99136039827081002</v>
      </c>
      <c r="H9" s="1642">
        <f>0.00930337597144308*100</f>
        <v>0.93033759714430797</v>
      </c>
    </row>
    <row r="10" spans="1:10" s="220" customFormat="1" ht="18" customHeight="1" x14ac:dyDescent="0.25">
      <c r="A10" s="1411">
        <v>45565</v>
      </c>
      <c r="B10" s="1642">
        <v>0.74711066968868978</v>
      </c>
      <c r="C10" s="1642">
        <v>0.69753255014688398</v>
      </c>
      <c r="D10" s="1642">
        <v>0.64355821027062632</v>
      </c>
      <c r="E10" s="1642">
        <v>0.71223785500117098</v>
      </c>
      <c r="F10" s="1642">
        <v>0.75151937161367799</v>
      </c>
      <c r="G10" s="1642">
        <v>0.63367036195554705</v>
      </c>
      <c r="H10" s="1642">
        <v>0.66</v>
      </c>
    </row>
    <row r="11" spans="1:10" s="220" customFormat="1" ht="18" customHeight="1" x14ac:dyDescent="0.25">
      <c r="A11" s="1411">
        <v>45596</v>
      </c>
      <c r="B11" s="1642">
        <v>0.68595834487278251</v>
      </c>
      <c r="C11" s="1642">
        <v>0.7784434453379323</v>
      </c>
      <c r="D11" s="1642">
        <v>0.88625664712713659</v>
      </c>
      <c r="E11" s="1642">
        <v>0.69271856087264105</v>
      </c>
      <c r="F11" s="1642">
        <v>1.2552098573827</v>
      </c>
      <c r="G11" s="1642">
        <v>0.87715713285812802</v>
      </c>
      <c r="H11" s="1642">
        <v>0.7</v>
      </c>
    </row>
    <row r="12" spans="1:10" s="220" customFormat="1" x14ac:dyDescent="0.25">
      <c r="A12" s="1411">
        <v>45626</v>
      </c>
      <c r="B12" s="1642">
        <v>1.0272464407169859</v>
      </c>
      <c r="C12" s="1642">
        <v>1.0225203499395661</v>
      </c>
      <c r="D12" s="1642">
        <v>1.0380861958300647</v>
      </c>
      <c r="E12" s="1642">
        <v>1.0121121765303001</v>
      </c>
      <c r="F12" s="1642">
        <v>1.26856535283454</v>
      </c>
      <c r="G12" s="1642">
        <v>1.0143369097847601</v>
      </c>
      <c r="H12" s="1642">
        <v>1.016</v>
      </c>
    </row>
    <row r="13" spans="1:10" s="220" customFormat="1" x14ac:dyDescent="0.25">
      <c r="A13" s="433" t="str">
        <f>"$ indicates as on "&amp;TEXT(IF(COUNT(B5:B12)=1,A5,IF(COUNT(B5:B12)=2,A6,IF(COUNT(B5:B12)=3,A7,IF(COUNT(B5:B12)=4,A8,IF(COUNT(B5:B12)=5,A9,IF(COUNT(B5:B12)=6,A10,IF(COUNT(B5:B12)=7,A11,IF(COUNT(B5:B12)=8,A12,IF(COUNT(B5:B12)=9,#REF!,IF(COUNT(B5:B12)=10,#REF!,IF(COUNT(B5:B12)=11,#REF!,#REF!))))))))))),"mmmm dd, yyyy")</f>
        <v>$ indicates as on November 30, 2024</v>
      </c>
      <c r="B13" s="242"/>
      <c r="C13" s="242"/>
      <c r="D13" s="242"/>
      <c r="E13" s="242"/>
      <c r="F13" s="242"/>
      <c r="G13" s="242"/>
      <c r="H13" s="242"/>
    </row>
    <row r="14" spans="1:10" s="220" customFormat="1" x14ac:dyDescent="0.25">
      <c r="A14" s="1902" t="s">
        <v>428</v>
      </c>
      <c r="B14" s="1902"/>
      <c r="C14" s="1902"/>
      <c r="D14" s="1902"/>
      <c r="E14" s="1902"/>
      <c r="F14" s="1902"/>
      <c r="G14" s="1902"/>
    </row>
    <row r="15" spans="1:10" s="220" customFormat="1" x14ac:dyDescent="0.25">
      <c r="A15" s="1857" t="s">
        <v>429</v>
      </c>
      <c r="B15" s="1857"/>
      <c r="C15" s="1857"/>
      <c r="D15" s="1857"/>
      <c r="E15" s="1857"/>
      <c r="F15" s="1857"/>
      <c r="G15" s="1857"/>
    </row>
    <row r="16" spans="1:10" s="220" customFormat="1" x14ac:dyDescent="0.25">
      <c r="A16" s="264"/>
    </row>
    <row r="17" spans="1:7" s="220" customFormat="1" x14ac:dyDescent="0.25">
      <c r="A17" s="77"/>
      <c r="B17" s="77"/>
      <c r="C17" s="77"/>
      <c r="D17" s="77"/>
      <c r="E17" s="77"/>
      <c r="F17" s="77"/>
      <c r="G17" s="77"/>
    </row>
  </sheetData>
  <mergeCells count="2">
    <mergeCell ref="A14:G14"/>
    <mergeCell ref="A15:G15"/>
  </mergeCells>
  <printOptions horizontalCentered="1"/>
  <pageMargins left="0.78431372549019618" right="0.78431372549019618" top="0.98039215686274517" bottom="0.98039215686274517" header="0.50980392156862753" footer="0.50980392156862753"/>
  <pageSetup paperSize="9" scale="94"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topLeftCell="A7" workbookViewId="0">
      <selection activeCell="G12" sqref="G12"/>
    </sheetView>
  </sheetViews>
  <sheetFormatPr defaultColWidth="9.140625" defaultRowHeight="15" x14ac:dyDescent="0.25"/>
  <cols>
    <col min="1" max="10" width="14.5703125" style="77" bestFit="1" customWidth="1"/>
    <col min="11" max="11" width="14.42578125" style="77" bestFit="1" customWidth="1"/>
    <col min="12" max="12" width="15" style="77" bestFit="1" customWidth="1"/>
    <col min="13" max="16" width="14.5703125" style="77" bestFit="1" customWidth="1"/>
    <col min="17" max="17" width="4.5703125" style="77" bestFit="1" customWidth="1"/>
    <col min="18" max="16384" width="9.140625" style="77"/>
  </cols>
  <sheetData>
    <row r="1" spans="1:16" x14ac:dyDescent="0.25">
      <c r="A1" s="159" t="s">
        <v>430</v>
      </c>
      <c r="B1" s="159"/>
      <c r="C1" s="159"/>
      <c r="D1" s="159"/>
      <c r="E1" s="159"/>
      <c r="F1" s="159"/>
      <c r="G1" s="159"/>
      <c r="H1" s="159"/>
      <c r="I1" s="159"/>
      <c r="J1" s="159"/>
      <c r="K1" s="159"/>
    </row>
    <row r="2" spans="1:16" s="220" customFormat="1" x14ac:dyDescent="0.25">
      <c r="A2" s="1693" t="s">
        <v>140</v>
      </c>
      <c r="B2" s="2011" t="s">
        <v>71</v>
      </c>
      <c r="C2" s="2012"/>
      <c r="D2" s="2012"/>
      <c r="E2" s="2012"/>
      <c r="F2" s="2012"/>
      <c r="G2" s="2013" t="s">
        <v>72</v>
      </c>
      <c r="H2" s="2014"/>
      <c r="I2" s="2014"/>
      <c r="J2" s="2014"/>
      <c r="K2" s="2015"/>
      <c r="L2" s="2014" t="s">
        <v>73</v>
      </c>
      <c r="M2" s="2014"/>
      <c r="N2" s="2014"/>
      <c r="O2" s="2014"/>
      <c r="P2" s="2016"/>
    </row>
    <row r="3" spans="1:16" s="220" customFormat="1" x14ac:dyDescent="0.25">
      <c r="A3" s="1693" t="s">
        <v>431</v>
      </c>
      <c r="B3" s="1686" t="s">
        <v>432</v>
      </c>
      <c r="C3" s="1686" t="s">
        <v>433</v>
      </c>
      <c r="D3" s="1686" t="s">
        <v>434</v>
      </c>
      <c r="E3" s="1686" t="s">
        <v>435</v>
      </c>
      <c r="F3" s="1692" t="s">
        <v>436</v>
      </c>
      <c r="G3" s="1691" t="s">
        <v>432</v>
      </c>
      <c r="H3" s="1690" t="s">
        <v>433</v>
      </c>
      <c r="I3" s="1689" t="s">
        <v>434</v>
      </c>
      <c r="J3" s="1689" t="s">
        <v>435</v>
      </c>
      <c r="K3" s="1688" t="s">
        <v>436</v>
      </c>
      <c r="L3" s="1687" t="s">
        <v>432</v>
      </c>
      <c r="M3" s="1686" t="s">
        <v>433</v>
      </c>
      <c r="N3" s="1686" t="s">
        <v>434</v>
      </c>
      <c r="O3" s="1686" t="s">
        <v>435</v>
      </c>
      <c r="P3" s="1686" t="s">
        <v>436</v>
      </c>
    </row>
    <row r="4" spans="1:16" s="220" customFormat="1" x14ac:dyDescent="0.25">
      <c r="A4" s="2017" t="s">
        <v>437</v>
      </c>
      <c r="B4" s="2018"/>
      <c r="C4" s="2018"/>
      <c r="D4" s="2018"/>
      <c r="E4" s="2018"/>
      <c r="F4" s="2018"/>
      <c r="G4" s="2019"/>
      <c r="H4" s="2018"/>
      <c r="I4" s="2018"/>
      <c r="J4" s="2018"/>
      <c r="K4" s="2020"/>
      <c r="L4" s="2018"/>
      <c r="M4" s="2018"/>
      <c r="N4" s="2018"/>
      <c r="O4" s="2018"/>
      <c r="P4" s="2021"/>
    </row>
    <row r="5" spans="1:16" s="81" customFormat="1" x14ac:dyDescent="0.25">
      <c r="A5" s="1502" t="s">
        <v>477</v>
      </c>
      <c r="B5" s="1682">
        <v>6.8860000000000001</v>
      </c>
      <c r="C5" s="1682">
        <v>12.107799999999999</v>
      </c>
      <c r="D5" s="1682">
        <v>22.874099999999999</v>
      </c>
      <c r="E5" s="1682">
        <v>33.898000000000003</v>
      </c>
      <c r="F5" s="1685">
        <v>47.015999999999998</v>
      </c>
      <c r="G5" s="1684">
        <v>10.41</v>
      </c>
      <c r="H5" s="1683">
        <v>15.69</v>
      </c>
      <c r="I5" s="1682">
        <v>26.18</v>
      </c>
      <c r="J5" s="1682">
        <v>37.520000000000003</v>
      </c>
      <c r="K5" s="1681">
        <v>53.16</v>
      </c>
      <c r="L5" s="1680">
        <v>100</v>
      </c>
      <c r="M5" s="1679">
        <v>100</v>
      </c>
      <c r="N5" s="1679">
        <v>100</v>
      </c>
      <c r="O5" s="1679">
        <v>100</v>
      </c>
      <c r="P5" s="1679">
        <v>100</v>
      </c>
    </row>
    <row r="6" spans="1:16" s="81" customFormat="1" x14ac:dyDescent="0.25">
      <c r="A6" s="1499" t="s">
        <v>681</v>
      </c>
      <c r="B6" s="1678">
        <v>6.726</v>
      </c>
      <c r="C6" s="1678">
        <v>11.6579</v>
      </c>
      <c r="D6" s="1678">
        <v>22.188300000000002</v>
      </c>
      <c r="E6" s="1678">
        <v>32.983400000000003</v>
      </c>
      <c r="F6" s="1678">
        <v>45.902000000000001</v>
      </c>
      <c r="G6" s="1678">
        <v>8.19</v>
      </c>
      <c r="H6" s="1678">
        <v>13.28</v>
      </c>
      <c r="I6" s="1678">
        <v>24.53</v>
      </c>
      <c r="J6" s="1678">
        <v>36.950000000000003</v>
      </c>
      <c r="K6" s="1678">
        <v>52.41</v>
      </c>
      <c r="L6" s="1677">
        <v>100</v>
      </c>
      <c r="M6" s="1677">
        <v>100</v>
      </c>
      <c r="N6" s="1677">
        <v>100</v>
      </c>
      <c r="O6" s="1677">
        <v>100</v>
      </c>
      <c r="P6" s="1677">
        <v>100</v>
      </c>
    </row>
    <row r="7" spans="1:16" s="220" customFormat="1" x14ac:dyDescent="0.25">
      <c r="A7" s="1411">
        <v>45383</v>
      </c>
      <c r="B7" s="1649">
        <v>12.237399999999999</v>
      </c>
      <c r="C7" s="1649">
        <v>18.0837</v>
      </c>
      <c r="D7" s="1649">
        <v>28.117799999999999</v>
      </c>
      <c r="E7" s="1649">
        <v>38.904200000000003</v>
      </c>
      <c r="F7" s="1676">
        <v>51.089700000000001</v>
      </c>
      <c r="G7" s="1675">
        <v>9.17</v>
      </c>
      <c r="H7" s="1674">
        <v>15.05</v>
      </c>
      <c r="I7" s="1649">
        <v>26.65</v>
      </c>
      <c r="J7" s="1673">
        <v>40</v>
      </c>
      <c r="K7" s="1647">
        <v>56.68</v>
      </c>
      <c r="L7" s="1652">
        <v>100</v>
      </c>
      <c r="M7" s="1636">
        <v>100</v>
      </c>
      <c r="N7" s="1636">
        <v>100</v>
      </c>
      <c r="O7" s="1636">
        <v>100</v>
      </c>
      <c r="P7" s="1636">
        <v>100</v>
      </c>
    </row>
    <row r="8" spans="1:16" s="220" customFormat="1" x14ac:dyDescent="0.25">
      <c r="A8" s="1411">
        <v>45413</v>
      </c>
      <c r="B8" s="1649">
        <v>9.3636999999999997</v>
      </c>
      <c r="C8" s="1649">
        <v>14.9964</v>
      </c>
      <c r="D8" s="1649">
        <v>27.557200000000002</v>
      </c>
      <c r="E8" s="1649">
        <v>40.197099999999999</v>
      </c>
      <c r="F8" s="1673">
        <v>53.834899999999998</v>
      </c>
      <c r="G8" s="1664">
        <v>7.86</v>
      </c>
      <c r="H8" s="1650">
        <v>13.85</v>
      </c>
      <c r="I8" s="1649">
        <v>27.5</v>
      </c>
      <c r="J8" s="1673">
        <v>40.93</v>
      </c>
      <c r="K8" s="1647">
        <v>58.04</v>
      </c>
      <c r="L8" s="1652">
        <v>100</v>
      </c>
      <c r="M8" s="1636">
        <v>100</v>
      </c>
      <c r="N8" s="1636">
        <v>100</v>
      </c>
      <c r="O8" s="1636">
        <v>100</v>
      </c>
      <c r="P8" s="1636">
        <v>100</v>
      </c>
    </row>
    <row r="9" spans="1:16" s="220" customFormat="1" x14ac:dyDescent="0.25">
      <c r="A9" s="1411">
        <v>45444</v>
      </c>
      <c r="B9" s="1649">
        <v>9.3575999999999997</v>
      </c>
      <c r="C9" s="1649">
        <v>15.349399999999999</v>
      </c>
      <c r="D9" s="1649">
        <v>27.638300000000001</v>
      </c>
      <c r="E9" s="1649">
        <v>40.628</v>
      </c>
      <c r="F9" s="1649">
        <v>55.0916</v>
      </c>
      <c r="G9" s="1664">
        <v>9.4</v>
      </c>
      <c r="H9" s="1650">
        <v>15.99</v>
      </c>
      <c r="I9" s="1649">
        <v>28.93</v>
      </c>
      <c r="J9" s="1648">
        <v>42.2</v>
      </c>
      <c r="K9" s="1647">
        <v>58.15</v>
      </c>
      <c r="L9" s="1652">
        <v>100</v>
      </c>
      <c r="M9" s="1636">
        <v>100</v>
      </c>
      <c r="N9" s="1636">
        <v>100</v>
      </c>
      <c r="O9" s="1636">
        <v>100</v>
      </c>
      <c r="P9" s="1636">
        <v>100</v>
      </c>
    </row>
    <row r="10" spans="1:16" s="220" customFormat="1" x14ac:dyDescent="0.25">
      <c r="A10" s="1411">
        <v>45474</v>
      </c>
      <c r="B10" s="1649">
        <v>10.303900000000001</v>
      </c>
      <c r="C10" s="1649">
        <v>15.9009</v>
      </c>
      <c r="D10" s="1649">
        <v>26.593399999999999</v>
      </c>
      <c r="E10" s="1649">
        <v>37.937899999999999</v>
      </c>
      <c r="F10" s="1648">
        <v>51.223300000000002</v>
      </c>
      <c r="G10" s="1672">
        <v>9.9499999999999993</v>
      </c>
      <c r="H10" s="1649">
        <v>15.72</v>
      </c>
      <c r="I10" s="1649">
        <v>27.25</v>
      </c>
      <c r="J10" s="1649">
        <v>39.54</v>
      </c>
      <c r="K10" s="1671">
        <v>54.63</v>
      </c>
      <c r="L10" s="1652">
        <v>100</v>
      </c>
      <c r="M10" s="1636">
        <v>100</v>
      </c>
      <c r="N10" s="1636">
        <v>100</v>
      </c>
      <c r="O10" s="1636">
        <v>100</v>
      </c>
      <c r="P10" s="1636">
        <v>100</v>
      </c>
    </row>
    <row r="11" spans="1:16" s="220" customFormat="1" x14ac:dyDescent="0.25">
      <c r="A11" s="1411">
        <v>45505</v>
      </c>
      <c r="B11" s="1653">
        <v>15.122299999999999</v>
      </c>
      <c r="C11" s="1653">
        <v>20.614000000000001</v>
      </c>
      <c r="D11" s="1653">
        <v>29.932500000000001</v>
      </c>
      <c r="E11" s="1653">
        <v>39.250700000000002</v>
      </c>
      <c r="F11" s="1670">
        <v>50.781500000000001</v>
      </c>
      <c r="G11" s="1669">
        <v>9.1</v>
      </c>
      <c r="H11" s="413">
        <v>14.05</v>
      </c>
      <c r="I11" s="413">
        <v>24.28</v>
      </c>
      <c r="J11" s="413">
        <v>36.4</v>
      </c>
      <c r="K11" s="413">
        <v>51.69</v>
      </c>
      <c r="L11" s="1668">
        <v>100</v>
      </c>
      <c r="M11" s="1667">
        <v>100</v>
      </c>
      <c r="N11" s="1667">
        <v>100</v>
      </c>
      <c r="O11" s="1667">
        <v>100</v>
      </c>
      <c r="P11" s="1667">
        <v>100</v>
      </c>
    </row>
    <row r="12" spans="1:16" s="220" customFormat="1" x14ac:dyDescent="0.25">
      <c r="A12" s="1411">
        <v>45536</v>
      </c>
      <c r="B12" s="1649">
        <v>8.1247000000000007</v>
      </c>
      <c r="C12" s="1649">
        <v>13.678000000000001</v>
      </c>
      <c r="D12" s="1649">
        <v>24.378399999999999</v>
      </c>
      <c r="E12" s="1649">
        <v>35.177100000000003</v>
      </c>
      <c r="F12" s="1648">
        <v>47.640300000000003</v>
      </c>
      <c r="G12" s="162">
        <v>7.99</v>
      </c>
      <c r="H12" s="1650">
        <v>13.06</v>
      </c>
      <c r="I12" s="1649">
        <v>24.65</v>
      </c>
      <c r="J12" s="1648">
        <v>36.72</v>
      </c>
      <c r="K12" s="1647">
        <v>51.61</v>
      </c>
      <c r="L12" s="1652">
        <v>100</v>
      </c>
      <c r="M12" s="1636">
        <v>100</v>
      </c>
      <c r="N12" s="1636">
        <v>100</v>
      </c>
      <c r="O12" s="1636">
        <v>100</v>
      </c>
      <c r="P12" s="1636">
        <v>100</v>
      </c>
    </row>
    <row r="13" spans="1:16" s="220" customFormat="1" x14ac:dyDescent="0.25">
      <c r="A13" s="1411">
        <v>45566</v>
      </c>
      <c r="B13" s="1649">
        <v>12.307</v>
      </c>
      <c r="C13" s="1649">
        <v>17.316500000000001</v>
      </c>
      <c r="D13" s="1649">
        <v>26.852799999999998</v>
      </c>
      <c r="E13" s="1649">
        <v>37.085500000000003</v>
      </c>
      <c r="F13" s="1648">
        <v>49.234400000000001</v>
      </c>
      <c r="G13" s="1664">
        <v>9.93</v>
      </c>
      <c r="H13" s="1650">
        <v>15.34</v>
      </c>
      <c r="I13" s="1649">
        <v>27.75</v>
      </c>
      <c r="J13" s="1648">
        <v>39.78</v>
      </c>
      <c r="K13" s="1647">
        <v>55.65</v>
      </c>
      <c r="L13" s="1652">
        <v>100</v>
      </c>
      <c r="M13" s="1636">
        <v>100</v>
      </c>
      <c r="N13" s="1636">
        <v>100</v>
      </c>
      <c r="O13" s="1636">
        <v>100</v>
      </c>
      <c r="P13" s="1636">
        <v>100</v>
      </c>
    </row>
    <row r="14" spans="1:16" s="220" customFormat="1" x14ac:dyDescent="0.25">
      <c r="A14" s="1411">
        <v>45597</v>
      </c>
      <c r="B14" s="1649">
        <v>7.4284999999999997</v>
      </c>
      <c r="C14" s="1649">
        <v>13.226599999999999</v>
      </c>
      <c r="D14" s="1649">
        <v>24.650500000000001</v>
      </c>
      <c r="E14" s="1649">
        <v>36.0092</v>
      </c>
      <c r="F14" s="1649">
        <v>49.465499999999999</v>
      </c>
      <c r="G14" s="1664">
        <v>10.79</v>
      </c>
      <c r="H14" s="1650">
        <v>16.91</v>
      </c>
      <c r="I14" s="1650">
        <v>29.57</v>
      </c>
      <c r="J14" s="1650">
        <v>42.55</v>
      </c>
      <c r="K14" s="1647">
        <v>58.89</v>
      </c>
      <c r="L14" s="1666">
        <v>100</v>
      </c>
      <c r="M14" s="1665">
        <v>100</v>
      </c>
      <c r="N14" s="1665">
        <v>100</v>
      </c>
      <c r="O14" s="1665">
        <v>100</v>
      </c>
      <c r="P14" s="1665">
        <v>100</v>
      </c>
    </row>
    <row r="15" spans="1:16" s="220" customFormat="1" x14ac:dyDescent="0.25">
      <c r="A15" s="2022" t="s">
        <v>438</v>
      </c>
      <c r="B15" s="2022"/>
      <c r="C15" s="2022"/>
      <c r="D15" s="2022"/>
      <c r="E15" s="2022"/>
      <c r="F15" s="2022"/>
      <c r="G15" s="2023"/>
      <c r="H15" s="2022"/>
      <c r="I15" s="2022"/>
      <c r="J15" s="2022"/>
      <c r="K15" s="2024"/>
      <c r="L15" s="2022"/>
      <c r="M15" s="2022"/>
      <c r="N15" s="2022"/>
      <c r="O15" s="2022"/>
      <c r="P15" s="2022"/>
    </row>
    <row r="16" spans="1:16" s="81" customFormat="1" x14ac:dyDescent="0.25">
      <c r="A16" s="1521" t="s">
        <v>477</v>
      </c>
      <c r="B16" s="163">
        <v>35.9</v>
      </c>
      <c r="C16" s="163">
        <v>47.49</v>
      </c>
      <c r="D16" s="163">
        <v>68.790000000000006</v>
      </c>
      <c r="E16" s="163">
        <v>81.44</v>
      </c>
      <c r="F16" s="164">
        <v>90.03</v>
      </c>
      <c r="G16" s="1663">
        <v>25.48</v>
      </c>
      <c r="H16" s="163">
        <v>38.590000000000003</v>
      </c>
      <c r="I16" s="163">
        <v>59.21</v>
      </c>
      <c r="J16" s="163">
        <v>75.72</v>
      </c>
      <c r="K16" s="1662">
        <v>88.71</v>
      </c>
      <c r="L16" s="1661">
        <v>100</v>
      </c>
      <c r="M16" s="167">
        <v>100</v>
      </c>
      <c r="N16" s="167">
        <v>100</v>
      </c>
      <c r="O16" s="166" t="s">
        <v>220</v>
      </c>
      <c r="P16" s="167" t="s">
        <v>220</v>
      </c>
    </row>
    <row r="17" spans="1:16" s="81" customFormat="1" x14ac:dyDescent="0.25">
      <c r="A17" s="1519" t="s">
        <v>681</v>
      </c>
      <c r="B17" s="1654">
        <v>41.07</v>
      </c>
      <c r="C17" s="1654">
        <v>52.98</v>
      </c>
      <c r="D17" s="1654">
        <v>70.739999999999995</v>
      </c>
      <c r="E17" s="1654">
        <v>81.38</v>
      </c>
      <c r="F17" s="1660">
        <v>90.34</v>
      </c>
      <c r="G17" s="1659">
        <v>26.1</v>
      </c>
      <c r="H17" s="1658">
        <v>40.92</v>
      </c>
      <c r="I17" s="1654">
        <v>62.71</v>
      </c>
      <c r="J17" s="1654">
        <v>78.11</v>
      </c>
      <c r="K17" s="1657">
        <v>90.17</v>
      </c>
      <c r="L17" s="1656">
        <v>100</v>
      </c>
      <c r="M17" s="1655">
        <v>100</v>
      </c>
      <c r="N17" s="1655">
        <v>100</v>
      </c>
      <c r="O17" s="1654" t="s">
        <v>220</v>
      </c>
      <c r="P17" s="1654" t="s">
        <v>220</v>
      </c>
    </row>
    <row r="18" spans="1:16" s="220" customFormat="1" x14ac:dyDescent="0.25">
      <c r="A18" s="1411">
        <v>45412</v>
      </c>
      <c r="B18" s="1649">
        <v>41.94</v>
      </c>
      <c r="C18" s="1649">
        <v>55.09</v>
      </c>
      <c r="D18" s="1649">
        <v>72.36</v>
      </c>
      <c r="E18" s="1649">
        <v>82.17</v>
      </c>
      <c r="F18" s="1648">
        <v>90.43</v>
      </c>
      <c r="G18" s="1651">
        <v>26.45</v>
      </c>
      <c r="H18" s="1650">
        <v>40.93</v>
      </c>
      <c r="I18" s="1649">
        <v>62.12</v>
      </c>
      <c r="J18" s="1648">
        <v>77.930000000000007</v>
      </c>
      <c r="K18" s="1647">
        <v>90.04</v>
      </c>
      <c r="L18" s="1652">
        <v>100</v>
      </c>
      <c r="M18" s="1636">
        <v>100</v>
      </c>
      <c r="N18" s="1636">
        <v>100</v>
      </c>
      <c r="O18" s="1636" t="s">
        <v>220</v>
      </c>
      <c r="P18" s="1636" t="s">
        <v>220</v>
      </c>
    </row>
    <row r="19" spans="1:16" s="220" customFormat="1" x14ac:dyDescent="0.25">
      <c r="A19" s="1411">
        <v>45443</v>
      </c>
      <c r="B19" s="1649">
        <v>42.1</v>
      </c>
      <c r="C19" s="1649">
        <v>55.03</v>
      </c>
      <c r="D19" s="1649">
        <v>72.75</v>
      </c>
      <c r="E19" s="1649">
        <v>83.54</v>
      </c>
      <c r="F19" s="1648">
        <v>91.32</v>
      </c>
      <c r="G19" s="1651">
        <v>25.89</v>
      </c>
      <c r="H19" s="1650">
        <v>40.270000000000003</v>
      </c>
      <c r="I19" s="1649">
        <v>63.09</v>
      </c>
      <c r="J19" s="1648">
        <v>78.84</v>
      </c>
      <c r="K19" s="1647">
        <v>90.59</v>
      </c>
      <c r="L19" s="1652">
        <v>100</v>
      </c>
      <c r="M19" s="1636">
        <v>100</v>
      </c>
      <c r="N19" s="1636">
        <v>100</v>
      </c>
      <c r="O19" s="1636" t="s">
        <v>220</v>
      </c>
      <c r="P19" s="1636" t="s">
        <v>220</v>
      </c>
    </row>
    <row r="20" spans="1:16" s="220" customFormat="1" x14ac:dyDescent="0.25">
      <c r="A20" s="1411">
        <v>45473</v>
      </c>
      <c r="B20" s="1649">
        <v>40.5</v>
      </c>
      <c r="C20" s="1649">
        <v>52.95</v>
      </c>
      <c r="D20" s="1649">
        <v>72.8</v>
      </c>
      <c r="E20" s="1649">
        <v>83.86</v>
      </c>
      <c r="F20" s="1649">
        <v>91.79</v>
      </c>
      <c r="G20" s="1651">
        <v>27.1</v>
      </c>
      <c r="H20" s="1650">
        <v>40.9</v>
      </c>
      <c r="I20" s="1649">
        <v>61.81</v>
      </c>
      <c r="J20" s="1648">
        <v>77.59</v>
      </c>
      <c r="K20" s="1647">
        <v>90.1</v>
      </c>
      <c r="L20" s="1652">
        <v>100</v>
      </c>
      <c r="M20" s="1636">
        <v>100</v>
      </c>
      <c r="N20" s="1636">
        <v>100</v>
      </c>
      <c r="O20" s="1636" t="s">
        <v>220</v>
      </c>
      <c r="P20" s="1636" t="s">
        <v>220</v>
      </c>
    </row>
    <row r="21" spans="1:16" s="220" customFormat="1" x14ac:dyDescent="0.25">
      <c r="A21" s="1411">
        <v>45504</v>
      </c>
      <c r="B21" s="1649">
        <v>43.94</v>
      </c>
      <c r="C21" s="1649">
        <v>56.73</v>
      </c>
      <c r="D21" s="1649">
        <v>74.59</v>
      </c>
      <c r="E21" s="1649">
        <v>83.77</v>
      </c>
      <c r="F21" s="1648">
        <v>91.69</v>
      </c>
      <c r="G21" s="1651">
        <v>27.38</v>
      </c>
      <c r="H21" s="1650">
        <v>42.38</v>
      </c>
      <c r="I21" s="1649">
        <v>61.95</v>
      </c>
      <c r="J21" s="1648">
        <v>77.209999999999994</v>
      </c>
      <c r="K21" s="1647">
        <v>89.53</v>
      </c>
      <c r="L21" s="1652">
        <v>100</v>
      </c>
      <c r="M21" s="1636">
        <v>100</v>
      </c>
      <c r="N21" s="1636">
        <v>100</v>
      </c>
      <c r="O21" s="1636" t="s">
        <v>220</v>
      </c>
      <c r="P21" s="1636" t="s">
        <v>220</v>
      </c>
    </row>
    <row r="22" spans="1:16" s="220" customFormat="1" x14ac:dyDescent="0.25">
      <c r="A22" s="1411">
        <v>45535</v>
      </c>
      <c r="B22" s="1653">
        <v>37.25</v>
      </c>
      <c r="C22" s="1653">
        <v>51.51</v>
      </c>
      <c r="D22" s="1653">
        <v>72.53</v>
      </c>
      <c r="E22" s="1653">
        <v>83.12</v>
      </c>
      <c r="F22" s="1653">
        <v>90.8</v>
      </c>
      <c r="G22" s="1653">
        <v>25.79</v>
      </c>
      <c r="H22" s="1653">
        <v>40.67</v>
      </c>
      <c r="I22" s="1653">
        <v>62.77</v>
      </c>
      <c r="J22" s="1653">
        <v>77.900000000000006</v>
      </c>
      <c r="K22" s="1653">
        <v>89.89</v>
      </c>
      <c r="L22" s="1652">
        <v>100</v>
      </c>
      <c r="M22" s="1636">
        <v>100</v>
      </c>
      <c r="N22" s="1636">
        <v>100</v>
      </c>
      <c r="O22" s="1636" t="s">
        <v>220</v>
      </c>
      <c r="P22" s="1636" t="s">
        <v>220</v>
      </c>
    </row>
    <row r="23" spans="1:16" s="220" customFormat="1" x14ac:dyDescent="0.25">
      <c r="A23" s="1411">
        <v>45565</v>
      </c>
      <c r="B23" s="1649">
        <v>38.92</v>
      </c>
      <c r="C23" s="1649">
        <v>51.01</v>
      </c>
      <c r="D23" s="1649">
        <v>69.87</v>
      </c>
      <c r="E23" s="1649">
        <v>80.61</v>
      </c>
      <c r="F23" s="1648">
        <v>89.93</v>
      </c>
      <c r="G23" s="1651">
        <v>25.31</v>
      </c>
      <c r="H23" s="1650">
        <v>40.08</v>
      </c>
      <c r="I23" s="1649">
        <v>62.55</v>
      </c>
      <c r="J23" s="1648">
        <v>77.760000000000005</v>
      </c>
      <c r="K23" s="1647">
        <v>89.97</v>
      </c>
      <c r="L23" s="1652">
        <v>100</v>
      </c>
      <c r="M23" s="1636">
        <v>100</v>
      </c>
      <c r="N23" s="1636">
        <v>100</v>
      </c>
      <c r="O23" s="1636" t="s">
        <v>220</v>
      </c>
      <c r="P23" s="1636" t="s">
        <v>220</v>
      </c>
    </row>
    <row r="24" spans="1:16" s="220" customFormat="1" x14ac:dyDescent="0.25">
      <c r="A24" s="1411">
        <v>45596</v>
      </c>
      <c r="B24" s="1649">
        <v>42.05</v>
      </c>
      <c r="C24" s="1649">
        <v>55.13</v>
      </c>
      <c r="D24" s="1649">
        <v>73.28</v>
      </c>
      <c r="E24" s="1649">
        <v>83.13</v>
      </c>
      <c r="F24" s="1648">
        <v>91.06</v>
      </c>
      <c r="G24" s="1651">
        <v>26.63</v>
      </c>
      <c r="H24" s="1650">
        <v>41.52</v>
      </c>
      <c r="I24" s="1649">
        <v>63.76</v>
      </c>
      <c r="J24" s="1648">
        <v>79.349999999999994</v>
      </c>
      <c r="K24" s="1647">
        <v>91.07</v>
      </c>
      <c r="L24" s="1652">
        <v>100</v>
      </c>
      <c r="M24" s="1636">
        <v>100</v>
      </c>
      <c r="N24" s="1636">
        <v>100</v>
      </c>
      <c r="O24" s="1636" t="s">
        <v>220</v>
      </c>
      <c r="P24" s="1636" t="s">
        <v>220</v>
      </c>
    </row>
    <row r="25" spans="1:16" s="220" customFormat="1" x14ac:dyDescent="0.25">
      <c r="A25" s="1411">
        <v>45626</v>
      </c>
      <c r="B25" s="1649">
        <v>44.21</v>
      </c>
      <c r="C25" s="1649">
        <v>56.43</v>
      </c>
      <c r="D25" s="1649">
        <v>73.34</v>
      </c>
      <c r="E25" s="1649">
        <v>82.74</v>
      </c>
      <c r="F25" s="1649">
        <v>90.93</v>
      </c>
      <c r="G25" s="1651">
        <v>26.21</v>
      </c>
      <c r="H25" s="1650">
        <v>41.24</v>
      </c>
      <c r="I25" s="1650">
        <v>65.08</v>
      </c>
      <c r="J25" s="1650">
        <v>79.900000000000006</v>
      </c>
      <c r="K25" s="1647">
        <v>91.12</v>
      </c>
      <c r="L25" s="1652">
        <v>100</v>
      </c>
      <c r="M25" s="1636">
        <v>100</v>
      </c>
      <c r="N25" s="1636">
        <v>100</v>
      </c>
      <c r="O25" s="1636" t="s">
        <v>220</v>
      </c>
      <c r="P25" s="1636" t="s">
        <v>220</v>
      </c>
    </row>
    <row r="26" spans="1:16" s="220" customFormat="1" x14ac:dyDescent="0.25">
      <c r="A26" s="433" t="str">
        <f>"$ indicates as on "&amp;TEXT(IF(COUNT(B18:B25)=1,A18,IF(COUNT(B18:B25)=2,A19,IF(COUNT(B18:B25)=3,A20,IF(COUNT(B18:B25)=4,A21,IF(COUNT(B18:B25)=5,A22,IF(COUNT(B18:B25)=6,A23,IF(COUNT(B18:B25)=7,A24,IF(COUNT(B18:B25)=8,A25,IF(COUNT(B18:B25)=9,#REF!,IF(COUNT(B18:B25)=10,#REF!,IF(COUNT(B18:B25)=11,#REF!,#REF!))))))))))),"mmmm dd, yyyy")</f>
        <v>$ indicates as on November 30, 2024</v>
      </c>
      <c r="G26" s="168"/>
      <c r="H26" s="168"/>
      <c r="I26" s="168"/>
      <c r="J26" s="168"/>
      <c r="K26" s="168"/>
    </row>
    <row r="27" spans="1:16" s="220" customFormat="1" ht="15" customHeight="1" x14ac:dyDescent="0.25">
      <c r="A27" s="1913" t="s">
        <v>439</v>
      </c>
      <c r="B27" s="1913"/>
      <c r="C27" s="1913"/>
      <c r="D27" s="1913"/>
      <c r="E27" s="1913"/>
      <c r="F27" s="1913"/>
      <c r="G27" s="1913"/>
      <c r="H27" s="1913"/>
      <c r="I27" s="1913"/>
      <c r="J27" s="1913"/>
      <c r="K27" s="1913"/>
    </row>
    <row r="28" spans="1:16" s="220" customFormat="1" ht="15" customHeight="1" x14ac:dyDescent="0.25">
      <c r="A28" s="1884" t="s">
        <v>167</v>
      </c>
      <c r="B28" s="1884"/>
      <c r="C28" s="1884"/>
      <c r="D28" s="1884"/>
      <c r="E28" s="1884"/>
      <c r="F28" s="1884"/>
      <c r="G28" s="1884"/>
      <c r="H28" s="1884"/>
      <c r="I28" s="1884"/>
      <c r="J28" s="1884"/>
      <c r="K28" s="1884"/>
    </row>
    <row r="29" spans="1:16" s="220" customFormat="1" x14ac:dyDescent="0.25">
      <c r="A29" s="264"/>
      <c r="G29" s="168"/>
      <c r="H29" s="168"/>
      <c r="I29" s="168"/>
      <c r="J29" s="168"/>
      <c r="K29" s="168"/>
    </row>
    <row r="30" spans="1:16" s="220" customFormat="1" x14ac:dyDescent="0.25">
      <c r="A30" s="77"/>
      <c r="B30" s="77"/>
      <c r="C30" s="77"/>
      <c r="D30" s="77"/>
      <c r="E30" s="77"/>
      <c r="F30" s="77"/>
      <c r="G30" s="77"/>
      <c r="H30" s="77"/>
      <c r="I30" s="77"/>
      <c r="J30" s="77"/>
      <c r="K30" s="77"/>
    </row>
  </sheetData>
  <mergeCells count="7">
    <mergeCell ref="A28:K28"/>
    <mergeCell ref="B2:F2"/>
    <mergeCell ref="G2:K2"/>
    <mergeCell ref="L2:P2"/>
    <mergeCell ref="A4:P4"/>
    <mergeCell ref="A15:P15"/>
    <mergeCell ref="A27:K27"/>
  </mergeCells>
  <printOptions horizontalCentered="1"/>
  <pageMargins left="0.78431372549019618" right="0.78431372549019618" top="0.98039215686274517" bottom="0.98039215686274517" header="0.50980392156862753" footer="0.50980392156862753"/>
  <pageSetup paperSize="9" scale="55" fitToHeight="0"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showGridLines="0" topLeftCell="A10" workbookViewId="0">
      <selection activeCell="B17" sqref="B17:Q17"/>
    </sheetView>
  </sheetViews>
  <sheetFormatPr defaultColWidth="9.140625" defaultRowHeight="15" x14ac:dyDescent="0.25"/>
  <cols>
    <col min="1" max="1" width="14.42578125" style="77" customWidth="1"/>
    <col min="2" max="2" width="13.42578125" style="77" bestFit="1" customWidth="1"/>
    <col min="3" max="3" width="9.140625" style="77" bestFit="1"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7" ht="16.5" customHeight="1" x14ac:dyDescent="0.25">
      <c r="A1" s="159" t="s">
        <v>789</v>
      </c>
      <c r="B1" s="159"/>
      <c r="C1" s="159"/>
      <c r="D1" s="159"/>
      <c r="E1" s="159"/>
      <c r="F1" s="159"/>
      <c r="G1" s="159"/>
      <c r="H1" s="159"/>
      <c r="I1" s="159"/>
    </row>
    <row r="2" spans="1:17" s="220" customFormat="1" ht="88.5" customHeight="1" x14ac:dyDescent="0.25">
      <c r="A2" s="1716" t="s">
        <v>440</v>
      </c>
      <c r="B2" s="1716" t="s">
        <v>441</v>
      </c>
      <c r="C2" s="1716" t="s">
        <v>442</v>
      </c>
      <c r="D2" s="1716" t="s">
        <v>443</v>
      </c>
      <c r="E2" s="1716" t="s">
        <v>444</v>
      </c>
      <c r="F2" s="1716" t="s">
        <v>265</v>
      </c>
      <c r="G2" s="1716" t="s">
        <v>445</v>
      </c>
      <c r="H2" s="1716" t="s">
        <v>446</v>
      </c>
      <c r="I2" s="1716" t="s">
        <v>447</v>
      </c>
      <c r="J2" s="1716" t="s">
        <v>448</v>
      </c>
      <c r="K2" s="1716" t="s">
        <v>449</v>
      </c>
      <c r="L2" s="1716" t="s">
        <v>450</v>
      </c>
      <c r="M2" s="1716" t="s">
        <v>451</v>
      </c>
      <c r="N2" s="1716" t="s">
        <v>452</v>
      </c>
      <c r="O2" s="1716" t="s">
        <v>453</v>
      </c>
      <c r="P2" s="1716" t="s">
        <v>454</v>
      </c>
      <c r="Q2" s="1716" t="s">
        <v>455</v>
      </c>
    </row>
    <row r="3" spans="1:17" s="81" customFormat="1" ht="18" customHeight="1" x14ac:dyDescent="0.25">
      <c r="A3" s="1502" t="s">
        <v>477</v>
      </c>
      <c r="B3" s="1715">
        <v>9980.6111099999998</v>
      </c>
      <c r="C3" s="1709">
        <v>2519145.3052500002</v>
      </c>
      <c r="D3" s="1709">
        <v>597537.51045000006</v>
      </c>
      <c r="E3" s="1713">
        <v>23.71985090358654</v>
      </c>
      <c r="F3" s="1709">
        <v>3458333.6918770159</v>
      </c>
      <c r="G3" s="1709">
        <v>699412.76619996899</v>
      </c>
      <c r="H3" s="1714">
        <v>20.223981504235979</v>
      </c>
      <c r="I3" s="1709">
        <v>597537.43017000007</v>
      </c>
      <c r="J3" s="1713">
        <v>99.99998656486018</v>
      </c>
      <c r="K3" s="1709">
        <v>699412.76619996899</v>
      </c>
      <c r="L3" s="1712">
        <v>100</v>
      </c>
      <c r="M3" s="1710">
        <v>1014.2349300000001</v>
      </c>
      <c r="N3" s="1711">
        <v>0.16973577595759454</v>
      </c>
      <c r="O3" s="1710">
        <v>158274.00048334099</v>
      </c>
      <c r="P3" s="1709">
        <v>700419.10301068402</v>
      </c>
      <c r="Q3" s="1708">
        <v>385.35</v>
      </c>
    </row>
    <row r="4" spans="1:17" s="81" customFormat="1" ht="18" customHeight="1" x14ac:dyDescent="0.25">
      <c r="A4" s="1499" t="s">
        <v>681</v>
      </c>
      <c r="B4" s="1703">
        <f>SUM(B5:B12)</f>
        <v>8282.4535599999999</v>
      </c>
      <c r="C4" s="1703">
        <f>SUM(C5:C12)</f>
        <v>1783209.7381099998</v>
      </c>
      <c r="D4" s="1703">
        <f>SUM(D5:D12)</f>
        <v>485627.0503</v>
      </c>
      <c r="E4" s="1707">
        <f>D4/C4*100</f>
        <v>27.233310805867944</v>
      </c>
      <c r="F4" s="1703">
        <f>SUM(F5:F12)</f>
        <v>3042464.8116895682</v>
      </c>
      <c r="G4" s="1703">
        <f>SUM(G5:G12)</f>
        <v>646405.32585480006</v>
      </c>
      <c r="H4" s="1707">
        <f>G4/F4*100</f>
        <v>21.246106885812512</v>
      </c>
      <c r="I4" s="1703">
        <f>SUM(I5:I12)</f>
        <v>485627.0503</v>
      </c>
      <c r="J4" s="1706">
        <f>I4/D4*100</f>
        <v>100</v>
      </c>
      <c r="K4" s="1703">
        <f>SUM(K5:K12)</f>
        <v>646405.32585480006</v>
      </c>
      <c r="L4" s="1705">
        <f>K4/G4*100</f>
        <v>100</v>
      </c>
      <c r="M4" s="1703">
        <f>SUM(M5:M12)</f>
        <v>468.47494000000006</v>
      </c>
      <c r="N4" s="1704">
        <f>M4/D4*100</f>
        <v>9.6468048826892139E-2</v>
      </c>
      <c r="O4" s="1703">
        <f>SUM(O5:O12)</f>
        <v>169329.68564705399</v>
      </c>
      <c r="P4" s="1703">
        <f>SUM(P5:P12)</f>
        <v>832590.61167308502</v>
      </c>
      <c r="Q4" s="1703">
        <f>INDEX(Q5:Q12,COUNT(Q5:Q12))</f>
        <v>411</v>
      </c>
    </row>
    <row r="5" spans="1:17" s="220" customFormat="1" ht="18" customHeight="1" x14ac:dyDescent="0.25">
      <c r="A5" s="1411">
        <v>45412</v>
      </c>
      <c r="B5" s="1696">
        <v>899.80000000000007</v>
      </c>
      <c r="C5" s="1548">
        <v>244703.9</v>
      </c>
      <c r="D5" s="1548">
        <v>61106.7</v>
      </c>
      <c r="E5" s="1694">
        <v>24.971690275471701</v>
      </c>
      <c r="F5" s="1695">
        <v>322563</v>
      </c>
      <c r="G5" s="1548">
        <v>65643</v>
      </c>
      <c r="H5" s="1694">
        <v>20.350443169241359</v>
      </c>
      <c r="I5" s="1548">
        <v>61106.7</v>
      </c>
      <c r="J5" s="1694">
        <v>100</v>
      </c>
      <c r="K5" s="1548">
        <v>65643</v>
      </c>
      <c r="L5" s="1595">
        <v>100</v>
      </c>
      <c r="M5" s="1548">
        <v>36.9</v>
      </c>
      <c r="N5" s="1642">
        <v>6.0386176965864631E-2</v>
      </c>
      <c r="O5" s="1548">
        <v>10723</v>
      </c>
      <c r="P5" s="1548">
        <v>65728</v>
      </c>
      <c r="Q5" s="1548">
        <v>388.39</v>
      </c>
    </row>
    <row r="6" spans="1:17" s="220" customFormat="1" ht="18" customHeight="1" x14ac:dyDescent="0.25">
      <c r="A6" s="1411">
        <v>45443</v>
      </c>
      <c r="B6" s="1696">
        <v>966.54922999999997</v>
      </c>
      <c r="C6" s="1548">
        <v>218716.79103000002</v>
      </c>
      <c r="D6" s="1548">
        <v>59194.741759999997</v>
      </c>
      <c r="E6" s="1694">
        <v>27.064562113057256</v>
      </c>
      <c r="F6" s="1695">
        <v>348357.35534477304</v>
      </c>
      <c r="G6" s="1548">
        <v>75625.271933649012</v>
      </c>
      <c r="H6" s="1694">
        <v>21.709107263947928</v>
      </c>
      <c r="I6" s="1548">
        <v>59194.741759999997</v>
      </c>
      <c r="J6" s="1694">
        <v>100</v>
      </c>
      <c r="K6" s="1548">
        <v>75625.271933649012</v>
      </c>
      <c r="L6" s="1595">
        <v>100</v>
      </c>
      <c r="M6" s="1548">
        <v>36.9</v>
      </c>
      <c r="N6" s="1642">
        <v>6.23366179205712E-2</v>
      </c>
      <c r="O6" s="1548">
        <v>17091.92986281</v>
      </c>
      <c r="P6" s="1548">
        <v>75803.255626326019</v>
      </c>
      <c r="Q6" s="1548">
        <v>390.68</v>
      </c>
    </row>
    <row r="7" spans="1:17" s="220" customFormat="1" ht="18" customHeight="1" x14ac:dyDescent="0.25">
      <c r="A7" s="1411">
        <v>45473</v>
      </c>
      <c r="B7" s="1696">
        <v>1136.38831</v>
      </c>
      <c r="C7" s="1548">
        <v>257986.48963</v>
      </c>
      <c r="D7" s="1548">
        <v>67401.840809999994</v>
      </c>
      <c r="E7" s="1694">
        <v>26.126112614139842</v>
      </c>
      <c r="F7" s="1695">
        <v>455683.61165110097</v>
      </c>
      <c r="G7" s="1548">
        <v>96898.293881525999</v>
      </c>
      <c r="H7" s="1694">
        <v>21.26437980300183</v>
      </c>
      <c r="I7" s="1548">
        <v>67401.840809999994</v>
      </c>
      <c r="J7" s="1694">
        <v>100</v>
      </c>
      <c r="K7" s="1548">
        <v>96898.293881525999</v>
      </c>
      <c r="L7" s="1595">
        <v>100</v>
      </c>
      <c r="M7" s="1548">
        <v>36.852669999999996</v>
      </c>
      <c r="N7" s="1642">
        <v>5.4676058631520925E-2</v>
      </c>
      <c r="O7" s="1548">
        <v>25741.095401997001</v>
      </c>
      <c r="P7" s="1548">
        <v>96971.005816823017</v>
      </c>
      <c r="Q7" s="1548">
        <v>393.35</v>
      </c>
    </row>
    <row r="8" spans="1:17" s="220" customFormat="1" ht="18" customHeight="1" x14ac:dyDescent="0.25">
      <c r="A8" s="1411">
        <v>45504</v>
      </c>
      <c r="B8" s="1696">
        <v>1330.71164</v>
      </c>
      <c r="C8" s="1696">
        <v>296040.5</v>
      </c>
      <c r="D8" s="1696">
        <v>81898</v>
      </c>
      <c r="E8" s="1694">
        <v>27.664458072459681</v>
      </c>
      <c r="F8" s="1696">
        <v>510718</v>
      </c>
      <c r="G8" s="1696">
        <v>99972</v>
      </c>
      <c r="H8" s="1694">
        <v>19.574794700793785</v>
      </c>
      <c r="I8" s="1696">
        <v>81898</v>
      </c>
      <c r="J8" s="1694">
        <v>100</v>
      </c>
      <c r="K8" s="1696">
        <v>99972</v>
      </c>
      <c r="L8" s="1694">
        <v>100</v>
      </c>
      <c r="M8" s="1696">
        <v>56.2</v>
      </c>
      <c r="N8" s="1702">
        <v>6.8621944369825882E-2</v>
      </c>
      <c r="O8" s="1696">
        <v>20234.340056020996</v>
      </c>
      <c r="P8" s="1696">
        <v>100030.25752097502</v>
      </c>
      <c r="Q8" s="1696">
        <v>397.41</v>
      </c>
    </row>
    <row r="9" spans="1:17" s="220" customFormat="1" ht="18" customHeight="1" x14ac:dyDescent="0.25">
      <c r="A9" s="1411">
        <v>45535</v>
      </c>
      <c r="B9" s="1696">
        <v>1142.6517699999999</v>
      </c>
      <c r="C9" s="1696">
        <v>243353.90068999992</v>
      </c>
      <c r="D9" s="1696">
        <v>62087.472249999992</v>
      </c>
      <c r="E9" s="1694">
        <v>25.513243089162994</v>
      </c>
      <c r="F9" s="1696">
        <v>426180.76089938497</v>
      </c>
      <c r="G9" s="1696">
        <v>95495.707233723035</v>
      </c>
      <c r="H9" s="1694">
        <v>22.407324777447702</v>
      </c>
      <c r="I9" s="1696">
        <v>62087.472249999992</v>
      </c>
      <c r="J9" s="1694">
        <v>100</v>
      </c>
      <c r="K9" s="1696">
        <v>95495.707233723035</v>
      </c>
      <c r="L9" s="1694">
        <v>100</v>
      </c>
      <c r="M9" s="1696">
        <v>86.170290000000008</v>
      </c>
      <c r="N9" s="1702">
        <v>0.13878852991957652</v>
      </c>
      <c r="O9" s="1696">
        <v>19786.110506867008</v>
      </c>
      <c r="P9" s="1696">
        <v>95569.577876345997</v>
      </c>
      <c r="Q9" s="1696">
        <v>401.02</v>
      </c>
    </row>
    <row r="10" spans="1:17" s="220" customFormat="1" x14ac:dyDescent="0.25">
      <c r="A10" s="1411">
        <v>45565</v>
      </c>
      <c r="B10" s="1696">
        <v>1076.35924</v>
      </c>
      <c r="C10" s="1548">
        <v>224774.15528000001</v>
      </c>
      <c r="D10" s="1548">
        <v>63273.629079999999</v>
      </c>
      <c r="E10" s="1694">
        <v>28.149868476284723</v>
      </c>
      <c r="F10" s="1695">
        <v>399671.32500333095</v>
      </c>
      <c r="G10" s="1548">
        <v>89867.056549923989</v>
      </c>
      <c r="H10" s="1694">
        <v>22.485239977918109</v>
      </c>
      <c r="I10" s="1548">
        <v>63273.629079999999</v>
      </c>
      <c r="J10" s="1694">
        <v>100</v>
      </c>
      <c r="K10" s="1548">
        <v>89867.056549923989</v>
      </c>
      <c r="L10" s="1595">
        <v>100</v>
      </c>
      <c r="M10" s="1548">
        <v>132.60715999999999</v>
      </c>
      <c r="N10" s="1642">
        <v>0.20957729456664823</v>
      </c>
      <c r="O10" s="1548">
        <v>18295.891371858001</v>
      </c>
      <c r="P10" s="1548">
        <v>89954.333687260994</v>
      </c>
      <c r="Q10" s="1548">
        <v>404.2</v>
      </c>
    </row>
    <row r="11" spans="1:17" s="220" customFormat="1" ht="13.5" customHeight="1" x14ac:dyDescent="0.25">
      <c r="A11" s="1411">
        <v>45596</v>
      </c>
      <c r="B11" s="1696">
        <v>954.45625999999993</v>
      </c>
      <c r="C11" s="1548">
        <v>172222.17975000001</v>
      </c>
      <c r="D11" s="1548">
        <v>53913.183519999991</v>
      </c>
      <c r="E11" s="1694">
        <v>31.304436860723211</v>
      </c>
      <c r="F11" s="1695">
        <v>324013.53485092602</v>
      </c>
      <c r="G11" s="1548">
        <v>70424.062782309004</v>
      </c>
      <c r="H11" s="1694">
        <v>21.734913887072683</v>
      </c>
      <c r="I11" s="1548">
        <v>53913.183519999991</v>
      </c>
      <c r="J11" s="1694">
        <v>100</v>
      </c>
      <c r="K11" s="1548">
        <v>70424.062782309004</v>
      </c>
      <c r="L11" s="1595">
        <v>100</v>
      </c>
      <c r="M11" s="1548">
        <v>49.204840000000004</v>
      </c>
      <c r="N11" s="1642">
        <v>9.1266804865542117E-2</v>
      </c>
      <c r="O11" s="1548">
        <v>47891.666596899995</v>
      </c>
      <c r="P11" s="1548">
        <v>255994.9432596</v>
      </c>
      <c r="Q11" s="1548">
        <v>407.65</v>
      </c>
    </row>
    <row r="12" spans="1:17" s="220" customFormat="1" x14ac:dyDescent="0.25">
      <c r="A12" s="1411">
        <v>45626</v>
      </c>
      <c r="B12" s="1547">
        <v>775.53710999999998</v>
      </c>
      <c r="C12" s="1545">
        <v>125411.82173</v>
      </c>
      <c r="D12" s="1545">
        <v>36751.482879999996</v>
      </c>
      <c r="E12" s="1700">
        <v>29.304640003653343</v>
      </c>
      <c r="F12" s="1701">
        <v>255277.22394005195</v>
      </c>
      <c r="G12" s="1545">
        <v>52479.933473668993</v>
      </c>
      <c r="H12" s="1700">
        <v>20.558016364982535</v>
      </c>
      <c r="I12" s="1545">
        <v>36751.482879999996</v>
      </c>
      <c r="J12" s="1700">
        <v>100</v>
      </c>
      <c r="K12" s="1545">
        <v>52479.933473668993</v>
      </c>
      <c r="L12" s="1649">
        <v>100</v>
      </c>
      <c r="M12" s="1545">
        <v>33.639980000000008</v>
      </c>
      <c r="N12" s="1699">
        <v>9.1533667117162071E-2</v>
      </c>
      <c r="O12" s="1545">
        <v>9565.6518506009998</v>
      </c>
      <c r="P12" s="1698">
        <v>52539.237885753981</v>
      </c>
      <c r="Q12" s="1697">
        <v>411</v>
      </c>
    </row>
    <row r="13" spans="1:17" s="220" customFormat="1" x14ac:dyDescent="0.25">
      <c r="A13" s="433" t="str">
        <f>"$ indicates as on "&amp;TEXT(IF(COUNT(B5:B12)=1,A5,IF(COUNT(B5:B12)=2,A6,IF(COUNT(B5:B12)=3,A7,IF(COUNT(B5:B12)=4,A8,IF(COUNT(B5:B12)=5,A9,IF(COUNT(B5:B12)=6,A10,IF(COUNT(B5:B12)=7,A11,IF(COUNT(B5:B12)=8,A12,IF(COUNT(B5:B12)=9,#REF!,IF(COUNT(B5:B12)=10,#REF!,IF(COUNT(B5:B12)=11,#REF!,#REF!))))))))))),"mmmm dd, yyyy")</f>
        <v>$ indicates as on November 30, 2024</v>
      </c>
      <c r="B13" s="223"/>
      <c r="C13" s="222"/>
      <c r="D13" s="222"/>
      <c r="E13" s="244"/>
      <c r="F13" s="111"/>
      <c r="G13" s="222"/>
      <c r="H13" s="244"/>
      <c r="I13" s="222"/>
      <c r="J13" s="244"/>
      <c r="K13" s="222"/>
      <c r="L13" s="235"/>
      <c r="M13" s="222"/>
      <c r="N13" s="242"/>
      <c r="O13" s="222"/>
      <c r="P13" s="222"/>
      <c r="Q13" s="222"/>
    </row>
    <row r="14" spans="1:17" s="220" customFormat="1" ht="15" customHeight="1" x14ac:dyDescent="0.25">
      <c r="A14" s="1884" t="s">
        <v>790</v>
      </c>
      <c r="B14" s="1884"/>
      <c r="C14" s="1884"/>
      <c r="D14" s="1884"/>
    </row>
    <row r="15" spans="1:17" s="220" customFormat="1" x14ac:dyDescent="0.25">
      <c r="A15" s="264"/>
    </row>
    <row r="16" spans="1:17" s="220" customFormat="1" x14ac:dyDescent="0.25">
      <c r="A16" s="77"/>
      <c r="B16" s="77"/>
      <c r="C16" s="77"/>
      <c r="D16" s="77"/>
    </row>
    <row r="17" spans="2:17" x14ac:dyDescent="0.25">
      <c r="B17" s="99"/>
      <c r="C17" s="99"/>
      <c r="D17" s="99"/>
      <c r="E17" s="99"/>
      <c r="F17" s="99"/>
      <c r="G17" s="99"/>
      <c r="H17" s="99"/>
      <c r="I17" s="99"/>
      <c r="J17" s="99"/>
      <c r="K17" s="99"/>
      <c r="L17" s="99"/>
      <c r="M17" s="99"/>
      <c r="N17" s="99"/>
      <c r="O17" s="99"/>
      <c r="P17" s="99"/>
      <c r="Q17" s="99"/>
    </row>
  </sheetData>
  <mergeCells count="1">
    <mergeCell ref="A14:D14"/>
  </mergeCells>
  <printOptions horizontalCentered="1"/>
  <pageMargins left="0.78431372549019618" right="0.78431372549019618" top="0.98039215686274517" bottom="0.98039215686274517" header="0.50980392156862753" footer="0.50980392156862753"/>
  <pageSetup paperSize="9" fitToWidth="0" orientation="landscape" useFirstPageNumber="1"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topLeftCell="A7" workbookViewId="0">
      <selection activeCell="B18" sqref="B18:K18"/>
    </sheetView>
  </sheetViews>
  <sheetFormatPr defaultColWidth="9.140625" defaultRowHeight="15" x14ac:dyDescent="0.25"/>
  <cols>
    <col min="1" max="1" width="14.42578125" style="77" customWidth="1"/>
    <col min="2" max="2" width="13.42578125" style="77" bestFit="1" customWidth="1"/>
    <col min="3" max="3" width="10.7109375" style="77"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7" ht="18" customHeight="1" x14ac:dyDescent="0.25">
      <c r="A1" s="127" t="s">
        <v>791</v>
      </c>
      <c r="B1" s="127"/>
      <c r="C1" s="127"/>
      <c r="D1" s="127"/>
      <c r="E1" s="127"/>
      <c r="F1" s="127"/>
      <c r="G1" s="127"/>
      <c r="H1" s="127"/>
      <c r="I1" s="127"/>
    </row>
    <row r="2" spans="1:17" s="220" customFormat="1" ht="93" customHeight="1" x14ac:dyDescent="0.25">
      <c r="A2" s="1716" t="s">
        <v>440</v>
      </c>
      <c r="B2" s="1716" t="s">
        <v>441</v>
      </c>
      <c r="C2" s="1716" t="s">
        <v>442</v>
      </c>
      <c r="D2" s="1716" t="s">
        <v>443</v>
      </c>
      <c r="E2" s="1716" t="s">
        <v>444</v>
      </c>
      <c r="F2" s="1716" t="s">
        <v>265</v>
      </c>
      <c r="G2" s="1716" t="s">
        <v>456</v>
      </c>
      <c r="H2" s="1716" t="s">
        <v>446</v>
      </c>
      <c r="I2" s="1716" t="s">
        <v>447</v>
      </c>
      <c r="J2" s="1716" t="s">
        <v>448</v>
      </c>
      <c r="K2" s="1716" t="s">
        <v>449</v>
      </c>
      <c r="L2" s="1716" t="s">
        <v>450</v>
      </c>
      <c r="M2" s="1716" t="s">
        <v>451</v>
      </c>
      <c r="N2" s="1716" t="s">
        <v>452</v>
      </c>
      <c r="O2" s="1716" t="s">
        <v>453</v>
      </c>
      <c r="P2" s="1716" t="s">
        <v>454</v>
      </c>
      <c r="Q2" s="1716" t="s">
        <v>455</v>
      </c>
    </row>
    <row r="3" spans="1:17" s="81" customFormat="1" ht="18" customHeight="1" x14ac:dyDescent="0.25">
      <c r="A3" s="1502" t="s">
        <v>477</v>
      </c>
      <c r="B3" s="1715">
        <v>69487.82673999999</v>
      </c>
      <c r="C3" s="1709">
        <v>11268719.193800002</v>
      </c>
      <c r="D3" s="1709">
        <v>2344344.1848999998</v>
      </c>
      <c r="E3" s="1713">
        <v>20.803998614055867</v>
      </c>
      <c r="F3" s="1709">
        <v>21748414.387699999</v>
      </c>
      <c r="G3" s="1709">
        <v>5504035.4572999999</v>
      </c>
      <c r="H3" s="1714">
        <v>25.30775512725587</v>
      </c>
      <c r="I3" s="1709">
        <v>2341440.7551000002</v>
      </c>
      <c r="J3" s="1713">
        <v>99.876151726410285</v>
      </c>
      <c r="K3" s="1709">
        <v>5498635.5640999991</v>
      </c>
      <c r="L3" s="1712">
        <v>99.901892107311212</v>
      </c>
      <c r="M3" s="1710">
        <v>2903.4311500000003</v>
      </c>
      <c r="N3" s="1711">
        <v>0.12384833117513626</v>
      </c>
      <c r="O3" s="1710">
        <v>1303158.07</v>
      </c>
      <c r="P3" s="1709">
        <v>5504035.4572999999</v>
      </c>
      <c r="Q3" s="1708">
        <v>765.52</v>
      </c>
    </row>
    <row r="4" spans="1:17" s="81" customFormat="1" ht="18" customHeight="1" x14ac:dyDescent="0.25">
      <c r="A4" s="1499" t="s">
        <v>681</v>
      </c>
      <c r="B4" s="1703">
        <f>SUM(B5:B12)</f>
        <v>70350.307549999998</v>
      </c>
      <c r="C4" s="1703">
        <f>SUM(C5:C12)</f>
        <v>8622634.3364000004</v>
      </c>
      <c r="D4" s="1703">
        <f>SUM(D5:D12)</f>
        <v>1935836.2357000001</v>
      </c>
      <c r="E4" s="1707">
        <f>D4/C4*100</f>
        <v>22.450635851829741</v>
      </c>
      <c r="F4" s="1703">
        <f>SUM(F5:F12)</f>
        <v>21588343.397999998</v>
      </c>
      <c r="G4" s="1703">
        <f>SUM(G5:G12)</f>
        <v>5322862.5309000006</v>
      </c>
      <c r="H4" s="1707">
        <f>G4/F4*100</f>
        <v>24.656187984267124</v>
      </c>
      <c r="I4" s="1703">
        <f>SUM(I5:I12)</f>
        <v>1933846.7175999999</v>
      </c>
      <c r="J4" s="1706">
        <f>I4/D4*100</f>
        <v>99.897226941860566</v>
      </c>
      <c r="K4" s="1703">
        <f>SUM(K5:K12)</f>
        <v>5320303.6392000001</v>
      </c>
      <c r="L4" s="1705">
        <f>K4/G4*100</f>
        <v>99.951926398903865</v>
      </c>
      <c r="M4" s="1703">
        <f>SUM(M5:M12)</f>
        <v>1989.51838</v>
      </c>
      <c r="N4" s="1704">
        <f>M4/D4*100</f>
        <v>0.1027730726034575</v>
      </c>
      <c r="O4" s="1703">
        <f>SUM(O5:O12)</f>
        <v>1273347.8600000001</v>
      </c>
      <c r="P4" s="1703">
        <f>SUM(P5:P12)</f>
        <v>5322862.5309000006</v>
      </c>
      <c r="Q4" s="1703">
        <f>INDEX(Q5:Q12,COUNT(Q5:Q12))</f>
        <v>432.58</v>
      </c>
    </row>
    <row r="5" spans="1:17" s="220" customFormat="1" ht="18" customHeight="1" x14ac:dyDescent="0.25">
      <c r="A5" s="1411">
        <v>45412</v>
      </c>
      <c r="B5" s="1696">
        <v>7195.4276099999997</v>
      </c>
      <c r="C5" s="1548">
        <v>1101489.7069999999</v>
      </c>
      <c r="D5" s="1548">
        <v>246083.10620000001</v>
      </c>
      <c r="E5" s="1694">
        <v>22.340935600000002</v>
      </c>
      <c r="F5" s="1695">
        <v>2285452.9109999998</v>
      </c>
      <c r="G5" s="1548">
        <v>562380.61869999999</v>
      </c>
      <c r="H5" s="1694">
        <v>24.60696591</v>
      </c>
      <c r="I5" s="1548">
        <v>245951.9013</v>
      </c>
      <c r="J5" s="1694">
        <v>99.946682686988936</v>
      </c>
      <c r="K5" s="1548">
        <v>562055.16500000004</v>
      </c>
      <c r="L5" s="1694">
        <v>99.946682686988936</v>
      </c>
      <c r="M5" s="1548">
        <v>131.20477</v>
      </c>
      <c r="N5" s="1642">
        <v>5.3345703000000001E-2</v>
      </c>
      <c r="O5" s="1548">
        <v>131968.62</v>
      </c>
      <c r="P5" s="1548">
        <v>562380.61869999999</v>
      </c>
      <c r="Q5" s="1548">
        <v>775.22</v>
      </c>
    </row>
    <row r="6" spans="1:17" s="220" customFormat="1" ht="18" customHeight="1" x14ac:dyDescent="0.25">
      <c r="A6" s="1411">
        <v>45443</v>
      </c>
      <c r="B6" s="1696">
        <v>8145.3289599999998</v>
      </c>
      <c r="C6" s="1548">
        <v>1012222.7340000001</v>
      </c>
      <c r="D6" s="1548">
        <v>233019.56659999999</v>
      </c>
      <c r="E6" s="1694">
        <v>23.020582210000001</v>
      </c>
      <c r="F6" s="1695">
        <v>2543832.807</v>
      </c>
      <c r="G6" s="1548">
        <v>617866.57259999996</v>
      </c>
      <c r="H6" s="1694">
        <v>24.288804320000001</v>
      </c>
      <c r="I6" s="1548">
        <v>232681.2132</v>
      </c>
      <c r="J6" s="1694">
        <v>100</v>
      </c>
      <c r="K6" s="1548">
        <v>617521.93420000002</v>
      </c>
      <c r="L6" s="1595">
        <v>100</v>
      </c>
      <c r="M6" s="1548">
        <v>338.35320999999999</v>
      </c>
      <c r="N6" s="1642">
        <v>0.145414924</v>
      </c>
      <c r="O6" s="1548">
        <v>130262.41</v>
      </c>
      <c r="P6" s="1548">
        <v>617866.57259999996</v>
      </c>
      <c r="Q6" s="1548">
        <v>819.86</v>
      </c>
    </row>
    <row r="7" spans="1:17" s="220" customFormat="1" ht="18" customHeight="1" x14ac:dyDescent="0.25">
      <c r="A7" s="1411">
        <v>45473</v>
      </c>
      <c r="B7" s="1696">
        <v>9477.56</v>
      </c>
      <c r="C7" s="1548">
        <v>1310108.94</v>
      </c>
      <c r="D7" s="1548">
        <v>286125.69</v>
      </c>
      <c r="E7" s="1694">
        <v>21.84</v>
      </c>
      <c r="F7" s="1695">
        <v>3235067.35</v>
      </c>
      <c r="G7" s="1548">
        <v>804129.5</v>
      </c>
      <c r="H7" s="1694">
        <v>24.86</v>
      </c>
      <c r="I7" s="1548">
        <v>285849.81</v>
      </c>
      <c r="J7" s="1694">
        <v>100</v>
      </c>
      <c r="K7" s="1548">
        <v>803773.09</v>
      </c>
      <c r="L7" s="1595">
        <v>100</v>
      </c>
      <c r="M7" s="1548">
        <v>275.88</v>
      </c>
      <c r="N7" s="1642">
        <v>0.1</v>
      </c>
      <c r="O7" s="1548">
        <v>215176.39</v>
      </c>
      <c r="P7" s="1548">
        <v>804129.5</v>
      </c>
      <c r="Q7" s="1548">
        <v>827.71</v>
      </c>
    </row>
    <row r="8" spans="1:17" s="220" customFormat="1" ht="18" customHeight="1" x14ac:dyDescent="0.25">
      <c r="A8" s="1411">
        <v>45504</v>
      </c>
      <c r="B8" s="1696">
        <v>10077.48185</v>
      </c>
      <c r="C8" s="1548">
        <v>1357050.5279999999</v>
      </c>
      <c r="D8" s="1548">
        <v>284986.62599999999</v>
      </c>
      <c r="E8" s="1694">
        <v>21.00044325</v>
      </c>
      <c r="F8" s="1695">
        <v>3321712.1340000001</v>
      </c>
      <c r="G8" s="1548">
        <v>763550.68409999995</v>
      </c>
      <c r="H8" s="1694">
        <v>22.98666029</v>
      </c>
      <c r="I8" s="1548">
        <v>284598.57829999999</v>
      </c>
      <c r="J8" s="1694">
        <v>100</v>
      </c>
      <c r="K8" s="1548">
        <v>763322.90269999998</v>
      </c>
      <c r="L8" s="1595">
        <v>100</v>
      </c>
      <c r="M8" s="1548">
        <v>388.04771</v>
      </c>
      <c r="N8" s="1642">
        <v>0.13634913900000001</v>
      </c>
      <c r="O8" s="1548">
        <v>156854.69</v>
      </c>
      <c r="P8" s="1548">
        <v>763550.68409999995</v>
      </c>
      <c r="Q8" s="1548">
        <v>836.15</v>
      </c>
    </row>
    <row r="9" spans="1:17" s="220" customFormat="1" x14ac:dyDescent="0.25">
      <c r="A9" s="1411">
        <v>45535</v>
      </c>
      <c r="B9" s="1696">
        <v>10293.94713</v>
      </c>
      <c r="C9" s="1696">
        <v>1086428.2990000001</v>
      </c>
      <c r="D9" s="1696">
        <v>243118.50719999999</v>
      </c>
      <c r="E9" s="1694">
        <v>22.37777749</v>
      </c>
      <c r="F9" s="1696">
        <v>2762247.58</v>
      </c>
      <c r="G9" s="1696">
        <v>691776.66709999996</v>
      </c>
      <c r="H9" s="1694">
        <v>25.04397767</v>
      </c>
      <c r="I9" s="1696">
        <v>242876.62390000001</v>
      </c>
      <c r="J9" s="1694">
        <v>100</v>
      </c>
      <c r="K9" s="1696">
        <v>691429.21120000002</v>
      </c>
      <c r="L9" s="1694">
        <v>100</v>
      </c>
      <c r="M9" s="1696">
        <v>241.88351</v>
      </c>
      <c r="N9" s="1694">
        <v>9.9591104E-2</v>
      </c>
      <c r="O9" s="1696">
        <v>164419.60999999999</v>
      </c>
      <c r="P9" s="1696">
        <v>691776.66709999996</v>
      </c>
      <c r="Q9" s="1696">
        <v>845.83</v>
      </c>
    </row>
    <row r="10" spans="1:17" s="220" customFormat="1" ht="18.75" customHeight="1" x14ac:dyDescent="0.25">
      <c r="A10" s="1411">
        <v>45565</v>
      </c>
      <c r="B10" s="1696">
        <v>9893.9510200000004</v>
      </c>
      <c r="C10" s="1548">
        <v>1123936.3529999999</v>
      </c>
      <c r="D10" s="1548">
        <v>267348.4572</v>
      </c>
      <c r="E10" s="1694">
        <v>23.78679687</v>
      </c>
      <c r="F10" s="1695">
        <v>2864931.247</v>
      </c>
      <c r="G10" s="1548">
        <v>738818.2328</v>
      </c>
      <c r="H10" s="1694">
        <v>25.788340770000001</v>
      </c>
      <c r="I10" s="1548">
        <v>267094.24300000002</v>
      </c>
      <c r="J10" s="1694">
        <v>100</v>
      </c>
      <c r="K10" s="1548">
        <v>738519.76569999999</v>
      </c>
      <c r="L10" s="1595">
        <v>100</v>
      </c>
      <c r="M10" s="1548">
        <v>254.21432999999999</v>
      </c>
      <c r="N10" s="1642">
        <v>9.5177764999999998E-2</v>
      </c>
      <c r="O10" s="1548">
        <v>179838.69</v>
      </c>
      <c r="P10" s="1548">
        <v>738818.2328</v>
      </c>
      <c r="Q10" s="1548">
        <v>853.43</v>
      </c>
    </row>
    <row r="11" spans="1:17" s="220" customFormat="1" ht="18" customHeight="1" x14ac:dyDescent="0.25">
      <c r="A11" s="1411">
        <v>45596</v>
      </c>
      <c r="B11" s="1696">
        <v>8442.6796699999995</v>
      </c>
      <c r="C11" s="1548">
        <v>904664.64670000004</v>
      </c>
      <c r="D11" s="1548">
        <v>209486.4247</v>
      </c>
      <c r="E11" s="1694">
        <v>23.15625193</v>
      </c>
      <c r="F11" s="1695">
        <v>2521436.4759999998</v>
      </c>
      <c r="G11" s="1548">
        <v>626362.85450000002</v>
      </c>
      <c r="H11" s="1694">
        <v>24.84150842</v>
      </c>
      <c r="I11" s="1548">
        <v>209290.76389999999</v>
      </c>
      <c r="J11" s="1694">
        <v>100</v>
      </c>
      <c r="K11" s="1548">
        <v>626098.54299999995</v>
      </c>
      <c r="L11" s="1595">
        <v>100</v>
      </c>
      <c r="M11" s="1548">
        <v>195.66103000000001</v>
      </c>
      <c r="N11" s="1642">
        <v>9.3487656000000002E-2</v>
      </c>
      <c r="O11" s="1548">
        <v>160541.24</v>
      </c>
      <c r="P11" s="1548">
        <v>626362.85450000002</v>
      </c>
      <c r="Q11" s="1548">
        <v>863.01</v>
      </c>
    </row>
    <row r="12" spans="1:17" s="220" customFormat="1" x14ac:dyDescent="0.25">
      <c r="A12" s="1411">
        <v>45626</v>
      </c>
      <c r="B12" s="1696">
        <v>6823.9313099999999</v>
      </c>
      <c r="C12" s="1548">
        <v>726733.1287</v>
      </c>
      <c r="D12" s="1548">
        <v>165667.8578</v>
      </c>
      <c r="E12" s="1694">
        <v>22.79624407</v>
      </c>
      <c r="F12" s="1695">
        <v>2053662.8929999999</v>
      </c>
      <c r="G12" s="1548">
        <v>517977.40110000002</v>
      </c>
      <c r="H12" s="1694">
        <v>25.222123979999999</v>
      </c>
      <c r="I12" s="1548">
        <v>165503.584</v>
      </c>
      <c r="J12" s="1694">
        <v>100</v>
      </c>
      <c r="K12" s="1548">
        <v>517583.02740000002</v>
      </c>
      <c r="L12" s="1595">
        <v>100</v>
      </c>
      <c r="M12" s="1548">
        <v>164.27382</v>
      </c>
      <c r="N12" s="1642">
        <v>9.9256955999999993E-2</v>
      </c>
      <c r="O12" s="1548">
        <v>134286.21</v>
      </c>
      <c r="P12" s="1548">
        <v>517977.40110000002</v>
      </c>
      <c r="Q12" s="1548">
        <v>432.58</v>
      </c>
    </row>
    <row r="13" spans="1:17" s="220" customFormat="1" x14ac:dyDescent="0.25">
      <c r="A13" s="433" t="str">
        <f>"$ indicates as on "&amp;TEXT(IF(COUNT(B5:B12)=1,A5,IF(COUNT(B5:B12)=2,A6,IF(COUNT(B5:B12)=3,A7,IF(COUNT(B5:B12)=4,A8,IF(COUNT(B5:B12)=5,A9,IF(COUNT(B5:B12)=6,A10,IF(COUNT(B5:B12)=7,A11,IF(COUNT(B5:B12)=8,A12,IF(COUNT(B5:B12)=9,#REF!,IF(COUNT(B5:B12)=10,#REF!,IF(COUNT(B5:B12)=11,#REF!,#REF!))))))))))),"mmmm dd, yyyy")</f>
        <v>$ indicates as on November 30, 2024</v>
      </c>
      <c r="B13" s="223"/>
      <c r="C13" s="111"/>
      <c r="D13" s="111"/>
      <c r="E13" s="235"/>
      <c r="F13" s="111"/>
      <c r="G13" s="111"/>
      <c r="H13" s="235"/>
      <c r="I13" s="111"/>
      <c r="J13" s="236"/>
      <c r="K13" s="111"/>
      <c r="L13" s="235"/>
      <c r="M13" s="223"/>
      <c r="N13" s="244"/>
      <c r="O13" s="245"/>
      <c r="P13" s="111"/>
      <c r="Q13" s="222"/>
    </row>
    <row r="14" spans="1:17" s="220" customFormat="1" x14ac:dyDescent="0.25">
      <c r="A14" s="1857" t="s">
        <v>457</v>
      </c>
      <c r="B14" s="1857"/>
      <c r="C14" s="1857"/>
      <c r="D14" s="1857"/>
      <c r="E14" s="1857"/>
      <c r="F14" s="1857"/>
      <c r="G14" s="1857"/>
    </row>
    <row r="15" spans="1:17" s="220" customFormat="1" x14ac:dyDescent="0.25">
      <c r="A15" s="1857" t="s">
        <v>792</v>
      </c>
      <c r="B15" s="1857"/>
      <c r="C15" s="1857"/>
      <c r="D15" s="1857"/>
      <c r="E15" s="1857"/>
      <c r="F15" s="1857"/>
      <c r="G15" s="1857"/>
    </row>
    <row r="16" spans="1:17" s="220" customFormat="1" x14ac:dyDescent="0.25">
      <c r="A16" s="264"/>
      <c r="B16" s="77"/>
      <c r="C16" s="77"/>
      <c r="D16" s="77"/>
      <c r="E16" s="77"/>
      <c r="F16" s="77"/>
      <c r="G16" s="77"/>
    </row>
    <row r="18" spans="2:11" x14ac:dyDescent="0.25">
      <c r="B18" s="99"/>
      <c r="C18" s="99"/>
      <c r="D18" s="99"/>
      <c r="E18" s="99"/>
      <c r="F18" s="99"/>
      <c r="G18" s="99"/>
      <c r="H18" s="99"/>
      <c r="I18" s="99"/>
      <c r="J18" s="99"/>
      <c r="K18" s="99"/>
    </row>
  </sheetData>
  <mergeCells count="2">
    <mergeCell ref="A14:G14"/>
    <mergeCell ref="A15:G15"/>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showGridLines="0" topLeftCell="B1" workbookViewId="0">
      <selection activeCell="L9" sqref="L9"/>
    </sheetView>
  </sheetViews>
  <sheetFormatPr defaultColWidth="9.140625" defaultRowHeight="15" x14ac:dyDescent="0.25"/>
  <cols>
    <col min="1" max="1" width="14.42578125" style="77" customWidth="1"/>
    <col min="2" max="2" width="13.42578125" style="77" bestFit="1" customWidth="1"/>
    <col min="3" max="3" width="9.140625" style="77" bestFit="1" customWidth="1"/>
    <col min="4" max="4" width="9.7109375" style="77" bestFit="1" customWidth="1"/>
    <col min="5" max="5" width="16.28515625" style="77" bestFit="1" customWidth="1"/>
    <col min="6" max="6" width="11.7109375" style="77" bestFit="1" customWidth="1"/>
    <col min="7" max="7" width="11.42578125" style="77" bestFit="1" customWidth="1"/>
    <col min="8" max="8" width="14.140625" style="77" bestFit="1" customWidth="1"/>
    <col min="9" max="9" width="13.140625" style="77" bestFit="1" customWidth="1"/>
    <col min="10" max="10" width="17.28515625" style="77" bestFit="1" customWidth="1"/>
    <col min="11" max="11" width="13.140625" style="77" bestFit="1" customWidth="1"/>
    <col min="12" max="12" width="17.85546875" style="77" customWidth="1"/>
    <col min="13" max="13" width="12.85546875" style="77" bestFit="1" customWidth="1"/>
    <col min="14" max="14" width="14.42578125" style="77" bestFit="1" customWidth="1"/>
    <col min="15" max="15" width="13.5703125" style="77" bestFit="1" customWidth="1"/>
    <col min="16" max="17" width="14.5703125" style="77" bestFit="1" customWidth="1"/>
    <col min="18" max="16384" width="9.140625" style="77"/>
  </cols>
  <sheetData>
    <row r="1" spans="1:15" ht="14.25" customHeight="1" x14ac:dyDescent="0.25">
      <c r="A1" s="127" t="s">
        <v>458</v>
      </c>
      <c r="B1" s="127"/>
      <c r="C1" s="127"/>
    </row>
    <row r="2" spans="1:15" s="220" customFormat="1" ht="71.25" customHeight="1" x14ac:dyDescent="0.25">
      <c r="A2" s="1716" t="s">
        <v>440</v>
      </c>
      <c r="B2" s="1716" t="s">
        <v>441</v>
      </c>
      <c r="C2" s="1716" t="s">
        <v>241</v>
      </c>
      <c r="D2" s="1716" t="s">
        <v>443</v>
      </c>
      <c r="E2" s="1716" t="s">
        <v>444</v>
      </c>
      <c r="F2" s="1716" t="s">
        <v>265</v>
      </c>
      <c r="G2" s="1716" t="s">
        <v>459</v>
      </c>
      <c r="H2" s="1716" t="s">
        <v>446</v>
      </c>
      <c r="I2" s="1716" t="s">
        <v>447</v>
      </c>
      <c r="J2" s="1716" t="s">
        <v>448</v>
      </c>
      <c r="K2" s="1716" t="s">
        <v>449</v>
      </c>
      <c r="L2" s="1716" t="s">
        <v>450</v>
      </c>
      <c r="M2" s="1716" t="s">
        <v>453</v>
      </c>
      <c r="N2" s="1716" t="s">
        <v>454</v>
      </c>
      <c r="O2" s="1716" t="s">
        <v>460</v>
      </c>
    </row>
    <row r="3" spans="1:15" s="220" customFormat="1" ht="18" customHeight="1" x14ac:dyDescent="0.25">
      <c r="A3" s="1502" t="s">
        <v>477</v>
      </c>
      <c r="B3" s="1727" t="s">
        <v>220</v>
      </c>
      <c r="C3" s="1726" t="s">
        <v>220</v>
      </c>
      <c r="D3" s="1726" t="s">
        <v>220</v>
      </c>
      <c r="E3" s="1728" t="s">
        <v>220</v>
      </c>
      <c r="F3" s="1726" t="s">
        <v>220</v>
      </c>
      <c r="G3" s="1726" t="s">
        <v>220</v>
      </c>
      <c r="H3" s="1728" t="s">
        <v>220</v>
      </c>
      <c r="I3" s="1726" t="s">
        <v>220</v>
      </c>
      <c r="J3" s="1728" t="s">
        <v>220</v>
      </c>
      <c r="K3" s="1726" t="s">
        <v>220</v>
      </c>
      <c r="L3" s="1727" t="s">
        <v>220</v>
      </c>
      <c r="M3" s="1726" t="s">
        <v>220</v>
      </c>
      <c r="N3" s="1726" t="s">
        <v>220</v>
      </c>
      <c r="O3" s="1726" t="s">
        <v>220</v>
      </c>
    </row>
    <row r="4" spans="1:15" s="220" customFormat="1" ht="18" customHeight="1" x14ac:dyDescent="0.25">
      <c r="A4" s="1499" t="s">
        <v>681</v>
      </c>
      <c r="B4" s="1724" t="s">
        <v>220</v>
      </c>
      <c r="C4" s="1723" t="s">
        <v>220</v>
      </c>
      <c r="D4" s="1723" t="s">
        <v>220</v>
      </c>
      <c r="E4" s="1725" t="s">
        <v>220</v>
      </c>
      <c r="F4" s="1723" t="s">
        <v>220</v>
      </c>
      <c r="G4" s="1723" t="s">
        <v>220</v>
      </c>
      <c r="H4" s="1725" t="s">
        <v>220</v>
      </c>
      <c r="I4" s="1723" t="s">
        <v>220</v>
      </c>
      <c r="J4" s="1725" t="s">
        <v>220</v>
      </c>
      <c r="K4" s="1723" t="s">
        <v>220</v>
      </c>
      <c r="L4" s="1724" t="s">
        <v>220</v>
      </c>
      <c r="M4" s="1723" t="s">
        <v>220</v>
      </c>
      <c r="N4" s="1723" t="s">
        <v>220</v>
      </c>
      <c r="O4" s="1723" t="s">
        <v>220</v>
      </c>
    </row>
    <row r="5" spans="1:15" s="220" customFormat="1" ht="18" customHeight="1" x14ac:dyDescent="0.25">
      <c r="A5" s="1411">
        <v>45412</v>
      </c>
      <c r="B5" s="1721" t="s">
        <v>220</v>
      </c>
      <c r="C5" s="1720" t="s">
        <v>220</v>
      </c>
      <c r="D5" s="1720" t="s">
        <v>220</v>
      </c>
      <c r="E5" s="1722" t="s">
        <v>220</v>
      </c>
      <c r="F5" s="1720" t="s">
        <v>220</v>
      </c>
      <c r="G5" s="1720" t="s">
        <v>220</v>
      </c>
      <c r="H5" s="1722" t="s">
        <v>220</v>
      </c>
      <c r="I5" s="1720" t="s">
        <v>220</v>
      </c>
      <c r="J5" s="1722" t="s">
        <v>220</v>
      </c>
      <c r="K5" s="1720" t="s">
        <v>220</v>
      </c>
      <c r="L5" s="1721" t="s">
        <v>220</v>
      </c>
      <c r="M5" s="1720" t="s">
        <v>220</v>
      </c>
      <c r="N5" s="1720" t="s">
        <v>220</v>
      </c>
      <c r="O5" s="1720" t="s">
        <v>220</v>
      </c>
    </row>
    <row r="6" spans="1:15" s="220" customFormat="1" ht="18" customHeight="1" x14ac:dyDescent="0.25">
      <c r="A6" s="1411">
        <v>45443</v>
      </c>
      <c r="B6" s="1721" t="s">
        <v>220</v>
      </c>
      <c r="C6" s="1720" t="s">
        <v>220</v>
      </c>
      <c r="D6" s="1720" t="s">
        <v>220</v>
      </c>
      <c r="E6" s="1722" t="s">
        <v>220</v>
      </c>
      <c r="F6" s="1720" t="s">
        <v>220</v>
      </c>
      <c r="G6" s="1720" t="s">
        <v>220</v>
      </c>
      <c r="H6" s="1722" t="s">
        <v>220</v>
      </c>
      <c r="I6" s="1720" t="s">
        <v>220</v>
      </c>
      <c r="J6" s="1722" t="s">
        <v>220</v>
      </c>
      <c r="K6" s="1720" t="s">
        <v>220</v>
      </c>
      <c r="L6" s="1721" t="s">
        <v>220</v>
      </c>
      <c r="M6" s="1720" t="s">
        <v>220</v>
      </c>
      <c r="N6" s="1720" t="s">
        <v>220</v>
      </c>
      <c r="O6" s="1720" t="s">
        <v>220</v>
      </c>
    </row>
    <row r="7" spans="1:15" s="220" customFormat="1" ht="18" customHeight="1" x14ac:dyDescent="0.25">
      <c r="A7" s="1411">
        <v>45473</v>
      </c>
      <c r="B7" s="1721" t="s">
        <v>220</v>
      </c>
      <c r="C7" s="1720" t="s">
        <v>220</v>
      </c>
      <c r="D7" s="1720" t="s">
        <v>220</v>
      </c>
      <c r="E7" s="1722" t="s">
        <v>220</v>
      </c>
      <c r="F7" s="1720" t="s">
        <v>220</v>
      </c>
      <c r="G7" s="1720" t="s">
        <v>220</v>
      </c>
      <c r="H7" s="1722" t="s">
        <v>220</v>
      </c>
      <c r="I7" s="1720" t="s">
        <v>220</v>
      </c>
      <c r="J7" s="1722" t="s">
        <v>220</v>
      </c>
      <c r="K7" s="1720" t="s">
        <v>220</v>
      </c>
      <c r="L7" s="1721" t="s">
        <v>220</v>
      </c>
      <c r="M7" s="1720" t="s">
        <v>220</v>
      </c>
      <c r="N7" s="1720" t="s">
        <v>220</v>
      </c>
      <c r="O7" s="1720" t="s">
        <v>220</v>
      </c>
    </row>
    <row r="8" spans="1:15" s="220" customFormat="1" ht="18" customHeight="1" x14ac:dyDescent="0.25">
      <c r="A8" s="1411">
        <v>45504</v>
      </c>
      <c r="B8" s="1721" t="s">
        <v>220</v>
      </c>
      <c r="C8" s="1720" t="s">
        <v>220</v>
      </c>
      <c r="D8" s="1720" t="s">
        <v>220</v>
      </c>
      <c r="E8" s="1722" t="s">
        <v>220</v>
      </c>
      <c r="F8" s="1720" t="s">
        <v>220</v>
      </c>
      <c r="G8" s="1720" t="s">
        <v>220</v>
      </c>
      <c r="H8" s="1722" t="s">
        <v>220</v>
      </c>
      <c r="I8" s="1720" t="s">
        <v>220</v>
      </c>
      <c r="J8" s="1722" t="s">
        <v>220</v>
      </c>
      <c r="K8" s="1720" t="s">
        <v>220</v>
      </c>
      <c r="L8" s="1721" t="s">
        <v>220</v>
      </c>
      <c r="M8" s="1720" t="s">
        <v>220</v>
      </c>
      <c r="N8" s="1720" t="s">
        <v>220</v>
      </c>
      <c r="O8" s="1720" t="s">
        <v>220</v>
      </c>
    </row>
    <row r="9" spans="1:15" s="220" customFormat="1" ht="18" customHeight="1" x14ac:dyDescent="0.25">
      <c r="A9" s="1411">
        <v>45535</v>
      </c>
      <c r="B9" s="1721" t="s">
        <v>220</v>
      </c>
      <c r="C9" s="1720" t="s">
        <v>220</v>
      </c>
      <c r="D9" s="1720" t="s">
        <v>220</v>
      </c>
      <c r="E9" s="1722" t="s">
        <v>220</v>
      </c>
      <c r="F9" s="1720" t="s">
        <v>220</v>
      </c>
      <c r="G9" s="1720" t="s">
        <v>220</v>
      </c>
      <c r="H9" s="1722" t="s">
        <v>220</v>
      </c>
      <c r="I9" s="1720" t="s">
        <v>220</v>
      </c>
      <c r="J9" s="1722" t="s">
        <v>220</v>
      </c>
      <c r="K9" s="1720" t="s">
        <v>220</v>
      </c>
      <c r="L9" s="1721" t="s">
        <v>220</v>
      </c>
      <c r="M9" s="1720" t="s">
        <v>220</v>
      </c>
      <c r="N9" s="1720" t="s">
        <v>220</v>
      </c>
      <c r="O9" s="1720" t="s">
        <v>220</v>
      </c>
    </row>
    <row r="10" spans="1:15" s="220" customFormat="1" ht="17.25" customHeight="1" x14ac:dyDescent="0.25">
      <c r="A10" s="1411">
        <v>45565</v>
      </c>
      <c r="B10" s="1721" t="s">
        <v>220</v>
      </c>
      <c r="C10" s="1720" t="s">
        <v>220</v>
      </c>
      <c r="D10" s="1720" t="s">
        <v>220</v>
      </c>
      <c r="E10" s="1722" t="s">
        <v>220</v>
      </c>
      <c r="F10" s="1720" t="s">
        <v>220</v>
      </c>
      <c r="G10" s="1720" t="s">
        <v>220</v>
      </c>
      <c r="H10" s="1722" t="s">
        <v>220</v>
      </c>
      <c r="I10" s="1720" t="s">
        <v>220</v>
      </c>
      <c r="J10" s="1722" t="s">
        <v>220</v>
      </c>
      <c r="K10" s="1720" t="s">
        <v>220</v>
      </c>
      <c r="L10" s="1721" t="s">
        <v>220</v>
      </c>
      <c r="M10" s="1720" t="s">
        <v>220</v>
      </c>
      <c r="N10" s="1720" t="s">
        <v>220</v>
      </c>
      <c r="O10" s="1720" t="s">
        <v>220</v>
      </c>
    </row>
    <row r="11" spans="1:15" s="220" customFormat="1" x14ac:dyDescent="0.25">
      <c r="A11" s="1411">
        <v>45596</v>
      </c>
      <c r="B11" s="1721" t="s">
        <v>220</v>
      </c>
      <c r="C11" s="1720" t="s">
        <v>220</v>
      </c>
      <c r="D11" s="1720" t="s">
        <v>220</v>
      </c>
      <c r="E11" s="1722" t="s">
        <v>220</v>
      </c>
      <c r="F11" s="1720" t="s">
        <v>220</v>
      </c>
      <c r="G11" s="1720" t="s">
        <v>220</v>
      </c>
      <c r="H11" s="1722" t="s">
        <v>220</v>
      </c>
      <c r="I11" s="1720" t="s">
        <v>220</v>
      </c>
      <c r="J11" s="1722" t="s">
        <v>220</v>
      </c>
      <c r="K11" s="1720" t="s">
        <v>220</v>
      </c>
      <c r="L11" s="1721" t="s">
        <v>220</v>
      </c>
      <c r="M11" s="1720" t="s">
        <v>220</v>
      </c>
      <c r="N11" s="1720" t="s">
        <v>220</v>
      </c>
      <c r="O11" s="1720" t="s">
        <v>220</v>
      </c>
    </row>
    <row r="12" spans="1:15" s="220" customFormat="1" x14ac:dyDescent="0.25">
      <c r="A12" s="1411">
        <v>45626</v>
      </c>
      <c r="B12" s="1721" t="s">
        <v>220</v>
      </c>
      <c r="C12" s="1720" t="s">
        <v>220</v>
      </c>
      <c r="D12" s="1720" t="s">
        <v>220</v>
      </c>
      <c r="E12" s="1722" t="s">
        <v>220</v>
      </c>
      <c r="F12" s="1720" t="s">
        <v>220</v>
      </c>
      <c r="G12" s="1720" t="s">
        <v>220</v>
      </c>
      <c r="H12" s="1722" t="s">
        <v>220</v>
      </c>
      <c r="I12" s="1720" t="s">
        <v>220</v>
      </c>
      <c r="J12" s="1722" t="s">
        <v>220</v>
      </c>
      <c r="K12" s="1720" t="s">
        <v>220</v>
      </c>
      <c r="L12" s="1721" t="s">
        <v>220</v>
      </c>
      <c r="M12" s="1720" t="s">
        <v>220</v>
      </c>
      <c r="N12" s="1720" t="s">
        <v>220</v>
      </c>
      <c r="O12" s="1720" t="s">
        <v>220</v>
      </c>
    </row>
    <row r="13" spans="1:15" s="220" customFormat="1" x14ac:dyDescent="0.25">
      <c r="A13" s="433" t="s">
        <v>1459</v>
      </c>
      <c r="B13" s="1717"/>
      <c r="C13" s="1717"/>
      <c r="D13" s="1717"/>
      <c r="E13" s="1717"/>
      <c r="F13" s="1718"/>
      <c r="G13" s="1718"/>
      <c r="H13" s="1719"/>
      <c r="I13" s="1719"/>
      <c r="J13" s="1717"/>
      <c r="K13" s="1717"/>
      <c r="L13" s="1718"/>
      <c r="M13" s="1718"/>
      <c r="N13" s="1717"/>
      <c r="O13" s="1717"/>
    </row>
    <row r="14" spans="1:15" s="220" customFormat="1" x14ac:dyDescent="0.25">
      <c r="A14" s="1914" t="s">
        <v>272</v>
      </c>
      <c r="B14" s="1914"/>
      <c r="C14" s="1914"/>
      <c r="D14" s="1914"/>
      <c r="E14" s="1914"/>
      <c r="F14" s="1914"/>
      <c r="G14" s="1914"/>
      <c r="H14" s="1914"/>
      <c r="I14" s="1914"/>
      <c r="J14" s="1914"/>
      <c r="K14" s="1914"/>
      <c r="L14" s="1914"/>
      <c r="M14" s="1914"/>
      <c r="N14" s="1914"/>
      <c r="O14" s="1914"/>
    </row>
    <row r="15" spans="1:15" s="220" customFormat="1" ht="15" customHeight="1" x14ac:dyDescent="0.25"/>
    <row r="16" spans="1:15" s="220" customFormat="1" x14ac:dyDescent="0.25">
      <c r="A16" s="264"/>
    </row>
  </sheetData>
  <mergeCells count="1">
    <mergeCell ref="A14:O14"/>
  </mergeCells>
  <printOptions horizontalCentered="1"/>
  <pageMargins left="0.78431372549019618" right="0.78431372549019618" top="0.98039215686274517" bottom="0.98039215686274517" header="0.50980392156862753" footer="0.50980392156862753"/>
  <pageSetup paperSize="9" scale="63" orientation="landscape" useFirstPageNumber="1"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opLeftCell="B1" workbookViewId="0">
      <selection activeCell="B8" sqref="B8"/>
    </sheetView>
  </sheetViews>
  <sheetFormatPr defaultColWidth="9.140625" defaultRowHeight="15" x14ac:dyDescent="0.25"/>
  <cols>
    <col min="1" max="1" width="14.7109375" style="555" bestFit="1" customWidth="1"/>
    <col min="2" max="2" width="9.85546875" style="555" bestFit="1" customWidth="1"/>
    <col min="3" max="3" width="10.85546875" style="555" bestFit="1" customWidth="1"/>
    <col min="4" max="4" width="10" style="555" bestFit="1" customWidth="1"/>
    <col min="5" max="5" width="10.85546875" style="555" bestFit="1" customWidth="1"/>
    <col min="6" max="6" width="10" style="555" bestFit="1" customWidth="1"/>
    <col min="7" max="7" width="15.85546875" style="555" customWidth="1"/>
    <col min="8" max="8" width="14.140625" style="555" customWidth="1"/>
    <col min="9" max="9" width="15.28515625" style="555" bestFit="1" customWidth="1"/>
    <col min="10" max="10" width="15.140625" style="555" customWidth="1"/>
    <col min="11" max="11" width="13.7109375" style="555" bestFit="1" customWidth="1"/>
    <col min="12" max="12" width="15.5703125" style="555" bestFit="1" customWidth="1"/>
    <col min="13" max="13" width="9.85546875" style="555" bestFit="1" customWidth="1"/>
    <col min="14" max="14" width="10.85546875" style="555" bestFit="1" customWidth="1"/>
    <col min="15" max="15" width="14.7109375" style="555" bestFit="1" customWidth="1"/>
    <col min="16" max="16" width="12.85546875" style="555" customWidth="1"/>
    <col min="17" max="17" width="14.140625" style="555" customWidth="1"/>
    <col min="18" max="18" width="14.5703125" style="555" customWidth="1"/>
    <col min="19" max="19" width="15.42578125" style="555" customWidth="1"/>
    <col min="20" max="20" width="13.85546875" style="555" customWidth="1"/>
    <col min="21" max="21" width="17" style="555" bestFit="1" customWidth="1"/>
    <col min="22" max="22" width="12" style="555" customWidth="1"/>
    <col min="23" max="23" width="14.5703125" style="555" bestFit="1" customWidth="1"/>
    <col min="24" max="24" width="14" style="555" bestFit="1" customWidth="1"/>
    <col min="25" max="25" width="11.28515625" style="555" bestFit="1" customWidth="1"/>
    <col min="26" max="16384" width="9.140625" style="555"/>
  </cols>
  <sheetData>
    <row r="1" spans="1:25" ht="18" customHeight="1" x14ac:dyDescent="0.25">
      <c r="A1" s="554" t="s">
        <v>620</v>
      </c>
      <c r="B1" s="554"/>
      <c r="C1" s="554"/>
      <c r="D1" s="554"/>
      <c r="E1" s="554"/>
      <c r="F1" s="554"/>
      <c r="G1" s="554"/>
      <c r="H1" s="554"/>
      <c r="I1" s="554"/>
      <c r="J1" s="554"/>
      <c r="K1" s="554"/>
      <c r="L1" s="554"/>
      <c r="M1" s="554"/>
      <c r="N1" s="554"/>
      <c r="O1" s="554"/>
      <c r="P1" s="554"/>
      <c r="Q1" s="554"/>
      <c r="R1" s="554"/>
    </row>
    <row r="2" spans="1:25" s="556" customFormat="1" ht="18" customHeight="1" x14ac:dyDescent="0.25">
      <c r="A2" s="2026" t="s">
        <v>461</v>
      </c>
      <c r="B2" s="2026" t="s">
        <v>239</v>
      </c>
      <c r="C2" s="2029" t="s">
        <v>462</v>
      </c>
      <c r="D2" s="2030"/>
      <c r="E2" s="2029" t="s">
        <v>463</v>
      </c>
      <c r="F2" s="2033"/>
      <c r="G2" s="2038" t="s">
        <v>464</v>
      </c>
      <c r="H2" s="2039"/>
      <c r="I2" s="2039"/>
      <c r="J2" s="2039"/>
      <c r="K2" s="2039"/>
      <c r="L2" s="2049"/>
      <c r="M2" s="2038" t="s">
        <v>465</v>
      </c>
      <c r="N2" s="2039"/>
      <c r="O2" s="2039"/>
      <c r="P2" s="2039"/>
      <c r="Q2" s="2039"/>
      <c r="R2" s="2049"/>
      <c r="S2" s="2038" t="s">
        <v>466</v>
      </c>
      <c r="T2" s="2039"/>
      <c r="U2" s="2039"/>
      <c r="V2" s="2029" t="s">
        <v>467</v>
      </c>
      <c r="W2" s="2040"/>
    </row>
    <row r="3" spans="1:25" s="556" customFormat="1" ht="18" customHeight="1" x14ac:dyDescent="0.25">
      <c r="A3" s="2027"/>
      <c r="B3" s="2027"/>
      <c r="C3" s="2031"/>
      <c r="D3" s="2032"/>
      <c r="E3" s="2031"/>
      <c r="F3" s="2034"/>
      <c r="G3" s="2043" t="s">
        <v>468</v>
      </c>
      <c r="H3" s="2043"/>
      <c r="I3" s="2043"/>
      <c r="J3" s="2043" t="s">
        <v>469</v>
      </c>
      <c r="K3" s="2043"/>
      <c r="L3" s="2043"/>
      <c r="M3" s="2043" t="s">
        <v>468</v>
      </c>
      <c r="N3" s="2043"/>
      <c r="O3" s="2043"/>
      <c r="P3" s="2043" t="s">
        <v>469</v>
      </c>
      <c r="Q3" s="2043"/>
      <c r="R3" s="2043"/>
      <c r="S3" s="2044" t="s">
        <v>470</v>
      </c>
      <c r="T3" s="2029" t="s">
        <v>265</v>
      </c>
      <c r="U3" s="2033"/>
      <c r="V3" s="2041"/>
      <c r="W3" s="2042"/>
    </row>
    <row r="4" spans="1:25" s="557" customFormat="1" ht="25.5" customHeight="1" x14ac:dyDescent="0.25">
      <c r="A4" s="2027"/>
      <c r="B4" s="2027"/>
      <c r="C4" s="2025" t="s">
        <v>471</v>
      </c>
      <c r="D4" s="2026" t="s">
        <v>265</v>
      </c>
      <c r="E4" s="2025" t="s">
        <v>472</v>
      </c>
      <c r="F4" s="2026" t="s">
        <v>265</v>
      </c>
      <c r="G4" s="2025" t="s">
        <v>473</v>
      </c>
      <c r="H4" s="2035" t="s">
        <v>265</v>
      </c>
      <c r="I4" s="2036"/>
      <c r="J4" s="2025" t="s">
        <v>473</v>
      </c>
      <c r="K4" s="2035" t="s">
        <v>265</v>
      </c>
      <c r="L4" s="2036"/>
      <c r="M4" s="2025" t="s">
        <v>473</v>
      </c>
      <c r="N4" s="2035" t="s">
        <v>265</v>
      </c>
      <c r="O4" s="2036"/>
      <c r="P4" s="2025" t="s">
        <v>470</v>
      </c>
      <c r="Q4" s="2035" t="s">
        <v>265</v>
      </c>
      <c r="R4" s="2036"/>
      <c r="S4" s="2045"/>
      <c r="T4" s="2047"/>
      <c r="U4" s="2048"/>
      <c r="V4" s="2025" t="s">
        <v>473</v>
      </c>
      <c r="W4" s="2025" t="s">
        <v>231</v>
      </c>
    </row>
    <row r="5" spans="1:25" s="557" customFormat="1" ht="13.5" customHeight="1" x14ac:dyDescent="0.25">
      <c r="A5" s="2028"/>
      <c r="B5" s="2028"/>
      <c r="C5" s="2025"/>
      <c r="D5" s="2028"/>
      <c r="E5" s="2025"/>
      <c r="F5" s="2028"/>
      <c r="G5" s="2025"/>
      <c r="H5" s="558" t="s">
        <v>475</v>
      </c>
      <c r="I5" s="558" t="s">
        <v>476</v>
      </c>
      <c r="J5" s="2025"/>
      <c r="K5" s="558" t="s">
        <v>475</v>
      </c>
      <c r="L5" s="558" t="s">
        <v>476</v>
      </c>
      <c r="M5" s="2025"/>
      <c r="N5" s="558" t="s">
        <v>475</v>
      </c>
      <c r="O5" s="558" t="s">
        <v>476</v>
      </c>
      <c r="P5" s="2025"/>
      <c r="Q5" s="558" t="s">
        <v>475</v>
      </c>
      <c r="R5" s="558" t="s">
        <v>476</v>
      </c>
      <c r="S5" s="2046"/>
      <c r="T5" s="558" t="s">
        <v>475</v>
      </c>
      <c r="U5" s="558" t="s">
        <v>476</v>
      </c>
      <c r="V5" s="2043"/>
      <c r="W5" s="2025"/>
    </row>
    <row r="6" spans="1:25" s="557" customFormat="1" x14ac:dyDescent="0.25">
      <c r="A6" s="559">
        <f>1</f>
        <v>1</v>
      </c>
      <c r="B6" s="560">
        <f t="shared" ref="B6:W6" si="0">A6+1</f>
        <v>2</v>
      </c>
      <c r="C6" s="560">
        <f t="shared" si="0"/>
        <v>3</v>
      </c>
      <c r="D6" s="560">
        <f t="shared" si="0"/>
        <v>4</v>
      </c>
      <c r="E6" s="560">
        <f t="shared" si="0"/>
        <v>5</v>
      </c>
      <c r="F6" s="560">
        <f t="shared" si="0"/>
        <v>6</v>
      </c>
      <c r="G6" s="560">
        <f t="shared" si="0"/>
        <v>7</v>
      </c>
      <c r="H6" s="560">
        <f t="shared" si="0"/>
        <v>8</v>
      </c>
      <c r="I6" s="560">
        <f t="shared" si="0"/>
        <v>9</v>
      </c>
      <c r="J6" s="560">
        <f t="shared" si="0"/>
        <v>10</v>
      </c>
      <c r="K6" s="560">
        <f t="shared" si="0"/>
        <v>11</v>
      </c>
      <c r="L6" s="560">
        <f t="shared" si="0"/>
        <v>12</v>
      </c>
      <c r="M6" s="560">
        <f t="shared" si="0"/>
        <v>13</v>
      </c>
      <c r="N6" s="560">
        <f t="shared" si="0"/>
        <v>14</v>
      </c>
      <c r="O6" s="560">
        <f t="shared" si="0"/>
        <v>15</v>
      </c>
      <c r="P6" s="560">
        <f t="shared" si="0"/>
        <v>16</v>
      </c>
      <c r="Q6" s="560">
        <f t="shared" si="0"/>
        <v>17</v>
      </c>
      <c r="R6" s="560">
        <f t="shared" si="0"/>
        <v>18</v>
      </c>
      <c r="S6" s="560">
        <f t="shared" si="0"/>
        <v>19</v>
      </c>
      <c r="T6" s="560">
        <f t="shared" si="0"/>
        <v>20</v>
      </c>
      <c r="U6" s="560">
        <f t="shared" si="0"/>
        <v>21</v>
      </c>
      <c r="V6" s="560">
        <f t="shared" si="0"/>
        <v>22</v>
      </c>
      <c r="W6" s="560">
        <f t="shared" si="0"/>
        <v>23</v>
      </c>
    </row>
    <row r="7" spans="1:25" s="557" customFormat="1" x14ac:dyDescent="0.25">
      <c r="A7" s="561" t="s">
        <v>477</v>
      </c>
      <c r="B7" s="562">
        <v>246</v>
      </c>
      <c r="C7" s="563">
        <v>281532</v>
      </c>
      <c r="D7" s="563">
        <v>20247.138979424999</v>
      </c>
      <c r="E7" s="564">
        <v>1</v>
      </c>
      <c r="F7" s="564">
        <v>9.4170000000000004E-2</v>
      </c>
      <c r="G7" s="565">
        <v>5800012712</v>
      </c>
      <c r="H7" s="566">
        <v>259453.90862050003</v>
      </c>
      <c r="I7" s="566">
        <v>414316521.51317048</v>
      </c>
      <c r="J7" s="565">
        <v>5499653676</v>
      </c>
      <c r="K7" s="566">
        <v>233206.67681227502</v>
      </c>
      <c r="L7" s="566">
        <v>388498615.51731229</v>
      </c>
      <c r="M7" s="567">
        <v>0</v>
      </c>
      <c r="N7" s="568">
        <v>0</v>
      </c>
      <c r="O7" s="568">
        <v>0</v>
      </c>
      <c r="P7" s="567">
        <v>0</v>
      </c>
      <c r="Q7" s="568">
        <v>0</v>
      </c>
      <c r="R7" s="568">
        <v>0</v>
      </c>
      <c r="S7" s="565">
        <v>11299947921</v>
      </c>
      <c r="T7" s="569">
        <v>512907.81858219998</v>
      </c>
      <c r="U7" s="570">
        <v>802835384.2636323</v>
      </c>
      <c r="V7" s="565">
        <v>2183095.5</v>
      </c>
      <c r="W7" s="566">
        <v>161229.46758444002</v>
      </c>
      <c r="X7" s="571"/>
    </row>
    <row r="8" spans="1:25" s="557" customFormat="1" x14ac:dyDescent="0.25">
      <c r="A8" s="572" t="s">
        <v>681</v>
      </c>
      <c r="B8" s="573">
        <f t="shared" ref="B8:S8" si="1">SUM(B9:B16)</f>
        <v>166</v>
      </c>
      <c r="C8" s="573">
        <f t="shared" si="1"/>
        <v>385316</v>
      </c>
      <c r="D8" s="573">
        <f t="shared" si="1"/>
        <v>31157.113067300001</v>
      </c>
      <c r="E8" s="573">
        <f t="shared" si="1"/>
        <v>7207</v>
      </c>
      <c r="F8" s="573">
        <f t="shared" si="1"/>
        <v>544.00141223500009</v>
      </c>
      <c r="G8" s="573">
        <f t="shared" si="1"/>
        <v>11895472000</v>
      </c>
      <c r="H8" s="574">
        <f>SUM(H9:H16)</f>
        <v>672753.89006950008</v>
      </c>
      <c r="I8" s="574">
        <f t="shared" si="1"/>
        <v>971720930.67406976</v>
      </c>
      <c r="J8" s="573">
        <f t="shared" si="1"/>
        <v>11265145268</v>
      </c>
      <c r="K8" s="574">
        <f>SUM(K9:K16)</f>
        <v>644137.00068522501</v>
      </c>
      <c r="L8" s="574">
        <f>SUM(L9:L16)</f>
        <v>907242624.55803454</v>
      </c>
      <c r="M8" s="573">
        <f t="shared" si="1"/>
        <v>2244</v>
      </c>
      <c r="N8" s="575">
        <f>SUM(N9:N16)</f>
        <v>2.320027375</v>
      </c>
      <c r="O8" s="575">
        <f>SUM(O9:O16)</f>
        <v>189.20163987500001</v>
      </c>
      <c r="P8" s="573">
        <f t="shared" si="1"/>
        <v>2834</v>
      </c>
      <c r="Q8" s="575">
        <f>SUM(Q9:Q16)</f>
        <v>3.4948154999999996</v>
      </c>
      <c r="R8" s="575">
        <f>SUM(R9:R16)</f>
        <v>231.33831549999999</v>
      </c>
      <c r="S8" s="573">
        <f t="shared" si="1"/>
        <v>23161014869</v>
      </c>
      <c r="T8" s="576">
        <f>SUM(T9:T16)</f>
        <v>1320471.6635923251</v>
      </c>
      <c r="U8" s="576">
        <f>SUM(U9:U16)</f>
        <v>1878995575.3948839</v>
      </c>
      <c r="V8" s="577">
        <f>INDEX(V9:V16,COUNT(V9:V16))</f>
        <v>5880811</v>
      </c>
      <c r="W8" s="578">
        <f>INDEX(W9:W16,COUNT(W9:W16))</f>
        <v>469348.9002378544</v>
      </c>
      <c r="X8" s="263"/>
      <c r="Y8" s="263"/>
    </row>
    <row r="9" spans="1:25" s="263" customFormat="1" x14ac:dyDescent="0.25">
      <c r="A9" s="579">
        <v>45412</v>
      </c>
      <c r="B9" s="580">
        <v>20</v>
      </c>
      <c r="C9" s="581">
        <v>43584</v>
      </c>
      <c r="D9" s="581">
        <v>3336.6670426249998</v>
      </c>
      <c r="E9" s="581">
        <v>0</v>
      </c>
      <c r="F9" s="581">
        <v>0</v>
      </c>
      <c r="G9" s="581">
        <v>1136394739</v>
      </c>
      <c r="H9" s="582">
        <v>59762.223941775002</v>
      </c>
      <c r="I9" s="582">
        <v>87127144.360391781</v>
      </c>
      <c r="J9" s="581">
        <v>1087904500</v>
      </c>
      <c r="K9" s="582">
        <v>57625.138691400003</v>
      </c>
      <c r="L9" s="582">
        <v>82368154.030341387</v>
      </c>
      <c r="M9" s="581">
        <v>0</v>
      </c>
      <c r="N9" s="583">
        <v>0</v>
      </c>
      <c r="O9" s="583">
        <v>0</v>
      </c>
      <c r="P9" s="581">
        <v>0</v>
      </c>
      <c r="Q9" s="583">
        <v>0</v>
      </c>
      <c r="R9" s="583">
        <v>0</v>
      </c>
      <c r="S9" s="581">
        <v>2224342823</v>
      </c>
      <c r="T9" s="584">
        <v>117387.36263317501</v>
      </c>
      <c r="U9" s="584">
        <v>169498635.0577758</v>
      </c>
      <c r="V9" s="581">
        <v>293730</v>
      </c>
      <c r="W9" s="582">
        <v>22345.473455765401</v>
      </c>
      <c r="X9" s="585"/>
    </row>
    <row r="10" spans="1:25" s="263" customFormat="1" x14ac:dyDescent="0.25">
      <c r="A10" s="579">
        <v>45443</v>
      </c>
      <c r="B10" s="586">
        <v>22</v>
      </c>
      <c r="C10" s="581">
        <v>33975</v>
      </c>
      <c r="D10" s="581">
        <v>2552.1349276999999</v>
      </c>
      <c r="E10" s="587">
        <v>0</v>
      </c>
      <c r="F10" s="587">
        <v>0</v>
      </c>
      <c r="G10" s="581">
        <v>1480962413</v>
      </c>
      <c r="H10" s="582">
        <v>78074.340969249999</v>
      </c>
      <c r="I10" s="582">
        <v>113135370.505569</v>
      </c>
      <c r="J10" s="581">
        <v>1413930789</v>
      </c>
      <c r="K10" s="582">
        <v>80786.207591275001</v>
      </c>
      <c r="L10" s="582">
        <v>106604271.105891</v>
      </c>
      <c r="M10" s="567">
        <v>0</v>
      </c>
      <c r="N10" s="568">
        <v>0</v>
      </c>
      <c r="O10" s="568">
        <v>0</v>
      </c>
      <c r="P10" s="567">
        <v>0</v>
      </c>
      <c r="Q10" s="568">
        <v>0</v>
      </c>
      <c r="R10" s="568">
        <v>0</v>
      </c>
      <c r="S10" s="581">
        <v>2894927177</v>
      </c>
      <c r="T10" s="584">
        <v>158860.548560525</v>
      </c>
      <c r="U10" s="584">
        <v>219742193.74638769</v>
      </c>
      <c r="V10" s="588">
        <v>5790595</v>
      </c>
      <c r="W10" s="589">
        <v>429596.61929389084</v>
      </c>
      <c r="X10" s="585"/>
    </row>
    <row r="11" spans="1:25" s="263" customFormat="1" x14ac:dyDescent="0.25">
      <c r="A11" s="579">
        <v>45473</v>
      </c>
      <c r="B11" s="586">
        <v>19</v>
      </c>
      <c r="C11" s="581">
        <v>34978</v>
      </c>
      <c r="D11" s="581">
        <v>2723.8138489749999</v>
      </c>
      <c r="E11" s="587">
        <v>0</v>
      </c>
      <c r="F11" s="587">
        <v>0</v>
      </c>
      <c r="G11" s="581">
        <v>1346324635</v>
      </c>
      <c r="H11" s="582">
        <v>85283.051491524995</v>
      </c>
      <c r="I11" s="582">
        <v>108224842.59604155</v>
      </c>
      <c r="J11" s="581">
        <v>1242473794</v>
      </c>
      <c r="K11" s="582">
        <v>75332.357840750003</v>
      </c>
      <c r="L11" s="582">
        <v>98148144.476640731</v>
      </c>
      <c r="M11" s="567">
        <v>1</v>
      </c>
      <c r="N11" s="568">
        <v>5.5000000000000003E-4</v>
      </c>
      <c r="O11" s="568">
        <v>9.4049999999999995E-2</v>
      </c>
      <c r="P11" s="567">
        <v>0</v>
      </c>
      <c r="Q11" s="568">
        <v>0</v>
      </c>
      <c r="R11" s="568">
        <v>0</v>
      </c>
      <c r="S11" s="581">
        <v>2588833408</v>
      </c>
      <c r="T11" s="584">
        <v>160615.503382275</v>
      </c>
      <c r="U11" s="584">
        <v>206375710.88708127</v>
      </c>
      <c r="V11" s="581">
        <v>5629594</v>
      </c>
      <c r="W11" s="582">
        <v>447793.51541313197</v>
      </c>
      <c r="X11" s="585"/>
    </row>
    <row r="12" spans="1:25" s="263" customFormat="1" x14ac:dyDescent="0.25">
      <c r="A12" s="579">
        <v>45504</v>
      </c>
      <c r="B12" s="586">
        <v>22</v>
      </c>
      <c r="C12" s="581">
        <v>59154</v>
      </c>
      <c r="D12" s="581">
        <v>4923.4785871499998</v>
      </c>
      <c r="E12" s="587">
        <v>4148</v>
      </c>
      <c r="F12" s="587">
        <v>316.13313826000001</v>
      </c>
      <c r="G12" s="581">
        <v>1552223317</v>
      </c>
      <c r="H12" s="582">
        <v>86713.362039575019</v>
      </c>
      <c r="I12" s="582">
        <v>130231536.09323999</v>
      </c>
      <c r="J12" s="581">
        <v>1498086409</v>
      </c>
      <c r="K12" s="582">
        <v>77721.036395225005</v>
      </c>
      <c r="L12" s="582">
        <v>124025065.335945</v>
      </c>
      <c r="M12" s="567">
        <v>185</v>
      </c>
      <c r="N12" s="568">
        <v>0.131217</v>
      </c>
      <c r="O12" s="568">
        <v>15.357917</v>
      </c>
      <c r="P12" s="567">
        <v>235</v>
      </c>
      <c r="Q12" s="568">
        <v>0.19669162499999998</v>
      </c>
      <c r="R12" s="568">
        <v>20.241841624999999</v>
      </c>
      <c r="S12" s="581">
        <v>3050373448</v>
      </c>
      <c r="T12" s="584">
        <v>164434.72634342502</v>
      </c>
      <c r="U12" s="584">
        <v>254261876.64066902</v>
      </c>
      <c r="V12" s="581">
        <v>386890</v>
      </c>
      <c r="W12" s="582">
        <v>31854.729854189307</v>
      </c>
    </row>
    <row r="13" spans="1:25" s="263" customFormat="1" x14ac:dyDescent="0.25">
      <c r="A13" s="579">
        <v>45535</v>
      </c>
      <c r="B13" s="586">
        <v>21</v>
      </c>
      <c r="C13" s="581">
        <v>54937</v>
      </c>
      <c r="D13" s="581">
        <v>4491.7687243250002</v>
      </c>
      <c r="E13" s="587">
        <v>1354</v>
      </c>
      <c r="F13" s="587">
        <v>100.69705222499999</v>
      </c>
      <c r="G13" s="581">
        <v>1619272368</v>
      </c>
      <c r="H13" s="582">
        <v>81683.635179774996</v>
      </c>
      <c r="I13" s="582">
        <v>133812881.26422979</v>
      </c>
      <c r="J13" s="581">
        <v>1549871507</v>
      </c>
      <c r="K13" s="582">
        <v>78326.071791675</v>
      </c>
      <c r="L13" s="582">
        <v>126491647.07559168</v>
      </c>
      <c r="M13" s="567">
        <v>694</v>
      </c>
      <c r="N13" s="568">
        <v>0.83769487499999995</v>
      </c>
      <c r="O13" s="568">
        <v>60.170269875000002</v>
      </c>
      <c r="P13" s="567">
        <v>537</v>
      </c>
      <c r="Q13" s="568">
        <v>0.60544587500000002</v>
      </c>
      <c r="R13" s="568">
        <v>46.783945875000001</v>
      </c>
      <c r="S13" s="590">
        <v>3169201397</v>
      </c>
      <c r="T13" s="584">
        <v>160011.1501122</v>
      </c>
      <c r="U13" s="584">
        <v>260309227.75981376</v>
      </c>
      <c r="V13" s="590">
        <v>6197779</v>
      </c>
      <c r="W13" s="591">
        <v>511813.33</v>
      </c>
    </row>
    <row r="14" spans="1:25" s="263" customFormat="1" x14ac:dyDescent="0.25">
      <c r="A14" s="579">
        <v>45565</v>
      </c>
      <c r="B14" s="586">
        <v>21</v>
      </c>
      <c r="C14" s="581">
        <v>68566</v>
      </c>
      <c r="D14" s="581">
        <v>5774.5900176750001</v>
      </c>
      <c r="E14" s="587">
        <v>820</v>
      </c>
      <c r="F14" s="587">
        <v>63.021572749999997</v>
      </c>
      <c r="G14" s="581">
        <v>1813412687</v>
      </c>
      <c r="H14" s="592">
        <v>103936.965854375</v>
      </c>
      <c r="I14" s="582">
        <v>155347496.99105436</v>
      </c>
      <c r="J14" s="581">
        <v>1731156883</v>
      </c>
      <c r="K14" s="593">
        <v>96637.144089524998</v>
      </c>
      <c r="L14" s="582">
        <v>146126466.82703951</v>
      </c>
      <c r="M14" s="590">
        <v>605</v>
      </c>
      <c r="N14" s="594">
        <v>0.44722812499999998</v>
      </c>
      <c r="O14" s="595">
        <v>51.781515624999997</v>
      </c>
      <c r="P14" s="596">
        <v>630</v>
      </c>
      <c r="Q14" s="597">
        <v>0.61266037499999992</v>
      </c>
      <c r="R14" s="597">
        <v>50.669697874999997</v>
      </c>
      <c r="S14" s="596">
        <v>3544640191</v>
      </c>
      <c r="T14" s="584">
        <v>200676.56115740002</v>
      </c>
      <c r="U14" s="584">
        <v>301479802.48957282</v>
      </c>
      <c r="V14" s="596">
        <v>2446013</v>
      </c>
      <c r="W14" s="598">
        <v>218973.35857903372</v>
      </c>
    </row>
    <row r="15" spans="1:25" s="263" customFormat="1" x14ac:dyDescent="0.25">
      <c r="A15" s="579">
        <v>45596</v>
      </c>
      <c r="B15" s="586">
        <v>22</v>
      </c>
      <c r="C15" s="581">
        <v>47463</v>
      </c>
      <c r="D15" s="581">
        <v>3914.6799188499999</v>
      </c>
      <c r="E15" s="587">
        <v>410</v>
      </c>
      <c r="F15" s="587">
        <v>30.649649</v>
      </c>
      <c r="G15" s="581">
        <v>1655798061</v>
      </c>
      <c r="H15" s="582">
        <v>96288.981489600003</v>
      </c>
      <c r="I15" s="592">
        <v>137822583.80228966</v>
      </c>
      <c r="J15" s="581">
        <v>1542675121</v>
      </c>
      <c r="K15" s="582">
        <v>102552.584064775</v>
      </c>
      <c r="L15" s="593">
        <v>126435813.91526477</v>
      </c>
      <c r="M15" s="590">
        <v>588</v>
      </c>
      <c r="N15" s="595">
        <v>0.77461875000000002</v>
      </c>
      <c r="O15" s="594">
        <v>48.013518750000003</v>
      </c>
      <c r="P15" s="596">
        <v>1117</v>
      </c>
      <c r="Q15" s="597">
        <v>1.8482799999999999</v>
      </c>
      <c r="R15" s="597">
        <v>88.153504999999996</v>
      </c>
      <c r="S15" s="596">
        <v>3198522760</v>
      </c>
      <c r="T15" s="584">
        <v>198844.18845312501</v>
      </c>
      <c r="U15" s="584">
        <v>264262479.21414593</v>
      </c>
      <c r="V15" s="596">
        <v>3338678</v>
      </c>
      <c r="W15" s="598">
        <v>267192.60740897444</v>
      </c>
    </row>
    <row r="16" spans="1:25" s="263" customFormat="1" x14ac:dyDescent="0.25">
      <c r="A16" s="579">
        <v>45626</v>
      </c>
      <c r="B16" s="586">
        <v>19</v>
      </c>
      <c r="C16" s="581">
        <v>42659</v>
      </c>
      <c r="D16" s="581">
        <v>3439.98</v>
      </c>
      <c r="E16" s="587">
        <v>475</v>
      </c>
      <c r="F16" s="587">
        <v>33.5</v>
      </c>
      <c r="G16" s="581">
        <v>1291083780</v>
      </c>
      <c r="H16" s="1355">
        <v>81011.329103625001</v>
      </c>
      <c r="I16" s="592">
        <v>106019075.06125365</v>
      </c>
      <c r="J16" s="581">
        <v>1199046265</v>
      </c>
      <c r="K16" s="582">
        <v>75156.460220599998</v>
      </c>
      <c r="L16" s="593">
        <v>97043061.791320607</v>
      </c>
      <c r="M16" s="590">
        <v>171</v>
      </c>
      <c r="N16" s="595">
        <v>0.128718625</v>
      </c>
      <c r="O16" s="594">
        <v>13.784368625000001</v>
      </c>
      <c r="P16" s="596">
        <v>315</v>
      </c>
      <c r="Q16" s="597">
        <v>0.231737625</v>
      </c>
      <c r="R16" s="597">
        <v>25.489325125000001</v>
      </c>
      <c r="S16" s="596">
        <v>2490173665</v>
      </c>
      <c r="T16" s="584">
        <v>159641.62295019999</v>
      </c>
      <c r="U16" s="584">
        <v>203065649.59943768</v>
      </c>
      <c r="V16" s="596">
        <v>5880811</v>
      </c>
      <c r="W16" s="598">
        <v>469348.9002378544</v>
      </c>
    </row>
    <row r="17" spans="1:23" s="263" customFormat="1" x14ac:dyDescent="0.25">
      <c r="A17" s="599"/>
      <c r="B17" s="600"/>
      <c r="C17" s="601"/>
      <c r="D17" s="601"/>
      <c r="E17" s="602"/>
      <c r="F17" s="602"/>
      <c r="G17" s="601"/>
      <c r="H17" s="603"/>
      <c r="I17" s="604"/>
      <c r="J17" s="601"/>
      <c r="K17" s="603"/>
      <c r="L17" s="605"/>
      <c r="M17" s="606"/>
      <c r="N17" s="607"/>
      <c r="O17" s="608"/>
      <c r="P17" s="609"/>
      <c r="Q17" s="610"/>
      <c r="R17" s="610"/>
      <c r="S17" s="609"/>
      <c r="T17" s="611"/>
      <c r="U17" s="611"/>
      <c r="V17" s="609"/>
      <c r="W17" s="612"/>
    </row>
    <row r="18" spans="1:23" x14ac:dyDescent="0.25">
      <c r="A18" s="433" t="s">
        <v>1459</v>
      </c>
      <c r="B18" s="614"/>
      <c r="C18" s="614"/>
      <c r="D18" s="614"/>
      <c r="E18" s="614"/>
      <c r="F18" s="614"/>
      <c r="G18" s="615"/>
      <c r="H18" s="615"/>
      <c r="I18" s="615"/>
      <c r="J18" s="614"/>
      <c r="K18" s="614"/>
      <c r="M18" s="615"/>
      <c r="N18" s="615"/>
      <c r="O18" s="615"/>
      <c r="P18" s="614"/>
      <c r="R18" s="614"/>
      <c r="T18" s="616"/>
    </row>
    <row r="19" spans="1:23" x14ac:dyDescent="0.25">
      <c r="A19" s="554" t="s">
        <v>478</v>
      </c>
      <c r="B19" s="554"/>
      <c r="C19" s="554"/>
      <c r="D19" s="554"/>
      <c r="E19" s="554"/>
      <c r="F19" s="554"/>
      <c r="G19" s="615"/>
      <c r="I19" s="615"/>
      <c r="J19" s="614"/>
      <c r="K19" s="614"/>
      <c r="L19" s="614"/>
      <c r="M19" s="615"/>
      <c r="O19" s="615"/>
      <c r="P19" s="263"/>
      <c r="Q19" s="263"/>
      <c r="R19" s="263"/>
      <c r="S19" s="263"/>
      <c r="U19" s="617"/>
      <c r="V19" s="263"/>
      <c r="W19" s="263"/>
    </row>
    <row r="20" spans="1:23" x14ac:dyDescent="0.25">
      <c r="A20" s="618" t="s">
        <v>1341</v>
      </c>
      <c r="B20" s="614"/>
      <c r="C20" s="614"/>
      <c r="D20" s="614"/>
      <c r="E20" s="614"/>
      <c r="F20" s="614"/>
      <c r="G20" s="614"/>
      <c r="H20" s="614"/>
      <c r="I20" s="614"/>
      <c r="J20" s="614"/>
      <c r="K20" s="263"/>
      <c r="L20" s="263"/>
      <c r="M20" s="263"/>
      <c r="N20" s="263"/>
      <c r="O20" s="263"/>
      <c r="P20" s="263"/>
      <c r="R20" s="263"/>
      <c r="S20" s="263"/>
      <c r="T20" s="617"/>
      <c r="U20" s="617"/>
      <c r="V20" s="263"/>
      <c r="W20" s="263"/>
    </row>
    <row r="21" spans="1:23" x14ac:dyDescent="0.25">
      <c r="A21" s="618" t="s">
        <v>1342</v>
      </c>
      <c r="B21" s="614"/>
      <c r="C21" s="614"/>
      <c r="D21" s="614"/>
      <c r="E21" s="614"/>
      <c r="F21" s="614"/>
      <c r="G21" s="614"/>
      <c r="H21" s="614"/>
      <c r="I21" s="614"/>
      <c r="J21" s="614"/>
      <c r="K21" s="263"/>
      <c r="L21" s="263"/>
      <c r="M21" s="263"/>
      <c r="N21" s="263"/>
      <c r="O21" s="263"/>
      <c r="P21" s="263"/>
      <c r="Q21" s="263"/>
      <c r="R21" s="263"/>
      <c r="S21" s="263"/>
      <c r="T21" s="617"/>
      <c r="U21" s="617"/>
      <c r="V21" s="263"/>
      <c r="W21" s="263"/>
    </row>
    <row r="22" spans="1:23" x14ac:dyDescent="0.25">
      <c r="A22" s="2037" t="s">
        <v>302</v>
      </c>
      <c r="B22" s="2037"/>
      <c r="C22" s="2037"/>
      <c r="D22" s="2037"/>
      <c r="E22" s="2037"/>
      <c r="F22" s="2037"/>
      <c r="G22" s="2037"/>
      <c r="H22" s="2037"/>
      <c r="I22" s="2037"/>
      <c r="J22" s="2037"/>
      <c r="K22" s="263"/>
      <c r="L22" s="263"/>
      <c r="M22" s="263"/>
      <c r="N22" s="263"/>
      <c r="O22" s="263"/>
      <c r="P22" s="263"/>
      <c r="Q22" s="263"/>
      <c r="R22" s="263"/>
      <c r="S22" s="263"/>
      <c r="T22" s="617"/>
      <c r="U22" s="617"/>
      <c r="V22" s="263"/>
      <c r="W22" s="263"/>
    </row>
    <row r="25" spans="1:23" x14ac:dyDescent="0.25">
      <c r="B25" s="641"/>
      <c r="C25" s="641"/>
      <c r="D25" s="641"/>
      <c r="E25" s="641"/>
      <c r="F25" s="641"/>
      <c r="G25" s="641"/>
      <c r="H25" s="641"/>
      <c r="I25" s="641"/>
      <c r="J25" s="641"/>
      <c r="K25" s="641"/>
      <c r="L25" s="641"/>
      <c r="M25" s="641"/>
      <c r="N25" s="641"/>
      <c r="O25" s="641"/>
      <c r="P25" s="641"/>
      <c r="Q25" s="641"/>
      <c r="R25" s="641"/>
      <c r="S25" s="641"/>
      <c r="T25" s="641"/>
      <c r="U25" s="641"/>
    </row>
  </sheetData>
  <mergeCells count="29">
    <mergeCell ref="Q4:R4"/>
    <mergeCell ref="A22:J22"/>
    <mergeCell ref="S2:U2"/>
    <mergeCell ref="V2:W3"/>
    <mergeCell ref="G3:I3"/>
    <mergeCell ref="J3:L3"/>
    <mergeCell ref="M3:O3"/>
    <mergeCell ref="P3:R3"/>
    <mergeCell ref="S3:S5"/>
    <mergeCell ref="T3:U4"/>
    <mergeCell ref="G4:G5"/>
    <mergeCell ref="H4:I4"/>
    <mergeCell ref="G2:L2"/>
    <mergeCell ref="M2:R2"/>
    <mergeCell ref="V4:V5"/>
    <mergeCell ref="W4:W5"/>
    <mergeCell ref="P4:P5"/>
    <mergeCell ref="A2:A5"/>
    <mergeCell ref="B2:B5"/>
    <mergeCell ref="C2:D3"/>
    <mergeCell ref="E2:F3"/>
    <mergeCell ref="C4:C5"/>
    <mergeCell ref="D4:D5"/>
    <mergeCell ref="E4:E5"/>
    <mergeCell ref="J4:J5"/>
    <mergeCell ref="K4:L4"/>
    <mergeCell ref="M4:M5"/>
    <mergeCell ref="N4:O4"/>
    <mergeCell ref="F4:F5"/>
  </mergeCells>
  <printOptions horizontalCentered="1"/>
  <pageMargins left="0.78431372549019618" right="0.78431372549019618" top="0.98039215686274517" bottom="0.98039215686274517" header="0.50980392156862753" footer="0.50980392156862753"/>
  <pageSetup paperSize="9" scale="84" fitToHeight="0" orientation="landscape" useFirstPageNumber="1" r:id="rId1"/>
  <headerFooter alignWithMargins="0"/>
  <colBreaks count="1" manualBreakCount="1">
    <brk id="12" max="26"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workbookViewId="0">
      <selection activeCell="C17" sqref="C17"/>
    </sheetView>
  </sheetViews>
  <sheetFormatPr defaultColWidth="9.140625" defaultRowHeight="15" x14ac:dyDescent="0.25"/>
  <cols>
    <col min="1" max="1" width="12.28515625" style="555" bestFit="1" customWidth="1"/>
    <col min="2" max="2" width="9.28515625" style="555" bestFit="1" customWidth="1"/>
    <col min="3" max="4" width="13.85546875" style="555" bestFit="1" customWidth="1"/>
    <col min="5" max="5" width="14" style="555" bestFit="1" customWidth="1"/>
    <col min="6" max="6" width="13.85546875" style="555" bestFit="1" customWidth="1"/>
    <col min="7" max="7" width="15.5703125" style="555" customWidth="1"/>
    <col min="8" max="8" width="14" style="555" bestFit="1" customWidth="1"/>
    <col min="9" max="9" width="15.85546875" style="555" bestFit="1" customWidth="1"/>
    <col min="10" max="10" width="16.5703125" style="555" bestFit="1" customWidth="1"/>
    <col min="11" max="11" width="14" style="555" bestFit="1" customWidth="1"/>
    <col min="12" max="12" width="15.85546875" style="555" bestFit="1" customWidth="1"/>
    <col min="13" max="13" width="14" style="555" bestFit="1" customWidth="1"/>
    <col min="14" max="14" width="13.85546875" style="555" bestFit="1" customWidth="1"/>
    <col min="15" max="15" width="15.5703125" style="555" customWidth="1"/>
    <col min="16" max="16" width="14" style="555" bestFit="1" customWidth="1"/>
    <col min="17" max="18" width="13.85546875" style="555" bestFit="1" customWidth="1"/>
    <col min="19" max="19" width="14.5703125" style="555" customWidth="1"/>
    <col min="20" max="20" width="13.140625" style="555" bestFit="1" customWidth="1"/>
    <col min="21" max="21" width="18" style="555" customWidth="1"/>
    <col min="22" max="22" width="16.140625" style="555" bestFit="1" customWidth="1"/>
    <col min="23" max="23" width="11.42578125" style="555" customWidth="1"/>
    <col min="24" max="16384" width="9.140625" style="555"/>
  </cols>
  <sheetData>
    <row r="1" spans="1:25" x14ac:dyDescent="0.25">
      <c r="A1" s="619" t="s">
        <v>621</v>
      </c>
      <c r="B1" s="619"/>
      <c r="C1" s="619"/>
      <c r="D1" s="619"/>
      <c r="E1" s="619"/>
      <c r="F1" s="619"/>
      <c r="G1" s="619"/>
      <c r="H1" s="619"/>
      <c r="I1" s="619"/>
      <c r="J1" s="619"/>
      <c r="K1" s="619"/>
      <c r="L1" s="619"/>
      <c r="M1" s="619"/>
      <c r="N1" s="619"/>
    </row>
    <row r="2" spans="1:25" s="556" customFormat="1" x14ac:dyDescent="0.25">
      <c r="A2" s="2053" t="s">
        <v>461</v>
      </c>
      <c r="B2" s="2053" t="s">
        <v>239</v>
      </c>
      <c r="C2" s="2056" t="s">
        <v>462</v>
      </c>
      <c r="D2" s="2057"/>
      <c r="E2" s="2056" t="s">
        <v>463</v>
      </c>
      <c r="F2" s="2060"/>
      <c r="G2" s="2062" t="s">
        <v>464</v>
      </c>
      <c r="H2" s="2063"/>
      <c r="I2" s="2063"/>
      <c r="J2" s="2063"/>
      <c r="K2" s="2063"/>
      <c r="L2" s="2071"/>
      <c r="M2" s="2062" t="s">
        <v>465</v>
      </c>
      <c r="N2" s="2063"/>
      <c r="O2" s="2063"/>
      <c r="P2" s="2063"/>
      <c r="Q2" s="2063"/>
      <c r="R2" s="2071"/>
      <c r="S2" s="2062" t="s">
        <v>466</v>
      </c>
      <c r="T2" s="2063"/>
      <c r="U2" s="2063"/>
      <c r="V2" s="2056" t="s">
        <v>467</v>
      </c>
      <c r="W2" s="2064"/>
    </row>
    <row r="3" spans="1:25" s="556" customFormat="1" x14ac:dyDescent="0.25">
      <c r="A3" s="2054"/>
      <c r="B3" s="2054"/>
      <c r="C3" s="2058"/>
      <c r="D3" s="2059"/>
      <c r="E3" s="2058"/>
      <c r="F3" s="2061"/>
      <c r="G3" s="2067" t="s">
        <v>1343</v>
      </c>
      <c r="H3" s="2067"/>
      <c r="I3" s="2067"/>
      <c r="J3" s="2067" t="s">
        <v>1344</v>
      </c>
      <c r="K3" s="2067"/>
      <c r="L3" s="2067"/>
      <c r="M3" s="2067" t="s">
        <v>468</v>
      </c>
      <c r="N3" s="2067"/>
      <c r="O3" s="2067"/>
      <c r="P3" s="2067" t="s">
        <v>469</v>
      </c>
      <c r="Q3" s="2067"/>
      <c r="R3" s="2067"/>
      <c r="S3" s="2068" t="s">
        <v>470</v>
      </c>
      <c r="T3" s="2056" t="s">
        <v>1345</v>
      </c>
      <c r="U3" s="2060"/>
      <c r="V3" s="2065"/>
      <c r="W3" s="2066"/>
    </row>
    <row r="4" spans="1:25" s="557" customFormat="1" x14ac:dyDescent="0.25">
      <c r="A4" s="2054"/>
      <c r="B4" s="2054"/>
      <c r="C4" s="2050" t="s">
        <v>471</v>
      </c>
      <c r="D4" s="2053" t="s">
        <v>519</v>
      </c>
      <c r="E4" s="2050" t="s">
        <v>472</v>
      </c>
      <c r="F4" s="2053" t="s">
        <v>519</v>
      </c>
      <c r="G4" s="2050" t="s">
        <v>473</v>
      </c>
      <c r="H4" s="2051" t="s">
        <v>265</v>
      </c>
      <c r="I4" s="2052"/>
      <c r="J4" s="2050" t="s">
        <v>473</v>
      </c>
      <c r="K4" s="2051" t="s">
        <v>265</v>
      </c>
      <c r="L4" s="2052"/>
      <c r="M4" s="2050" t="s">
        <v>473</v>
      </c>
      <c r="N4" s="2051" t="s">
        <v>265</v>
      </c>
      <c r="O4" s="2052"/>
      <c r="P4" s="2050" t="s">
        <v>470</v>
      </c>
      <c r="Q4" s="2051" t="s">
        <v>265</v>
      </c>
      <c r="R4" s="2052"/>
      <c r="S4" s="2045"/>
      <c r="T4" s="2069"/>
      <c r="U4" s="2070"/>
      <c r="V4" s="2050" t="s">
        <v>473</v>
      </c>
      <c r="W4" s="2050" t="s">
        <v>1346</v>
      </c>
    </row>
    <row r="5" spans="1:25" s="557" customFormat="1" x14ac:dyDescent="0.25">
      <c r="A5" s="2055"/>
      <c r="B5" s="2055"/>
      <c r="C5" s="2050"/>
      <c r="D5" s="2055"/>
      <c r="E5" s="2050"/>
      <c r="F5" s="2055"/>
      <c r="G5" s="2050"/>
      <c r="H5" s="620" t="s">
        <v>475</v>
      </c>
      <c r="I5" s="620" t="s">
        <v>476</v>
      </c>
      <c r="J5" s="2050"/>
      <c r="K5" s="620" t="s">
        <v>475</v>
      </c>
      <c r="L5" s="620" t="s">
        <v>476</v>
      </c>
      <c r="M5" s="2050"/>
      <c r="N5" s="620" t="s">
        <v>475</v>
      </c>
      <c r="O5" s="620" t="s">
        <v>476</v>
      </c>
      <c r="P5" s="2050"/>
      <c r="Q5" s="620" t="s">
        <v>475</v>
      </c>
      <c r="R5" s="620" t="s">
        <v>476</v>
      </c>
      <c r="S5" s="2046"/>
      <c r="T5" s="620" t="s">
        <v>475</v>
      </c>
      <c r="U5" s="620" t="s">
        <v>476</v>
      </c>
      <c r="V5" s="2067"/>
      <c r="W5" s="2050"/>
    </row>
    <row r="6" spans="1:25" s="557" customFormat="1" x14ac:dyDescent="0.25">
      <c r="A6" s="621">
        <v>1</v>
      </c>
      <c r="B6" s="622">
        <v>2</v>
      </c>
      <c r="C6" s="623">
        <v>3</v>
      </c>
      <c r="D6" s="622">
        <v>4</v>
      </c>
      <c r="E6" s="622">
        <v>6</v>
      </c>
      <c r="F6" s="622">
        <v>8</v>
      </c>
      <c r="G6" s="623">
        <v>9</v>
      </c>
      <c r="H6" s="622">
        <v>10</v>
      </c>
      <c r="I6" s="623">
        <v>11</v>
      </c>
      <c r="J6" s="622">
        <v>12</v>
      </c>
      <c r="K6" s="623">
        <v>13</v>
      </c>
      <c r="L6" s="622">
        <v>14</v>
      </c>
      <c r="M6" s="623">
        <v>15</v>
      </c>
      <c r="N6" s="622">
        <v>16</v>
      </c>
      <c r="O6" s="623">
        <v>17</v>
      </c>
      <c r="P6" s="622">
        <v>18</v>
      </c>
      <c r="Q6" s="623">
        <v>19</v>
      </c>
      <c r="R6" s="622">
        <v>20</v>
      </c>
      <c r="S6" s="623">
        <v>21</v>
      </c>
      <c r="T6" s="623">
        <v>22</v>
      </c>
      <c r="U6" s="622">
        <v>23</v>
      </c>
      <c r="V6" s="622">
        <v>24</v>
      </c>
      <c r="W6" s="623">
        <v>25</v>
      </c>
    </row>
    <row r="7" spans="1:25" s="557" customFormat="1" x14ac:dyDescent="0.25">
      <c r="A7" s="561" t="s">
        <v>477</v>
      </c>
      <c r="B7" s="624">
        <v>246</v>
      </c>
      <c r="C7" s="624">
        <v>85826189</v>
      </c>
      <c r="D7" s="625">
        <v>7417117.2654512748</v>
      </c>
      <c r="E7" s="624">
        <v>325399952</v>
      </c>
      <c r="F7" s="625">
        <v>25546966.490185678</v>
      </c>
      <c r="G7" s="624">
        <v>47921898390</v>
      </c>
      <c r="H7" s="625">
        <v>7126932.2513053035</v>
      </c>
      <c r="I7" s="625">
        <v>4061453032.6098547</v>
      </c>
      <c r="J7" s="624">
        <v>45730172862</v>
      </c>
      <c r="K7" s="625">
        <v>6692632.1376468912</v>
      </c>
      <c r="L7" s="625">
        <v>3806238245.1855206</v>
      </c>
      <c r="M7" s="624">
        <v>775801808</v>
      </c>
      <c r="N7" s="625">
        <v>1000523.2385264949</v>
      </c>
      <c r="O7" s="625">
        <v>64095047.148903705</v>
      </c>
      <c r="P7" s="624">
        <v>361845516</v>
      </c>
      <c r="Q7" s="625">
        <v>377506.70211367001</v>
      </c>
      <c r="R7" s="625">
        <v>28016743.730634663</v>
      </c>
      <c r="S7" s="624">
        <v>95200943894</v>
      </c>
      <c r="T7" s="625">
        <v>48161678.626625054</v>
      </c>
      <c r="U7" s="625">
        <v>7992767152.4305525</v>
      </c>
      <c r="V7" s="624">
        <v>15039231</v>
      </c>
      <c r="W7" s="625">
        <v>1304406.58</v>
      </c>
    </row>
    <row r="8" spans="1:25" s="557" customFormat="1" x14ac:dyDescent="0.25">
      <c r="A8" s="626" t="s">
        <v>681</v>
      </c>
      <c r="B8" s="627">
        <v>166</v>
      </c>
      <c r="C8" s="627">
        <v>90848545</v>
      </c>
      <c r="D8" s="628">
        <v>6169292.8834537743</v>
      </c>
      <c r="E8" s="627">
        <v>342946163</v>
      </c>
      <c r="F8" s="628">
        <v>26858171.86784143</v>
      </c>
      <c r="G8" s="627">
        <v>44725016987</v>
      </c>
      <c r="H8" s="628">
        <v>5093460.7734546773</v>
      </c>
      <c r="I8" s="628">
        <v>3167476126.1077428</v>
      </c>
      <c r="J8" s="627">
        <v>41585268504</v>
      </c>
      <c r="K8" s="628">
        <v>4828719.2061839541</v>
      </c>
      <c r="L8" s="628">
        <v>2870421091.8604846</v>
      </c>
      <c r="M8" s="627">
        <v>744419622</v>
      </c>
      <c r="N8" s="628">
        <v>940187.33201165497</v>
      </c>
      <c r="O8" s="628">
        <v>61900614.835887</v>
      </c>
      <c r="P8" s="627">
        <v>364323034</v>
      </c>
      <c r="Q8" s="628">
        <v>427495.02766279504</v>
      </c>
      <c r="R8" s="628">
        <v>28204526.635138143</v>
      </c>
      <c r="S8" s="627">
        <v>87852822855</v>
      </c>
      <c r="T8" s="628">
        <v>11289862.339313082</v>
      </c>
      <c r="U8" s="628">
        <v>6161029824.1905479</v>
      </c>
      <c r="V8" s="627">
        <v>26895829</v>
      </c>
      <c r="W8" s="629">
        <v>1720016.99</v>
      </c>
    </row>
    <row r="9" spans="1:25" s="263" customFormat="1" x14ac:dyDescent="0.25">
      <c r="A9" s="630">
        <v>45412</v>
      </c>
      <c r="B9" s="631">
        <v>20</v>
      </c>
      <c r="C9" s="631">
        <v>7887086</v>
      </c>
      <c r="D9" s="632">
        <v>693063.85423822491</v>
      </c>
      <c r="E9" s="631">
        <v>36869594</v>
      </c>
      <c r="F9" s="632">
        <v>3158915.0478069698</v>
      </c>
      <c r="G9" s="631">
        <v>4259527124</v>
      </c>
      <c r="H9" s="632">
        <v>573007.90278879297</v>
      </c>
      <c r="I9" s="632">
        <v>364371027.3625766</v>
      </c>
      <c r="J9" s="631">
        <v>4078207900</v>
      </c>
      <c r="K9" s="632">
        <v>511594.34244528605</v>
      </c>
      <c r="L9" s="632">
        <v>342866336.59797037</v>
      </c>
      <c r="M9" s="631">
        <v>76010605</v>
      </c>
      <c r="N9" s="632">
        <v>113516.09941545999</v>
      </c>
      <c r="O9" s="632">
        <v>6933926.9735477092</v>
      </c>
      <c r="P9" s="631">
        <v>35324034</v>
      </c>
      <c r="Q9" s="632">
        <v>42426.619812224999</v>
      </c>
      <c r="R9" s="632">
        <v>2987417.7592714746</v>
      </c>
      <c r="S9" s="631">
        <v>8493826343</v>
      </c>
      <c r="T9" s="632">
        <f t="shared" ref="T9:T14" si="0">H9+K9+N9+Q9</f>
        <v>1240544.9644617639</v>
      </c>
      <c r="U9" s="632">
        <v>721010687.59541142</v>
      </c>
      <c r="V9" s="631">
        <v>25024548</v>
      </c>
      <c r="W9" s="632">
        <v>1610978.08</v>
      </c>
    </row>
    <row r="10" spans="1:25" s="263" customFormat="1" x14ac:dyDescent="0.25">
      <c r="A10" s="630">
        <v>45443</v>
      </c>
      <c r="B10" s="631">
        <v>22</v>
      </c>
      <c r="C10" s="631">
        <v>12867642</v>
      </c>
      <c r="D10" s="632">
        <v>806652.3009712249</v>
      </c>
      <c r="E10" s="631">
        <v>44730139</v>
      </c>
      <c r="F10" s="632">
        <v>3464429.8983681006</v>
      </c>
      <c r="G10" s="631">
        <v>5522370837</v>
      </c>
      <c r="H10" s="632">
        <v>638840.1536512709</v>
      </c>
      <c r="I10" s="632">
        <v>375294902.13408899</v>
      </c>
      <c r="J10" s="631">
        <v>5124124253</v>
      </c>
      <c r="K10" s="632">
        <v>645947.84201944189</v>
      </c>
      <c r="L10" s="632">
        <v>340061607.27425718</v>
      </c>
      <c r="M10" s="631">
        <v>92044531</v>
      </c>
      <c r="N10" s="632">
        <v>134430.54670222502</v>
      </c>
      <c r="O10" s="632">
        <v>7732031.6565477252</v>
      </c>
      <c r="P10" s="631">
        <v>42409057</v>
      </c>
      <c r="Q10" s="632">
        <v>52182.763487199984</v>
      </c>
      <c r="R10" s="632">
        <v>3302662.3989927</v>
      </c>
      <c r="S10" s="631">
        <v>10838546459</v>
      </c>
      <c r="T10" s="632">
        <f t="shared" si="0"/>
        <v>1471401.3058601378</v>
      </c>
      <c r="U10" s="632">
        <v>730662285.66322601</v>
      </c>
      <c r="V10" s="631">
        <v>21048035</v>
      </c>
      <c r="W10" s="632">
        <v>1403628.44</v>
      </c>
      <c r="Y10" s="633"/>
    </row>
    <row r="11" spans="1:25" s="263" customFormat="1" x14ac:dyDescent="0.25">
      <c r="A11" s="630">
        <v>45473</v>
      </c>
      <c r="B11" s="631">
        <v>19</v>
      </c>
      <c r="C11" s="631">
        <v>15202595</v>
      </c>
      <c r="D11" s="632">
        <v>983344.44168852491</v>
      </c>
      <c r="E11" s="631">
        <v>46464820</v>
      </c>
      <c r="F11" s="632">
        <v>3662528.4101865701</v>
      </c>
      <c r="G11" s="631">
        <v>5311283074</v>
      </c>
      <c r="H11" s="632">
        <v>803979.06250507606</v>
      </c>
      <c r="I11" s="632">
        <v>385233331.14759248</v>
      </c>
      <c r="J11" s="631">
        <v>4822496239</v>
      </c>
      <c r="K11" s="632">
        <v>682328.70573494199</v>
      </c>
      <c r="L11" s="632">
        <v>337381696.47595996</v>
      </c>
      <c r="M11" s="631">
        <v>94203160</v>
      </c>
      <c r="N11" s="632">
        <v>139043.34270071</v>
      </c>
      <c r="O11" s="632">
        <v>7978189.7083802111</v>
      </c>
      <c r="P11" s="631">
        <v>40640021</v>
      </c>
      <c r="Q11" s="632">
        <v>52326.558629250001</v>
      </c>
      <c r="R11" s="632">
        <v>3198611.3893715008</v>
      </c>
      <c r="S11" s="631">
        <v>10330289909</v>
      </c>
      <c r="T11" s="632">
        <f t="shared" si="0"/>
        <v>1677677.669569978</v>
      </c>
      <c r="U11" s="632">
        <v>738437701.57317924</v>
      </c>
      <c r="V11" s="631">
        <v>26690224</v>
      </c>
      <c r="W11" s="632">
        <v>1903259.69</v>
      </c>
    </row>
    <row r="12" spans="1:25" s="263" customFormat="1" x14ac:dyDescent="0.25">
      <c r="A12" s="630">
        <v>45504</v>
      </c>
      <c r="B12" s="631">
        <v>22</v>
      </c>
      <c r="C12" s="631">
        <v>12229978</v>
      </c>
      <c r="D12" s="632">
        <v>825104.39946009999</v>
      </c>
      <c r="E12" s="631">
        <v>48460564</v>
      </c>
      <c r="F12" s="632">
        <v>3831730.1231818311</v>
      </c>
      <c r="G12" s="631">
        <v>5863798506</v>
      </c>
      <c r="H12" s="632">
        <v>685173.55753144401</v>
      </c>
      <c r="I12" s="632">
        <v>433760866.7959066</v>
      </c>
      <c r="J12" s="631">
        <v>5376202748</v>
      </c>
      <c r="K12" s="632">
        <v>627022.93495754199</v>
      </c>
      <c r="L12" s="632">
        <v>387726437.93369538</v>
      </c>
      <c r="M12" s="631">
        <v>101628963</v>
      </c>
      <c r="N12" s="632">
        <v>142829.51068411997</v>
      </c>
      <c r="O12" s="632">
        <v>8366184.7480273154</v>
      </c>
      <c r="P12" s="631">
        <v>46600482</v>
      </c>
      <c r="Q12" s="632">
        <v>55047.443673285001</v>
      </c>
      <c r="R12" s="632">
        <v>3561346.2273577293</v>
      </c>
      <c r="S12" s="631">
        <v>11448921241</v>
      </c>
      <c r="T12" s="632">
        <f t="shared" si="0"/>
        <v>1510073.4468463908</v>
      </c>
      <c r="U12" s="632">
        <v>838071670.22762895</v>
      </c>
      <c r="V12" s="631">
        <v>27757631</v>
      </c>
      <c r="W12" s="632">
        <v>1925117.71</v>
      </c>
    </row>
    <row r="13" spans="1:25" s="263" customFormat="1" x14ac:dyDescent="0.25">
      <c r="A13" s="630">
        <v>45535</v>
      </c>
      <c r="B13" s="631">
        <v>21</v>
      </c>
      <c r="C13" s="631">
        <v>11319796</v>
      </c>
      <c r="D13" s="632">
        <v>752883</v>
      </c>
      <c r="E13" s="631">
        <v>42081269</v>
      </c>
      <c r="F13" s="632">
        <v>3366229</v>
      </c>
      <c r="G13" s="631">
        <v>6036480425</v>
      </c>
      <c r="H13" s="632">
        <v>615411</v>
      </c>
      <c r="I13" s="632">
        <v>403107470</v>
      </c>
      <c r="J13" s="631">
        <v>5749631182</v>
      </c>
      <c r="K13" s="632">
        <v>603267</v>
      </c>
      <c r="L13" s="632">
        <v>373701381</v>
      </c>
      <c r="M13" s="631">
        <v>94670645</v>
      </c>
      <c r="N13" s="632">
        <v>109677</v>
      </c>
      <c r="O13" s="632">
        <v>7973349</v>
      </c>
      <c r="P13" s="631">
        <v>46426967</v>
      </c>
      <c r="Q13" s="632">
        <v>52321</v>
      </c>
      <c r="R13" s="632">
        <v>3666012</v>
      </c>
      <c r="S13" s="631">
        <v>11980610284</v>
      </c>
      <c r="T13" s="632">
        <f t="shared" si="0"/>
        <v>1380676</v>
      </c>
      <c r="U13" s="632">
        <v>792567324</v>
      </c>
      <c r="V13" s="631">
        <v>28007325</v>
      </c>
      <c r="W13" s="632">
        <v>1980991.59</v>
      </c>
    </row>
    <row r="14" spans="1:25" s="263" customFormat="1" x14ac:dyDescent="0.25">
      <c r="A14" s="630">
        <v>45565</v>
      </c>
      <c r="B14" s="634">
        <v>21</v>
      </c>
      <c r="C14" s="631">
        <v>10390629</v>
      </c>
      <c r="D14" s="632">
        <v>712659.23733430007</v>
      </c>
      <c r="E14" s="631">
        <v>41850671</v>
      </c>
      <c r="F14" s="632">
        <v>3414779.1770321112</v>
      </c>
      <c r="G14" s="631">
        <v>6138084494</v>
      </c>
      <c r="H14" s="632">
        <v>608038.70667914697</v>
      </c>
      <c r="I14" s="632">
        <v>424835375.77005428</v>
      </c>
      <c r="J14" s="631">
        <v>5695275747</v>
      </c>
      <c r="K14" s="632">
        <v>528633.81471141707</v>
      </c>
      <c r="L14" s="632">
        <v>384912851.13163662</v>
      </c>
      <c r="M14" s="631">
        <v>102890834</v>
      </c>
      <c r="N14" s="632">
        <v>121177.07460104999</v>
      </c>
      <c r="O14" s="632">
        <v>8870746.0485733002</v>
      </c>
      <c r="P14" s="631">
        <v>49177585</v>
      </c>
      <c r="Q14" s="632">
        <v>53216.267617695004</v>
      </c>
      <c r="R14" s="632">
        <v>4013211.3926266944</v>
      </c>
      <c r="S14" s="631">
        <v>12037669960</v>
      </c>
      <c r="T14" s="632">
        <f t="shared" si="0"/>
        <v>1311065.8636093091</v>
      </c>
      <c r="U14" s="632">
        <v>826759622.75725722</v>
      </c>
      <c r="V14" s="631">
        <v>34385948</v>
      </c>
      <c r="W14" s="632">
        <v>2473187.19</v>
      </c>
    </row>
    <row r="15" spans="1:25" s="263" customFormat="1" x14ac:dyDescent="0.25">
      <c r="A15" s="630">
        <v>45596</v>
      </c>
      <c r="B15" s="631">
        <v>22</v>
      </c>
      <c r="C15" s="631">
        <v>11266376</v>
      </c>
      <c r="D15" s="632">
        <v>761217.63787912508</v>
      </c>
      <c r="E15" s="631">
        <v>42664639</v>
      </c>
      <c r="F15" s="632">
        <v>3343153.1976574101</v>
      </c>
      <c r="G15" s="631">
        <v>6607246992</v>
      </c>
      <c r="H15" s="632">
        <v>660432.9447554599</v>
      </c>
      <c r="I15" s="632">
        <v>451504604.59908062</v>
      </c>
      <c r="J15" s="631">
        <v>6129811680</v>
      </c>
      <c r="K15" s="632">
        <v>707000.37503323902</v>
      </c>
      <c r="L15" s="632">
        <v>408654166.82585829</v>
      </c>
      <c r="M15" s="631">
        <v>98242627</v>
      </c>
      <c r="N15" s="632">
        <v>102921.65033675997</v>
      </c>
      <c r="O15" s="632">
        <v>8175505.0323227597</v>
      </c>
      <c r="P15" s="631">
        <v>54844503</v>
      </c>
      <c r="Q15" s="632">
        <v>69069.756240770017</v>
      </c>
      <c r="R15" s="632">
        <v>4293348.7477017697</v>
      </c>
      <c r="S15" s="631">
        <v>12944076817</v>
      </c>
      <c r="T15" s="632">
        <v>1539424.7263662289</v>
      </c>
      <c r="U15" s="632">
        <v>876731996.04049993</v>
      </c>
      <c r="V15" s="631">
        <v>23795765</v>
      </c>
      <c r="W15" s="632">
        <v>1624868</v>
      </c>
    </row>
    <row r="16" spans="1:25" s="263" customFormat="1" x14ac:dyDescent="0.25">
      <c r="A16" s="630">
        <v>45626</v>
      </c>
      <c r="B16" s="631">
        <v>19</v>
      </c>
      <c r="C16" s="631">
        <v>9684443</v>
      </c>
      <c r="D16" s="632">
        <v>634368.01188227499</v>
      </c>
      <c r="E16" s="631">
        <v>39824467</v>
      </c>
      <c r="F16" s="632">
        <v>2616407.0136084366</v>
      </c>
      <c r="G16" s="631">
        <v>4986225535</v>
      </c>
      <c r="H16" s="632">
        <v>508577.44554348703</v>
      </c>
      <c r="I16" s="632">
        <v>329368548.2984435</v>
      </c>
      <c r="J16" s="631">
        <v>4609518755</v>
      </c>
      <c r="K16" s="632">
        <v>522924.19128208596</v>
      </c>
      <c r="L16" s="632">
        <v>295116614.62110722</v>
      </c>
      <c r="M16" s="631">
        <v>84728257</v>
      </c>
      <c r="N16" s="632">
        <v>76592.107571329994</v>
      </c>
      <c r="O16" s="632">
        <v>5870681.66848798</v>
      </c>
      <c r="P16" s="631">
        <v>48900385</v>
      </c>
      <c r="Q16" s="632">
        <v>50904.618202370002</v>
      </c>
      <c r="R16" s="632">
        <v>3181916.7198162703</v>
      </c>
      <c r="S16" s="631">
        <v>9778881842</v>
      </c>
      <c r="T16" s="632">
        <v>1158998.3625992727</v>
      </c>
      <c r="U16" s="632">
        <v>636788536.33334577</v>
      </c>
      <c r="V16" s="631">
        <v>26895829</v>
      </c>
      <c r="W16" s="632">
        <v>1720016.99</v>
      </c>
    </row>
    <row r="17" spans="1:34" s="263" customFormat="1" x14ac:dyDescent="0.25">
      <c r="A17" s="599"/>
      <c r="B17" s="635"/>
      <c r="C17" s="636"/>
      <c r="D17" s="637"/>
      <c r="E17" s="636"/>
      <c r="F17" s="637"/>
      <c r="G17" s="636"/>
      <c r="H17" s="637"/>
      <c r="I17" s="637"/>
      <c r="J17" s="636"/>
      <c r="K17" s="637"/>
      <c r="L17" s="637"/>
      <c r="M17" s="636"/>
      <c r="N17" s="637"/>
      <c r="O17" s="637"/>
      <c r="P17" s="636"/>
      <c r="Q17" s="637"/>
      <c r="R17" s="637"/>
      <c r="S17" s="636"/>
      <c r="T17" s="637"/>
      <c r="U17" s="637"/>
      <c r="V17" s="636"/>
      <c r="W17" s="637"/>
    </row>
    <row r="18" spans="1:34" s="263" customFormat="1" x14ac:dyDescent="0.25">
      <c r="A18" s="613" t="s">
        <v>1459</v>
      </c>
      <c r="B18" s="614"/>
      <c r="C18" s="614"/>
      <c r="D18" s="614"/>
      <c r="E18" s="614"/>
      <c r="F18" s="614"/>
      <c r="G18" s="615"/>
      <c r="H18" s="615"/>
      <c r="I18" s="615"/>
      <c r="J18" s="614"/>
      <c r="K18" s="614"/>
      <c r="L18" s="614"/>
      <c r="M18" s="615"/>
      <c r="N18" s="615"/>
      <c r="O18" s="615"/>
      <c r="T18" s="633"/>
    </row>
    <row r="19" spans="1:34" s="263" customFormat="1" x14ac:dyDescent="0.25">
      <c r="A19" s="614" t="s">
        <v>479</v>
      </c>
      <c r="B19" s="614"/>
      <c r="C19" s="614"/>
      <c r="D19" s="614"/>
      <c r="E19" s="614"/>
      <c r="F19" s="614"/>
      <c r="G19" s="615"/>
      <c r="H19" s="615"/>
      <c r="I19" s="615"/>
      <c r="J19" s="614"/>
      <c r="K19" s="638"/>
      <c r="L19" s="614"/>
      <c r="M19" s="615"/>
      <c r="N19" s="615"/>
      <c r="O19" s="615"/>
    </row>
    <row r="20" spans="1:34" x14ac:dyDescent="0.25">
      <c r="A20" s="618" t="s">
        <v>1341</v>
      </c>
      <c r="B20" s="614"/>
      <c r="C20" s="614"/>
      <c r="D20" s="614"/>
      <c r="E20" s="614"/>
      <c r="F20" s="614"/>
      <c r="G20" s="614"/>
      <c r="H20" s="614"/>
      <c r="I20" s="614"/>
      <c r="J20" s="614"/>
      <c r="K20" s="263"/>
      <c r="L20" s="263"/>
      <c r="M20" s="263"/>
      <c r="N20" s="263"/>
      <c r="O20" s="263"/>
      <c r="P20" s="263"/>
      <c r="Q20" s="263"/>
      <c r="R20" s="263"/>
      <c r="S20" s="263"/>
      <c r="T20" s="617"/>
      <c r="U20" s="617"/>
      <c r="V20" s="263"/>
      <c r="W20" s="263"/>
    </row>
    <row r="21" spans="1:34" x14ac:dyDescent="0.25">
      <c r="A21" s="618" t="s">
        <v>1342</v>
      </c>
      <c r="B21" s="614"/>
      <c r="C21" s="614"/>
      <c r="D21" s="614"/>
      <c r="E21" s="614"/>
      <c r="F21" s="614"/>
      <c r="G21" s="614"/>
      <c r="H21" s="614"/>
      <c r="I21" s="614"/>
      <c r="J21" s="614"/>
      <c r="K21" s="263"/>
      <c r="L21" s="263"/>
      <c r="M21" s="263"/>
      <c r="N21" s="263"/>
      <c r="O21" s="263"/>
      <c r="P21" s="263"/>
      <c r="Q21" s="263"/>
      <c r="R21" s="263"/>
      <c r="S21" s="263"/>
      <c r="T21" s="617"/>
      <c r="U21" s="617"/>
      <c r="V21" s="263"/>
      <c r="W21" s="263"/>
    </row>
    <row r="22" spans="1:34" x14ac:dyDescent="0.25">
      <c r="A22" s="2037" t="s">
        <v>262</v>
      </c>
      <c r="B22" s="2037"/>
      <c r="C22" s="2037"/>
      <c r="D22" s="2037"/>
      <c r="E22" s="2037"/>
      <c r="F22" s="2037"/>
      <c r="G22" s="2037"/>
      <c r="H22" s="2037"/>
      <c r="I22" s="2037"/>
      <c r="J22" s="2037"/>
      <c r="K22" s="2037"/>
      <c r="L22" s="2037"/>
      <c r="M22" s="2037"/>
      <c r="N22" s="2037"/>
      <c r="O22" s="2037"/>
      <c r="P22" s="2037"/>
      <c r="Q22" s="2037"/>
      <c r="R22" s="2037"/>
      <c r="S22" s="263"/>
      <c r="T22" s="263"/>
      <c r="U22" s="263"/>
      <c r="V22" s="263"/>
      <c r="W22" s="263"/>
      <c r="X22" s="263"/>
      <c r="Y22" s="263"/>
      <c r="Z22" s="263"/>
      <c r="AA22" s="263"/>
      <c r="AB22" s="263"/>
      <c r="AC22" s="263"/>
      <c r="AD22" s="263"/>
      <c r="AE22" s="263"/>
      <c r="AF22" s="263"/>
      <c r="AG22" s="263"/>
      <c r="AH22" s="263"/>
    </row>
    <row r="23" spans="1:34" x14ac:dyDescent="0.25">
      <c r="A23" s="639"/>
      <c r="K23" s="640"/>
      <c r="Q23" s="641"/>
      <c r="S23" s="263"/>
      <c r="T23" s="642"/>
      <c r="U23" s="263"/>
      <c r="V23" s="263"/>
      <c r="W23" s="263"/>
      <c r="X23" s="263"/>
      <c r="Y23" s="263"/>
      <c r="Z23" s="263"/>
      <c r="AA23" s="263"/>
      <c r="AB23" s="263"/>
      <c r="AC23" s="263"/>
      <c r="AD23" s="263"/>
      <c r="AE23" s="263"/>
      <c r="AF23" s="263"/>
      <c r="AG23" s="263"/>
      <c r="AH23" s="263"/>
    </row>
    <row r="24" spans="1:34" x14ac:dyDescent="0.25">
      <c r="B24" s="641"/>
      <c r="C24" s="641"/>
      <c r="D24" s="641"/>
      <c r="E24" s="641"/>
      <c r="F24" s="641"/>
      <c r="G24" s="641"/>
      <c r="H24" s="641"/>
      <c r="I24" s="641"/>
      <c r="J24" s="641"/>
      <c r="K24" s="641"/>
      <c r="L24" s="641"/>
      <c r="M24" s="641"/>
      <c r="N24" s="641"/>
      <c r="O24" s="641"/>
      <c r="P24" s="641"/>
      <c r="Q24" s="641"/>
      <c r="R24" s="641"/>
      <c r="S24" s="641"/>
      <c r="T24" s="641"/>
      <c r="U24" s="641"/>
    </row>
    <row r="25" spans="1:34" x14ac:dyDescent="0.25">
      <c r="B25" s="641"/>
      <c r="C25" s="641"/>
      <c r="D25" s="641"/>
      <c r="E25" s="641"/>
      <c r="F25" s="641"/>
      <c r="G25" s="641"/>
      <c r="H25" s="641"/>
      <c r="I25" s="641"/>
      <c r="J25" s="641"/>
      <c r="K25" s="641"/>
      <c r="L25" s="641"/>
      <c r="M25" s="641"/>
      <c r="N25" s="641"/>
      <c r="O25" s="641"/>
      <c r="P25" s="641"/>
      <c r="Q25" s="641"/>
      <c r="R25" s="641"/>
      <c r="S25" s="641"/>
      <c r="T25" s="641"/>
      <c r="U25" s="641"/>
      <c r="V25" s="641"/>
      <c r="W25" s="641"/>
    </row>
    <row r="26" spans="1:34" x14ac:dyDescent="0.25">
      <c r="Q26" s="641"/>
      <c r="T26" s="642"/>
      <c r="U26" s="643"/>
    </row>
    <row r="27" spans="1:34" x14ac:dyDescent="0.25">
      <c r="Q27" s="641"/>
      <c r="T27" s="642"/>
      <c r="U27" s="643"/>
    </row>
    <row r="28" spans="1:34" x14ac:dyDescent="0.25">
      <c r="Q28" s="641"/>
      <c r="T28" s="642"/>
      <c r="U28" s="643"/>
    </row>
    <row r="29" spans="1:34" x14ac:dyDescent="0.25">
      <c r="Q29" s="641"/>
      <c r="T29" s="642"/>
      <c r="U29" s="643"/>
    </row>
    <row r="30" spans="1:34" x14ac:dyDescent="0.25">
      <c r="Q30" s="641"/>
      <c r="T30" s="642"/>
    </row>
    <row r="31" spans="1:34" x14ac:dyDescent="0.25">
      <c r="Q31" s="641"/>
      <c r="T31" s="642"/>
    </row>
  </sheetData>
  <mergeCells count="29">
    <mergeCell ref="A22:R22"/>
    <mergeCell ref="S2:U2"/>
    <mergeCell ref="V2:W3"/>
    <mergeCell ref="G3:I3"/>
    <mergeCell ref="J3:L3"/>
    <mergeCell ref="M3:O3"/>
    <mergeCell ref="P3:R3"/>
    <mergeCell ref="S3:S5"/>
    <mergeCell ref="T3:U4"/>
    <mergeCell ref="G4:G5"/>
    <mergeCell ref="H4:I4"/>
    <mergeCell ref="G2:L2"/>
    <mergeCell ref="M2:R2"/>
    <mergeCell ref="V4:V5"/>
    <mergeCell ref="W4:W5"/>
    <mergeCell ref="Q4:R4"/>
    <mergeCell ref="A2:A5"/>
    <mergeCell ref="B2:B5"/>
    <mergeCell ref="C2:D3"/>
    <mergeCell ref="E2:F3"/>
    <mergeCell ref="C4:C5"/>
    <mergeCell ref="D4:D5"/>
    <mergeCell ref="E4:E5"/>
    <mergeCell ref="F4:F5"/>
    <mergeCell ref="J4:J5"/>
    <mergeCell ref="K4:L4"/>
    <mergeCell ref="M4:M5"/>
    <mergeCell ref="N4:O4"/>
    <mergeCell ref="P4:P5"/>
  </mergeCells>
  <printOptions horizontalCentered="1"/>
  <pageMargins left="0.78431372549019618" right="0.78431372549019618" top="0.98039215686274517" bottom="0.98039215686274517" header="0.50980392156862753" footer="0.50980392156862753"/>
  <pageSetup paperSize="9" scale="77" orientation="landscape" useFirstPageNumber="1" r:id="rId1"/>
  <headerFooter alignWithMargins="0"/>
  <colBreaks count="1" manualBreakCount="1">
    <brk id="12"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27"/>
  <sheetViews>
    <sheetView showGridLines="0" workbookViewId="0">
      <selection sqref="A1:O1"/>
    </sheetView>
  </sheetViews>
  <sheetFormatPr defaultRowHeight="15" x14ac:dyDescent="0.25"/>
  <sheetData>
    <row r="1" spans="1:18" x14ac:dyDescent="0.25">
      <c r="A1" s="1809" t="s">
        <v>773</v>
      </c>
      <c r="B1" s="1809"/>
      <c r="C1" s="1809"/>
      <c r="D1" s="1809"/>
      <c r="E1" s="1809"/>
      <c r="F1" s="1809"/>
      <c r="G1" s="1809"/>
      <c r="H1" s="1809"/>
      <c r="I1" s="1809"/>
      <c r="J1" s="1809"/>
      <c r="K1" s="1809"/>
      <c r="L1" s="1809"/>
      <c r="M1" s="1809"/>
      <c r="N1" s="1809"/>
      <c r="O1" s="1809"/>
    </row>
    <row r="2" spans="1:18" ht="15" customHeight="1" x14ac:dyDescent="0.25">
      <c r="A2" s="1818" t="s">
        <v>114</v>
      </c>
      <c r="B2" s="1814" t="s">
        <v>135</v>
      </c>
      <c r="C2" s="1815"/>
      <c r="D2" s="1820" t="s">
        <v>575</v>
      </c>
      <c r="E2" s="1821"/>
      <c r="F2" s="1821"/>
      <c r="G2" s="1821"/>
      <c r="H2" s="1821"/>
      <c r="I2" s="1821"/>
      <c r="J2" s="1821"/>
      <c r="K2" s="1821"/>
      <c r="L2" s="1821"/>
      <c r="M2" s="1822"/>
      <c r="N2" s="1823" t="s">
        <v>138</v>
      </c>
      <c r="O2" s="1824"/>
    </row>
    <row r="3" spans="1:18" x14ac:dyDescent="0.25">
      <c r="A3" s="1819"/>
      <c r="B3" s="1816"/>
      <c r="C3" s="1817"/>
      <c r="D3" s="1812" t="s">
        <v>656</v>
      </c>
      <c r="E3" s="1813"/>
      <c r="F3" s="1807" t="s">
        <v>655</v>
      </c>
      <c r="G3" s="1808"/>
      <c r="H3" s="1807" t="s">
        <v>657</v>
      </c>
      <c r="I3" s="1808"/>
      <c r="J3" s="1812" t="s">
        <v>100</v>
      </c>
      <c r="K3" s="1813"/>
      <c r="L3" s="1812" t="s">
        <v>654</v>
      </c>
      <c r="M3" s="1813"/>
      <c r="N3" s="1812" t="s">
        <v>652</v>
      </c>
      <c r="O3" s="1813"/>
    </row>
    <row r="4" spans="1:18" ht="30" x14ac:dyDescent="0.25">
      <c r="A4" s="1816"/>
      <c r="B4" s="1251" t="s">
        <v>139</v>
      </c>
      <c r="C4" s="1251" t="s">
        <v>1215</v>
      </c>
      <c r="D4" s="1251" t="s">
        <v>139</v>
      </c>
      <c r="E4" s="1251" t="s">
        <v>1215</v>
      </c>
      <c r="F4" s="1251" t="s">
        <v>139</v>
      </c>
      <c r="G4" s="1251" t="s">
        <v>1215</v>
      </c>
      <c r="H4" s="1251" t="s">
        <v>139</v>
      </c>
      <c r="I4" s="1251" t="s">
        <v>1215</v>
      </c>
      <c r="J4" s="1251" t="s">
        <v>139</v>
      </c>
      <c r="K4" s="1251" t="s">
        <v>1215</v>
      </c>
      <c r="L4" s="1251" t="s">
        <v>139</v>
      </c>
      <c r="M4" s="1251" t="s">
        <v>1215</v>
      </c>
      <c r="N4" s="1251" t="s">
        <v>139</v>
      </c>
      <c r="O4" s="1251" t="s">
        <v>1215</v>
      </c>
    </row>
    <row r="5" spans="1:18" x14ac:dyDescent="0.25">
      <c r="A5" s="267" t="s">
        <v>477</v>
      </c>
      <c r="B5" s="227">
        <v>385</v>
      </c>
      <c r="C5" s="227">
        <v>102259.41623999999</v>
      </c>
      <c r="D5" s="227">
        <v>76</v>
      </c>
      <c r="E5" s="227">
        <v>61859.847318499997</v>
      </c>
      <c r="F5" s="227">
        <v>196</v>
      </c>
      <c r="G5" s="227">
        <v>6095.4649200000003</v>
      </c>
      <c r="H5" s="228">
        <v>272</v>
      </c>
      <c r="I5" s="228">
        <v>67955.312238500002</v>
      </c>
      <c r="J5" s="31">
        <v>67</v>
      </c>
      <c r="K5" s="31">
        <v>15110.204001500002</v>
      </c>
      <c r="L5" s="31">
        <v>1</v>
      </c>
      <c r="M5" s="31">
        <v>27</v>
      </c>
      <c r="N5" s="31">
        <v>45</v>
      </c>
      <c r="O5" s="31">
        <v>19166.899999999998</v>
      </c>
      <c r="Q5" s="315"/>
      <c r="R5" s="315"/>
    </row>
    <row r="6" spans="1:18" x14ac:dyDescent="0.25">
      <c r="A6" s="268" t="s">
        <v>681</v>
      </c>
      <c r="B6" s="172">
        <f t="shared" ref="B6:G6" si="0">SUM(B7:B18)</f>
        <v>327</v>
      </c>
      <c r="C6" s="172">
        <f t="shared" si="0"/>
        <v>127156.88371094601</v>
      </c>
      <c r="D6" s="172">
        <f t="shared" si="0"/>
        <v>46</v>
      </c>
      <c r="E6" s="172">
        <f t="shared" si="0"/>
        <v>84778.081133300002</v>
      </c>
      <c r="F6" s="172">
        <f t="shared" si="0"/>
        <v>167</v>
      </c>
      <c r="G6" s="172">
        <f t="shared" si="0"/>
        <v>6326.8718599999993</v>
      </c>
      <c r="H6" s="172">
        <f>D6+F6</f>
        <v>213</v>
      </c>
      <c r="I6" s="172">
        <f t="shared" ref="H6:I8" si="1">E6+G6</f>
        <v>91104.952993300001</v>
      </c>
      <c r="J6" s="171">
        <f t="shared" ref="J6:O6" si="2">SUM(J7:J18)</f>
        <v>87</v>
      </c>
      <c r="K6" s="171">
        <f t="shared" si="2"/>
        <v>12376.280718345999</v>
      </c>
      <c r="L6" s="171">
        <f t="shared" si="2"/>
        <v>2</v>
      </c>
      <c r="M6" s="171">
        <f t="shared" si="2"/>
        <v>18149.9899993</v>
      </c>
      <c r="N6" s="171">
        <f t="shared" si="2"/>
        <v>25</v>
      </c>
      <c r="O6" s="171">
        <f t="shared" si="2"/>
        <v>5525.66</v>
      </c>
      <c r="Q6" s="315"/>
      <c r="R6" s="315"/>
    </row>
    <row r="7" spans="1:18" x14ac:dyDescent="0.25">
      <c r="A7" s="135">
        <v>45412</v>
      </c>
      <c r="B7" s="33">
        <f t="shared" ref="B7:C11" si="3">H7+J7+L7+N7</f>
        <v>39</v>
      </c>
      <c r="C7" s="33">
        <f t="shared" si="3"/>
        <v>26057.3168319</v>
      </c>
      <c r="D7" s="33">
        <v>3</v>
      </c>
      <c r="E7" s="33">
        <v>5054.67</v>
      </c>
      <c r="F7" s="33">
        <v>23</v>
      </c>
      <c r="G7" s="33">
        <v>672.70851999999991</v>
      </c>
      <c r="H7" s="33">
        <f t="shared" si="1"/>
        <v>26</v>
      </c>
      <c r="I7" s="33">
        <f t="shared" si="1"/>
        <v>5727.3785200000002</v>
      </c>
      <c r="J7" s="33">
        <v>8</v>
      </c>
      <c r="K7" s="33">
        <v>1643.1883126000002</v>
      </c>
      <c r="L7" s="33">
        <v>1</v>
      </c>
      <c r="M7" s="33">
        <v>17999.999999299998</v>
      </c>
      <c r="N7" s="33">
        <v>4</v>
      </c>
      <c r="O7" s="33">
        <v>686.75</v>
      </c>
    </row>
    <row r="8" spans="1:18" x14ac:dyDescent="0.25">
      <c r="A8" s="135">
        <v>45443</v>
      </c>
      <c r="B8" s="33">
        <f t="shared" si="3"/>
        <v>42</v>
      </c>
      <c r="C8" s="33">
        <f t="shared" si="3"/>
        <v>13545.308962999999</v>
      </c>
      <c r="D8" s="33">
        <v>5</v>
      </c>
      <c r="E8" s="33">
        <v>9606.130443</v>
      </c>
      <c r="F8" s="33">
        <v>21</v>
      </c>
      <c r="G8" s="33">
        <v>527.21852000000001</v>
      </c>
      <c r="H8" s="33">
        <f t="shared" si="1"/>
        <v>26</v>
      </c>
      <c r="I8" s="33">
        <f t="shared" si="1"/>
        <v>10133.348963</v>
      </c>
      <c r="J8" s="536">
        <v>13</v>
      </c>
      <c r="K8" s="536">
        <v>2205</v>
      </c>
      <c r="L8" s="33">
        <v>0</v>
      </c>
      <c r="M8" s="33">
        <v>0</v>
      </c>
      <c r="N8" s="33">
        <v>3</v>
      </c>
      <c r="O8" s="33">
        <v>1206.96</v>
      </c>
    </row>
    <row r="9" spans="1:18" x14ac:dyDescent="0.25">
      <c r="A9" s="135">
        <v>45473</v>
      </c>
      <c r="B9" s="33">
        <f t="shared" si="3"/>
        <v>41</v>
      </c>
      <c r="C9" s="33">
        <f t="shared" si="3"/>
        <v>4131.4480000000003</v>
      </c>
      <c r="D9" s="33">
        <v>5</v>
      </c>
      <c r="E9" s="33">
        <v>1957.28</v>
      </c>
      <c r="F9" s="33">
        <v>17</v>
      </c>
      <c r="G9" s="33">
        <v>563.33800000000008</v>
      </c>
      <c r="H9" s="33">
        <f t="shared" ref="H9:I11" si="4">D9+F9</f>
        <v>22</v>
      </c>
      <c r="I9" s="33">
        <f t="shared" si="4"/>
        <v>2520.6179999999999</v>
      </c>
      <c r="J9" s="33">
        <v>16</v>
      </c>
      <c r="K9" s="33">
        <v>1050.58</v>
      </c>
      <c r="L9" s="33">
        <v>0</v>
      </c>
      <c r="M9" s="33">
        <v>0</v>
      </c>
      <c r="N9" s="33">
        <v>3</v>
      </c>
      <c r="O9" s="33">
        <v>560.25</v>
      </c>
    </row>
    <row r="10" spans="1:18" x14ac:dyDescent="0.25">
      <c r="A10" s="135">
        <v>45504</v>
      </c>
      <c r="B10" s="33">
        <f t="shared" si="3"/>
        <v>44</v>
      </c>
      <c r="C10" s="33">
        <f t="shared" si="3"/>
        <v>9262.7308530999981</v>
      </c>
      <c r="D10" s="326">
        <v>5</v>
      </c>
      <c r="E10" s="33">
        <v>4878.1799754999993</v>
      </c>
      <c r="F10" s="33">
        <v>25</v>
      </c>
      <c r="G10" s="33">
        <v>1182.0067200000001</v>
      </c>
      <c r="H10" s="33">
        <f t="shared" si="4"/>
        <v>30</v>
      </c>
      <c r="I10" s="33">
        <f t="shared" si="4"/>
        <v>6060.1866954999996</v>
      </c>
      <c r="J10" s="33">
        <v>11</v>
      </c>
      <c r="K10" s="33">
        <v>2790.9241575999995</v>
      </c>
      <c r="L10" s="33">
        <v>1</v>
      </c>
      <c r="M10" s="33">
        <v>149.99</v>
      </c>
      <c r="N10" s="33">
        <v>2</v>
      </c>
      <c r="O10" s="33">
        <v>261.63</v>
      </c>
    </row>
    <row r="11" spans="1:18" x14ac:dyDescent="0.25">
      <c r="A11" s="135">
        <v>45535</v>
      </c>
      <c r="B11" s="33">
        <f t="shared" si="3"/>
        <v>47</v>
      </c>
      <c r="C11" s="33">
        <f t="shared" si="3"/>
        <v>19260.432833906005</v>
      </c>
      <c r="D11" s="327">
        <v>8</v>
      </c>
      <c r="E11" s="33">
        <v>14700.324714800003</v>
      </c>
      <c r="F11" s="33">
        <v>25</v>
      </c>
      <c r="G11" s="33">
        <v>768.99577999999985</v>
      </c>
      <c r="H11" s="33">
        <f t="shared" si="4"/>
        <v>33</v>
      </c>
      <c r="I11" s="33">
        <f t="shared" si="4"/>
        <v>15469.320494800002</v>
      </c>
      <c r="J11" s="33">
        <v>10</v>
      </c>
      <c r="K11" s="33">
        <v>3346.1223391059998</v>
      </c>
      <c r="L11" s="33">
        <v>0</v>
      </c>
      <c r="M11" s="33">
        <v>0</v>
      </c>
      <c r="N11" s="33">
        <v>4</v>
      </c>
      <c r="O11" s="33">
        <v>444.99</v>
      </c>
    </row>
    <row r="12" spans="1:18" x14ac:dyDescent="0.25">
      <c r="A12" s="135">
        <v>45565</v>
      </c>
      <c r="B12" s="33">
        <f>H12+J12+L12+N12</f>
        <v>63</v>
      </c>
      <c r="C12" s="33">
        <f>I12+K12+M12+O12</f>
        <v>18578.661599999999</v>
      </c>
      <c r="D12" s="184">
        <v>13</v>
      </c>
      <c r="E12" s="184">
        <v>14824.58</v>
      </c>
      <c r="F12" s="185">
        <v>34</v>
      </c>
      <c r="G12" s="185">
        <v>1388.3015999999998</v>
      </c>
      <c r="H12" s="33">
        <f>D12+F12</f>
        <v>47</v>
      </c>
      <c r="I12" s="33">
        <f>E12+G12</f>
        <v>16212.881600000001</v>
      </c>
      <c r="J12" s="184">
        <v>11</v>
      </c>
      <c r="K12" s="184">
        <v>670.52</v>
      </c>
      <c r="L12" s="33">
        <v>0</v>
      </c>
      <c r="M12" s="33">
        <v>0</v>
      </c>
      <c r="N12" s="536">
        <v>5</v>
      </c>
      <c r="O12" s="536">
        <v>1695.26</v>
      </c>
    </row>
    <row r="13" spans="1:18" x14ac:dyDescent="0.25">
      <c r="A13" s="135">
        <v>45596</v>
      </c>
      <c r="B13" s="33">
        <f>H13+J13+L13+N13</f>
        <v>51</v>
      </c>
      <c r="C13" s="33">
        <f>I13+K13+M13+O13</f>
        <v>36320.984629039995</v>
      </c>
      <c r="D13" s="184">
        <v>7</v>
      </c>
      <c r="E13" s="184">
        <v>33756.915999999997</v>
      </c>
      <c r="F13" s="185">
        <v>22</v>
      </c>
      <c r="G13" s="185">
        <v>1224.3027199999999</v>
      </c>
      <c r="H13" s="33">
        <f>D13+F13</f>
        <v>29</v>
      </c>
      <c r="I13" s="33">
        <f>E13+G13</f>
        <v>34981.218719999997</v>
      </c>
      <c r="J13" s="184">
        <v>18</v>
      </c>
      <c r="K13" s="184">
        <v>669.94590903999995</v>
      </c>
      <c r="L13" s="33">
        <v>0</v>
      </c>
      <c r="M13" s="33">
        <v>0</v>
      </c>
      <c r="N13" s="33">
        <v>4</v>
      </c>
      <c r="O13" s="33">
        <v>669.82</v>
      </c>
    </row>
    <row r="14" spans="1:18" x14ac:dyDescent="0.25">
      <c r="A14" s="135">
        <v>45626</v>
      </c>
      <c r="B14" s="33"/>
      <c r="C14" s="33"/>
      <c r="D14" s="184"/>
      <c r="E14" s="184"/>
      <c r="F14" s="185"/>
      <c r="G14" s="185"/>
      <c r="H14" s="33"/>
      <c r="I14" s="33"/>
      <c r="J14" s="184"/>
      <c r="K14" s="184"/>
      <c r="L14" s="33"/>
      <c r="M14" s="33"/>
      <c r="N14" s="33"/>
      <c r="O14" s="33"/>
    </row>
    <row r="15" spans="1:18" x14ac:dyDescent="0.25">
      <c r="A15" s="135">
        <v>45657</v>
      </c>
      <c r="B15" s="33"/>
      <c r="C15" s="33"/>
      <c r="D15" s="133"/>
      <c r="E15" s="184"/>
      <c r="F15" s="186"/>
      <c r="G15" s="186"/>
      <c r="H15" s="33"/>
      <c r="I15" s="33"/>
      <c r="J15" s="184"/>
      <c r="K15" s="184"/>
      <c r="L15" s="33"/>
      <c r="M15" s="33"/>
      <c r="N15" s="179"/>
      <c r="O15" s="226"/>
      <c r="P15" s="14"/>
      <c r="Q15" s="14"/>
    </row>
    <row r="16" spans="1:18" x14ac:dyDescent="0.25">
      <c r="A16" s="135">
        <v>45688</v>
      </c>
      <c r="B16" s="33"/>
      <c r="C16" s="33"/>
      <c r="D16" s="184"/>
      <c r="E16" s="184"/>
      <c r="F16" s="186"/>
      <c r="G16" s="186"/>
      <c r="H16" s="33"/>
      <c r="I16" s="33"/>
      <c r="J16" s="184"/>
      <c r="K16" s="184"/>
      <c r="L16" s="33"/>
      <c r="M16" s="33"/>
      <c r="N16" s="180"/>
      <c r="O16" s="33"/>
    </row>
    <row r="17" spans="1:15" x14ac:dyDescent="0.25">
      <c r="A17" s="135">
        <v>45716</v>
      </c>
      <c r="B17" s="33"/>
      <c r="C17" s="33"/>
      <c r="D17" s="133"/>
      <c r="E17" s="133"/>
      <c r="F17" s="133"/>
      <c r="G17" s="133"/>
      <c r="H17" s="33"/>
      <c r="I17" s="33"/>
      <c r="J17" s="133"/>
      <c r="K17" s="133"/>
      <c r="L17" s="33"/>
      <c r="M17" s="33"/>
      <c r="N17" s="33"/>
      <c r="O17" s="33"/>
    </row>
    <row r="18" spans="1:15" x14ac:dyDescent="0.25">
      <c r="A18" s="135">
        <v>45747</v>
      </c>
      <c r="B18" s="33"/>
      <c r="C18" s="33"/>
      <c r="D18" s="184"/>
      <c r="E18" s="184"/>
      <c r="F18" s="133"/>
      <c r="G18" s="133"/>
      <c r="H18" s="33"/>
      <c r="I18" s="33"/>
      <c r="J18" s="184"/>
      <c r="K18" s="184"/>
      <c r="L18" s="184"/>
      <c r="M18" s="184"/>
      <c r="N18" s="33"/>
      <c r="O18" s="226"/>
    </row>
    <row r="19" spans="1:15" s="221" customFormat="1" x14ac:dyDescent="0.25">
      <c r="A19" s="433" t="str">
        <f>"$ indicates as on "&amp;TEXT(IF(COUNT(B7:B18)=1,A7,IF(COUNT(B7:B18)=2,A8,IF(COUNT(B7:B18)=3,A9,IF(COUNT(B7:B18)=4,A10,IF(COUNT(B7:B18)=5,A11,IF(COUNT(B7:B18)=6,A12,IF(COUNT(B7:B18)=7,A13,IF(COUNT(B7:B18)=8,A14,IF(COUNT(B7:B18)=9,A15,IF(COUNT(B7:B18)=10,A16,IF(COUNT(B7:B18)=11,A17,A18))))))))))),"mmmm dd, yyyy")</f>
        <v>$ indicates as on October 31, 2024</v>
      </c>
      <c r="B19" s="37"/>
      <c r="C19" s="37"/>
      <c r="D19" s="434"/>
      <c r="E19" s="434"/>
      <c r="F19" s="434"/>
      <c r="G19" s="434"/>
      <c r="H19" s="37"/>
      <c r="I19" s="37"/>
      <c r="J19" s="434"/>
      <c r="K19" s="434"/>
      <c r="L19" s="434"/>
      <c r="M19" s="434"/>
      <c r="N19" s="37"/>
      <c r="O19" s="435"/>
    </row>
    <row r="20" spans="1:15" x14ac:dyDescent="0.25">
      <c r="A20" s="1810" t="s">
        <v>768</v>
      </c>
      <c r="B20" s="1811"/>
      <c r="C20" s="1811"/>
      <c r="D20" s="1811"/>
      <c r="E20" s="1811"/>
      <c r="F20" s="1811"/>
      <c r="G20" s="1811"/>
      <c r="H20" s="1811"/>
      <c r="I20" s="1811"/>
      <c r="J20" s="1811"/>
      <c r="K20" s="1811"/>
      <c r="L20" s="1811"/>
      <c r="M20" s="1811"/>
      <c r="N20" s="1811"/>
      <c r="O20" s="1811"/>
    </row>
    <row r="21" spans="1:15" x14ac:dyDescent="0.25">
      <c r="A21" s="182" t="s">
        <v>769</v>
      </c>
      <c r="B21" s="182"/>
      <c r="C21" s="182"/>
      <c r="D21" s="182"/>
      <c r="E21" s="182"/>
      <c r="F21" s="182"/>
      <c r="G21" s="182"/>
      <c r="H21" s="182"/>
      <c r="I21" s="182"/>
      <c r="J21" s="182"/>
      <c r="K21" s="149"/>
      <c r="L21" s="34"/>
      <c r="M21" s="147"/>
    </row>
    <row r="22" spans="1:15" x14ac:dyDescent="0.25">
      <c r="A22" s="183" t="s">
        <v>770</v>
      </c>
      <c r="B22" s="183"/>
      <c r="C22" s="183"/>
      <c r="D22" s="183"/>
      <c r="E22" s="35"/>
      <c r="F22" s="35"/>
      <c r="G22" s="35"/>
      <c r="H22" s="35"/>
      <c r="I22" s="35"/>
      <c r="J22" s="32"/>
      <c r="K22" s="35"/>
      <c r="L22" s="35"/>
      <c r="M22" s="35"/>
    </row>
    <row r="23" spans="1:15" x14ac:dyDescent="0.25">
      <c r="A23" s="181" t="s">
        <v>128</v>
      </c>
      <c r="B23" s="181"/>
      <c r="C23" s="181"/>
      <c r="D23" s="181"/>
      <c r="E23" s="181"/>
      <c r="F23" s="181"/>
      <c r="G23" s="181"/>
      <c r="H23" s="181"/>
      <c r="I23" s="181"/>
      <c r="K23" s="181"/>
      <c r="L23" s="181"/>
      <c r="M23" s="181"/>
    </row>
    <row r="24" spans="1:15" x14ac:dyDescent="0.25">
      <c r="A24" s="183"/>
    </row>
    <row r="27" spans="1:15" x14ac:dyDescent="0.25">
      <c r="B27" s="32"/>
      <c r="C27" s="32"/>
      <c r="D27" s="32"/>
      <c r="E27" s="32"/>
      <c r="F27" s="32"/>
      <c r="G27" s="32"/>
      <c r="H27" s="32"/>
      <c r="I27" s="32"/>
      <c r="J27" s="32"/>
      <c r="K27" s="32"/>
      <c r="L27" s="32"/>
      <c r="M27" s="32"/>
      <c r="N27" s="32"/>
      <c r="O27" s="32"/>
    </row>
  </sheetData>
  <mergeCells count="12">
    <mergeCell ref="H3:I3"/>
    <mergeCell ref="A1:O1"/>
    <mergeCell ref="A20:O20"/>
    <mergeCell ref="D3:E3"/>
    <mergeCell ref="J3:K3"/>
    <mergeCell ref="L3:M3"/>
    <mergeCell ref="N3:O3"/>
    <mergeCell ref="B2:C3"/>
    <mergeCell ref="F3:G3"/>
    <mergeCell ref="A2:A4"/>
    <mergeCell ref="D2:M2"/>
    <mergeCell ref="N2:O2"/>
  </mergeCells>
  <printOptions horizontalCentered="1"/>
  <pageMargins left="0.7" right="0.7" top="0.75" bottom="0.75" header="0.3" footer="0.3"/>
  <pageSetup paperSize="9" scale="95"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workbookViewId="0">
      <selection activeCell="M7" sqref="M7:M14"/>
    </sheetView>
  </sheetViews>
  <sheetFormatPr defaultColWidth="9.140625" defaultRowHeight="15" x14ac:dyDescent="0.25"/>
  <cols>
    <col min="1" max="1" width="13.42578125" style="555" bestFit="1" customWidth="1"/>
    <col min="2" max="3" width="10.7109375" style="555" bestFit="1" customWidth="1"/>
    <col min="4" max="4" width="10.5703125" style="555" customWidth="1"/>
    <col min="5" max="7" width="10.7109375" style="555" bestFit="1" customWidth="1"/>
    <col min="8" max="8" width="11.5703125" style="555" bestFit="1" customWidth="1"/>
    <col min="9" max="9" width="12.28515625" style="555" customWidth="1"/>
    <col min="10" max="10" width="10.85546875" style="555" bestFit="1" customWidth="1"/>
    <col min="11" max="11" width="11.42578125" style="555" bestFit="1" customWidth="1"/>
    <col min="12" max="12" width="10.85546875" style="555" bestFit="1" customWidth="1"/>
    <col min="13" max="13" width="11.7109375" style="555" bestFit="1" customWidth="1"/>
    <col min="14" max="14" width="10.7109375" style="555" customWidth="1"/>
    <col min="15" max="15" width="9.140625" style="555" customWidth="1"/>
    <col min="16" max="16384" width="9.140625" style="555"/>
  </cols>
  <sheetData>
    <row r="1" spans="1:15" s="77" customFormat="1" ht="17.25" customHeight="1" x14ac:dyDescent="0.25">
      <c r="A1" s="145" t="s">
        <v>480</v>
      </c>
      <c r="B1" s="145"/>
      <c r="C1" s="145"/>
      <c r="D1" s="145"/>
      <c r="E1" s="145"/>
      <c r="F1" s="145"/>
      <c r="G1" s="145"/>
      <c r="H1" s="145"/>
      <c r="I1" s="145"/>
      <c r="J1" s="145"/>
      <c r="K1" s="145"/>
      <c r="L1" s="145"/>
      <c r="M1" s="145"/>
      <c r="N1" s="145"/>
    </row>
    <row r="2" spans="1:15" s="220" customFormat="1" ht="17.25" customHeight="1" x14ac:dyDescent="0.25">
      <c r="A2" s="2074" t="s">
        <v>481</v>
      </c>
      <c r="B2" s="2076" t="s">
        <v>71</v>
      </c>
      <c r="C2" s="2077"/>
      <c r="D2" s="2077"/>
      <c r="E2" s="2077"/>
      <c r="F2" s="2077"/>
      <c r="G2" s="2077"/>
      <c r="H2" s="2078"/>
      <c r="I2" s="2076" t="s">
        <v>72</v>
      </c>
      <c r="J2" s="2077"/>
      <c r="K2" s="2077"/>
      <c r="L2" s="2077"/>
      <c r="M2" s="2077"/>
      <c r="N2" s="2078"/>
    </row>
    <row r="3" spans="1:15" s="220" customFormat="1" ht="27" customHeight="1" x14ac:dyDescent="0.25">
      <c r="A3" s="2075"/>
      <c r="B3" s="2079" t="s">
        <v>482</v>
      </c>
      <c r="C3" s="2080"/>
      <c r="D3" s="2081"/>
      <c r="E3" s="2079" t="s">
        <v>483</v>
      </c>
      <c r="F3" s="2082"/>
      <c r="G3" s="2083" t="s">
        <v>94</v>
      </c>
      <c r="H3" s="2072" t="s">
        <v>484</v>
      </c>
      <c r="I3" s="2079" t="s">
        <v>482</v>
      </c>
      <c r="J3" s="2082"/>
      <c r="K3" s="2079" t="s">
        <v>483</v>
      </c>
      <c r="L3" s="2082"/>
      <c r="M3" s="2083" t="s">
        <v>94</v>
      </c>
      <c r="N3" s="2072" t="s">
        <v>484</v>
      </c>
    </row>
    <row r="4" spans="1:15" s="220" customFormat="1" ht="40.5" customHeight="1" x14ac:dyDescent="0.25">
      <c r="A4" s="1878"/>
      <c r="B4" s="644" t="s">
        <v>485</v>
      </c>
      <c r="C4" s="644" t="s">
        <v>486</v>
      </c>
      <c r="D4" s="644" t="s">
        <v>487</v>
      </c>
      <c r="E4" s="644" t="s">
        <v>488</v>
      </c>
      <c r="F4" s="644" t="s">
        <v>489</v>
      </c>
      <c r="G4" s="1891"/>
      <c r="H4" s="2073"/>
      <c r="I4" s="644" t="s">
        <v>485</v>
      </c>
      <c r="J4" s="644" t="s">
        <v>486</v>
      </c>
      <c r="K4" s="644" t="s">
        <v>488</v>
      </c>
      <c r="L4" s="644" t="s">
        <v>489</v>
      </c>
      <c r="M4" s="1891"/>
      <c r="N4" s="2073"/>
    </row>
    <row r="5" spans="1:15" s="81" customFormat="1" ht="18" customHeight="1" x14ac:dyDescent="0.25">
      <c r="A5" s="645" t="s">
        <v>477</v>
      </c>
      <c r="B5" s="646">
        <v>6005.4689470599969</v>
      </c>
      <c r="C5" s="646">
        <v>164.23793094499999</v>
      </c>
      <c r="D5" s="646" t="s">
        <v>232</v>
      </c>
      <c r="E5" s="646">
        <v>3919.1981626499987</v>
      </c>
      <c r="F5" s="646">
        <v>819.87672012999997</v>
      </c>
      <c r="G5" s="646">
        <v>10908.781760784997</v>
      </c>
      <c r="H5" s="646">
        <v>100.92</v>
      </c>
      <c r="I5" s="646">
        <v>239700.49895134001</v>
      </c>
      <c r="J5" s="646">
        <v>3940.7345781600002</v>
      </c>
      <c r="K5" s="646">
        <v>112155.91993335501</v>
      </c>
      <c r="L5" s="646">
        <v>24024.773700040001</v>
      </c>
      <c r="M5" s="646">
        <v>379821.92716289504</v>
      </c>
      <c r="N5" s="646">
        <v>4264.49</v>
      </c>
      <c r="O5" s="82"/>
    </row>
    <row r="6" spans="1:15" s="81" customFormat="1" ht="18" customHeight="1" x14ac:dyDescent="0.25">
      <c r="A6" s="626" t="s">
        <v>681</v>
      </c>
      <c r="B6" s="647">
        <v>20225.86</v>
      </c>
      <c r="C6" s="647">
        <v>502.2</v>
      </c>
      <c r="D6" s="648">
        <v>0</v>
      </c>
      <c r="E6" s="647">
        <v>35285.49</v>
      </c>
      <c r="F6" s="647">
        <v>1528.67</v>
      </c>
      <c r="G6" s="647">
        <v>57542.23</v>
      </c>
      <c r="H6" s="647">
        <v>114.15</v>
      </c>
      <c r="I6" s="647">
        <v>327962.27999999997</v>
      </c>
      <c r="J6" s="647">
        <v>3416.89</v>
      </c>
      <c r="K6" s="647">
        <v>108605.5</v>
      </c>
      <c r="L6" s="647">
        <v>31798.799999999996</v>
      </c>
      <c r="M6" s="647">
        <v>471783.5</v>
      </c>
      <c r="N6" s="647">
        <v>10566.38</v>
      </c>
      <c r="O6" s="82"/>
    </row>
    <row r="7" spans="1:15" s="220" customFormat="1" ht="18" customHeight="1" x14ac:dyDescent="0.25">
      <c r="A7" s="135">
        <v>45412</v>
      </c>
      <c r="B7" s="649">
        <v>6939.29</v>
      </c>
      <c r="C7" s="649">
        <v>179.68</v>
      </c>
      <c r="D7" s="646">
        <v>0</v>
      </c>
      <c r="E7" s="649">
        <v>20803.850000000002</v>
      </c>
      <c r="F7" s="649">
        <v>65.319999999999993</v>
      </c>
      <c r="G7" s="649">
        <v>27988.14</v>
      </c>
      <c r="H7" s="649">
        <v>102.32</v>
      </c>
      <c r="I7" s="650">
        <v>24836.53903222</v>
      </c>
      <c r="J7" s="650">
        <v>435.98307411500002</v>
      </c>
      <c r="K7" s="650">
        <v>11915.182982415001</v>
      </c>
      <c r="L7" s="650">
        <v>3958.24647258</v>
      </c>
      <c r="M7" s="650">
        <v>41145.951561330003</v>
      </c>
      <c r="N7" s="650">
        <v>4293.95</v>
      </c>
      <c r="O7" s="81"/>
    </row>
    <row r="8" spans="1:15" s="220" customFormat="1" ht="18" customHeight="1" x14ac:dyDescent="0.25">
      <c r="A8" s="135">
        <v>45443</v>
      </c>
      <c r="B8" s="649">
        <v>8992.7099999999991</v>
      </c>
      <c r="C8" s="649">
        <v>250.13</v>
      </c>
      <c r="D8" s="646">
        <v>0</v>
      </c>
      <c r="E8" s="649">
        <v>11727.35</v>
      </c>
      <c r="F8" s="649">
        <v>0</v>
      </c>
      <c r="G8" s="649">
        <v>20970.189999999999</v>
      </c>
      <c r="H8" s="649">
        <v>104.35</v>
      </c>
      <c r="I8" s="649">
        <v>37390.639999999999</v>
      </c>
      <c r="J8" s="649">
        <v>862.45</v>
      </c>
      <c r="K8" s="649">
        <v>14393.78</v>
      </c>
      <c r="L8" s="649">
        <v>3302.45</v>
      </c>
      <c r="M8" s="649">
        <v>55949.32</v>
      </c>
      <c r="N8" s="649">
        <v>4379.67</v>
      </c>
      <c r="O8" s="81"/>
    </row>
    <row r="9" spans="1:15" s="220" customFormat="1" ht="18" customHeight="1" x14ac:dyDescent="0.25">
      <c r="A9" s="135">
        <v>45473</v>
      </c>
      <c r="B9" s="649">
        <v>1113.9646488149999</v>
      </c>
      <c r="C9" s="649">
        <v>9.5482689359999906</v>
      </c>
      <c r="D9" s="646">
        <v>0</v>
      </c>
      <c r="E9" s="649">
        <v>882.946808699999</v>
      </c>
      <c r="F9" s="649">
        <v>296.06176183999997</v>
      </c>
      <c r="G9" s="649">
        <v>2302.521488291</v>
      </c>
      <c r="H9" s="649">
        <v>105.62</v>
      </c>
      <c r="I9" s="649">
        <v>58839.046623355003</v>
      </c>
      <c r="J9" s="649">
        <v>348.60119435299998</v>
      </c>
      <c r="K9" s="649">
        <v>13912.504472234999</v>
      </c>
      <c r="L9" s="649">
        <v>5283.6635685749998</v>
      </c>
      <c r="M9" s="649">
        <v>78383.815858518006</v>
      </c>
      <c r="N9" s="649">
        <v>7759.44</v>
      </c>
      <c r="O9" s="81"/>
    </row>
    <row r="10" spans="1:15" s="220" customFormat="1" ht="18" customHeight="1" x14ac:dyDescent="0.25">
      <c r="A10" s="135">
        <v>45504</v>
      </c>
      <c r="B10" s="649">
        <v>441.96254300099758</v>
      </c>
      <c r="C10" s="649">
        <v>16.795549250000011</v>
      </c>
      <c r="D10" s="646">
        <v>0</v>
      </c>
      <c r="E10" s="649">
        <v>370.75249249500018</v>
      </c>
      <c r="F10" s="649">
        <v>184.41837141000005</v>
      </c>
      <c r="G10" s="649">
        <v>1013.9289561559981</v>
      </c>
      <c r="H10" s="649">
        <v>107.15</v>
      </c>
      <c r="I10" s="649">
        <v>34038.46</v>
      </c>
      <c r="J10" s="649">
        <v>270.26</v>
      </c>
      <c r="K10" s="649">
        <v>12522.08</v>
      </c>
      <c r="L10" s="649">
        <v>3257.71</v>
      </c>
      <c r="M10" s="649">
        <v>50088.51</v>
      </c>
      <c r="N10" s="649">
        <v>7872.74</v>
      </c>
    </row>
    <row r="11" spans="1:15" s="220" customFormat="1" ht="18" customHeight="1" x14ac:dyDescent="0.25">
      <c r="A11" s="135">
        <v>45535</v>
      </c>
      <c r="B11" s="649">
        <v>59.309999999999995</v>
      </c>
      <c r="C11" s="649">
        <v>15.42</v>
      </c>
      <c r="D11" s="646">
        <v>0</v>
      </c>
      <c r="E11" s="649">
        <v>477.18</v>
      </c>
      <c r="F11" s="649">
        <v>162.35</v>
      </c>
      <c r="G11" s="649">
        <v>714.26</v>
      </c>
      <c r="H11" s="649">
        <v>109.02</v>
      </c>
      <c r="I11" s="649">
        <v>43639.065664836002</v>
      </c>
      <c r="J11" s="649">
        <v>254.13425323800001</v>
      </c>
      <c r="K11" s="649">
        <v>12203.922434825001</v>
      </c>
      <c r="L11" s="649">
        <v>3449.7523992850001</v>
      </c>
      <c r="M11" s="649">
        <v>59546.874752183998</v>
      </c>
      <c r="N11" s="649">
        <v>7950</v>
      </c>
    </row>
    <row r="12" spans="1:15" s="220" customFormat="1" ht="14.25" customHeight="1" x14ac:dyDescent="0.25">
      <c r="A12" s="135">
        <v>45565</v>
      </c>
      <c r="B12" s="649">
        <v>333.8201061599965</v>
      </c>
      <c r="C12" s="649">
        <v>9.7808111549999914</v>
      </c>
      <c r="D12" s="646">
        <v>0</v>
      </c>
      <c r="E12" s="649">
        <v>549.28763275499989</v>
      </c>
      <c r="F12" s="649">
        <v>294.10743840000009</v>
      </c>
      <c r="G12" s="649">
        <v>1186.9959884699965</v>
      </c>
      <c r="H12" s="649">
        <v>110.54</v>
      </c>
      <c r="I12" s="649">
        <v>34679.74</v>
      </c>
      <c r="J12" s="649">
        <v>330.37</v>
      </c>
      <c r="K12" s="649">
        <v>14041.29</v>
      </c>
      <c r="L12" s="649">
        <v>4358.3999999999996</v>
      </c>
      <c r="M12" s="649">
        <v>53409.8</v>
      </c>
      <c r="N12" s="649">
        <v>8032.13</v>
      </c>
    </row>
    <row r="13" spans="1:15" s="220" customFormat="1" ht="12.75" customHeight="1" x14ac:dyDescent="0.25">
      <c r="A13" s="135">
        <v>45596</v>
      </c>
      <c r="B13" s="649">
        <v>2127.4925516719982</v>
      </c>
      <c r="C13" s="649">
        <v>11.548346124999991</v>
      </c>
      <c r="D13" s="646">
        <v>0</v>
      </c>
      <c r="E13" s="649">
        <v>80.216712880000188</v>
      </c>
      <c r="F13" s="649">
        <v>274.34229130500006</v>
      </c>
      <c r="G13" s="649">
        <v>2493.5999019819983</v>
      </c>
      <c r="H13" s="649">
        <v>112.34</v>
      </c>
      <c r="I13" s="649">
        <v>50274.54</v>
      </c>
      <c r="J13" s="649">
        <v>490.31</v>
      </c>
      <c r="K13" s="649">
        <v>16228.75</v>
      </c>
      <c r="L13" s="649">
        <v>4598.49</v>
      </c>
      <c r="M13" s="649">
        <v>71592.100000000006</v>
      </c>
      <c r="N13" s="649">
        <v>8156.09</v>
      </c>
    </row>
    <row r="14" spans="1:15" s="220" customFormat="1" ht="12.75" customHeight="1" x14ac:dyDescent="0.25">
      <c r="A14" s="135">
        <v>45626</v>
      </c>
      <c r="B14" s="649">
        <v>217.31</v>
      </c>
      <c r="C14" s="649">
        <v>9.3000000000000007</v>
      </c>
      <c r="D14" s="646">
        <v>0</v>
      </c>
      <c r="E14" s="649">
        <v>393.91</v>
      </c>
      <c r="F14" s="649">
        <v>252.07</v>
      </c>
      <c r="G14" s="649">
        <v>872.59</v>
      </c>
      <c r="H14" s="649">
        <v>114.15</v>
      </c>
      <c r="I14" s="649">
        <v>44264.24</v>
      </c>
      <c r="J14" s="649">
        <v>424.79</v>
      </c>
      <c r="K14" s="649">
        <v>13388</v>
      </c>
      <c r="L14" s="649">
        <v>3590.1</v>
      </c>
      <c r="M14" s="649">
        <v>61667.13</v>
      </c>
      <c r="N14" s="649">
        <v>10566.38</v>
      </c>
    </row>
    <row r="15" spans="1:15" s="220" customFormat="1" x14ac:dyDescent="0.25">
      <c r="A15" s="651"/>
      <c r="B15" s="652"/>
      <c r="C15" s="652"/>
      <c r="D15" s="653"/>
      <c r="E15" s="652"/>
      <c r="F15" s="652"/>
      <c r="G15" s="652"/>
      <c r="H15" s="652"/>
      <c r="I15" s="652"/>
      <c r="J15" s="652"/>
      <c r="K15" s="652"/>
      <c r="L15" s="652"/>
      <c r="M15" s="652"/>
      <c r="N15" s="652"/>
    </row>
    <row r="16" spans="1:15" s="220" customFormat="1" x14ac:dyDescent="0.25">
      <c r="A16" s="433" t="s">
        <v>1459</v>
      </c>
      <c r="B16" s="222"/>
      <c r="C16" s="222"/>
      <c r="D16" s="239"/>
      <c r="E16" s="222"/>
      <c r="F16" s="222"/>
      <c r="G16" s="222"/>
      <c r="H16" s="222"/>
      <c r="I16" s="222"/>
      <c r="J16" s="222"/>
      <c r="K16" s="222"/>
      <c r="L16" s="222"/>
      <c r="M16" s="222"/>
      <c r="N16" s="222"/>
    </row>
    <row r="17" spans="1:14" s="220" customFormat="1" x14ac:dyDescent="0.25">
      <c r="A17" s="1857" t="s">
        <v>171</v>
      </c>
      <c r="B17" s="1857"/>
      <c r="C17" s="1857"/>
      <c r="D17" s="1857"/>
      <c r="E17" s="1857"/>
    </row>
    <row r="18" spans="1:14" s="263" customFormat="1" x14ac:dyDescent="0.25">
      <c r="A18" s="639"/>
      <c r="B18" s="654"/>
      <c r="C18" s="654"/>
      <c r="D18" s="654"/>
      <c r="E18" s="654"/>
    </row>
    <row r="19" spans="1:14" x14ac:dyDescent="0.25">
      <c r="B19" s="616"/>
      <c r="C19" s="616"/>
      <c r="D19" s="616"/>
      <c r="E19" s="616"/>
      <c r="F19" s="616"/>
      <c r="G19" s="616"/>
      <c r="H19" s="616"/>
      <c r="I19" s="616"/>
      <c r="J19" s="616"/>
      <c r="K19" s="616"/>
      <c r="L19" s="616"/>
      <c r="M19" s="616"/>
      <c r="N19" s="616"/>
    </row>
    <row r="20" spans="1:14" x14ac:dyDescent="0.25">
      <c r="B20" s="616"/>
      <c r="C20" s="616"/>
      <c r="D20" s="616"/>
      <c r="E20" s="616"/>
      <c r="F20" s="616"/>
      <c r="G20" s="616"/>
      <c r="H20" s="616"/>
      <c r="I20" s="616"/>
      <c r="J20" s="616"/>
      <c r="K20" s="616"/>
      <c r="L20" s="616"/>
      <c r="M20" s="616"/>
      <c r="N20" s="616"/>
    </row>
  </sheetData>
  <mergeCells count="12">
    <mergeCell ref="A17:E17"/>
    <mergeCell ref="N3:N4"/>
    <mergeCell ref="A2:A4"/>
    <mergeCell ref="B2:H2"/>
    <mergeCell ref="I2:N2"/>
    <mergeCell ref="B3:D3"/>
    <mergeCell ref="E3:F3"/>
    <mergeCell ref="G3:G4"/>
    <mergeCell ref="H3:H4"/>
    <mergeCell ref="I3:J3"/>
    <mergeCell ref="K3:L3"/>
    <mergeCell ref="M3:M4"/>
  </mergeCells>
  <printOptions horizontalCentered="1"/>
  <pageMargins left="0.78431372549019618" right="0.78431372549019618" top="0.98039215686274517" bottom="0.98039215686274517" header="0.50980392156862753" footer="0.50980392156862753"/>
  <pageSetup paperSize="9" scale="77" fitToHeight="0" orientation="landscape" useFirstPageNumber="1"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workbookViewId="0">
      <selection activeCell="B6" sqref="B6:B13"/>
    </sheetView>
  </sheetViews>
  <sheetFormatPr defaultColWidth="9.140625" defaultRowHeight="15" x14ac:dyDescent="0.25"/>
  <cols>
    <col min="1" max="11" width="14.5703125" style="555" bestFit="1" customWidth="1"/>
    <col min="12" max="12" width="4.5703125" style="555" bestFit="1" customWidth="1"/>
    <col min="13" max="16384" width="9.140625" style="555"/>
  </cols>
  <sheetData>
    <row r="1" spans="1:11" x14ac:dyDescent="0.25">
      <c r="A1" s="619" t="s">
        <v>31</v>
      </c>
      <c r="B1" s="619"/>
      <c r="C1" s="619"/>
      <c r="D1" s="619"/>
      <c r="E1" s="619"/>
      <c r="F1" s="619"/>
      <c r="G1" s="619"/>
      <c r="H1" s="619"/>
      <c r="I1" s="619"/>
      <c r="J1" s="619"/>
      <c r="K1" s="619"/>
    </row>
    <row r="2" spans="1:11" s="263" customFormat="1" x14ac:dyDescent="0.25">
      <c r="A2" s="2083" t="s">
        <v>168</v>
      </c>
      <c r="B2" s="2076" t="s">
        <v>298</v>
      </c>
      <c r="C2" s="2077"/>
      <c r="D2" s="2077"/>
      <c r="E2" s="2077"/>
      <c r="F2" s="2078"/>
      <c r="G2" s="2076" t="s">
        <v>490</v>
      </c>
      <c r="H2" s="2077"/>
      <c r="I2" s="2077"/>
      <c r="J2" s="2077"/>
      <c r="K2" s="2078"/>
    </row>
    <row r="3" spans="1:11" s="263" customFormat="1" x14ac:dyDescent="0.25">
      <c r="A3" s="1891"/>
      <c r="B3" s="655" t="s">
        <v>491</v>
      </c>
      <c r="C3" s="655" t="s">
        <v>300</v>
      </c>
      <c r="D3" s="655" t="s">
        <v>78</v>
      </c>
      <c r="E3" s="655" t="s">
        <v>301</v>
      </c>
      <c r="F3" s="655" t="s">
        <v>297</v>
      </c>
      <c r="G3" s="655" t="s">
        <v>491</v>
      </c>
      <c r="H3" s="655" t="s">
        <v>300</v>
      </c>
      <c r="I3" s="655" t="s">
        <v>78</v>
      </c>
      <c r="J3" s="655" t="s">
        <v>301</v>
      </c>
      <c r="K3" s="655" t="s">
        <v>297</v>
      </c>
    </row>
    <row r="4" spans="1:11" s="263" customFormat="1" x14ac:dyDescent="0.25">
      <c r="A4" s="561" t="s">
        <v>477</v>
      </c>
      <c r="B4" s="656">
        <v>68.718276651998536</v>
      </c>
      <c r="C4" s="656">
        <v>1.8481793310764119</v>
      </c>
      <c r="D4" s="656">
        <v>0</v>
      </c>
      <c r="E4" s="656">
        <v>0</v>
      </c>
      <c r="F4" s="656">
        <v>29.433544016925051</v>
      </c>
      <c r="G4" s="656">
        <v>18.311075544613018</v>
      </c>
      <c r="H4" s="656">
        <v>0</v>
      </c>
      <c r="I4" s="656">
        <v>0</v>
      </c>
      <c r="J4" s="656">
        <v>0</v>
      </c>
      <c r="K4" s="656">
        <v>81.688924455386967</v>
      </c>
    </row>
    <row r="5" spans="1:11" s="263" customFormat="1" x14ac:dyDescent="0.25">
      <c r="A5" s="626" t="s">
        <v>681</v>
      </c>
      <c r="B5" s="657">
        <v>70.569999999999993</v>
      </c>
      <c r="C5" s="657">
        <v>1.33</v>
      </c>
      <c r="D5" s="657">
        <v>0</v>
      </c>
      <c r="E5" s="657">
        <v>0</v>
      </c>
      <c r="F5" s="657">
        <v>28.1</v>
      </c>
      <c r="G5" s="658">
        <v>32.14</v>
      </c>
      <c r="H5" s="658">
        <v>12.44</v>
      </c>
      <c r="I5" s="658">
        <v>0</v>
      </c>
      <c r="J5" s="658">
        <v>0</v>
      </c>
      <c r="K5" s="658">
        <v>55.42</v>
      </c>
    </row>
    <row r="6" spans="1:11" s="263" customFormat="1" x14ac:dyDescent="0.25">
      <c r="A6" s="630">
        <v>45412</v>
      </c>
      <c r="B6" s="659">
        <v>70.756085780896157</v>
      </c>
      <c r="C6" s="659">
        <v>1.3804805299891896</v>
      </c>
      <c r="D6" s="659">
        <v>0</v>
      </c>
      <c r="E6" s="659">
        <v>0</v>
      </c>
      <c r="F6" s="659">
        <v>27.863433689114665</v>
      </c>
      <c r="G6" s="659">
        <v>33.470142878797262</v>
      </c>
      <c r="H6" s="659">
        <v>4.4074680334304752E-4</v>
      </c>
      <c r="I6" s="659">
        <v>0</v>
      </c>
      <c r="J6" s="659">
        <v>0</v>
      </c>
      <c r="K6" s="659">
        <v>66.529416374399403</v>
      </c>
    </row>
    <row r="7" spans="1:11" s="263" customFormat="1" x14ac:dyDescent="0.25">
      <c r="A7" s="630">
        <v>45443</v>
      </c>
      <c r="B7" s="659">
        <v>70.010853452079729</v>
      </c>
      <c r="C7" s="659">
        <v>1.1681408247739702</v>
      </c>
      <c r="D7" s="659">
        <v>0</v>
      </c>
      <c r="E7" s="659">
        <v>0</v>
      </c>
      <c r="F7" s="659">
        <v>28.821005723146303</v>
      </c>
      <c r="G7" s="659">
        <v>38.257287909554464</v>
      </c>
      <c r="H7" s="659">
        <v>0</v>
      </c>
      <c r="I7" s="659">
        <v>0</v>
      </c>
      <c r="J7" s="659">
        <v>0</v>
      </c>
      <c r="K7" s="659">
        <v>61.742712090445529</v>
      </c>
    </row>
    <row r="8" spans="1:11" s="263" customFormat="1" x14ac:dyDescent="0.25">
      <c r="A8" s="630">
        <v>45473</v>
      </c>
      <c r="B8" s="659">
        <v>71.207214481377918</v>
      </c>
      <c r="C8" s="659">
        <v>1.2263450572063219</v>
      </c>
      <c r="D8" s="659">
        <v>0</v>
      </c>
      <c r="E8" s="659">
        <v>0</v>
      </c>
      <c r="F8" s="659">
        <v>27.566440461415748</v>
      </c>
      <c r="G8" s="659">
        <v>29.797654062502943</v>
      </c>
      <c r="H8" s="659">
        <v>5.3192725534023828E-2</v>
      </c>
      <c r="I8" s="659">
        <v>0</v>
      </c>
      <c r="J8" s="659">
        <v>0</v>
      </c>
      <c r="K8" s="659">
        <v>70.149153211963039</v>
      </c>
    </row>
    <row r="9" spans="1:11" s="263" customFormat="1" x14ac:dyDescent="0.25">
      <c r="A9" s="630">
        <v>45504</v>
      </c>
      <c r="B9" s="659">
        <v>72.424865564994718</v>
      </c>
      <c r="C9" s="659">
        <v>1.1803424338053543</v>
      </c>
      <c r="D9" s="659">
        <v>0</v>
      </c>
      <c r="E9" s="659">
        <v>0</v>
      </c>
      <c r="F9" s="659">
        <v>26.394792001199935</v>
      </c>
      <c r="G9" s="659">
        <v>33.457483855485556</v>
      </c>
      <c r="H9" s="659">
        <v>0</v>
      </c>
      <c r="I9" s="659">
        <v>0</v>
      </c>
      <c r="J9" s="659">
        <v>0</v>
      </c>
      <c r="K9" s="659">
        <v>66.542516144514423</v>
      </c>
    </row>
    <row r="10" spans="1:11" s="263" customFormat="1" x14ac:dyDescent="0.25">
      <c r="A10" s="630">
        <v>45535</v>
      </c>
      <c r="B10" s="659">
        <v>70.176588774902797</v>
      </c>
      <c r="C10" s="659">
        <v>1.2217531136517303</v>
      </c>
      <c r="D10" s="659">
        <v>0</v>
      </c>
      <c r="E10" s="659">
        <v>0</v>
      </c>
      <c r="F10" s="659">
        <v>28.601658111445481</v>
      </c>
      <c r="G10" s="659">
        <v>32.508907022815393</v>
      </c>
      <c r="H10" s="659">
        <v>3.5259844449544962E-2</v>
      </c>
      <c r="I10" s="659">
        <v>0</v>
      </c>
      <c r="J10" s="659">
        <v>0</v>
      </c>
      <c r="K10" s="659">
        <v>67.45583313273508</v>
      </c>
    </row>
    <row r="11" spans="1:11" s="263" customFormat="1" x14ac:dyDescent="0.25">
      <c r="A11" s="630">
        <v>45565</v>
      </c>
      <c r="B11" s="659">
        <v>71.53</v>
      </c>
      <c r="C11" s="659">
        <v>1.31</v>
      </c>
      <c r="D11" s="659">
        <v>0</v>
      </c>
      <c r="E11" s="659">
        <v>0</v>
      </c>
      <c r="F11" s="659">
        <v>27.16</v>
      </c>
      <c r="G11" s="659">
        <v>39.06</v>
      </c>
      <c r="H11" s="659">
        <v>11.11</v>
      </c>
      <c r="I11" s="659">
        <v>0</v>
      </c>
      <c r="J11" s="659">
        <v>0</v>
      </c>
      <c r="K11" s="659">
        <v>49.83</v>
      </c>
    </row>
    <row r="12" spans="1:11" s="263" customFormat="1" x14ac:dyDescent="0.25">
      <c r="A12" s="630">
        <v>45596</v>
      </c>
      <c r="B12" s="659">
        <v>69.325663711237283</v>
      </c>
      <c r="C12" s="659">
        <v>1.3965785801362289</v>
      </c>
      <c r="D12" s="659">
        <v>0</v>
      </c>
      <c r="E12" s="659">
        <v>0</v>
      </c>
      <c r="F12" s="659">
        <v>29.277757708626488</v>
      </c>
      <c r="G12" s="659">
        <v>40.447737139784238</v>
      </c>
      <c r="H12" s="659">
        <v>12.134941453004618</v>
      </c>
      <c r="I12" s="659">
        <v>0</v>
      </c>
      <c r="J12" s="659">
        <v>0</v>
      </c>
      <c r="K12" s="659">
        <v>47.417321407211155</v>
      </c>
    </row>
    <row r="13" spans="1:11" s="263" customFormat="1" x14ac:dyDescent="0.25">
      <c r="A13" s="630">
        <v>45626</v>
      </c>
      <c r="B13" s="659">
        <v>68.7</v>
      </c>
      <c r="C13" s="659">
        <v>1.84</v>
      </c>
      <c r="D13" s="659">
        <v>0</v>
      </c>
      <c r="E13" s="659">
        <v>0</v>
      </c>
      <c r="F13" s="659">
        <v>29.46</v>
      </c>
      <c r="G13" s="659">
        <v>32.14</v>
      </c>
      <c r="H13" s="659">
        <v>12.44</v>
      </c>
      <c r="I13" s="659">
        <v>0</v>
      </c>
      <c r="J13" s="659">
        <v>0</v>
      </c>
      <c r="K13" s="659">
        <v>55.42</v>
      </c>
    </row>
    <row r="14" spans="1:11" s="263" customFormat="1" x14ac:dyDescent="0.25">
      <c r="A14" s="599"/>
      <c r="B14" s="660"/>
      <c r="C14" s="660"/>
      <c r="D14" s="660"/>
      <c r="E14" s="660"/>
      <c r="F14" s="660"/>
      <c r="G14" s="660"/>
      <c r="H14" s="660"/>
      <c r="I14" s="660"/>
      <c r="J14" s="660"/>
      <c r="K14" s="660"/>
    </row>
    <row r="15" spans="1:11" s="263" customFormat="1" x14ac:dyDescent="0.25">
      <c r="A15" s="433" t="s">
        <v>1459</v>
      </c>
      <c r="B15" s="660"/>
      <c r="C15" s="660"/>
      <c r="D15" s="660"/>
      <c r="E15" s="660"/>
      <c r="F15" s="660"/>
      <c r="G15" s="660"/>
      <c r="H15" s="660"/>
      <c r="I15" s="660"/>
      <c r="J15" s="660"/>
      <c r="K15" s="660"/>
    </row>
    <row r="16" spans="1:11" s="263" customFormat="1" x14ac:dyDescent="0.25">
      <c r="A16" s="2037" t="s">
        <v>302</v>
      </c>
      <c r="B16" s="2037"/>
      <c r="C16" s="2037"/>
      <c r="D16" s="2037"/>
      <c r="E16" s="2037"/>
      <c r="F16" s="2037"/>
      <c r="G16" s="2037"/>
      <c r="H16" s="2037"/>
      <c r="I16" s="2037"/>
      <c r="J16" s="2037"/>
      <c r="K16" s="2037"/>
    </row>
    <row r="17" spans="1:11" s="263" customFormat="1" x14ac:dyDescent="0.25">
      <c r="A17" s="639"/>
    </row>
    <row r="18" spans="1:11" s="263" customFormat="1" x14ac:dyDescent="0.25">
      <c r="A18" s="555"/>
      <c r="B18" s="555"/>
      <c r="C18" s="555"/>
      <c r="D18" s="555"/>
      <c r="E18" s="555"/>
      <c r="F18" s="555"/>
      <c r="G18" s="555"/>
      <c r="H18" s="555"/>
      <c r="I18" s="555"/>
      <c r="J18" s="555"/>
      <c r="K18" s="555"/>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workbookViewId="0">
      <selection activeCell="A16" sqref="A16:Z16"/>
    </sheetView>
  </sheetViews>
  <sheetFormatPr defaultColWidth="9.140625" defaultRowHeight="15" x14ac:dyDescent="0.25"/>
  <cols>
    <col min="1" max="11" width="14.5703125" style="555" bestFit="1" customWidth="1"/>
    <col min="12" max="12" width="5" style="555" bestFit="1" customWidth="1"/>
    <col min="13" max="16384" width="9.140625" style="555"/>
  </cols>
  <sheetData>
    <row r="1" spans="1:11" x14ac:dyDescent="0.25">
      <c r="A1" s="619" t="s">
        <v>32</v>
      </c>
      <c r="B1" s="619"/>
      <c r="C1" s="619"/>
      <c r="D1" s="619"/>
      <c r="E1" s="619"/>
      <c r="F1" s="619"/>
      <c r="G1" s="619"/>
      <c r="H1" s="619"/>
      <c r="I1" s="619"/>
      <c r="J1" s="619"/>
      <c r="K1" s="619"/>
    </row>
    <row r="2" spans="1:11" s="263" customFormat="1" x14ac:dyDescent="0.25">
      <c r="A2" s="2083" t="s">
        <v>168</v>
      </c>
      <c r="B2" s="2084" t="s">
        <v>298</v>
      </c>
      <c r="C2" s="2085"/>
      <c r="D2" s="2085"/>
      <c r="E2" s="2085"/>
      <c r="F2" s="2086"/>
      <c r="G2" s="2084" t="s">
        <v>490</v>
      </c>
      <c r="H2" s="2085"/>
      <c r="I2" s="2085"/>
      <c r="J2" s="2085"/>
      <c r="K2" s="2086"/>
    </row>
    <row r="3" spans="1:11" s="263" customFormat="1" x14ac:dyDescent="0.25">
      <c r="A3" s="1891"/>
      <c r="B3" s="661" t="s">
        <v>491</v>
      </c>
      <c r="C3" s="661" t="s">
        <v>300</v>
      </c>
      <c r="D3" s="661" t="s">
        <v>78</v>
      </c>
      <c r="E3" s="661" t="s">
        <v>301</v>
      </c>
      <c r="F3" s="661" t="s">
        <v>297</v>
      </c>
      <c r="G3" s="661" t="s">
        <v>491</v>
      </c>
      <c r="H3" s="661" t="s">
        <v>300</v>
      </c>
      <c r="I3" s="661" t="s">
        <v>78</v>
      </c>
      <c r="J3" s="661" t="s">
        <v>301</v>
      </c>
      <c r="K3" s="661" t="s">
        <v>297</v>
      </c>
    </row>
    <row r="4" spans="1:11" s="263" customFormat="1" x14ac:dyDescent="0.25">
      <c r="A4" s="561" t="s">
        <v>477</v>
      </c>
      <c r="B4" s="656">
        <v>59.72</v>
      </c>
      <c r="C4" s="656">
        <v>6</v>
      </c>
      <c r="D4" s="656">
        <v>0.03</v>
      </c>
      <c r="E4" s="656">
        <v>0</v>
      </c>
      <c r="F4" s="656">
        <v>34.25</v>
      </c>
      <c r="G4" s="656">
        <v>22.74</v>
      </c>
      <c r="H4" s="656">
        <v>20.55</v>
      </c>
      <c r="I4" s="656">
        <v>8.4</v>
      </c>
      <c r="J4" s="656">
        <v>0</v>
      </c>
      <c r="K4" s="656">
        <v>48.31</v>
      </c>
    </row>
    <row r="5" spans="1:11" s="263" customFormat="1" x14ac:dyDescent="0.25">
      <c r="A5" s="626" t="s">
        <v>681</v>
      </c>
      <c r="B5" s="658">
        <v>59.97</v>
      </c>
      <c r="C5" s="658">
        <v>7.04</v>
      </c>
      <c r="D5" s="658">
        <v>0.05</v>
      </c>
      <c r="E5" s="658">
        <v>0</v>
      </c>
      <c r="F5" s="658">
        <v>32.94</v>
      </c>
      <c r="G5" s="658">
        <v>21.02</v>
      </c>
      <c r="H5" s="658">
        <v>18.760000000000002</v>
      </c>
      <c r="I5" s="658">
        <v>8.48</v>
      </c>
      <c r="J5" s="658">
        <v>0</v>
      </c>
      <c r="K5" s="658">
        <v>51.74</v>
      </c>
    </row>
    <row r="6" spans="1:11" s="263" customFormat="1" x14ac:dyDescent="0.25">
      <c r="A6" s="630">
        <v>45412</v>
      </c>
      <c r="B6" s="659">
        <v>58.53</v>
      </c>
      <c r="C6" s="659">
        <v>7.66</v>
      </c>
      <c r="D6" s="659">
        <v>0.04</v>
      </c>
      <c r="E6" s="659">
        <v>0</v>
      </c>
      <c r="F6" s="659">
        <v>33.76</v>
      </c>
      <c r="G6" s="659">
        <v>20.49</v>
      </c>
      <c r="H6" s="659">
        <v>18.71</v>
      </c>
      <c r="I6" s="659">
        <v>6.83</v>
      </c>
      <c r="J6" s="659">
        <v>0</v>
      </c>
      <c r="K6" s="659">
        <v>53.97</v>
      </c>
    </row>
    <row r="7" spans="1:11" s="263" customFormat="1" x14ac:dyDescent="0.25">
      <c r="A7" s="630">
        <v>45443</v>
      </c>
      <c r="B7" s="659">
        <v>59.47</v>
      </c>
      <c r="C7" s="659">
        <v>6.96</v>
      </c>
      <c r="D7" s="659">
        <v>0.04</v>
      </c>
      <c r="E7" s="659">
        <v>0</v>
      </c>
      <c r="F7" s="659">
        <v>33.520000000000003</v>
      </c>
      <c r="G7" s="659">
        <v>20.46</v>
      </c>
      <c r="H7" s="659">
        <v>23.88</v>
      </c>
      <c r="I7" s="659">
        <v>8.77</v>
      </c>
      <c r="J7" s="659">
        <v>0</v>
      </c>
      <c r="K7" s="659">
        <v>46.89</v>
      </c>
    </row>
    <row r="8" spans="1:11" s="263" customFormat="1" x14ac:dyDescent="0.25">
      <c r="A8" s="630">
        <v>45473</v>
      </c>
      <c r="B8" s="659">
        <v>58.62</v>
      </c>
      <c r="C8" s="659">
        <v>6.6</v>
      </c>
      <c r="D8" s="659">
        <v>0.05</v>
      </c>
      <c r="E8" s="659">
        <v>0</v>
      </c>
      <c r="F8" s="659">
        <v>34.729999999999997</v>
      </c>
      <c r="G8" s="659">
        <v>19.309999999999999</v>
      </c>
      <c r="H8" s="659">
        <v>17.84</v>
      </c>
      <c r="I8" s="659">
        <v>6.46</v>
      </c>
      <c r="J8" s="659">
        <v>0</v>
      </c>
      <c r="K8" s="659">
        <v>56.39</v>
      </c>
    </row>
    <row r="9" spans="1:11" s="263" customFormat="1" x14ac:dyDescent="0.25">
      <c r="A9" s="630">
        <v>45504</v>
      </c>
      <c r="B9" s="659">
        <v>59.88</v>
      </c>
      <c r="C9" s="659">
        <v>6.53</v>
      </c>
      <c r="D9" s="659">
        <v>0.04</v>
      </c>
      <c r="E9" s="659">
        <v>0</v>
      </c>
      <c r="F9" s="659">
        <v>33.549999999999997</v>
      </c>
      <c r="G9" s="659">
        <v>18.62</v>
      </c>
      <c r="H9" s="659">
        <v>18.77</v>
      </c>
      <c r="I9" s="659">
        <v>6.79</v>
      </c>
      <c r="J9" s="659">
        <v>0</v>
      </c>
      <c r="K9" s="659">
        <v>55.81</v>
      </c>
    </row>
    <row r="10" spans="1:11" s="263" customFormat="1" x14ac:dyDescent="0.25">
      <c r="A10" s="630">
        <v>45535</v>
      </c>
      <c r="B10" s="659">
        <v>61.07</v>
      </c>
      <c r="C10" s="659">
        <v>6.97</v>
      </c>
      <c r="D10" s="659">
        <v>0.05</v>
      </c>
      <c r="E10" s="659">
        <v>0</v>
      </c>
      <c r="F10" s="659">
        <v>31.92</v>
      </c>
      <c r="G10" s="659">
        <v>19.670000000000002</v>
      </c>
      <c r="H10" s="659">
        <v>19</v>
      </c>
      <c r="I10" s="659">
        <v>6.92</v>
      </c>
      <c r="J10" s="659">
        <v>0</v>
      </c>
      <c r="K10" s="659">
        <v>54.4</v>
      </c>
    </row>
    <row r="11" spans="1:11" s="263" customFormat="1" x14ac:dyDescent="0.25">
      <c r="A11" s="630">
        <v>45565</v>
      </c>
      <c r="B11" s="659">
        <v>61.14</v>
      </c>
      <c r="C11" s="659">
        <v>7.04</v>
      </c>
      <c r="D11" s="659">
        <v>0.05</v>
      </c>
      <c r="E11" s="659">
        <v>0</v>
      </c>
      <c r="F11" s="659">
        <v>31.78</v>
      </c>
      <c r="G11" s="659">
        <v>19.84</v>
      </c>
      <c r="H11" s="659">
        <v>19.809999999999999</v>
      </c>
      <c r="I11" s="659">
        <v>5.48</v>
      </c>
      <c r="J11" s="659">
        <v>0</v>
      </c>
      <c r="K11" s="659">
        <v>54.87</v>
      </c>
    </row>
    <row r="12" spans="1:11" s="263" customFormat="1" x14ac:dyDescent="0.25">
      <c r="A12" s="630">
        <v>45596</v>
      </c>
      <c r="B12" s="659">
        <v>59.25</v>
      </c>
      <c r="C12" s="659">
        <v>7.07</v>
      </c>
      <c r="D12" s="659">
        <v>0.04</v>
      </c>
      <c r="E12" s="659">
        <v>0</v>
      </c>
      <c r="F12" s="659">
        <v>33.64</v>
      </c>
      <c r="G12" s="659">
        <v>19.579999999999998</v>
      </c>
      <c r="H12" s="659">
        <v>21.03</v>
      </c>
      <c r="I12" s="659">
        <v>8.35</v>
      </c>
      <c r="J12" s="659">
        <v>0</v>
      </c>
      <c r="K12" s="659">
        <v>51.04</v>
      </c>
    </row>
    <row r="13" spans="1:11" s="263" customFormat="1" x14ac:dyDescent="0.25">
      <c r="A13" s="630">
        <v>45626</v>
      </c>
      <c r="B13" s="659">
        <v>61.92</v>
      </c>
      <c r="C13" s="659">
        <v>7.69</v>
      </c>
      <c r="D13" s="659">
        <v>0.05</v>
      </c>
      <c r="E13" s="659">
        <v>0</v>
      </c>
      <c r="F13" s="659">
        <v>30.34</v>
      </c>
      <c r="G13" s="659">
        <v>21.02</v>
      </c>
      <c r="H13" s="659">
        <v>18.760000000000002</v>
      </c>
      <c r="I13" s="659">
        <v>8.48</v>
      </c>
      <c r="J13" s="659">
        <v>0</v>
      </c>
      <c r="K13" s="659">
        <v>51.74</v>
      </c>
    </row>
    <row r="14" spans="1:11" s="263" customFormat="1" x14ac:dyDescent="0.25">
      <c r="A14" s="599"/>
      <c r="B14" s="660"/>
      <c r="C14" s="660"/>
      <c r="D14" s="660"/>
      <c r="E14" s="660"/>
      <c r="F14" s="660"/>
      <c r="G14" s="660"/>
      <c r="H14" s="660"/>
      <c r="I14" s="660"/>
      <c r="J14" s="660"/>
      <c r="K14" s="660"/>
    </row>
    <row r="15" spans="1:11" s="263" customFormat="1" x14ac:dyDescent="0.25">
      <c r="A15" s="433" t="s">
        <v>1459</v>
      </c>
      <c r="B15" s="662"/>
      <c r="C15" s="662"/>
      <c r="D15" s="662"/>
      <c r="E15" s="662"/>
      <c r="F15" s="662"/>
      <c r="G15" s="662"/>
      <c r="H15" s="662"/>
      <c r="I15" s="662"/>
      <c r="J15" s="662"/>
      <c r="K15" s="662"/>
    </row>
    <row r="16" spans="1:11" s="263" customFormat="1" ht="15" customHeight="1" x14ac:dyDescent="0.25">
      <c r="A16" s="2087" t="s">
        <v>304</v>
      </c>
      <c r="B16" s="2087"/>
      <c r="C16" s="2087"/>
      <c r="D16" s="2087"/>
      <c r="E16" s="2087"/>
      <c r="F16" s="2087"/>
      <c r="G16" s="2087"/>
      <c r="H16" s="2087"/>
      <c r="I16" s="2087"/>
      <c r="J16" s="2087"/>
      <c r="K16" s="2087"/>
    </row>
    <row r="17" spans="1:11" s="263" customFormat="1" x14ac:dyDescent="0.25">
      <c r="A17" s="639"/>
    </row>
    <row r="18" spans="1:11" s="263" customFormat="1" x14ac:dyDescent="0.25">
      <c r="A18" s="555"/>
      <c r="B18" s="555"/>
      <c r="C18" s="555"/>
      <c r="D18" s="555"/>
      <c r="E18" s="555"/>
      <c r="F18" s="555"/>
      <c r="G18" s="555"/>
      <c r="H18" s="555"/>
      <c r="I18" s="555"/>
      <c r="J18" s="555"/>
      <c r="K18" s="555"/>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workbookViewId="0">
      <selection activeCell="A16" sqref="A16:Z16"/>
    </sheetView>
  </sheetViews>
  <sheetFormatPr defaultColWidth="9.140625" defaultRowHeight="15" x14ac:dyDescent="0.25"/>
  <cols>
    <col min="1" max="2" width="14.5703125" style="555" bestFit="1" customWidth="1"/>
    <col min="3" max="3" width="13.5703125" style="555" customWidth="1"/>
    <col min="4" max="4" width="13.85546875" style="555" customWidth="1"/>
    <col min="5" max="7" width="14.5703125" style="555" bestFit="1" customWidth="1"/>
    <col min="8" max="8" width="15" style="555" bestFit="1" customWidth="1"/>
    <col min="9" max="9" width="14.42578125" style="555" bestFit="1" customWidth="1"/>
    <col min="10" max="11" width="14.5703125" style="555" bestFit="1" customWidth="1"/>
    <col min="12" max="12" width="4.5703125" style="555" bestFit="1" customWidth="1"/>
    <col min="13" max="16384" width="9.140625" style="555"/>
  </cols>
  <sheetData>
    <row r="1" spans="1:11" x14ac:dyDescent="0.25">
      <c r="A1" s="145" t="s">
        <v>33</v>
      </c>
      <c r="B1" s="619"/>
      <c r="C1" s="619"/>
      <c r="D1" s="619"/>
      <c r="E1" s="619"/>
      <c r="F1" s="619"/>
      <c r="G1" s="619"/>
      <c r="H1" s="619"/>
    </row>
    <row r="2" spans="1:11" s="263" customFormat="1" ht="18" customHeight="1" x14ac:dyDescent="0.25">
      <c r="A2" s="2084" t="s">
        <v>492</v>
      </c>
      <c r="B2" s="2085"/>
      <c r="C2" s="2085"/>
      <c r="D2" s="2085"/>
      <c r="E2" s="2085"/>
      <c r="F2" s="2085"/>
      <c r="G2" s="2085"/>
      <c r="H2" s="2085"/>
      <c r="I2" s="2085"/>
      <c r="J2" s="2085"/>
      <c r="K2" s="2086"/>
    </row>
    <row r="3" spans="1:11" s="263" customFormat="1" ht="27.75" customHeight="1" x14ac:dyDescent="0.25">
      <c r="A3" s="663" t="s">
        <v>168</v>
      </c>
      <c r="B3" s="664" t="s">
        <v>493</v>
      </c>
      <c r="C3" s="664" t="s">
        <v>494</v>
      </c>
      <c r="D3" s="664" t="s">
        <v>495</v>
      </c>
      <c r="E3" s="664" t="s">
        <v>496</v>
      </c>
      <c r="F3" s="664" t="s">
        <v>497</v>
      </c>
      <c r="G3" s="664" t="s">
        <v>422</v>
      </c>
      <c r="H3" s="664" t="s">
        <v>498</v>
      </c>
      <c r="I3" s="664" t="s">
        <v>499</v>
      </c>
      <c r="J3" s="664" t="s">
        <v>500</v>
      </c>
      <c r="K3" s="664" t="s">
        <v>501</v>
      </c>
    </row>
    <row r="4" spans="1:11" s="557" customFormat="1" ht="18" customHeight="1" x14ac:dyDescent="0.25">
      <c r="A4" s="561" t="s">
        <v>477</v>
      </c>
      <c r="B4" s="656">
        <v>100</v>
      </c>
      <c r="C4" s="656">
        <v>1.2745228704333337E-4</v>
      </c>
      <c r="D4" s="656">
        <v>6.3109314694256465E-3</v>
      </c>
      <c r="E4" s="656">
        <v>0</v>
      </c>
      <c r="F4" s="656">
        <v>0</v>
      </c>
      <c r="G4" s="656">
        <v>0</v>
      </c>
      <c r="H4" s="656">
        <v>0</v>
      </c>
      <c r="I4" s="656">
        <v>0</v>
      </c>
      <c r="J4" s="656">
        <v>0</v>
      </c>
      <c r="K4" s="656">
        <v>0</v>
      </c>
    </row>
    <row r="5" spans="1:11" s="557" customFormat="1" ht="18" customHeight="1" x14ac:dyDescent="0.25">
      <c r="A5" s="626" t="s">
        <v>681</v>
      </c>
      <c r="B5" s="658">
        <v>72.705423001807262</v>
      </c>
      <c r="C5" s="658">
        <v>0</v>
      </c>
      <c r="D5" s="658">
        <v>27.294576893068239</v>
      </c>
      <c r="E5" s="658">
        <v>0</v>
      </c>
      <c r="F5" s="658">
        <v>0</v>
      </c>
      <c r="G5" s="658">
        <v>0</v>
      </c>
      <c r="H5" s="658">
        <v>0</v>
      </c>
      <c r="I5" s="658">
        <v>0</v>
      </c>
      <c r="J5" s="658">
        <v>0</v>
      </c>
      <c r="K5" s="658">
        <v>0</v>
      </c>
    </row>
    <row r="6" spans="1:11" s="263" customFormat="1" ht="18" customHeight="1" x14ac:dyDescent="0.25">
      <c r="A6" s="630">
        <v>45412</v>
      </c>
      <c r="B6" s="659">
        <v>69.02</v>
      </c>
      <c r="C6" s="659">
        <v>0</v>
      </c>
      <c r="D6" s="659">
        <v>30.98</v>
      </c>
      <c r="E6" s="659">
        <v>0</v>
      </c>
      <c r="F6" s="659">
        <v>0</v>
      </c>
      <c r="G6" s="659">
        <v>0</v>
      </c>
      <c r="H6" s="659">
        <v>0</v>
      </c>
      <c r="I6" s="659">
        <v>0</v>
      </c>
      <c r="J6" s="659">
        <v>0</v>
      </c>
      <c r="K6" s="659">
        <v>0</v>
      </c>
    </row>
    <row r="7" spans="1:11" s="263" customFormat="1" ht="18" customHeight="1" x14ac:dyDescent="0.25">
      <c r="A7" s="630">
        <v>45443</v>
      </c>
      <c r="B7" s="659">
        <v>77.45</v>
      </c>
      <c r="C7" s="659">
        <v>0</v>
      </c>
      <c r="D7" s="659">
        <v>22.55</v>
      </c>
      <c r="E7" s="659">
        <v>0</v>
      </c>
      <c r="F7" s="659">
        <v>0</v>
      </c>
      <c r="G7" s="659">
        <v>0</v>
      </c>
      <c r="H7" s="659">
        <v>0</v>
      </c>
      <c r="I7" s="659">
        <v>0</v>
      </c>
      <c r="J7" s="659">
        <v>0</v>
      </c>
      <c r="K7" s="659">
        <v>0</v>
      </c>
    </row>
    <row r="8" spans="1:11" s="263" customFormat="1" ht="18" customHeight="1" x14ac:dyDescent="0.25">
      <c r="A8" s="630">
        <v>45473</v>
      </c>
      <c r="B8" s="659">
        <v>74.03</v>
      </c>
      <c r="C8" s="659">
        <v>0</v>
      </c>
      <c r="D8" s="659">
        <v>25.97</v>
      </c>
      <c r="E8" s="659">
        <v>0</v>
      </c>
      <c r="F8" s="659">
        <v>0</v>
      </c>
      <c r="G8" s="659">
        <v>0</v>
      </c>
      <c r="H8" s="659">
        <v>0</v>
      </c>
      <c r="I8" s="659">
        <v>0</v>
      </c>
      <c r="J8" s="659">
        <v>0</v>
      </c>
      <c r="K8" s="659">
        <v>0</v>
      </c>
    </row>
    <row r="9" spans="1:11" s="263" customFormat="1" ht="18" customHeight="1" x14ac:dyDescent="0.25">
      <c r="A9" s="630">
        <v>45504</v>
      </c>
      <c r="B9" s="659">
        <v>67.165949969983359</v>
      </c>
      <c r="C9" s="659">
        <v>0</v>
      </c>
      <c r="D9" s="659">
        <v>32.834050030016641</v>
      </c>
      <c r="E9" s="659">
        <v>0</v>
      </c>
      <c r="F9" s="659">
        <v>0</v>
      </c>
      <c r="G9" s="659">
        <v>0</v>
      </c>
      <c r="H9" s="659">
        <v>0</v>
      </c>
      <c r="I9" s="659">
        <v>0</v>
      </c>
      <c r="J9" s="659">
        <v>0</v>
      </c>
      <c r="K9" s="659">
        <v>0</v>
      </c>
    </row>
    <row r="10" spans="1:11" s="263" customFormat="1" ht="18" customHeight="1" x14ac:dyDescent="0.25">
      <c r="A10" s="630">
        <v>45535</v>
      </c>
      <c r="B10" s="659">
        <v>76.464981861323139</v>
      </c>
      <c r="C10" s="659">
        <v>0</v>
      </c>
      <c r="D10" s="659">
        <v>23.535018138676865</v>
      </c>
      <c r="E10" s="659">
        <v>0</v>
      </c>
      <c r="F10" s="659">
        <v>0</v>
      </c>
      <c r="G10" s="659">
        <v>0</v>
      </c>
      <c r="H10" s="659">
        <v>0</v>
      </c>
      <c r="I10" s="659">
        <v>0</v>
      </c>
      <c r="J10" s="659">
        <v>0</v>
      </c>
      <c r="K10" s="659">
        <v>0</v>
      </c>
    </row>
    <row r="11" spans="1:11" s="263" customFormat="1" ht="17.25" customHeight="1" x14ac:dyDescent="0.25">
      <c r="A11" s="630">
        <v>45565</v>
      </c>
      <c r="B11" s="659">
        <v>69.180000000000007</v>
      </c>
      <c r="C11" s="659">
        <v>0</v>
      </c>
      <c r="D11" s="659">
        <v>30.82</v>
      </c>
      <c r="E11" s="659">
        <v>0</v>
      </c>
      <c r="F11" s="659">
        <v>0</v>
      </c>
      <c r="G11" s="659">
        <v>0</v>
      </c>
      <c r="H11" s="659">
        <v>0</v>
      </c>
      <c r="I11" s="659">
        <v>0</v>
      </c>
      <c r="J11" s="659">
        <v>0</v>
      </c>
      <c r="K11" s="659">
        <v>0</v>
      </c>
    </row>
    <row r="12" spans="1:11" s="263" customFormat="1" ht="15.75" customHeight="1" x14ac:dyDescent="0.25">
      <c r="A12" s="630">
        <v>45596</v>
      </c>
      <c r="B12" s="659">
        <v>75.738830622786963</v>
      </c>
      <c r="C12" s="659">
        <v>1.761811875</v>
      </c>
      <c r="D12" s="659">
        <v>24.261168710522476</v>
      </c>
      <c r="E12" s="659">
        <v>0</v>
      </c>
      <c r="F12" s="659">
        <v>0</v>
      </c>
      <c r="G12" s="659">
        <v>0</v>
      </c>
      <c r="H12" s="659">
        <v>0</v>
      </c>
      <c r="I12" s="659">
        <v>0</v>
      </c>
      <c r="J12" s="659">
        <v>0</v>
      </c>
      <c r="K12" s="659">
        <v>0</v>
      </c>
    </row>
    <row r="13" spans="1:11" s="263" customFormat="1" ht="15.75" customHeight="1" x14ac:dyDescent="0.25">
      <c r="A13" s="630">
        <v>45626</v>
      </c>
      <c r="B13" s="659">
        <v>69.538198894516228</v>
      </c>
      <c r="C13" s="659">
        <v>3.8852830195173324E-6</v>
      </c>
      <c r="D13" s="659">
        <v>30.46</v>
      </c>
      <c r="E13" s="659">
        <v>0</v>
      </c>
      <c r="F13" s="659">
        <v>0</v>
      </c>
      <c r="G13" s="659">
        <v>0</v>
      </c>
      <c r="H13" s="659">
        <v>0</v>
      </c>
      <c r="I13" s="659">
        <v>0</v>
      </c>
      <c r="J13" s="659">
        <v>0</v>
      </c>
      <c r="K13" s="659">
        <v>0</v>
      </c>
    </row>
    <row r="14" spans="1:11" s="263" customFormat="1" x14ac:dyDescent="0.25">
      <c r="A14" s="599"/>
      <c r="B14" s="660"/>
      <c r="C14" s="660"/>
      <c r="D14" s="660"/>
      <c r="E14" s="660"/>
      <c r="F14" s="660"/>
      <c r="G14" s="660"/>
      <c r="H14" s="660"/>
      <c r="I14" s="660"/>
      <c r="J14" s="660"/>
      <c r="K14" s="660"/>
    </row>
    <row r="15" spans="1:11" s="263" customFormat="1" x14ac:dyDescent="0.25">
      <c r="A15" s="433" t="s">
        <v>1459</v>
      </c>
      <c r="B15" s="662"/>
      <c r="C15" s="662"/>
      <c r="D15" s="662"/>
      <c r="E15" s="662"/>
      <c r="F15" s="662"/>
      <c r="G15" s="662"/>
      <c r="H15" s="662"/>
      <c r="I15" s="662"/>
      <c r="J15" s="662"/>
      <c r="K15" s="662"/>
    </row>
    <row r="16" spans="1:11" s="263" customFormat="1" x14ac:dyDescent="0.25">
      <c r="A16" s="2037" t="s">
        <v>302</v>
      </c>
      <c r="B16" s="2037"/>
      <c r="C16" s="2037"/>
      <c r="D16" s="2037"/>
      <c r="E16" s="2037"/>
      <c r="F16" s="2037"/>
    </row>
    <row r="17" spans="1:6" s="263" customFormat="1" x14ac:dyDescent="0.25">
      <c r="A17" s="639" t="s">
        <v>1347</v>
      </c>
    </row>
    <row r="18" spans="1:6" s="263" customFormat="1" x14ac:dyDescent="0.25">
      <c r="A18" s="555"/>
      <c r="B18" s="555"/>
      <c r="C18" s="555"/>
      <c r="D18" s="555"/>
      <c r="E18" s="555"/>
      <c r="F18" s="555"/>
    </row>
  </sheetData>
  <mergeCells count="2">
    <mergeCell ref="A2:K2"/>
    <mergeCell ref="A16:F16"/>
  </mergeCells>
  <printOptions horizontalCentered="1"/>
  <pageMargins left="0.78431372549019618" right="0.78431372549019618" top="0.98039215686274517" bottom="0.98039215686274517" header="0.50980392156862753" footer="0.50980392156862753"/>
  <pageSetup paperSize="9" scale="81" orientation="landscape" useFirstPageNumber="1"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A16" sqref="A16:Z16"/>
    </sheetView>
  </sheetViews>
  <sheetFormatPr defaultColWidth="9.140625" defaultRowHeight="15" x14ac:dyDescent="0.25"/>
  <cols>
    <col min="1" max="5" width="14.5703125" style="555" bestFit="1" customWidth="1"/>
    <col min="6" max="6" width="7.85546875" style="555" customWidth="1"/>
    <col min="7" max="16384" width="9.140625" style="555"/>
  </cols>
  <sheetData>
    <row r="1" spans="1:11" s="77" customFormat="1" x14ac:dyDescent="0.25">
      <c r="A1" s="145" t="s">
        <v>34</v>
      </c>
      <c r="B1" s="145"/>
      <c r="C1" s="145"/>
      <c r="D1" s="145"/>
      <c r="E1" s="145"/>
    </row>
    <row r="2" spans="1:11" s="220" customFormat="1" x14ac:dyDescent="0.25">
      <c r="A2" s="1863" t="s">
        <v>168</v>
      </c>
      <c r="B2" s="2088" t="s">
        <v>492</v>
      </c>
      <c r="C2" s="2088"/>
      <c r="D2" s="2088"/>
      <c r="E2" s="2089"/>
    </row>
    <row r="3" spans="1:11" s="220" customFormat="1" x14ac:dyDescent="0.25">
      <c r="A3" s="1863"/>
      <c r="B3" s="665" t="s">
        <v>502</v>
      </c>
      <c r="C3" s="666" t="s">
        <v>503</v>
      </c>
      <c r="D3" s="666" t="s">
        <v>504</v>
      </c>
      <c r="E3" s="666" t="s">
        <v>505</v>
      </c>
    </row>
    <row r="4" spans="1:11" s="81" customFormat="1" x14ac:dyDescent="0.25">
      <c r="A4" s="645" t="s">
        <v>477</v>
      </c>
      <c r="B4" s="667">
        <v>33.43</v>
      </c>
      <c r="C4" s="667">
        <v>45.18</v>
      </c>
      <c r="D4" s="667">
        <v>17.600000000000001</v>
      </c>
      <c r="E4" s="667">
        <v>3.79</v>
      </c>
    </row>
    <row r="5" spans="1:11" s="81" customFormat="1" x14ac:dyDescent="0.25">
      <c r="A5" s="626" t="s">
        <v>681</v>
      </c>
      <c r="B5" s="668">
        <v>35.020000000000003</v>
      </c>
      <c r="C5" s="668">
        <v>40.6</v>
      </c>
      <c r="D5" s="668">
        <v>16.920000000000002</v>
      </c>
      <c r="E5" s="668">
        <v>7.44</v>
      </c>
    </row>
    <row r="6" spans="1:11" s="220" customFormat="1" x14ac:dyDescent="0.25">
      <c r="A6" s="135">
        <v>45412</v>
      </c>
      <c r="B6" s="368">
        <v>36.08</v>
      </c>
      <c r="C6" s="368">
        <v>41.13</v>
      </c>
      <c r="D6" s="368">
        <v>16.36</v>
      </c>
      <c r="E6" s="368">
        <v>6.44</v>
      </c>
    </row>
    <row r="7" spans="1:11" s="220" customFormat="1" x14ac:dyDescent="0.25">
      <c r="A7" s="135">
        <v>45443</v>
      </c>
      <c r="B7" s="368">
        <v>39.17</v>
      </c>
      <c r="C7" s="368">
        <v>39.200000000000003</v>
      </c>
      <c r="D7" s="368">
        <v>15.19</v>
      </c>
      <c r="E7" s="368">
        <v>6.42</v>
      </c>
    </row>
    <row r="8" spans="1:11" s="220" customFormat="1" x14ac:dyDescent="0.25">
      <c r="A8" s="135">
        <v>45473</v>
      </c>
      <c r="B8" s="368">
        <v>33.26</v>
      </c>
      <c r="C8" s="368">
        <v>44.25</v>
      </c>
      <c r="D8" s="368">
        <v>15.7</v>
      </c>
      <c r="E8" s="368">
        <v>6.77</v>
      </c>
    </row>
    <row r="9" spans="1:11" s="220" customFormat="1" x14ac:dyDescent="0.25">
      <c r="A9" s="135">
        <v>45504</v>
      </c>
      <c r="B9" s="368">
        <v>30.18</v>
      </c>
      <c r="C9" s="368">
        <v>43.21</v>
      </c>
      <c r="D9" s="368">
        <v>17.61</v>
      </c>
      <c r="E9" s="368">
        <v>8.98</v>
      </c>
    </row>
    <row r="10" spans="1:11" s="220" customFormat="1" x14ac:dyDescent="0.25">
      <c r="A10" s="135">
        <v>45535</v>
      </c>
      <c r="B10" s="368">
        <v>35.119999999999997</v>
      </c>
      <c r="C10" s="368">
        <v>39.25</v>
      </c>
      <c r="D10" s="368">
        <v>17.420000000000002</v>
      </c>
      <c r="E10" s="368">
        <v>8.17</v>
      </c>
    </row>
    <row r="11" spans="1:11" s="220" customFormat="1" x14ac:dyDescent="0.25">
      <c r="A11" s="135">
        <v>45565</v>
      </c>
      <c r="B11" s="368">
        <v>33.299999999999997</v>
      </c>
      <c r="C11" s="368">
        <v>40.54</v>
      </c>
      <c r="D11" s="368">
        <v>17.3</v>
      </c>
      <c r="E11" s="368">
        <v>8.82</v>
      </c>
    </row>
    <row r="12" spans="1:11" s="220" customFormat="1" x14ac:dyDescent="0.25">
      <c r="A12" s="135">
        <v>45596</v>
      </c>
      <c r="B12" s="368">
        <v>33.92</v>
      </c>
      <c r="C12" s="368">
        <v>41.4</v>
      </c>
      <c r="D12" s="368">
        <v>17.260000000000002</v>
      </c>
      <c r="E12" s="368">
        <v>7.42</v>
      </c>
    </row>
    <row r="13" spans="1:11" s="220" customFormat="1" x14ac:dyDescent="0.25">
      <c r="A13" s="135">
        <v>45626</v>
      </c>
      <c r="B13" s="368">
        <v>41.13</v>
      </c>
      <c r="C13" s="368">
        <v>34.549999999999997</v>
      </c>
      <c r="D13" s="368">
        <v>18.47</v>
      </c>
      <c r="E13" s="368">
        <v>5.83</v>
      </c>
    </row>
    <row r="14" spans="1:11" s="220" customFormat="1" x14ac:dyDescent="0.25">
      <c r="A14" s="651"/>
      <c r="B14" s="144"/>
      <c r="C14" s="144"/>
      <c r="D14" s="144"/>
      <c r="E14" s="144"/>
    </row>
    <row r="15" spans="1:11" s="220" customFormat="1" x14ac:dyDescent="0.25">
      <c r="A15" s="433" t="s">
        <v>1459</v>
      </c>
      <c r="B15" s="235"/>
      <c r="C15" s="235"/>
      <c r="D15" s="235"/>
      <c r="E15" s="235"/>
      <c r="H15" s="263"/>
      <c r="I15" s="263"/>
      <c r="J15" s="263"/>
      <c r="K15" s="263"/>
    </row>
    <row r="16" spans="1:11" s="220" customFormat="1" ht="15" customHeight="1" x14ac:dyDescent="0.25">
      <c r="A16" s="1884" t="s">
        <v>304</v>
      </c>
      <c r="B16" s="1884"/>
      <c r="C16" s="1884"/>
      <c r="D16" s="1884"/>
      <c r="H16" s="263"/>
      <c r="I16" s="263"/>
      <c r="J16" s="263"/>
      <c r="K16" s="263"/>
    </row>
    <row r="17" spans="1:11" s="220" customFormat="1" x14ac:dyDescent="0.25">
      <c r="A17" s="264"/>
      <c r="H17" s="263"/>
      <c r="I17" s="263"/>
      <c r="J17" s="263"/>
      <c r="K17" s="263"/>
    </row>
    <row r="18" spans="1:11" s="263" customFormat="1" x14ac:dyDescent="0.25">
      <c r="A18" s="555"/>
      <c r="B18" s="555"/>
      <c r="C18" s="555"/>
      <c r="D18" s="555"/>
    </row>
    <row r="19" spans="1:11" x14ac:dyDescent="0.25">
      <c r="B19" s="225"/>
      <c r="C19" s="225"/>
    </row>
    <row r="20" spans="1:11" x14ac:dyDescent="0.25">
      <c r="B20" s="225"/>
      <c r="C20" s="225"/>
    </row>
    <row r="21" spans="1:11" x14ac:dyDescent="0.25">
      <c r="B21" s="225"/>
      <c r="C21" s="225"/>
    </row>
    <row r="22" spans="1:11" x14ac:dyDescent="0.25">
      <c r="B22" s="225"/>
      <c r="C22" s="225"/>
    </row>
  </sheetData>
  <mergeCells count="3">
    <mergeCell ref="A2:A3"/>
    <mergeCell ref="B2:E2"/>
    <mergeCell ref="A16:D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opLeftCell="B1" workbookViewId="0">
      <selection activeCell="K7" sqref="K7:K14"/>
    </sheetView>
  </sheetViews>
  <sheetFormatPr defaultColWidth="9.140625" defaultRowHeight="15" x14ac:dyDescent="0.25"/>
  <cols>
    <col min="1" max="3" width="14.5703125" style="669" bestFit="1" customWidth="1"/>
    <col min="4" max="4" width="15.7109375" style="669" bestFit="1" customWidth="1"/>
    <col min="5" max="11" width="14.5703125" style="669" bestFit="1" customWidth="1"/>
    <col min="12" max="12" width="15" style="669" bestFit="1" customWidth="1"/>
    <col min="13" max="13" width="4.5703125" style="669" bestFit="1" customWidth="1"/>
    <col min="14" max="16384" width="9.140625" style="669"/>
  </cols>
  <sheetData>
    <row r="1" spans="1:12" x14ac:dyDescent="0.25">
      <c r="A1" s="619" t="s">
        <v>35</v>
      </c>
      <c r="B1" s="619"/>
      <c r="C1" s="619"/>
      <c r="D1" s="619"/>
      <c r="E1" s="619"/>
      <c r="F1" s="619"/>
      <c r="G1" s="619"/>
      <c r="H1" s="619"/>
      <c r="I1" s="619"/>
      <c r="J1" s="619"/>
      <c r="K1" s="619"/>
      <c r="L1" s="619"/>
    </row>
    <row r="2" spans="1:12" s="670" customFormat="1" x14ac:dyDescent="0.25">
      <c r="A2" s="2083" t="s">
        <v>140</v>
      </c>
      <c r="B2" s="2074" t="s">
        <v>239</v>
      </c>
      <c r="C2" s="2096" t="s">
        <v>506</v>
      </c>
      <c r="D2" s="2097"/>
      <c r="E2" s="2076" t="s">
        <v>507</v>
      </c>
      <c r="F2" s="2077"/>
      <c r="G2" s="2077"/>
      <c r="H2" s="2078"/>
      <c r="I2" s="2096" t="s">
        <v>94</v>
      </c>
      <c r="J2" s="2097"/>
      <c r="K2" s="2090" t="s">
        <v>508</v>
      </c>
      <c r="L2" s="2091"/>
    </row>
    <row r="3" spans="1:12" s="670" customFormat="1" x14ac:dyDescent="0.25">
      <c r="A3" s="2095"/>
      <c r="B3" s="2075"/>
      <c r="C3" s="1870"/>
      <c r="D3" s="1871"/>
      <c r="E3" s="2076" t="s">
        <v>509</v>
      </c>
      <c r="F3" s="2078"/>
      <c r="G3" s="2076" t="s">
        <v>510</v>
      </c>
      <c r="H3" s="2078"/>
      <c r="I3" s="1870"/>
      <c r="J3" s="1871"/>
      <c r="K3" s="2092"/>
      <c r="L3" s="2093"/>
    </row>
    <row r="4" spans="1:12" s="670" customFormat="1" ht="30" x14ac:dyDescent="0.25">
      <c r="A4" s="1891"/>
      <c r="B4" s="1878"/>
      <c r="C4" s="664" t="s">
        <v>473</v>
      </c>
      <c r="D4" s="664" t="s">
        <v>519</v>
      </c>
      <c r="E4" s="664" t="s">
        <v>473</v>
      </c>
      <c r="F4" s="664" t="s">
        <v>519</v>
      </c>
      <c r="G4" s="664" t="s">
        <v>473</v>
      </c>
      <c r="H4" s="664" t="s">
        <v>1345</v>
      </c>
      <c r="I4" s="664" t="s">
        <v>473</v>
      </c>
      <c r="J4" s="664" t="s">
        <v>1345</v>
      </c>
      <c r="K4" s="664" t="s">
        <v>471</v>
      </c>
      <c r="L4" s="644" t="s">
        <v>511</v>
      </c>
    </row>
    <row r="5" spans="1:12" s="676" customFormat="1" x14ac:dyDescent="0.25">
      <c r="A5" s="561" t="s">
        <v>477</v>
      </c>
      <c r="B5" s="671">
        <v>241</v>
      </c>
      <c r="C5" s="672">
        <v>264230072</v>
      </c>
      <c r="D5" s="673">
        <v>2189493.6302000005</v>
      </c>
      <c r="E5" s="672">
        <v>10072828</v>
      </c>
      <c r="F5" s="673">
        <v>83584.349700000021</v>
      </c>
      <c r="G5" s="672">
        <v>8811787</v>
      </c>
      <c r="H5" s="673">
        <v>72737.362100000013</v>
      </c>
      <c r="I5" s="672">
        <v>283114687</v>
      </c>
      <c r="J5" s="674">
        <v>2345815.3420000002</v>
      </c>
      <c r="K5" s="675">
        <v>1158785</v>
      </c>
      <c r="L5" s="673">
        <v>9668.9115424100019</v>
      </c>
    </row>
    <row r="6" spans="1:12" s="676" customFormat="1" x14ac:dyDescent="0.25">
      <c r="A6" s="626" t="s">
        <v>681</v>
      </c>
      <c r="B6" s="627">
        <v>161</v>
      </c>
      <c r="C6" s="627">
        <v>4119643</v>
      </c>
      <c r="D6" s="647">
        <v>34434.724600000001</v>
      </c>
      <c r="E6" s="627">
        <v>20623</v>
      </c>
      <c r="F6" s="647">
        <v>172.30069999999998</v>
      </c>
      <c r="G6" s="627">
        <v>22107</v>
      </c>
      <c r="H6" s="647">
        <v>183.59569999999997</v>
      </c>
      <c r="I6" s="627">
        <v>4162373</v>
      </c>
      <c r="J6" s="677">
        <v>34790.620999999999</v>
      </c>
      <c r="K6" s="627">
        <v>36065</v>
      </c>
      <c r="L6" s="647">
        <v>304.73879115</v>
      </c>
    </row>
    <row r="7" spans="1:12" s="670" customFormat="1" x14ac:dyDescent="0.25">
      <c r="A7" s="630">
        <v>45412</v>
      </c>
      <c r="B7" s="678">
        <v>18</v>
      </c>
      <c r="C7" s="679">
        <v>3150904</v>
      </c>
      <c r="D7" s="680">
        <v>26310.400999999998</v>
      </c>
      <c r="E7" s="679">
        <v>20623</v>
      </c>
      <c r="F7" s="680">
        <v>172.30069999999998</v>
      </c>
      <c r="G7" s="679">
        <v>22107</v>
      </c>
      <c r="H7" s="680">
        <v>183.59569999999997</v>
      </c>
      <c r="I7" s="679">
        <v>3193634</v>
      </c>
      <c r="J7" s="681">
        <v>26666.297399999999</v>
      </c>
      <c r="K7" s="682">
        <v>252685</v>
      </c>
      <c r="L7" s="680">
        <v>2111.52940683</v>
      </c>
    </row>
    <row r="8" spans="1:12" s="670" customFormat="1" x14ac:dyDescent="0.25">
      <c r="A8" s="630">
        <v>45443</v>
      </c>
      <c r="B8" s="678">
        <v>20</v>
      </c>
      <c r="C8" s="679">
        <v>240852</v>
      </c>
      <c r="D8" s="680">
        <v>2011.5062</v>
      </c>
      <c r="E8" s="682">
        <v>0</v>
      </c>
      <c r="F8" s="680">
        <v>0</v>
      </c>
      <c r="G8" s="682">
        <v>0</v>
      </c>
      <c r="H8" s="680">
        <v>0</v>
      </c>
      <c r="I8" s="679">
        <v>240852</v>
      </c>
      <c r="J8" s="681">
        <v>2011.5062</v>
      </c>
      <c r="K8" s="679">
        <v>9076</v>
      </c>
      <c r="L8" s="680">
        <v>75.601990879999988</v>
      </c>
    </row>
    <row r="9" spans="1:12" s="670" customFormat="1" x14ac:dyDescent="0.25">
      <c r="A9" s="630">
        <v>45473</v>
      </c>
      <c r="B9" s="678">
        <v>19</v>
      </c>
      <c r="C9" s="679">
        <v>271760</v>
      </c>
      <c r="D9" s="680">
        <v>2268.5628999999994</v>
      </c>
      <c r="E9" s="682">
        <v>0</v>
      </c>
      <c r="F9" s="680">
        <v>0</v>
      </c>
      <c r="G9" s="682">
        <v>0</v>
      </c>
      <c r="H9" s="680">
        <v>0</v>
      </c>
      <c r="I9" s="679">
        <v>271760</v>
      </c>
      <c r="J9" s="681">
        <v>2268.5628999999994</v>
      </c>
      <c r="K9" s="679">
        <v>45810</v>
      </c>
      <c r="L9" s="680">
        <v>382.30002539999998</v>
      </c>
    </row>
    <row r="10" spans="1:12" s="670" customFormat="1" x14ac:dyDescent="0.25">
      <c r="A10" s="630">
        <v>45504</v>
      </c>
      <c r="B10" s="678">
        <v>22</v>
      </c>
      <c r="C10" s="679">
        <v>21005</v>
      </c>
      <c r="D10" s="680">
        <v>175.8263</v>
      </c>
      <c r="E10" s="682">
        <v>0</v>
      </c>
      <c r="F10" s="680">
        <v>0</v>
      </c>
      <c r="G10" s="682">
        <v>0</v>
      </c>
      <c r="H10" s="680">
        <v>0</v>
      </c>
      <c r="I10" s="679">
        <v>21005</v>
      </c>
      <c r="J10" s="681">
        <v>175.8263</v>
      </c>
      <c r="K10" s="679">
        <v>535</v>
      </c>
      <c r="L10" s="680">
        <v>4.4803040000000003</v>
      </c>
    </row>
    <row r="11" spans="1:12" s="670" customFormat="1" x14ac:dyDescent="0.25">
      <c r="A11" s="630">
        <v>45535</v>
      </c>
      <c r="B11" s="678">
        <v>21</v>
      </c>
      <c r="C11" s="678">
        <v>1</v>
      </c>
      <c r="D11" s="680">
        <v>0.01</v>
      </c>
      <c r="E11" s="678">
        <v>0</v>
      </c>
      <c r="F11" s="680">
        <v>0</v>
      </c>
      <c r="G11" s="678">
        <v>0</v>
      </c>
      <c r="H11" s="680">
        <v>0</v>
      </c>
      <c r="I11" s="679">
        <v>1</v>
      </c>
      <c r="J11" s="681">
        <v>0.01</v>
      </c>
      <c r="K11" s="678">
        <v>514</v>
      </c>
      <c r="L11" s="680">
        <v>4.3109642600000004</v>
      </c>
    </row>
    <row r="12" spans="1:12" s="670" customFormat="1" x14ac:dyDescent="0.25">
      <c r="A12" s="630">
        <v>45565</v>
      </c>
      <c r="B12" s="678">
        <v>20</v>
      </c>
      <c r="C12" s="683">
        <v>8</v>
      </c>
      <c r="D12" s="680">
        <v>0</v>
      </c>
      <c r="E12" s="682">
        <v>0</v>
      </c>
      <c r="F12" s="680">
        <v>0</v>
      </c>
      <c r="G12" s="682">
        <v>0</v>
      </c>
      <c r="H12" s="680">
        <v>0</v>
      </c>
      <c r="I12" s="683">
        <v>8</v>
      </c>
      <c r="J12" s="681">
        <v>0</v>
      </c>
      <c r="K12" s="683">
        <v>90</v>
      </c>
      <c r="L12" s="680">
        <v>1</v>
      </c>
    </row>
    <row r="13" spans="1:12" s="670" customFormat="1" x14ac:dyDescent="0.25">
      <c r="A13" s="630">
        <v>45596</v>
      </c>
      <c r="B13" s="678">
        <v>22</v>
      </c>
      <c r="C13" s="683">
        <v>180112</v>
      </c>
      <c r="D13" s="680">
        <v>1515.2647999999999</v>
      </c>
      <c r="E13" s="682">
        <v>0</v>
      </c>
      <c r="F13" s="680">
        <v>0</v>
      </c>
      <c r="G13" s="682">
        <v>0</v>
      </c>
      <c r="H13" s="680">
        <v>0</v>
      </c>
      <c r="I13" s="683">
        <v>180112</v>
      </c>
      <c r="J13" s="681">
        <v>1515.2647999999999</v>
      </c>
      <c r="K13" s="683">
        <v>90065</v>
      </c>
      <c r="L13" s="680">
        <v>757.34397590000003</v>
      </c>
    </row>
    <row r="14" spans="1:12" s="670" customFormat="1" x14ac:dyDescent="0.25">
      <c r="A14" s="630">
        <v>45626</v>
      </c>
      <c r="B14" s="678">
        <v>19</v>
      </c>
      <c r="C14" s="683">
        <v>255001</v>
      </c>
      <c r="D14" s="680">
        <v>2153.0861999999997</v>
      </c>
      <c r="E14" s="682">
        <v>0</v>
      </c>
      <c r="F14" s="680">
        <v>0</v>
      </c>
      <c r="G14" s="682">
        <v>0</v>
      </c>
      <c r="H14" s="680">
        <v>0</v>
      </c>
      <c r="I14" s="683">
        <v>255001</v>
      </c>
      <c r="J14" s="681">
        <v>2153.0861999999997</v>
      </c>
      <c r="K14" s="683">
        <v>36065</v>
      </c>
      <c r="L14" s="680">
        <v>304.73879115</v>
      </c>
    </row>
    <row r="15" spans="1:12" s="670" customFormat="1" x14ac:dyDescent="0.25">
      <c r="A15" s="599"/>
      <c r="B15" s="684"/>
      <c r="C15" s="685"/>
      <c r="D15" s="686"/>
      <c r="E15" s="687"/>
      <c r="F15" s="686"/>
      <c r="G15" s="687"/>
      <c r="H15" s="686"/>
      <c r="I15" s="685"/>
      <c r="J15" s="688"/>
      <c r="K15" s="685"/>
      <c r="L15" s="686"/>
    </row>
    <row r="16" spans="1:12" s="670" customFormat="1" x14ac:dyDescent="0.25">
      <c r="A16" s="433" t="s">
        <v>1459</v>
      </c>
      <c r="B16" s="684"/>
      <c r="C16" s="689"/>
      <c r="D16" s="687"/>
      <c r="E16" s="687"/>
      <c r="F16" s="690"/>
      <c r="G16" s="687"/>
      <c r="H16" s="691"/>
      <c r="I16" s="692"/>
      <c r="J16" s="687"/>
      <c r="K16" s="687"/>
      <c r="L16" s="691"/>
    </row>
    <row r="17" spans="1:12" s="670" customFormat="1" x14ac:dyDescent="0.25">
      <c r="A17" s="2094" t="s">
        <v>254</v>
      </c>
      <c r="B17" s="2094"/>
      <c r="C17" s="2094"/>
      <c r="D17" s="2094"/>
      <c r="E17" s="2094"/>
      <c r="F17" s="2094"/>
      <c r="G17" s="2094"/>
      <c r="H17" s="2094"/>
      <c r="I17" s="2094"/>
      <c r="J17" s="2094"/>
      <c r="K17" s="2094"/>
      <c r="L17" s="2094"/>
    </row>
    <row r="18" spans="1:12" s="670" customFormat="1" x14ac:dyDescent="0.25">
      <c r="A18" s="639"/>
    </row>
    <row r="19" spans="1:12" s="670" customFormat="1" x14ac:dyDescent="0.25">
      <c r="A19" s="669"/>
      <c r="B19" s="669"/>
      <c r="C19" s="669"/>
      <c r="D19" s="669"/>
      <c r="E19" s="669"/>
      <c r="F19" s="669"/>
      <c r="G19" s="669"/>
      <c r="H19" s="669"/>
      <c r="I19" s="669"/>
      <c r="J19" s="669"/>
      <c r="K19" s="669"/>
      <c r="L19" s="669"/>
    </row>
    <row r="20" spans="1:12" x14ac:dyDescent="0.25">
      <c r="E20" s="693"/>
      <c r="F20" s="693"/>
      <c r="G20" s="693"/>
      <c r="H20" s="693"/>
      <c r="I20" s="693"/>
      <c r="J20" s="693"/>
    </row>
    <row r="21" spans="1:12" x14ac:dyDescent="0.25">
      <c r="E21" s="693"/>
      <c r="F21" s="693"/>
      <c r="G21" s="693"/>
      <c r="H21" s="693"/>
      <c r="I21" s="693"/>
      <c r="J21" s="693"/>
    </row>
    <row r="22" spans="1:12" x14ac:dyDescent="0.25">
      <c r="E22" s="693"/>
      <c r="F22" s="693"/>
      <c r="G22" s="693"/>
      <c r="H22" s="693"/>
      <c r="I22" s="693"/>
      <c r="J22" s="693"/>
    </row>
    <row r="23" spans="1:12" x14ac:dyDescent="0.25">
      <c r="E23" s="693"/>
      <c r="F23" s="693"/>
      <c r="G23" s="693"/>
      <c r="H23" s="693"/>
      <c r="I23" s="693"/>
      <c r="J23" s="693"/>
    </row>
    <row r="24" spans="1:12" x14ac:dyDescent="0.25">
      <c r="I24" s="694"/>
      <c r="J24" s="694"/>
    </row>
    <row r="25" spans="1:12" x14ac:dyDescent="0.25">
      <c r="I25" s="694"/>
      <c r="J25" s="694"/>
    </row>
  </sheetData>
  <mergeCells count="9">
    <mergeCell ref="K2:L3"/>
    <mergeCell ref="E3:F3"/>
    <mergeCell ref="G3:H3"/>
    <mergeCell ref="A17:L17"/>
    <mergeCell ref="A2:A4"/>
    <mergeCell ref="B2:B4"/>
    <mergeCell ref="C2:D3"/>
    <mergeCell ref="E2:H2"/>
    <mergeCell ref="I2:J3"/>
  </mergeCells>
  <printOptions horizontalCentered="1"/>
  <pageMargins left="0.78431372549019618" right="0.78431372549019618" top="0.98039215686274517" bottom="0.98039215686274517" header="0.50980392156862753" footer="0.50980392156862753"/>
  <pageSetup paperSize="9" scale="73" orientation="landscape" useFirstPageNumber="1"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opLeftCell="A44" workbookViewId="0">
      <selection activeCell="C15" sqref="C15"/>
    </sheetView>
  </sheetViews>
  <sheetFormatPr defaultColWidth="9.140625" defaultRowHeight="15" x14ac:dyDescent="0.25"/>
  <cols>
    <col min="1" max="1" width="9.42578125" style="555" bestFit="1" customWidth="1"/>
    <col min="2" max="2" width="14.5703125" style="555" bestFit="1" customWidth="1"/>
    <col min="3" max="4" width="12.42578125" style="555" bestFit="1" customWidth="1"/>
    <col min="5" max="5" width="14.7109375" style="555" customWidth="1"/>
    <col min="6" max="6" width="14.42578125" style="555" bestFit="1" customWidth="1"/>
    <col min="7" max="7" width="13.140625" style="555" customWidth="1"/>
    <col min="8" max="8" width="14.42578125" style="555" bestFit="1" customWidth="1"/>
    <col min="9" max="9" width="14.5703125" style="555" customWidth="1"/>
    <col min="10" max="10" width="14.28515625" style="555" bestFit="1" customWidth="1"/>
    <col min="11" max="11" width="12.42578125" style="555" customWidth="1"/>
    <col min="12" max="12" width="11.7109375" style="555" bestFit="1" customWidth="1"/>
    <col min="13" max="13" width="9.85546875" style="555" customWidth="1"/>
    <col min="14" max="16384" width="9.140625" style="555"/>
  </cols>
  <sheetData>
    <row r="1" spans="1:12" x14ac:dyDescent="0.25">
      <c r="A1" s="619" t="s">
        <v>36</v>
      </c>
      <c r="B1" s="619"/>
      <c r="C1" s="619"/>
      <c r="D1" s="619"/>
      <c r="E1" s="619"/>
      <c r="F1" s="619"/>
      <c r="G1" s="619"/>
      <c r="H1" s="619"/>
      <c r="I1" s="619"/>
      <c r="J1" s="619"/>
      <c r="K1" s="619"/>
      <c r="L1" s="619"/>
    </row>
    <row r="2" spans="1:12" s="263" customFormat="1" x14ac:dyDescent="0.25">
      <c r="A2" s="2074" t="s">
        <v>481</v>
      </c>
      <c r="B2" s="2074" t="s">
        <v>512</v>
      </c>
      <c r="C2" s="2076" t="s">
        <v>506</v>
      </c>
      <c r="D2" s="2078"/>
      <c r="E2" s="2076" t="s">
        <v>513</v>
      </c>
      <c r="F2" s="2077"/>
      <c r="G2" s="2077"/>
      <c r="H2" s="2078"/>
      <c r="I2" s="2076" t="s">
        <v>94</v>
      </c>
      <c r="J2" s="2078"/>
      <c r="K2" s="2079" t="s">
        <v>514</v>
      </c>
      <c r="L2" s="2082"/>
    </row>
    <row r="3" spans="1:12" s="263" customFormat="1" ht="15" customHeight="1" x14ac:dyDescent="0.25">
      <c r="A3" s="2075"/>
      <c r="B3" s="2075"/>
      <c r="C3" s="2072" t="s">
        <v>473</v>
      </c>
      <c r="D3" s="2072" t="s">
        <v>516</v>
      </c>
      <c r="E3" s="2076" t="s">
        <v>509</v>
      </c>
      <c r="F3" s="2078"/>
      <c r="G3" s="2076" t="s">
        <v>510</v>
      </c>
      <c r="H3" s="2078"/>
      <c r="I3" s="2074" t="s">
        <v>473</v>
      </c>
      <c r="J3" s="2074" t="s">
        <v>519</v>
      </c>
      <c r="K3" s="2072" t="s">
        <v>515</v>
      </c>
      <c r="L3" s="2072" t="s">
        <v>1346</v>
      </c>
    </row>
    <row r="4" spans="1:12" s="263" customFormat="1" ht="30" x14ac:dyDescent="0.25">
      <c r="A4" s="1878"/>
      <c r="B4" s="1878"/>
      <c r="C4" s="2073"/>
      <c r="D4" s="2073"/>
      <c r="E4" s="695" t="s">
        <v>473</v>
      </c>
      <c r="F4" s="695" t="s">
        <v>519</v>
      </c>
      <c r="G4" s="695" t="s">
        <v>473</v>
      </c>
      <c r="H4" s="695" t="s">
        <v>519</v>
      </c>
      <c r="I4" s="1878"/>
      <c r="J4" s="2099"/>
      <c r="K4" s="2073"/>
      <c r="L4" s="2073"/>
    </row>
    <row r="5" spans="1:12" s="557" customFormat="1" x14ac:dyDescent="0.25">
      <c r="A5" s="696" t="s">
        <v>477</v>
      </c>
      <c r="B5" s="697">
        <v>241</v>
      </c>
      <c r="C5" s="698">
        <v>851902719</v>
      </c>
      <c r="D5" s="699">
        <v>7201741.9799999986</v>
      </c>
      <c r="E5" s="700">
        <v>1738285961</v>
      </c>
      <c r="F5" s="699">
        <v>14436935.25999999</v>
      </c>
      <c r="G5" s="698">
        <v>1632032548</v>
      </c>
      <c r="H5" s="699">
        <v>13505360.920000002</v>
      </c>
      <c r="I5" s="700">
        <v>4222221228</v>
      </c>
      <c r="J5" s="701">
        <v>35144038.149999999</v>
      </c>
      <c r="K5" s="698">
        <v>17804703</v>
      </c>
      <c r="L5" s="699">
        <v>165247.0914</v>
      </c>
    </row>
    <row r="6" spans="1:12" s="557" customFormat="1" x14ac:dyDescent="0.25">
      <c r="A6" s="702" t="s">
        <v>681</v>
      </c>
      <c r="B6" s="627">
        <v>161</v>
      </c>
      <c r="C6" s="627">
        <v>107463766</v>
      </c>
      <c r="D6" s="647">
        <v>904502.23</v>
      </c>
      <c r="E6" s="627">
        <v>11017935</v>
      </c>
      <c r="F6" s="647">
        <v>92444.58</v>
      </c>
      <c r="G6" s="627">
        <v>9567680</v>
      </c>
      <c r="H6" s="647">
        <v>79587.91</v>
      </c>
      <c r="I6" s="627">
        <v>128049381</v>
      </c>
      <c r="J6" s="647">
        <v>1076534.72</v>
      </c>
      <c r="K6" s="627">
        <v>3195611</v>
      </c>
      <c r="L6" s="647">
        <v>26767.6044</v>
      </c>
    </row>
    <row r="7" spans="1:12" s="263" customFormat="1" x14ac:dyDescent="0.25">
      <c r="A7" s="630">
        <v>45412</v>
      </c>
      <c r="B7" s="703">
        <v>18</v>
      </c>
      <c r="C7" s="704">
        <v>25887006</v>
      </c>
      <c r="D7" s="705">
        <v>217438.37</v>
      </c>
      <c r="E7" s="706">
        <v>9600292</v>
      </c>
      <c r="F7" s="705">
        <v>80511.67</v>
      </c>
      <c r="G7" s="706">
        <v>8858247</v>
      </c>
      <c r="H7" s="705">
        <v>73676.570000000007</v>
      </c>
      <c r="I7" s="707">
        <v>44345545</v>
      </c>
      <c r="J7" s="705">
        <v>371626.6</v>
      </c>
      <c r="K7" s="587">
        <v>4205161</v>
      </c>
      <c r="L7" s="705">
        <v>34682.299599999998</v>
      </c>
    </row>
    <row r="8" spans="1:12" s="263" customFormat="1" x14ac:dyDescent="0.25">
      <c r="A8" s="630">
        <v>45443</v>
      </c>
      <c r="B8" s="703">
        <v>20</v>
      </c>
      <c r="C8" s="704">
        <v>12571143</v>
      </c>
      <c r="D8" s="705">
        <v>105150.50071940459</v>
      </c>
      <c r="E8" s="706">
        <v>429828</v>
      </c>
      <c r="F8" s="705">
        <v>3605.5656609999996</v>
      </c>
      <c r="G8" s="706">
        <v>266533</v>
      </c>
      <c r="H8" s="705">
        <v>2215.5392985000003</v>
      </c>
      <c r="I8" s="707">
        <v>13267504</v>
      </c>
      <c r="J8" s="705">
        <v>110971.6056789046</v>
      </c>
      <c r="K8" s="706">
        <v>3064185</v>
      </c>
      <c r="L8" s="705">
        <v>25354.244500000001</v>
      </c>
    </row>
    <row r="9" spans="1:12" s="263" customFormat="1" x14ac:dyDescent="0.25">
      <c r="A9" s="630">
        <v>45473</v>
      </c>
      <c r="B9" s="703">
        <v>19</v>
      </c>
      <c r="C9" s="587">
        <v>13057459</v>
      </c>
      <c r="D9" s="705">
        <v>109312.06</v>
      </c>
      <c r="E9" s="587">
        <v>310279</v>
      </c>
      <c r="F9" s="705">
        <v>2612.15</v>
      </c>
      <c r="G9" s="587">
        <v>158451</v>
      </c>
      <c r="H9" s="705">
        <v>1315.65</v>
      </c>
      <c r="I9" s="587">
        <v>13526189</v>
      </c>
      <c r="J9" s="705">
        <v>113239.86</v>
      </c>
      <c r="K9" s="587">
        <v>2882251</v>
      </c>
      <c r="L9" s="705">
        <v>23813.798900000002</v>
      </c>
    </row>
    <row r="10" spans="1:12" s="263" customFormat="1" x14ac:dyDescent="0.25">
      <c r="A10" s="630">
        <v>45504</v>
      </c>
      <c r="B10" s="703">
        <v>22</v>
      </c>
      <c r="C10" s="587">
        <v>5414603</v>
      </c>
      <c r="D10" s="705">
        <v>45606.44</v>
      </c>
      <c r="E10" s="587">
        <v>186375</v>
      </c>
      <c r="F10" s="705">
        <v>1568.41</v>
      </c>
      <c r="G10" s="587">
        <v>53885</v>
      </c>
      <c r="H10" s="705">
        <v>449.74</v>
      </c>
      <c r="I10" s="587">
        <v>5654863</v>
      </c>
      <c r="J10" s="705">
        <v>47624.59</v>
      </c>
      <c r="K10" s="587">
        <v>1332388</v>
      </c>
      <c r="L10" s="705">
        <v>11081.4085</v>
      </c>
    </row>
    <row r="11" spans="1:12" s="263" customFormat="1" x14ac:dyDescent="0.25">
      <c r="A11" s="630">
        <v>45535</v>
      </c>
      <c r="B11" s="703">
        <v>21</v>
      </c>
      <c r="C11" s="587">
        <v>12851492</v>
      </c>
      <c r="D11" s="705">
        <v>108394.62</v>
      </c>
      <c r="E11" s="587">
        <v>166360</v>
      </c>
      <c r="F11" s="705">
        <v>1403.25</v>
      </c>
      <c r="G11" s="587">
        <v>55803</v>
      </c>
      <c r="H11" s="705">
        <v>466.41</v>
      </c>
      <c r="I11" s="587">
        <v>13073655</v>
      </c>
      <c r="J11" s="705">
        <v>110264.28</v>
      </c>
      <c r="K11" s="587">
        <v>1914822</v>
      </c>
      <c r="L11" s="705">
        <v>16061.395699999999</v>
      </c>
    </row>
    <row r="12" spans="1:12" s="263" customFormat="1" x14ac:dyDescent="0.25">
      <c r="A12" s="630">
        <v>45565</v>
      </c>
      <c r="B12" s="703">
        <v>20</v>
      </c>
      <c r="C12" s="587">
        <v>7566328</v>
      </c>
      <c r="D12" s="705">
        <v>64025.39</v>
      </c>
      <c r="E12" s="587">
        <v>107616</v>
      </c>
      <c r="F12" s="705">
        <v>906.27</v>
      </c>
      <c r="G12" s="587">
        <v>90145</v>
      </c>
      <c r="H12" s="705">
        <v>753.63</v>
      </c>
      <c r="I12" s="587">
        <v>7764089</v>
      </c>
      <c r="J12" s="705">
        <v>65685.289999999994</v>
      </c>
      <c r="K12" s="587">
        <v>1481193</v>
      </c>
      <c r="L12" s="705">
        <v>12468.269399999999</v>
      </c>
    </row>
    <row r="13" spans="1:12" s="263" customFormat="1" x14ac:dyDescent="0.25">
      <c r="A13" s="630">
        <v>45596</v>
      </c>
      <c r="B13" s="703">
        <v>22</v>
      </c>
      <c r="C13" s="587">
        <v>17842375</v>
      </c>
      <c r="D13" s="705">
        <v>150596.68</v>
      </c>
      <c r="E13" s="587">
        <v>108468</v>
      </c>
      <c r="F13" s="705">
        <v>915.24</v>
      </c>
      <c r="G13" s="587">
        <v>43844</v>
      </c>
      <c r="H13" s="705">
        <v>367.58</v>
      </c>
      <c r="I13" s="587">
        <v>17994687</v>
      </c>
      <c r="J13" s="705">
        <v>151879.5</v>
      </c>
      <c r="K13" s="587">
        <v>3665318</v>
      </c>
      <c r="L13" s="705">
        <v>30532.691900000002</v>
      </c>
    </row>
    <row r="14" spans="1:12" s="263" customFormat="1" x14ac:dyDescent="0.25">
      <c r="A14" s="630">
        <v>45626</v>
      </c>
      <c r="B14" s="703">
        <v>19</v>
      </c>
      <c r="C14" s="587">
        <v>12273360</v>
      </c>
      <c r="D14" s="705">
        <v>103988.61</v>
      </c>
      <c r="E14" s="587">
        <v>108717</v>
      </c>
      <c r="F14" s="705">
        <v>922.02</v>
      </c>
      <c r="G14" s="587">
        <v>40772</v>
      </c>
      <c r="H14" s="705">
        <v>342.79</v>
      </c>
      <c r="I14" s="587">
        <v>12422849</v>
      </c>
      <c r="J14" s="705">
        <v>105253.42</v>
      </c>
      <c r="K14" s="587">
        <v>3195611</v>
      </c>
      <c r="L14" s="705">
        <v>26767.6044</v>
      </c>
    </row>
    <row r="15" spans="1:12" s="263" customFormat="1" x14ac:dyDescent="0.25">
      <c r="A15" s="599"/>
      <c r="B15" s="708"/>
      <c r="C15" s="602"/>
      <c r="D15" s="709"/>
      <c r="E15" s="602"/>
      <c r="F15" s="709"/>
      <c r="G15" s="602"/>
      <c r="H15" s="709"/>
      <c r="I15" s="602"/>
      <c r="J15" s="709"/>
      <c r="K15" s="602"/>
      <c r="L15" s="709"/>
    </row>
    <row r="16" spans="1:12" s="263" customFormat="1" x14ac:dyDescent="0.25">
      <c r="A16" s="433" t="s">
        <v>1459</v>
      </c>
      <c r="B16" s="708"/>
      <c r="C16" s="710"/>
      <c r="D16" s="711"/>
      <c r="E16" s="710"/>
      <c r="F16" s="711"/>
      <c r="G16" s="710"/>
      <c r="H16" s="711"/>
      <c r="I16" s="710"/>
      <c r="J16" s="711"/>
      <c r="K16" s="710"/>
      <c r="L16" s="602"/>
    </row>
    <row r="17" spans="1:12" s="712" customFormat="1" ht="12.75" x14ac:dyDescent="0.2">
      <c r="A17" s="2098" t="s">
        <v>1348</v>
      </c>
      <c r="B17" s="2098"/>
      <c r="C17" s="2098"/>
      <c r="D17" s="2098"/>
      <c r="E17" s="2098"/>
      <c r="F17" s="2098"/>
      <c r="G17" s="2098"/>
      <c r="H17" s="2098"/>
      <c r="I17" s="2098"/>
      <c r="J17" s="2098"/>
      <c r="K17" s="2098"/>
      <c r="L17" s="2098"/>
    </row>
    <row r="18" spans="1:12" s="712" customFormat="1" ht="12.75" x14ac:dyDescent="0.2">
      <c r="A18" s="618" t="s">
        <v>1349</v>
      </c>
      <c r="B18" s="713"/>
      <c r="C18" s="713"/>
      <c r="D18" s="713"/>
      <c r="E18" s="713"/>
      <c r="F18" s="713"/>
      <c r="G18" s="713"/>
      <c r="H18" s="713"/>
      <c r="I18" s="713"/>
      <c r="J18" s="713"/>
      <c r="K18" s="713"/>
      <c r="L18" s="713"/>
    </row>
    <row r="19" spans="1:12" s="263" customFormat="1" ht="15" customHeight="1" x14ac:dyDescent="0.25">
      <c r="A19" s="2087" t="s">
        <v>304</v>
      </c>
      <c r="B19" s="2087"/>
      <c r="C19" s="2087"/>
      <c r="D19" s="2087"/>
      <c r="E19" s="2087"/>
      <c r="F19" s="2087"/>
      <c r="G19" s="2087"/>
      <c r="H19" s="2087"/>
      <c r="I19" s="2087"/>
      <c r="J19" s="2087"/>
      <c r="K19" s="2087"/>
      <c r="L19" s="2087"/>
    </row>
    <row r="20" spans="1:12" s="263" customFormat="1" ht="13.5" customHeight="1" x14ac:dyDescent="0.25">
      <c r="A20" s="639"/>
    </row>
    <row r="21" spans="1:12" s="263" customFormat="1" x14ac:dyDescent="0.25">
      <c r="A21" s="555"/>
      <c r="B21" s="555"/>
      <c r="C21" s="555"/>
      <c r="D21" s="555"/>
      <c r="E21" s="555"/>
      <c r="F21" s="555"/>
      <c r="G21" s="555"/>
      <c r="H21" s="555"/>
      <c r="I21" s="555"/>
      <c r="J21" s="555"/>
      <c r="K21" s="555"/>
      <c r="L21" s="555"/>
    </row>
    <row r="22" spans="1:12" ht="15" customHeight="1" x14ac:dyDescent="0.25">
      <c r="E22" s="643"/>
      <c r="F22" s="643"/>
      <c r="G22" s="643"/>
      <c r="H22" s="643"/>
      <c r="I22" s="643"/>
      <c r="J22" s="643"/>
    </row>
    <row r="23" spans="1:12" x14ac:dyDescent="0.25">
      <c r="E23" s="643"/>
      <c r="F23" s="643"/>
      <c r="G23" s="643"/>
      <c r="H23" s="643"/>
      <c r="I23" s="643"/>
      <c r="J23" s="643"/>
    </row>
    <row r="24" spans="1:12" x14ac:dyDescent="0.25">
      <c r="E24" s="643"/>
      <c r="F24" s="643"/>
      <c r="G24" s="643"/>
      <c r="H24" s="643"/>
      <c r="I24" s="643"/>
      <c r="J24" s="643"/>
    </row>
    <row r="25" spans="1:12" x14ac:dyDescent="0.25">
      <c r="E25" s="643"/>
      <c r="F25" s="643"/>
      <c r="G25" s="643"/>
      <c r="H25" s="643"/>
      <c r="I25" s="643"/>
      <c r="J25" s="643"/>
    </row>
    <row r="26" spans="1:12" x14ac:dyDescent="0.25">
      <c r="J26" s="714"/>
    </row>
  </sheetData>
  <mergeCells count="16">
    <mergeCell ref="A17:L17"/>
    <mergeCell ref="A19:L19"/>
    <mergeCell ref="A2:A4"/>
    <mergeCell ref="B2:B4"/>
    <mergeCell ref="C2:D2"/>
    <mergeCell ref="E2:H2"/>
    <mergeCell ref="I2:J2"/>
    <mergeCell ref="K2:L2"/>
    <mergeCell ref="C3:C4"/>
    <mergeCell ref="D3:D4"/>
    <mergeCell ref="E3:F3"/>
    <mergeCell ref="G3:H3"/>
    <mergeCell ref="I3:I4"/>
    <mergeCell ref="J3:J4"/>
    <mergeCell ref="K3:K4"/>
    <mergeCell ref="L3:L4"/>
  </mergeCells>
  <printOptions horizontalCentered="1"/>
  <pageMargins left="0.78431372549019618" right="0.78431372549019618" top="0.98039215686274517" bottom="0.98039215686274517" header="0.50980392156862753" footer="0.50980392156862753"/>
  <pageSetup paperSize="9" scale="81" orientation="landscape" useFirstPageNumber="1"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workbookViewId="0">
      <selection activeCell="C15" sqref="C15"/>
    </sheetView>
  </sheetViews>
  <sheetFormatPr defaultColWidth="9.140625" defaultRowHeight="15" x14ac:dyDescent="0.25"/>
  <cols>
    <col min="1" max="1" width="9.42578125" style="555" bestFit="1" customWidth="1"/>
    <col min="2" max="2" width="14.5703125" style="555" bestFit="1" customWidth="1"/>
    <col min="3" max="9" width="12.140625" style="555" bestFit="1" customWidth="1"/>
    <col min="10" max="10" width="11.85546875" style="555" bestFit="1" customWidth="1"/>
    <col min="11" max="11" width="14.140625" style="555" bestFit="1" customWidth="1"/>
    <col min="12" max="12" width="12.5703125" style="555" customWidth="1"/>
    <col min="13" max="13" width="7.5703125" style="555" bestFit="1" customWidth="1"/>
    <col min="14" max="16384" width="9.140625" style="555"/>
  </cols>
  <sheetData>
    <row r="1" spans="1:12" ht="15.75" customHeight="1" x14ac:dyDescent="0.25">
      <c r="A1" s="619" t="s">
        <v>37</v>
      </c>
      <c r="B1" s="619"/>
      <c r="C1" s="619"/>
      <c r="D1" s="619"/>
      <c r="E1" s="619"/>
      <c r="F1" s="619"/>
      <c r="G1" s="619"/>
      <c r="H1" s="619"/>
      <c r="I1" s="619"/>
      <c r="J1" s="619"/>
      <c r="K1" s="619"/>
      <c r="L1" s="619"/>
    </row>
    <row r="2" spans="1:12" s="263" customFormat="1" ht="41.25" customHeight="1" x14ac:dyDescent="0.25">
      <c r="A2" s="2074" t="s">
        <v>481</v>
      </c>
      <c r="B2" s="2074" t="s">
        <v>512</v>
      </c>
      <c r="C2" s="2076" t="s">
        <v>506</v>
      </c>
      <c r="D2" s="2078"/>
      <c r="E2" s="2101" t="s">
        <v>513</v>
      </c>
      <c r="F2" s="2101"/>
      <c r="G2" s="2101"/>
      <c r="H2" s="2101"/>
      <c r="I2" s="2076" t="s">
        <v>94</v>
      </c>
      <c r="J2" s="2078"/>
      <c r="K2" s="2102" t="s">
        <v>514</v>
      </c>
      <c r="L2" s="2103"/>
    </row>
    <row r="3" spans="1:12" s="263" customFormat="1" ht="18" customHeight="1" x14ac:dyDescent="0.25">
      <c r="A3" s="2075"/>
      <c r="B3" s="2075"/>
      <c r="C3" s="2072" t="s">
        <v>515</v>
      </c>
      <c r="D3" s="2072" t="s">
        <v>516</v>
      </c>
      <c r="E3" s="2076" t="s">
        <v>509</v>
      </c>
      <c r="F3" s="2078"/>
      <c r="G3" s="2076" t="s">
        <v>510</v>
      </c>
      <c r="H3" s="2078"/>
      <c r="I3" s="2074" t="s">
        <v>471</v>
      </c>
      <c r="J3" s="2100" t="s">
        <v>518</v>
      </c>
      <c r="K3" s="2072" t="s">
        <v>515</v>
      </c>
      <c r="L3" s="2072" t="s">
        <v>517</v>
      </c>
    </row>
    <row r="4" spans="1:12" s="263" customFormat="1" ht="39" customHeight="1" x14ac:dyDescent="0.25">
      <c r="A4" s="1878"/>
      <c r="B4" s="1878"/>
      <c r="C4" s="2073"/>
      <c r="D4" s="2073"/>
      <c r="E4" s="644" t="s">
        <v>515</v>
      </c>
      <c r="F4" s="644" t="s">
        <v>519</v>
      </c>
      <c r="G4" s="644" t="s">
        <v>515</v>
      </c>
      <c r="H4" s="644" t="s">
        <v>516</v>
      </c>
      <c r="I4" s="1878"/>
      <c r="J4" s="2100"/>
      <c r="K4" s="2073"/>
      <c r="L4" s="2073"/>
    </row>
    <row r="5" spans="1:12" s="557" customFormat="1" ht="18" customHeight="1" x14ac:dyDescent="0.25">
      <c r="A5" s="561" t="s">
        <v>477</v>
      </c>
      <c r="B5" s="697">
        <v>241</v>
      </c>
      <c r="C5" s="698">
        <v>29862428</v>
      </c>
      <c r="D5" s="715">
        <v>247738.04429925</v>
      </c>
      <c r="E5" s="716">
        <v>0</v>
      </c>
      <c r="F5" s="699">
        <v>0</v>
      </c>
      <c r="G5" s="716">
        <v>0</v>
      </c>
      <c r="H5" s="699">
        <v>0</v>
      </c>
      <c r="I5" s="698">
        <v>29862428</v>
      </c>
      <c r="J5" s="699">
        <v>247738.04429924997</v>
      </c>
      <c r="K5" s="716">
        <v>103180</v>
      </c>
      <c r="L5" s="699">
        <v>861.50116824999998</v>
      </c>
    </row>
    <row r="6" spans="1:12" s="557" customFormat="1" ht="18" customHeight="1" x14ac:dyDescent="0.25">
      <c r="A6" s="626" t="s">
        <v>681</v>
      </c>
      <c r="B6" s="627">
        <v>161</v>
      </c>
      <c r="C6" s="627">
        <v>3038475</v>
      </c>
      <c r="D6" s="677">
        <v>25520.005042999997</v>
      </c>
      <c r="E6" s="627">
        <v>0</v>
      </c>
      <c r="F6" s="647">
        <v>0</v>
      </c>
      <c r="G6" s="627">
        <v>0</v>
      </c>
      <c r="H6" s="647">
        <v>0</v>
      </c>
      <c r="I6" s="627">
        <v>3038475</v>
      </c>
      <c r="J6" s="647">
        <v>25520.005042999997</v>
      </c>
      <c r="K6" s="627">
        <v>171000</v>
      </c>
      <c r="L6" s="647">
        <v>1446.9164999999998</v>
      </c>
    </row>
    <row r="7" spans="1:12" s="263" customFormat="1" ht="18" customHeight="1" x14ac:dyDescent="0.25">
      <c r="A7" s="630">
        <v>45412</v>
      </c>
      <c r="B7" s="703">
        <v>18</v>
      </c>
      <c r="C7" s="706">
        <v>636475</v>
      </c>
      <c r="D7" s="717">
        <v>5312.0762930000001</v>
      </c>
      <c r="E7" s="587">
        <v>0</v>
      </c>
      <c r="F7" s="705">
        <v>0</v>
      </c>
      <c r="G7" s="587">
        <v>0</v>
      </c>
      <c r="H7" s="705">
        <v>0</v>
      </c>
      <c r="I7" s="706">
        <v>636475</v>
      </c>
      <c r="J7" s="705">
        <v>5312.0762930000001</v>
      </c>
      <c r="K7" s="587">
        <v>40175</v>
      </c>
      <c r="L7" s="705">
        <v>335.53159025000002</v>
      </c>
    </row>
    <row r="8" spans="1:12" s="263" customFormat="1" ht="18" customHeight="1" x14ac:dyDescent="0.25">
      <c r="A8" s="630">
        <v>45443</v>
      </c>
      <c r="B8" s="703">
        <v>20</v>
      </c>
      <c r="C8" s="706">
        <v>120000</v>
      </c>
      <c r="D8" s="717">
        <v>1001.7</v>
      </c>
      <c r="E8" s="587">
        <v>0</v>
      </c>
      <c r="F8" s="705">
        <v>0</v>
      </c>
      <c r="G8" s="587">
        <v>0</v>
      </c>
      <c r="H8" s="705">
        <v>0</v>
      </c>
      <c r="I8" s="706">
        <v>120000</v>
      </c>
      <c r="J8" s="705">
        <v>1001.7</v>
      </c>
      <c r="K8" s="587">
        <v>4</v>
      </c>
      <c r="L8" s="705">
        <v>3.3413999999999999E-2</v>
      </c>
    </row>
    <row r="9" spans="1:12" s="263" customFormat="1" ht="18" customHeight="1" x14ac:dyDescent="0.25">
      <c r="A9" s="630">
        <v>45473</v>
      </c>
      <c r="B9" s="707">
        <v>19</v>
      </c>
      <c r="C9" s="707">
        <v>78000</v>
      </c>
      <c r="D9" s="717">
        <v>651.57425000000001</v>
      </c>
      <c r="E9" s="587">
        <v>0</v>
      </c>
      <c r="F9" s="705">
        <v>0</v>
      </c>
      <c r="G9" s="587">
        <v>0</v>
      </c>
      <c r="H9" s="705">
        <v>0</v>
      </c>
      <c r="I9" s="707">
        <v>78000</v>
      </c>
      <c r="J9" s="705">
        <v>651.57425000000001</v>
      </c>
      <c r="K9" s="707">
        <v>28000</v>
      </c>
      <c r="L9" s="705">
        <v>233.96100000000001</v>
      </c>
    </row>
    <row r="10" spans="1:12" s="263" customFormat="1" ht="18" customHeight="1" x14ac:dyDescent="0.25">
      <c r="A10" s="630">
        <v>45504</v>
      </c>
      <c r="B10" s="703">
        <v>22</v>
      </c>
      <c r="C10" s="587">
        <v>21000</v>
      </c>
      <c r="D10" s="717">
        <v>175.78450000000001</v>
      </c>
      <c r="E10" s="587">
        <v>0</v>
      </c>
      <c r="F10" s="705">
        <v>0</v>
      </c>
      <c r="G10" s="587">
        <v>0</v>
      </c>
      <c r="H10" s="705">
        <v>0</v>
      </c>
      <c r="I10" s="587">
        <v>21000</v>
      </c>
      <c r="J10" s="705">
        <v>175.58</v>
      </c>
      <c r="K10" s="587">
        <v>0</v>
      </c>
      <c r="L10" s="705">
        <v>0</v>
      </c>
    </row>
    <row r="11" spans="1:12" s="263" customFormat="1" ht="18" customHeight="1" x14ac:dyDescent="0.25">
      <c r="A11" s="630">
        <v>45535</v>
      </c>
      <c r="B11" s="703">
        <v>21</v>
      </c>
      <c r="C11" s="587">
        <v>70000</v>
      </c>
      <c r="D11" s="717">
        <v>587.61249999999995</v>
      </c>
      <c r="E11" s="587">
        <v>0</v>
      </c>
      <c r="F11" s="705">
        <v>0</v>
      </c>
      <c r="G11" s="587">
        <v>0</v>
      </c>
      <c r="H11" s="705">
        <v>0</v>
      </c>
      <c r="I11" s="587">
        <v>70000</v>
      </c>
      <c r="J11" s="705">
        <v>587.61249999999995</v>
      </c>
      <c r="K11" s="587">
        <v>0</v>
      </c>
      <c r="L11" s="705">
        <v>0</v>
      </c>
    </row>
    <row r="12" spans="1:12" s="263" customFormat="1" ht="14.25" customHeight="1" x14ac:dyDescent="0.25">
      <c r="A12" s="630">
        <v>45565</v>
      </c>
      <c r="B12" s="587">
        <v>20</v>
      </c>
      <c r="C12" s="587">
        <v>308000</v>
      </c>
      <c r="D12" s="717">
        <v>2582.8355000000001</v>
      </c>
      <c r="E12" s="587">
        <v>0</v>
      </c>
      <c r="F12" s="705">
        <v>0</v>
      </c>
      <c r="G12" s="587">
        <v>0</v>
      </c>
      <c r="H12" s="705">
        <v>0</v>
      </c>
      <c r="I12" s="587">
        <v>308000</v>
      </c>
      <c r="J12" s="705">
        <v>2582.8355000000001</v>
      </c>
      <c r="K12" s="587">
        <v>0</v>
      </c>
      <c r="L12" s="705">
        <v>0</v>
      </c>
    </row>
    <row r="13" spans="1:12" s="263" customFormat="1" ht="13.5" customHeight="1" x14ac:dyDescent="0.25">
      <c r="A13" s="630">
        <v>45596</v>
      </c>
      <c r="B13" s="703">
        <v>22</v>
      </c>
      <c r="C13" s="587">
        <v>902000</v>
      </c>
      <c r="D13" s="717">
        <v>7585.8794999999991</v>
      </c>
      <c r="E13" s="587">
        <v>0</v>
      </c>
      <c r="F13" s="705">
        <v>0</v>
      </c>
      <c r="G13" s="587">
        <v>0</v>
      </c>
      <c r="H13" s="705">
        <v>0</v>
      </c>
      <c r="I13" s="587">
        <v>902000</v>
      </c>
      <c r="J13" s="705">
        <v>7585.8794999999991</v>
      </c>
      <c r="K13" s="587">
        <v>166000</v>
      </c>
      <c r="L13" s="705">
        <v>1397.1390000000001</v>
      </c>
    </row>
    <row r="14" spans="1:12" s="263" customFormat="1" ht="13.5" customHeight="1" x14ac:dyDescent="0.25">
      <c r="A14" s="630">
        <v>45626</v>
      </c>
      <c r="B14" s="587">
        <v>19</v>
      </c>
      <c r="C14" s="587">
        <v>903000</v>
      </c>
      <c r="D14" s="717">
        <v>7622.5424999999987</v>
      </c>
      <c r="E14" s="587">
        <v>0</v>
      </c>
      <c r="F14" s="705">
        <v>0</v>
      </c>
      <c r="G14" s="587">
        <v>0</v>
      </c>
      <c r="H14" s="705">
        <v>0</v>
      </c>
      <c r="I14" s="587">
        <v>903000</v>
      </c>
      <c r="J14" s="705">
        <v>7622.5424999999987</v>
      </c>
      <c r="K14" s="587">
        <v>171000</v>
      </c>
      <c r="L14" s="705">
        <v>1446.9164999999998</v>
      </c>
    </row>
    <row r="15" spans="1:12" s="263" customFormat="1" x14ac:dyDescent="0.25">
      <c r="A15" s="599"/>
      <c r="B15" s="602"/>
      <c r="C15" s="602"/>
      <c r="D15" s="718"/>
      <c r="E15" s="602"/>
      <c r="F15" s="709"/>
      <c r="G15" s="602"/>
      <c r="H15" s="709"/>
      <c r="I15" s="602"/>
      <c r="J15" s="709"/>
      <c r="K15" s="602"/>
      <c r="L15" s="709"/>
    </row>
    <row r="16" spans="1:12" s="263" customFormat="1" x14ac:dyDescent="0.25">
      <c r="A16" s="433" t="s">
        <v>1459</v>
      </c>
      <c r="B16" s="708"/>
      <c r="C16" s="711"/>
      <c r="D16" s="602"/>
      <c r="E16" s="602"/>
      <c r="F16" s="602"/>
      <c r="G16" s="602"/>
      <c r="H16" s="719"/>
      <c r="I16" s="711"/>
      <c r="J16" s="602"/>
      <c r="K16" s="602"/>
      <c r="L16" s="602"/>
    </row>
    <row r="17" spans="1:12" s="263" customFormat="1" ht="15" customHeight="1" x14ac:dyDescent="0.25">
      <c r="A17" s="2087" t="s">
        <v>272</v>
      </c>
      <c r="B17" s="2087"/>
      <c r="C17" s="2087"/>
      <c r="D17" s="2087"/>
      <c r="E17" s="2087"/>
      <c r="F17" s="2087"/>
      <c r="G17" s="2087"/>
      <c r="H17" s="2087"/>
      <c r="I17" s="2087"/>
      <c r="J17" s="2087"/>
    </row>
    <row r="18" spans="1:12" s="263" customFormat="1" ht="15" customHeight="1" x14ac:dyDescent="0.25">
      <c r="A18" s="639"/>
    </row>
    <row r="19" spans="1:12" s="263" customFormat="1" x14ac:dyDescent="0.25">
      <c r="A19" s="555"/>
      <c r="B19" s="555"/>
      <c r="C19" s="555"/>
      <c r="D19" s="555"/>
      <c r="E19" s="555"/>
      <c r="F19" s="555"/>
      <c r="G19" s="555"/>
      <c r="H19" s="555"/>
      <c r="I19" s="555"/>
      <c r="J19" s="555"/>
      <c r="K19" s="555"/>
      <c r="L19" s="555"/>
    </row>
  </sheetData>
  <mergeCells count="15">
    <mergeCell ref="A17:J17"/>
    <mergeCell ref="I3:I4"/>
    <mergeCell ref="J3:J4"/>
    <mergeCell ref="K3:K4"/>
    <mergeCell ref="L3:L4"/>
    <mergeCell ref="A2:A4"/>
    <mergeCell ref="B2:B4"/>
    <mergeCell ref="C2:D2"/>
    <mergeCell ref="E2:H2"/>
    <mergeCell ref="I2:J2"/>
    <mergeCell ref="K2:L2"/>
    <mergeCell ref="C3:C4"/>
    <mergeCell ref="D3:D4"/>
    <mergeCell ref="E3:F3"/>
    <mergeCell ref="G3:H3"/>
  </mergeCells>
  <printOptions horizontalCentered="1"/>
  <pageMargins left="0.78431372549019618" right="0.78431372549019618" top="0.98039215686274517" bottom="0.98039215686274517" header="0.50980392156862753" footer="0.50980392156862753"/>
  <pageSetup paperSize="9" scale="87" orientation="landscape" useFirstPageNumber="1"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opLeftCell="C1" workbookViewId="0">
      <selection activeCell="C15" sqref="C15"/>
    </sheetView>
  </sheetViews>
  <sheetFormatPr defaultColWidth="9.140625" defaultRowHeight="15" x14ac:dyDescent="0.25"/>
  <cols>
    <col min="1" max="1" width="13.5703125" style="555" bestFit="1" customWidth="1"/>
    <col min="2" max="5" width="12.28515625" style="555" bestFit="1" customWidth="1"/>
    <col min="6" max="6" width="10.140625" style="555" bestFit="1" customWidth="1"/>
    <col min="7" max="7" width="12.5703125" style="555" bestFit="1" customWidth="1"/>
    <col min="8" max="8" width="12.42578125" style="555" bestFit="1" customWidth="1"/>
    <col min="9" max="9" width="12.5703125" style="555" bestFit="1" customWidth="1"/>
    <col min="10" max="10" width="12.42578125" style="555" bestFit="1" customWidth="1"/>
    <col min="11" max="11" width="11" style="555" customWidth="1"/>
    <col min="12" max="15" width="12.140625" style="555" bestFit="1" customWidth="1"/>
    <col min="16" max="16" width="9.42578125" style="555" bestFit="1" customWidth="1"/>
    <col min="17" max="17" width="4.5703125" style="555" bestFit="1" customWidth="1"/>
    <col min="18" max="16384" width="9.140625" style="555"/>
  </cols>
  <sheetData>
    <row r="1" spans="1:16" ht="18" customHeight="1" x14ac:dyDescent="0.25">
      <c r="A1" s="619" t="s">
        <v>520</v>
      </c>
      <c r="B1" s="619"/>
      <c r="C1" s="619"/>
      <c r="D1" s="619"/>
      <c r="E1" s="619"/>
      <c r="F1" s="619"/>
      <c r="G1" s="619"/>
      <c r="H1" s="619"/>
      <c r="I1" s="619"/>
      <c r="J1" s="619"/>
      <c r="K1" s="619"/>
      <c r="L1" s="619"/>
      <c r="M1" s="619"/>
      <c r="N1" s="619"/>
      <c r="O1" s="619"/>
    </row>
    <row r="2" spans="1:16" s="263" customFormat="1" ht="18" customHeight="1" x14ac:dyDescent="0.25">
      <c r="A2" s="2074" t="s">
        <v>481</v>
      </c>
      <c r="B2" s="2076" t="s">
        <v>71</v>
      </c>
      <c r="C2" s="2077"/>
      <c r="D2" s="2077"/>
      <c r="E2" s="2078"/>
      <c r="F2" s="2083" t="s">
        <v>94</v>
      </c>
      <c r="G2" s="2076" t="s">
        <v>72</v>
      </c>
      <c r="H2" s="2077"/>
      <c r="I2" s="2077"/>
      <c r="J2" s="2078"/>
      <c r="K2" s="2074" t="s">
        <v>94</v>
      </c>
      <c r="L2" s="2076" t="s">
        <v>73</v>
      </c>
      <c r="M2" s="2077"/>
      <c r="N2" s="2077"/>
      <c r="O2" s="2078"/>
      <c r="P2" s="2083" t="s">
        <v>94</v>
      </c>
    </row>
    <row r="3" spans="1:16" s="263" customFormat="1" ht="27" customHeight="1" x14ac:dyDescent="0.25">
      <c r="A3" s="2075"/>
      <c r="B3" s="2079" t="s">
        <v>506</v>
      </c>
      <c r="C3" s="2082"/>
      <c r="D3" s="2076" t="s">
        <v>513</v>
      </c>
      <c r="E3" s="2078"/>
      <c r="F3" s="2095"/>
      <c r="G3" s="2079" t="s">
        <v>506</v>
      </c>
      <c r="H3" s="2082"/>
      <c r="I3" s="2076" t="s">
        <v>513</v>
      </c>
      <c r="J3" s="2078"/>
      <c r="K3" s="2075"/>
      <c r="L3" s="2079" t="s">
        <v>521</v>
      </c>
      <c r="M3" s="2082"/>
      <c r="N3" s="2076" t="s">
        <v>513</v>
      </c>
      <c r="O3" s="2078"/>
      <c r="P3" s="2095"/>
    </row>
    <row r="4" spans="1:16" s="263" customFormat="1" ht="27" customHeight="1" x14ac:dyDescent="0.25">
      <c r="A4" s="1878"/>
      <c r="B4" s="644" t="s">
        <v>485</v>
      </c>
      <c r="C4" s="644" t="s">
        <v>486</v>
      </c>
      <c r="D4" s="644" t="s">
        <v>488</v>
      </c>
      <c r="E4" s="644" t="s">
        <v>489</v>
      </c>
      <c r="F4" s="1891"/>
      <c r="G4" s="644" t="s">
        <v>485</v>
      </c>
      <c r="H4" s="644" t="s">
        <v>486</v>
      </c>
      <c r="I4" s="644" t="s">
        <v>488</v>
      </c>
      <c r="J4" s="644" t="s">
        <v>489</v>
      </c>
      <c r="K4" s="1878"/>
      <c r="L4" s="644" t="s">
        <v>485</v>
      </c>
      <c r="M4" s="644" t="s">
        <v>486</v>
      </c>
      <c r="N4" s="644" t="s">
        <v>488</v>
      </c>
      <c r="O4" s="644" t="s">
        <v>489</v>
      </c>
      <c r="P4" s="1891"/>
    </row>
    <row r="5" spans="1:16" s="557" customFormat="1" ht="18" customHeight="1" x14ac:dyDescent="0.25">
      <c r="A5" s="696" t="s">
        <v>477</v>
      </c>
      <c r="B5" s="699">
        <v>6550.62</v>
      </c>
      <c r="C5" s="699">
        <v>194.57000000000002</v>
      </c>
      <c r="D5" s="699">
        <v>9296.52</v>
      </c>
      <c r="E5" s="699">
        <v>381.98000000000008</v>
      </c>
      <c r="F5" s="699">
        <v>16423.689999999999</v>
      </c>
      <c r="G5" s="699">
        <v>6645.7642925999999</v>
      </c>
      <c r="H5" s="699">
        <v>209.98746928</v>
      </c>
      <c r="I5" s="699">
        <v>2068.4298365000004</v>
      </c>
      <c r="J5" s="699">
        <v>745.28976819000002</v>
      </c>
      <c r="K5" s="699">
        <v>9669.4713665699983</v>
      </c>
      <c r="L5" s="699" t="s">
        <v>220</v>
      </c>
      <c r="M5" s="699" t="s">
        <v>220</v>
      </c>
      <c r="N5" s="699" t="s">
        <v>220</v>
      </c>
      <c r="O5" s="699" t="s">
        <v>220</v>
      </c>
      <c r="P5" s="699" t="s">
        <v>220</v>
      </c>
    </row>
    <row r="6" spans="1:16" s="557" customFormat="1" ht="18" customHeight="1" x14ac:dyDescent="0.25">
      <c r="A6" s="702" t="s">
        <v>681</v>
      </c>
      <c r="B6" s="647">
        <v>2477.4100000000003</v>
      </c>
      <c r="C6" s="647">
        <v>113.80000000000001</v>
      </c>
      <c r="D6" s="647">
        <v>151.24000000000004</v>
      </c>
      <c r="E6" s="647">
        <v>17.839999999999996</v>
      </c>
      <c r="F6" s="647">
        <v>2760.2900000000004</v>
      </c>
      <c r="G6" s="647">
        <v>2128.5606531899998</v>
      </c>
      <c r="H6" s="647">
        <v>87.794433029999993</v>
      </c>
      <c r="I6" s="647">
        <v>155.26145450000001</v>
      </c>
      <c r="J6" s="647">
        <v>23.381496250000001</v>
      </c>
      <c r="K6" s="647">
        <v>2394.9980369700002</v>
      </c>
      <c r="L6" s="647" t="s">
        <v>220</v>
      </c>
      <c r="M6" s="647" t="s">
        <v>220</v>
      </c>
      <c r="N6" s="647" t="s">
        <v>220</v>
      </c>
      <c r="O6" s="647" t="s">
        <v>220</v>
      </c>
      <c r="P6" s="720" t="s">
        <v>220</v>
      </c>
    </row>
    <row r="7" spans="1:16" s="263" customFormat="1" ht="18" customHeight="1" x14ac:dyDescent="0.25">
      <c r="A7" s="630">
        <v>45412</v>
      </c>
      <c r="B7" s="705">
        <v>399.36</v>
      </c>
      <c r="C7" s="705">
        <v>2.65</v>
      </c>
      <c r="D7" s="705">
        <v>147.27000000000001</v>
      </c>
      <c r="E7" s="705">
        <v>16.29</v>
      </c>
      <c r="F7" s="705">
        <v>565.57000000000005</v>
      </c>
      <c r="G7" s="705">
        <v>290.54980611000002</v>
      </c>
      <c r="H7" s="705">
        <v>1.2335245100000001</v>
      </c>
      <c r="I7" s="705">
        <v>146.26018450000001</v>
      </c>
      <c r="J7" s="705">
        <v>17.952041999999999</v>
      </c>
      <c r="K7" s="705">
        <v>455.99555712</v>
      </c>
      <c r="L7" s="705" t="s">
        <v>220</v>
      </c>
      <c r="M7" s="705" t="s">
        <v>220</v>
      </c>
      <c r="N7" s="705" t="s">
        <v>220</v>
      </c>
      <c r="O7" s="705" t="s">
        <v>220</v>
      </c>
      <c r="P7" s="705" t="s">
        <v>220</v>
      </c>
    </row>
    <row r="8" spans="1:16" s="263" customFormat="1" ht="18" customHeight="1" x14ac:dyDescent="0.25">
      <c r="A8" s="630">
        <v>45443</v>
      </c>
      <c r="B8" s="705">
        <v>345.68</v>
      </c>
      <c r="C8" s="705">
        <v>20.85</v>
      </c>
      <c r="D8" s="705">
        <v>2.33</v>
      </c>
      <c r="E8" s="705">
        <v>1.27</v>
      </c>
      <c r="F8" s="705">
        <v>370.13</v>
      </c>
      <c r="G8" s="705">
        <v>303.24492935000001</v>
      </c>
      <c r="H8" s="705">
        <v>18.722498999999999</v>
      </c>
      <c r="I8" s="705">
        <v>3.3531594999999998</v>
      </c>
      <c r="J8" s="705">
        <v>3.7566815</v>
      </c>
      <c r="K8" s="705">
        <v>329.07726934999999</v>
      </c>
      <c r="L8" s="705" t="s">
        <v>220</v>
      </c>
      <c r="M8" s="705" t="s">
        <v>220</v>
      </c>
      <c r="N8" s="705" t="s">
        <v>220</v>
      </c>
      <c r="O8" s="705" t="s">
        <v>220</v>
      </c>
      <c r="P8" s="705" t="s">
        <v>220</v>
      </c>
    </row>
    <row r="9" spans="1:16" s="263" customFormat="1" ht="18" customHeight="1" x14ac:dyDescent="0.25">
      <c r="A9" s="630">
        <v>45473</v>
      </c>
      <c r="B9" s="705">
        <v>608.74</v>
      </c>
      <c r="C9" s="705">
        <v>16.010000000000002</v>
      </c>
      <c r="D9" s="705">
        <v>0.56000000000000005</v>
      </c>
      <c r="E9" s="705">
        <v>0.15</v>
      </c>
      <c r="F9" s="705">
        <v>625.46</v>
      </c>
      <c r="G9" s="705">
        <v>498.90203063000001</v>
      </c>
      <c r="H9" s="705">
        <v>11.680053770000001</v>
      </c>
      <c r="I9" s="705">
        <v>1.7202010000000001</v>
      </c>
      <c r="J9" s="705">
        <v>0.61476662999999998</v>
      </c>
      <c r="K9" s="705">
        <v>512.91705203000004</v>
      </c>
      <c r="L9" s="705" t="s">
        <v>220</v>
      </c>
      <c r="M9" s="705" t="s">
        <v>220</v>
      </c>
      <c r="N9" s="705" t="s">
        <v>220</v>
      </c>
      <c r="O9" s="705" t="s">
        <v>220</v>
      </c>
      <c r="P9" s="705" t="s">
        <v>220</v>
      </c>
    </row>
    <row r="10" spans="1:16" s="263" customFormat="1" ht="18" customHeight="1" x14ac:dyDescent="0.25">
      <c r="A10" s="630">
        <v>45504</v>
      </c>
      <c r="B10" s="705">
        <v>183.09</v>
      </c>
      <c r="C10" s="705">
        <v>1.52</v>
      </c>
      <c r="D10" s="705">
        <v>0.49</v>
      </c>
      <c r="E10" s="705">
        <v>0.08</v>
      </c>
      <c r="F10" s="705">
        <v>185.18</v>
      </c>
      <c r="G10" s="705">
        <v>150.78474476</v>
      </c>
      <c r="H10" s="705">
        <v>1.06736437</v>
      </c>
      <c r="I10" s="705">
        <v>0.96335124999999999</v>
      </c>
      <c r="J10" s="705">
        <v>0.24519189999999999</v>
      </c>
      <c r="K10" s="705">
        <v>153.06065228</v>
      </c>
      <c r="L10" s="705" t="s">
        <v>220</v>
      </c>
      <c r="M10" s="705" t="s">
        <v>220</v>
      </c>
      <c r="N10" s="705" t="s">
        <v>220</v>
      </c>
      <c r="O10" s="705" t="s">
        <v>220</v>
      </c>
      <c r="P10" s="705" t="s">
        <v>220</v>
      </c>
    </row>
    <row r="11" spans="1:16" s="263" customFormat="1" ht="18" customHeight="1" x14ac:dyDescent="0.25">
      <c r="A11" s="630">
        <v>45535</v>
      </c>
      <c r="B11" s="705">
        <v>247.74000000000004</v>
      </c>
      <c r="C11" s="705">
        <v>6.9</v>
      </c>
      <c r="D11" s="705">
        <v>0.31</v>
      </c>
      <c r="E11" s="705">
        <v>0</v>
      </c>
      <c r="F11" s="705">
        <v>254.95000000000002</v>
      </c>
      <c r="G11" s="705">
        <v>247.02611866000001</v>
      </c>
      <c r="H11" s="705">
        <v>4.0140290199999997</v>
      </c>
      <c r="I11" s="705">
        <v>0.78218325</v>
      </c>
      <c r="J11" s="705">
        <v>1.67075E-2</v>
      </c>
      <c r="K11" s="705">
        <v>251.83903842999999</v>
      </c>
      <c r="L11" s="705" t="s">
        <v>220</v>
      </c>
      <c r="M11" s="705" t="s">
        <v>220</v>
      </c>
      <c r="N11" s="705" t="s">
        <v>220</v>
      </c>
      <c r="O11" s="705" t="s">
        <v>220</v>
      </c>
      <c r="P11" s="705" t="s">
        <v>220</v>
      </c>
    </row>
    <row r="12" spans="1:16" s="263" customFormat="1" x14ac:dyDescent="0.25">
      <c r="A12" s="630">
        <v>45565</v>
      </c>
      <c r="B12" s="705">
        <v>207.42</v>
      </c>
      <c r="C12" s="705">
        <v>15.36</v>
      </c>
      <c r="D12" s="705">
        <v>0.06</v>
      </c>
      <c r="E12" s="705">
        <v>0.01</v>
      </c>
      <c r="F12" s="705">
        <v>222.85</v>
      </c>
      <c r="G12" s="705">
        <v>195.88937428</v>
      </c>
      <c r="H12" s="705">
        <v>8.7259462800000005</v>
      </c>
      <c r="I12" s="705">
        <v>0.56302425</v>
      </c>
      <c r="J12" s="705">
        <v>0.16980714999999999</v>
      </c>
      <c r="K12" s="705">
        <v>205.34815196</v>
      </c>
      <c r="L12" s="705" t="s">
        <v>220</v>
      </c>
      <c r="M12" s="705" t="s">
        <v>220</v>
      </c>
      <c r="N12" s="705" t="s">
        <v>220</v>
      </c>
      <c r="O12" s="705" t="s">
        <v>220</v>
      </c>
      <c r="P12" s="705" t="s">
        <v>220</v>
      </c>
    </row>
    <row r="13" spans="1:16" s="263" customFormat="1" ht="13.5" customHeight="1" x14ac:dyDescent="0.25">
      <c r="A13" s="630">
        <v>45596</v>
      </c>
      <c r="B13" s="705">
        <v>159.79</v>
      </c>
      <c r="C13" s="705">
        <v>0.73</v>
      </c>
      <c r="D13" s="705">
        <v>0.15</v>
      </c>
      <c r="E13" s="705">
        <v>0</v>
      </c>
      <c r="F13" s="705">
        <v>160.66999999999999</v>
      </c>
      <c r="G13" s="705">
        <v>160.264363</v>
      </c>
      <c r="H13" s="705">
        <v>0.63754464</v>
      </c>
      <c r="I13" s="705">
        <v>0.87731875000000004</v>
      </c>
      <c r="J13" s="705">
        <v>0.27254345000000002</v>
      </c>
      <c r="K13" s="705">
        <v>162.05176983999999</v>
      </c>
      <c r="L13" s="705" t="s">
        <v>220</v>
      </c>
      <c r="M13" s="705" t="s">
        <v>220</v>
      </c>
      <c r="N13" s="705" t="s">
        <v>220</v>
      </c>
      <c r="O13" s="705" t="s">
        <v>220</v>
      </c>
      <c r="P13" s="705" t="s">
        <v>220</v>
      </c>
    </row>
    <row r="14" spans="1:16" s="263" customFormat="1" ht="13.5" customHeight="1" x14ac:dyDescent="0.25">
      <c r="A14" s="630">
        <v>45626</v>
      </c>
      <c r="B14" s="705">
        <v>325.58999999999997</v>
      </c>
      <c r="C14" s="705">
        <v>49.78</v>
      </c>
      <c r="D14" s="705">
        <v>7.0000000000000007E-2</v>
      </c>
      <c r="E14" s="705">
        <v>0.04</v>
      </c>
      <c r="F14" s="705">
        <v>375.48</v>
      </c>
      <c r="G14" s="705">
        <v>281.89928639999999</v>
      </c>
      <c r="H14" s="705">
        <v>41.713471439999999</v>
      </c>
      <c r="I14" s="705">
        <v>0.74203200000000002</v>
      </c>
      <c r="J14" s="705">
        <v>0.35375612000000001</v>
      </c>
      <c r="K14" s="705">
        <v>324.70854595999998</v>
      </c>
      <c r="L14" s="705" t="s">
        <v>220</v>
      </c>
      <c r="M14" s="705" t="s">
        <v>220</v>
      </c>
      <c r="N14" s="705" t="s">
        <v>220</v>
      </c>
      <c r="O14" s="705" t="s">
        <v>220</v>
      </c>
      <c r="P14" s="705" t="s">
        <v>220</v>
      </c>
    </row>
    <row r="15" spans="1:16" s="263" customFormat="1" x14ac:dyDescent="0.25">
      <c r="A15" s="599"/>
      <c r="B15" s="709"/>
      <c r="C15" s="709"/>
      <c r="D15" s="709"/>
      <c r="E15" s="709"/>
      <c r="F15" s="709"/>
      <c r="G15" s="709"/>
      <c r="H15" s="709"/>
      <c r="I15" s="709"/>
      <c r="J15" s="709"/>
      <c r="K15" s="709"/>
      <c r="L15" s="709"/>
      <c r="M15" s="709"/>
      <c r="N15" s="709"/>
      <c r="O15" s="709"/>
      <c r="P15" s="709"/>
    </row>
    <row r="16" spans="1:16" s="263" customFormat="1" x14ac:dyDescent="0.25">
      <c r="A16" s="433" t="s">
        <v>1459</v>
      </c>
      <c r="B16" s="721"/>
      <c r="C16" s="721"/>
      <c r="D16" s="721"/>
      <c r="E16" s="721"/>
      <c r="F16" s="602"/>
      <c r="G16" s="721"/>
      <c r="H16" s="721"/>
      <c r="I16" s="721"/>
      <c r="J16" s="721"/>
      <c r="K16" s="602"/>
      <c r="L16" s="721"/>
      <c r="M16" s="721"/>
      <c r="N16" s="721"/>
      <c r="O16" s="721"/>
      <c r="P16" s="721"/>
    </row>
    <row r="17" spans="1:17" s="263" customFormat="1" ht="15" customHeight="1" x14ac:dyDescent="0.25">
      <c r="A17" s="2087" t="s">
        <v>167</v>
      </c>
      <c r="B17" s="2087"/>
      <c r="C17" s="2087"/>
      <c r="D17" s="2087"/>
      <c r="E17" s="2087"/>
      <c r="F17" s="2087"/>
      <c r="G17" s="2087"/>
      <c r="H17" s="2087"/>
      <c r="I17" s="2087"/>
      <c r="J17" s="2087"/>
      <c r="K17" s="2087"/>
      <c r="L17" s="2087"/>
      <c r="M17" s="2087"/>
      <c r="N17" s="2087"/>
      <c r="O17" s="2087"/>
    </row>
    <row r="18" spans="1:17" s="263" customFormat="1" ht="15" customHeight="1" x14ac:dyDescent="0.25">
      <c r="A18" s="555"/>
      <c r="B18" s="722"/>
      <c r="C18" s="722"/>
      <c r="D18" s="722"/>
      <c r="E18" s="722"/>
      <c r="F18" s="722"/>
      <c r="G18" s="722"/>
      <c r="H18" s="722"/>
      <c r="I18" s="722"/>
      <c r="J18" s="722"/>
      <c r="K18" s="722"/>
      <c r="L18" s="722"/>
      <c r="M18" s="722"/>
      <c r="N18" s="722"/>
      <c r="O18" s="722"/>
    </row>
    <row r="19" spans="1:17" x14ac:dyDescent="0.25">
      <c r="A19" s="639"/>
      <c r="B19" s="616"/>
      <c r="C19" s="616"/>
      <c r="D19" s="616"/>
      <c r="E19" s="616"/>
      <c r="F19" s="616"/>
      <c r="G19" s="616"/>
      <c r="H19" s="616"/>
      <c r="I19" s="616"/>
      <c r="J19" s="616"/>
      <c r="K19" s="616"/>
      <c r="L19" s="616"/>
      <c r="M19" s="616"/>
      <c r="N19" s="616"/>
      <c r="P19" s="722"/>
    </row>
    <row r="20" spans="1:17" x14ac:dyDescent="0.25">
      <c r="B20" s="722"/>
      <c r="C20" s="722"/>
      <c r="D20" s="722"/>
      <c r="E20" s="722"/>
      <c r="F20" s="722"/>
      <c r="G20" s="722"/>
      <c r="H20" s="722"/>
      <c r="I20" s="722"/>
      <c r="J20" s="722"/>
      <c r="K20" s="722"/>
      <c r="L20" s="722"/>
      <c r="M20" s="722"/>
      <c r="N20" s="722"/>
      <c r="O20" s="722"/>
    </row>
    <row r="21" spans="1:17" x14ac:dyDescent="0.25">
      <c r="P21" s="722"/>
      <c r="Q21" s="722"/>
    </row>
  </sheetData>
  <mergeCells count="14">
    <mergeCell ref="A17:O17"/>
    <mergeCell ref="A2:A4"/>
    <mergeCell ref="B2:E2"/>
    <mergeCell ref="F2:F4"/>
    <mergeCell ref="G2:J2"/>
    <mergeCell ref="K2:K4"/>
    <mergeCell ref="P2:P4"/>
    <mergeCell ref="B3:C3"/>
    <mergeCell ref="D3:E3"/>
    <mergeCell ref="G3:H3"/>
    <mergeCell ref="I3:J3"/>
    <mergeCell ref="L3:M3"/>
    <mergeCell ref="N3:O3"/>
    <mergeCell ref="L2:O2"/>
  </mergeCells>
  <printOptions horizontalCentered="1"/>
  <pageMargins left="0.78431372549019618" right="0.78431372549019618" top="0.98039215686274517" bottom="0.98039215686274517" header="0.50980392156862753" footer="0.50980392156862753"/>
  <pageSetup paperSize="9" scale="65" orientation="landscape" useFirstPageNumber="1"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opLeftCell="B1" workbookViewId="0">
      <selection activeCell="C15" sqref="C15"/>
    </sheetView>
  </sheetViews>
  <sheetFormatPr defaultColWidth="9.140625" defaultRowHeight="15" x14ac:dyDescent="0.25"/>
  <cols>
    <col min="1" max="1" width="12.140625" style="555" customWidth="1"/>
    <col min="2" max="2" width="12.5703125" style="555" bestFit="1" customWidth="1"/>
    <col min="3" max="8" width="12.140625" style="555" customWidth="1"/>
    <col min="9" max="9" width="12.5703125" style="555" bestFit="1" customWidth="1"/>
    <col min="10" max="15" width="12.140625" style="555" bestFit="1" customWidth="1"/>
    <col min="16" max="16" width="4.5703125" style="555" bestFit="1" customWidth="1"/>
    <col min="17" max="16384" width="9.140625" style="555"/>
  </cols>
  <sheetData>
    <row r="1" spans="1:15" x14ac:dyDescent="0.25">
      <c r="A1" s="619" t="s">
        <v>522</v>
      </c>
      <c r="B1" s="619"/>
      <c r="C1" s="619"/>
      <c r="D1" s="619"/>
      <c r="E1" s="619"/>
      <c r="F1" s="619"/>
      <c r="G1" s="619"/>
      <c r="H1" s="619"/>
      <c r="I1" s="619"/>
    </row>
    <row r="2" spans="1:15" s="263" customFormat="1" ht="18" customHeight="1" x14ac:dyDescent="0.25">
      <c r="A2" s="2083" t="s">
        <v>168</v>
      </c>
      <c r="B2" s="2084" t="s">
        <v>518</v>
      </c>
      <c r="C2" s="2085"/>
      <c r="D2" s="2085"/>
      <c r="E2" s="2085"/>
      <c r="F2" s="2085"/>
      <c r="G2" s="2085"/>
      <c r="H2" s="2086"/>
      <c r="I2" s="2084" t="s">
        <v>523</v>
      </c>
      <c r="J2" s="2085"/>
      <c r="K2" s="2085"/>
      <c r="L2" s="2085"/>
      <c r="M2" s="2085"/>
      <c r="N2" s="2085"/>
      <c r="O2" s="2086"/>
    </row>
    <row r="3" spans="1:15" s="263" customFormat="1" ht="18" customHeight="1" x14ac:dyDescent="0.25">
      <c r="A3" s="1891"/>
      <c r="B3" s="661" t="s">
        <v>524</v>
      </c>
      <c r="C3" s="661" t="s">
        <v>525</v>
      </c>
      <c r="D3" s="661" t="s">
        <v>526</v>
      </c>
      <c r="E3" s="661" t="s">
        <v>527</v>
      </c>
      <c r="F3" s="661" t="s">
        <v>528</v>
      </c>
      <c r="G3" s="661" t="s">
        <v>529</v>
      </c>
      <c r="H3" s="661" t="s">
        <v>530</v>
      </c>
      <c r="I3" s="661" t="s">
        <v>524</v>
      </c>
      <c r="J3" s="661" t="s">
        <v>525</v>
      </c>
      <c r="K3" s="661" t="s">
        <v>526</v>
      </c>
      <c r="L3" s="661" t="s">
        <v>527</v>
      </c>
      <c r="M3" s="661" t="s">
        <v>528</v>
      </c>
      <c r="N3" s="661" t="s">
        <v>529</v>
      </c>
      <c r="O3" s="661" t="s">
        <v>530</v>
      </c>
    </row>
    <row r="4" spans="1:15" s="557" customFormat="1" ht="18" customHeight="1" x14ac:dyDescent="0.25">
      <c r="A4" s="561" t="s">
        <v>477</v>
      </c>
      <c r="B4" s="699">
        <v>2288114.5998154995</v>
      </c>
      <c r="C4" s="699">
        <v>14552.657838250001</v>
      </c>
      <c r="D4" s="699">
        <v>34351.92843475</v>
      </c>
      <c r="E4" s="699">
        <v>8795.9715429999997</v>
      </c>
      <c r="F4" s="699">
        <v>8.7103064999999993E-2</v>
      </c>
      <c r="G4" s="699">
        <v>0</v>
      </c>
      <c r="H4" s="699">
        <v>8.4343625000000005E-2</v>
      </c>
      <c r="I4" s="723">
        <v>1146547</v>
      </c>
      <c r="J4" s="723">
        <v>1361</v>
      </c>
      <c r="K4" s="723">
        <v>7470</v>
      </c>
      <c r="L4" s="723">
        <v>3407</v>
      </c>
      <c r="M4" s="723">
        <v>0</v>
      </c>
      <c r="N4" s="723">
        <v>0</v>
      </c>
      <c r="O4" s="723">
        <v>0</v>
      </c>
    </row>
    <row r="5" spans="1:15" s="557" customFormat="1" ht="18" customHeight="1" x14ac:dyDescent="0.25">
      <c r="A5" s="626" t="s">
        <v>681</v>
      </c>
      <c r="B5" s="724">
        <v>34508.077902499994</v>
      </c>
      <c r="C5" s="724">
        <v>109.8955505</v>
      </c>
      <c r="D5" s="724">
        <v>130.21486200000001</v>
      </c>
      <c r="E5" s="724">
        <v>42.435428000000002</v>
      </c>
      <c r="F5" s="725">
        <v>0</v>
      </c>
      <c r="G5" s="725">
        <v>0</v>
      </c>
      <c r="H5" s="725">
        <v>0</v>
      </c>
      <c r="I5" s="726">
        <v>36065</v>
      </c>
      <c r="J5" s="726">
        <v>0</v>
      </c>
      <c r="K5" s="726">
        <v>0</v>
      </c>
      <c r="L5" s="726">
        <v>0</v>
      </c>
      <c r="M5" s="726">
        <v>0</v>
      </c>
      <c r="N5" s="726">
        <v>0</v>
      </c>
      <c r="O5" s="726">
        <v>0</v>
      </c>
    </row>
    <row r="6" spans="1:15" s="263" customFormat="1" x14ac:dyDescent="0.25">
      <c r="A6" s="630">
        <v>45412</v>
      </c>
      <c r="B6" s="705">
        <v>26383.751637249999</v>
      </c>
      <c r="C6" s="705">
        <v>109.8955505</v>
      </c>
      <c r="D6" s="705">
        <v>130.21486200000001</v>
      </c>
      <c r="E6" s="705">
        <v>42.435428000000002</v>
      </c>
      <c r="F6" s="705">
        <v>0</v>
      </c>
      <c r="G6" s="705">
        <v>0</v>
      </c>
      <c r="H6" s="705">
        <v>0</v>
      </c>
      <c r="I6" s="707">
        <v>252110</v>
      </c>
      <c r="J6" s="707">
        <v>17</v>
      </c>
      <c r="K6" s="707">
        <v>548</v>
      </c>
      <c r="L6" s="707">
        <v>10</v>
      </c>
      <c r="M6" s="707">
        <v>0</v>
      </c>
      <c r="N6" s="707">
        <v>0</v>
      </c>
      <c r="O6" s="707">
        <v>0</v>
      </c>
    </row>
    <row r="7" spans="1:15" s="263" customFormat="1" x14ac:dyDescent="0.25">
      <c r="A7" s="630">
        <v>45443</v>
      </c>
      <c r="B7" s="705">
        <v>2011.5061392499999</v>
      </c>
      <c r="C7" s="705">
        <v>0</v>
      </c>
      <c r="D7" s="705">
        <v>0</v>
      </c>
      <c r="E7" s="705">
        <v>0</v>
      </c>
      <c r="F7" s="705">
        <v>0</v>
      </c>
      <c r="G7" s="705">
        <v>0</v>
      </c>
      <c r="H7" s="705">
        <v>0</v>
      </c>
      <c r="I7" s="707">
        <v>9076</v>
      </c>
      <c r="J7" s="707">
        <v>0</v>
      </c>
      <c r="K7" s="707">
        <v>0</v>
      </c>
      <c r="L7" s="707">
        <v>0</v>
      </c>
      <c r="M7" s="707">
        <v>0</v>
      </c>
      <c r="N7" s="707">
        <v>0</v>
      </c>
      <c r="O7" s="707">
        <v>0</v>
      </c>
    </row>
    <row r="8" spans="1:15" s="263" customFormat="1" x14ac:dyDescent="0.25">
      <c r="A8" s="630">
        <v>45473</v>
      </c>
      <c r="B8" s="705">
        <v>2268.5628320000001</v>
      </c>
      <c r="C8" s="705">
        <v>0</v>
      </c>
      <c r="D8" s="705">
        <v>0</v>
      </c>
      <c r="E8" s="705">
        <v>0</v>
      </c>
      <c r="F8" s="705">
        <v>0</v>
      </c>
      <c r="G8" s="705">
        <v>0</v>
      </c>
      <c r="H8" s="705">
        <v>0</v>
      </c>
      <c r="I8" s="707">
        <v>45810</v>
      </c>
      <c r="J8" s="707">
        <v>0</v>
      </c>
      <c r="K8" s="707">
        <v>0</v>
      </c>
      <c r="L8" s="707">
        <v>0</v>
      </c>
      <c r="M8" s="707">
        <v>0</v>
      </c>
      <c r="N8" s="707">
        <v>0</v>
      </c>
      <c r="O8" s="707">
        <v>0</v>
      </c>
    </row>
    <row r="9" spans="1:15" s="263" customFormat="1" x14ac:dyDescent="0.25">
      <c r="A9" s="630">
        <v>45504</v>
      </c>
      <c r="B9" s="705">
        <v>175.826322</v>
      </c>
      <c r="C9" s="705">
        <v>0</v>
      </c>
      <c r="D9" s="705">
        <v>0</v>
      </c>
      <c r="E9" s="705">
        <v>0</v>
      </c>
      <c r="F9" s="705">
        <v>0</v>
      </c>
      <c r="G9" s="705">
        <v>0</v>
      </c>
      <c r="H9" s="705">
        <v>0</v>
      </c>
      <c r="I9" s="707">
        <v>535</v>
      </c>
      <c r="J9" s="707">
        <v>0</v>
      </c>
      <c r="K9" s="707">
        <v>0</v>
      </c>
      <c r="L9" s="707">
        <v>0</v>
      </c>
      <c r="M9" s="707">
        <v>0</v>
      </c>
      <c r="N9" s="707">
        <v>0</v>
      </c>
      <c r="O9" s="707">
        <v>0</v>
      </c>
    </row>
    <row r="10" spans="1:15" s="263" customFormat="1" x14ac:dyDescent="0.25">
      <c r="A10" s="630">
        <v>45535</v>
      </c>
      <c r="B10" s="705">
        <v>0.01</v>
      </c>
      <c r="C10" s="705">
        <v>0</v>
      </c>
      <c r="D10" s="705">
        <v>0</v>
      </c>
      <c r="E10" s="705">
        <v>0</v>
      </c>
      <c r="F10" s="705">
        <v>0</v>
      </c>
      <c r="G10" s="705">
        <v>0</v>
      </c>
      <c r="H10" s="705">
        <v>0</v>
      </c>
      <c r="I10" s="707">
        <v>514</v>
      </c>
      <c r="J10" s="707">
        <v>0</v>
      </c>
      <c r="K10" s="707">
        <v>0</v>
      </c>
      <c r="L10" s="707">
        <v>0</v>
      </c>
      <c r="M10" s="707">
        <v>0</v>
      </c>
      <c r="N10" s="707">
        <v>0</v>
      </c>
      <c r="O10" s="707">
        <v>0</v>
      </c>
    </row>
    <row r="11" spans="1:15" s="263" customFormat="1" x14ac:dyDescent="0.25">
      <c r="A11" s="630">
        <v>45565</v>
      </c>
      <c r="B11" s="705">
        <v>7.0000000000000007E-2</v>
      </c>
      <c r="C11" s="705">
        <v>0</v>
      </c>
      <c r="D11" s="705">
        <v>0</v>
      </c>
      <c r="E11" s="705">
        <v>0</v>
      </c>
      <c r="F11" s="705">
        <v>0</v>
      </c>
      <c r="G11" s="705">
        <v>0</v>
      </c>
      <c r="H11" s="705">
        <v>0</v>
      </c>
      <c r="I11" s="707">
        <v>90</v>
      </c>
      <c r="J11" s="707">
        <v>0</v>
      </c>
      <c r="K11" s="707">
        <v>0</v>
      </c>
      <c r="L11" s="707">
        <v>0</v>
      </c>
      <c r="M11" s="707">
        <v>0</v>
      </c>
      <c r="N11" s="707">
        <v>0</v>
      </c>
      <c r="O11" s="707">
        <v>0</v>
      </c>
    </row>
    <row r="12" spans="1:15" s="263" customFormat="1" x14ac:dyDescent="0.25">
      <c r="A12" s="630">
        <v>45596</v>
      </c>
      <c r="B12" s="705">
        <v>1515.2648059999999</v>
      </c>
      <c r="C12" s="705">
        <v>0</v>
      </c>
      <c r="D12" s="705">
        <v>0</v>
      </c>
      <c r="E12" s="705">
        <v>0</v>
      </c>
      <c r="F12" s="705">
        <v>0</v>
      </c>
      <c r="G12" s="705">
        <v>0</v>
      </c>
      <c r="H12" s="705">
        <v>0</v>
      </c>
      <c r="I12" s="707">
        <v>90065</v>
      </c>
      <c r="J12" s="707">
        <v>0</v>
      </c>
      <c r="K12" s="707">
        <v>0</v>
      </c>
      <c r="L12" s="707">
        <v>0</v>
      </c>
      <c r="M12" s="707">
        <v>0</v>
      </c>
      <c r="N12" s="707">
        <v>0</v>
      </c>
      <c r="O12" s="707">
        <v>0</v>
      </c>
    </row>
    <row r="13" spans="1:15" s="263" customFormat="1" x14ac:dyDescent="0.25">
      <c r="A13" s="630">
        <v>45626</v>
      </c>
      <c r="B13" s="705">
        <v>2153.086166</v>
      </c>
      <c r="C13" s="705">
        <v>0</v>
      </c>
      <c r="D13" s="705">
        <v>0</v>
      </c>
      <c r="E13" s="705">
        <v>0</v>
      </c>
      <c r="F13" s="705">
        <v>0</v>
      </c>
      <c r="G13" s="705">
        <v>0</v>
      </c>
      <c r="H13" s="705">
        <v>0</v>
      </c>
      <c r="I13" s="707">
        <v>36065</v>
      </c>
      <c r="J13" s="707">
        <v>0</v>
      </c>
      <c r="K13" s="707">
        <v>0</v>
      </c>
      <c r="L13" s="707">
        <v>0</v>
      </c>
      <c r="M13" s="707">
        <v>0</v>
      </c>
      <c r="N13" s="707">
        <v>0</v>
      </c>
      <c r="O13" s="707">
        <v>0</v>
      </c>
    </row>
    <row r="14" spans="1:15" s="263" customFormat="1" x14ac:dyDescent="0.25">
      <c r="A14" s="599"/>
      <c r="B14" s="709"/>
      <c r="C14" s="709"/>
      <c r="D14" s="709"/>
      <c r="E14" s="709"/>
      <c r="F14" s="709"/>
      <c r="G14" s="709"/>
      <c r="H14" s="709"/>
      <c r="I14" s="727"/>
      <c r="J14" s="727"/>
      <c r="K14" s="727"/>
      <c r="L14" s="727"/>
      <c r="M14" s="727"/>
      <c r="N14" s="727"/>
      <c r="O14" s="727"/>
    </row>
    <row r="15" spans="1:15" s="263" customFormat="1" x14ac:dyDescent="0.25">
      <c r="A15" s="433" t="s">
        <v>1459</v>
      </c>
      <c r="B15" s="728"/>
      <c r="C15" s="728"/>
      <c r="D15" s="728"/>
      <c r="E15" s="728"/>
      <c r="F15" s="728"/>
      <c r="G15" s="728"/>
      <c r="H15" s="728"/>
      <c r="I15" s="728"/>
    </row>
    <row r="16" spans="1:15" s="263" customFormat="1" ht="15" customHeight="1" x14ac:dyDescent="0.25">
      <c r="A16" s="2087" t="s">
        <v>254</v>
      </c>
      <c r="B16" s="2087"/>
      <c r="C16" s="2087"/>
      <c r="D16" s="2087"/>
      <c r="E16" s="2087"/>
      <c r="F16" s="2087"/>
      <c r="G16" s="2087"/>
      <c r="H16" s="2087"/>
      <c r="I16" s="2087"/>
    </row>
    <row r="17" spans="1:15" s="263" customFormat="1" ht="15" customHeight="1" x14ac:dyDescent="0.25">
      <c r="A17" s="639"/>
      <c r="B17" s="729"/>
      <c r="C17" s="729"/>
      <c r="D17" s="729"/>
      <c r="E17" s="729"/>
      <c r="F17" s="729"/>
      <c r="G17" s="729"/>
      <c r="H17" s="729"/>
      <c r="I17" s="729"/>
    </row>
    <row r="18" spans="1:15" s="263" customFormat="1" x14ac:dyDescent="0.25">
      <c r="A18" s="555"/>
      <c r="B18" s="714"/>
      <c r="C18" s="714"/>
      <c r="D18" s="714"/>
      <c r="E18" s="714"/>
      <c r="F18" s="714"/>
      <c r="G18" s="714"/>
      <c r="H18" s="714"/>
      <c r="I18" s="714"/>
      <c r="J18" s="729"/>
      <c r="K18" s="729"/>
      <c r="L18" s="729"/>
      <c r="M18" s="729"/>
      <c r="N18" s="729"/>
      <c r="O18" s="729"/>
    </row>
    <row r="19" spans="1:15" x14ac:dyDescent="0.25">
      <c r="B19" s="714"/>
      <c r="C19" s="714"/>
      <c r="D19" s="714"/>
      <c r="E19" s="714"/>
      <c r="F19" s="714"/>
      <c r="G19" s="714"/>
      <c r="J19" s="714"/>
      <c r="K19" s="714"/>
      <c r="L19" s="714"/>
      <c r="M19" s="714"/>
      <c r="N19" s="714"/>
      <c r="O19" s="714"/>
    </row>
    <row r="20" spans="1:15" x14ac:dyDescent="0.25">
      <c r="G20" s="714"/>
    </row>
  </sheetData>
  <mergeCells count="4">
    <mergeCell ref="A2:A3"/>
    <mergeCell ref="B2:H2"/>
    <mergeCell ref="I2:O2"/>
    <mergeCell ref="A16:I16"/>
  </mergeCells>
  <printOptions horizontalCentered="1"/>
  <pageMargins left="0.78431372549019618" right="0.78431372549019618" top="0.98039215686274517" bottom="0.98039215686274517" header="0.50980392156862753" footer="0.50980392156862753"/>
  <pageSetup paperSize="9" scale="70" fitToHeight="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66"/>
  <sheetViews>
    <sheetView showGridLines="0" workbookViewId="0"/>
  </sheetViews>
  <sheetFormatPr defaultRowHeight="15" x14ac:dyDescent="0.25"/>
  <cols>
    <col min="1" max="1" width="17.5703125" customWidth="1"/>
    <col min="2" max="2" width="19.42578125" customWidth="1"/>
    <col min="3" max="3" width="25.5703125" customWidth="1"/>
    <col min="4" max="4" width="10.5703125" customWidth="1"/>
    <col min="5" max="5" width="10.28515625" customWidth="1"/>
    <col min="6" max="6" width="10.28515625" style="11" customWidth="1"/>
    <col min="7" max="7" width="12.85546875" style="11" customWidth="1"/>
    <col min="10" max="10" width="10.140625" bestFit="1" customWidth="1"/>
  </cols>
  <sheetData>
    <row r="1" spans="1:21" ht="15.75" x14ac:dyDescent="0.3">
      <c r="A1" s="254" t="s">
        <v>142</v>
      </c>
      <c r="B1" s="254"/>
      <c r="C1" s="254"/>
      <c r="D1" s="254"/>
      <c r="E1" s="254"/>
      <c r="F1" s="254"/>
      <c r="G1" s="254"/>
    </row>
    <row r="2" spans="1:21" ht="15" customHeight="1" x14ac:dyDescent="0.25">
      <c r="A2" s="1831" t="s">
        <v>684</v>
      </c>
      <c r="B2" s="1833" t="s">
        <v>685</v>
      </c>
      <c r="C2" s="1833" t="s">
        <v>143</v>
      </c>
      <c r="D2" s="1832" t="s">
        <v>477</v>
      </c>
      <c r="E2" s="1832"/>
      <c r="F2" s="1832" t="s">
        <v>1338</v>
      </c>
      <c r="G2" s="1832"/>
      <c r="H2" s="1830">
        <v>45383</v>
      </c>
      <c r="I2" s="1830"/>
      <c r="J2" s="1825">
        <f>EOMONTH(H2,1)</f>
        <v>45443</v>
      </c>
      <c r="K2" s="1826"/>
      <c r="L2" s="1825">
        <f>EOMONTH(J2,1)</f>
        <v>45473</v>
      </c>
      <c r="M2" s="1826"/>
      <c r="N2" s="1825">
        <f>EOMONTH(L2,1)</f>
        <v>45504</v>
      </c>
      <c r="O2" s="1826"/>
      <c r="P2" s="1825">
        <f>EOMONTH(N2,1)</f>
        <v>45535</v>
      </c>
      <c r="Q2" s="1826"/>
      <c r="R2" s="1825">
        <f>EOMONTH(P2,1)</f>
        <v>45565</v>
      </c>
      <c r="S2" s="1826"/>
      <c r="T2" s="1825">
        <f>EOMONTH(R2,1)</f>
        <v>45596</v>
      </c>
      <c r="U2" s="1826"/>
    </row>
    <row r="3" spans="1:21" ht="25.5" x14ac:dyDescent="0.25">
      <c r="A3" s="1831"/>
      <c r="B3" s="1833"/>
      <c r="C3" s="1833"/>
      <c r="D3" s="1252" t="s">
        <v>139</v>
      </c>
      <c r="E3" s="1252" t="s">
        <v>1215</v>
      </c>
      <c r="F3" s="1252" t="s">
        <v>139</v>
      </c>
      <c r="G3" s="1252" t="s">
        <v>1215</v>
      </c>
      <c r="H3" s="1252" t="s">
        <v>139</v>
      </c>
      <c r="I3" s="1252" t="s">
        <v>1215</v>
      </c>
      <c r="J3" s="1252" t="s">
        <v>139</v>
      </c>
      <c r="K3" s="1252" t="s">
        <v>1215</v>
      </c>
      <c r="L3" s="1252" t="s">
        <v>139</v>
      </c>
      <c r="M3" s="1252" t="s">
        <v>1215</v>
      </c>
      <c r="N3" s="1252" t="s">
        <v>139</v>
      </c>
      <c r="O3" s="1252" t="s">
        <v>1215</v>
      </c>
      <c r="P3" s="1252" t="s">
        <v>139</v>
      </c>
      <c r="Q3" s="1252" t="s">
        <v>1215</v>
      </c>
      <c r="R3" s="1252" t="s">
        <v>139</v>
      </c>
      <c r="S3" s="1252" t="s">
        <v>1215</v>
      </c>
      <c r="T3" s="1252" t="s">
        <v>139</v>
      </c>
      <c r="U3" s="1252" t="s">
        <v>1215</v>
      </c>
    </row>
    <row r="4" spans="1:21" x14ac:dyDescent="0.25">
      <c r="A4" s="1827" t="s">
        <v>745</v>
      </c>
      <c r="B4" s="1827" t="s">
        <v>746</v>
      </c>
      <c r="C4" s="249" t="s">
        <v>686</v>
      </c>
      <c r="D4" s="252">
        <v>7</v>
      </c>
      <c r="E4" s="146">
        <v>615.83574079999994</v>
      </c>
      <c r="F4" s="170">
        <v>11</v>
      </c>
      <c r="G4" s="170">
        <v>504.27471863</v>
      </c>
      <c r="H4" s="146">
        <v>0</v>
      </c>
      <c r="I4" s="146">
        <v>0</v>
      </c>
      <c r="J4" s="146">
        <v>2</v>
      </c>
      <c r="K4" s="146">
        <v>60.491599999999998</v>
      </c>
      <c r="L4" s="146">
        <v>3</v>
      </c>
      <c r="M4" s="146">
        <v>149.28</v>
      </c>
      <c r="N4" s="146">
        <v>0</v>
      </c>
      <c r="O4" s="146">
        <v>0</v>
      </c>
      <c r="P4" s="146">
        <v>1</v>
      </c>
      <c r="Q4" s="146">
        <v>25.14744</v>
      </c>
      <c r="R4" s="146">
        <v>1</v>
      </c>
      <c r="S4" s="146">
        <v>67.36</v>
      </c>
      <c r="T4" s="146">
        <v>4</v>
      </c>
      <c r="U4" s="146">
        <v>201.99567862999999</v>
      </c>
    </row>
    <row r="5" spans="1:21" x14ac:dyDescent="0.25">
      <c r="A5" s="1828"/>
      <c r="B5" s="1829"/>
      <c r="C5" s="249" t="s">
        <v>687</v>
      </c>
      <c r="D5" s="252">
        <v>2</v>
      </c>
      <c r="E5" s="146">
        <v>170.5403</v>
      </c>
      <c r="F5" s="170">
        <v>1</v>
      </c>
      <c r="G5" s="170">
        <v>44.676000000000002</v>
      </c>
      <c r="H5" s="146">
        <v>0</v>
      </c>
      <c r="I5" s="146">
        <v>0</v>
      </c>
      <c r="J5" s="146">
        <v>0</v>
      </c>
      <c r="K5" s="146">
        <v>0</v>
      </c>
      <c r="L5" s="146">
        <v>0</v>
      </c>
      <c r="M5" s="146">
        <v>0</v>
      </c>
      <c r="N5" s="146">
        <v>1</v>
      </c>
      <c r="O5" s="146">
        <v>44.676000000000002</v>
      </c>
      <c r="P5" s="146">
        <v>0</v>
      </c>
      <c r="Q5" s="146">
        <v>0</v>
      </c>
      <c r="R5" s="146">
        <v>0</v>
      </c>
      <c r="S5" s="146">
        <v>0</v>
      </c>
      <c r="T5" s="146">
        <v>0</v>
      </c>
      <c r="U5" s="146">
        <v>0</v>
      </c>
    </row>
    <row r="6" spans="1:21" x14ac:dyDescent="0.25">
      <c r="A6" s="1828"/>
      <c r="B6" s="1827" t="s">
        <v>747</v>
      </c>
      <c r="C6" s="249" t="s">
        <v>688</v>
      </c>
      <c r="D6" s="252">
        <v>2</v>
      </c>
      <c r="E6" s="146">
        <v>4447.0123926000006</v>
      </c>
      <c r="F6" s="170">
        <v>1</v>
      </c>
      <c r="G6" s="170">
        <v>400</v>
      </c>
      <c r="H6" s="146">
        <v>0</v>
      </c>
      <c r="I6" s="146">
        <v>0</v>
      </c>
      <c r="J6" s="146">
        <v>1</v>
      </c>
      <c r="K6" s="146">
        <v>400</v>
      </c>
      <c r="L6" s="146">
        <v>0</v>
      </c>
      <c r="M6" s="146">
        <v>0</v>
      </c>
      <c r="N6" s="146">
        <v>0</v>
      </c>
      <c r="O6" s="146">
        <v>0</v>
      </c>
      <c r="P6" s="146">
        <v>0</v>
      </c>
      <c r="Q6" s="146">
        <v>0</v>
      </c>
      <c r="R6" s="146">
        <v>0</v>
      </c>
      <c r="S6" s="146">
        <v>0</v>
      </c>
      <c r="T6" s="146">
        <v>0</v>
      </c>
      <c r="U6" s="146">
        <v>0</v>
      </c>
    </row>
    <row r="7" spans="1:21" x14ac:dyDescent="0.25">
      <c r="A7" s="1828"/>
      <c r="B7" s="1829"/>
      <c r="C7" s="249" t="s">
        <v>689</v>
      </c>
      <c r="D7" s="252">
        <v>1</v>
      </c>
      <c r="E7" s="146">
        <v>49.98</v>
      </c>
      <c r="F7" s="170">
        <v>0</v>
      </c>
      <c r="G7" s="170">
        <v>0</v>
      </c>
      <c r="H7" s="146">
        <v>0</v>
      </c>
      <c r="I7" s="146">
        <v>0</v>
      </c>
      <c r="J7" s="146">
        <v>0</v>
      </c>
      <c r="K7" s="146">
        <v>0</v>
      </c>
      <c r="L7" s="146">
        <v>0</v>
      </c>
      <c r="M7" s="146">
        <v>0</v>
      </c>
      <c r="N7" s="146">
        <v>0</v>
      </c>
      <c r="O7" s="146">
        <v>0</v>
      </c>
      <c r="P7" s="146">
        <v>0</v>
      </c>
      <c r="Q7" s="146">
        <v>0</v>
      </c>
      <c r="R7" s="146">
        <v>0</v>
      </c>
      <c r="S7" s="146">
        <v>0</v>
      </c>
      <c r="T7" s="146">
        <v>0</v>
      </c>
      <c r="U7" s="146">
        <v>0</v>
      </c>
    </row>
    <row r="8" spans="1:21" x14ac:dyDescent="0.25">
      <c r="A8" s="1828"/>
      <c r="B8" s="1827" t="s">
        <v>748</v>
      </c>
      <c r="C8" s="249" t="s">
        <v>690</v>
      </c>
      <c r="D8" s="252">
        <v>1</v>
      </c>
      <c r="E8" s="146">
        <v>42.692639999999997</v>
      </c>
      <c r="F8" s="170">
        <v>2</v>
      </c>
      <c r="G8" s="170">
        <v>195.06622830000001</v>
      </c>
      <c r="H8" s="146">
        <v>0</v>
      </c>
      <c r="I8" s="146">
        <v>0</v>
      </c>
      <c r="J8" s="146">
        <v>0</v>
      </c>
      <c r="K8" s="146">
        <v>0</v>
      </c>
      <c r="L8" s="146">
        <v>0</v>
      </c>
      <c r="M8" s="146">
        <v>0</v>
      </c>
      <c r="N8" s="146">
        <v>1</v>
      </c>
      <c r="O8" s="146">
        <v>170.99998830000001</v>
      </c>
      <c r="P8" s="146">
        <v>1</v>
      </c>
      <c r="Q8" s="146">
        <v>24.066240000000001</v>
      </c>
      <c r="R8" s="146">
        <v>0</v>
      </c>
      <c r="S8" s="146">
        <v>0</v>
      </c>
      <c r="T8" s="146">
        <v>0</v>
      </c>
      <c r="U8" s="146">
        <v>0</v>
      </c>
    </row>
    <row r="9" spans="1:21" x14ac:dyDescent="0.25">
      <c r="A9" s="1828"/>
      <c r="B9" s="1828"/>
      <c r="C9" s="249" t="s">
        <v>691</v>
      </c>
      <c r="D9" s="252">
        <v>0</v>
      </c>
      <c r="E9" s="146">
        <v>0</v>
      </c>
      <c r="F9" s="170">
        <v>0</v>
      </c>
      <c r="G9" s="170">
        <v>0</v>
      </c>
      <c r="H9" s="146">
        <v>0</v>
      </c>
      <c r="I9" s="146">
        <v>0</v>
      </c>
      <c r="J9" s="146">
        <v>0</v>
      </c>
      <c r="K9" s="146">
        <v>0</v>
      </c>
      <c r="L9" s="146">
        <v>0</v>
      </c>
      <c r="M9" s="146">
        <v>0</v>
      </c>
      <c r="N9" s="146">
        <v>0</v>
      </c>
      <c r="O9" s="146">
        <v>0</v>
      </c>
      <c r="P9" s="146">
        <v>0</v>
      </c>
      <c r="Q9" s="146">
        <v>0</v>
      </c>
      <c r="R9" s="146">
        <v>0</v>
      </c>
      <c r="S9" s="146">
        <v>0</v>
      </c>
      <c r="T9" s="146">
        <v>0</v>
      </c>
      <c r="U9" s="146">
        <v>0</v>
      </c>
    </row>
    <row r="10" spans="1:21" x14ac:dyDescent="0.25">
      <c r="A10" s="1828"/>
      <c r="B10" s="1828"/>
      <c r="C10" s="249" t="s">
        <v>692</v>
      </c>
      <c r="D10" s="252">
        <v>0</v>
      </c>
      <c r="E10" s="146">
        <v>0</v>
      </c>
      <c r="F10" s="170">
        <v>1</v>
      </c>
      <c r="G10" s="170">
        <v>34.24</v>
      </c>
      <c r="H10" s="146">
        <v>0</v>
      </c>
      <c r="I10" s="146">
        <v>0</v>
      </c>
      <c r="J10" s="146">
        <v>0</v>
      </c>
      <c r="K10" s="146">
        <v>0</v>
      </c>
      <c r="L10" s="146">
        <v>0</v>
      </c>
      <c r="M10" s="146">
        <v>0</v>
      </c>
      <c r="N10" s="146">
        <v>0</v>
      </c>
      <c r="O10" s="146">
        <v>0</v>
      </c>
      <c r="P10" s="146">
        <v>0</v>
      </c>
      <c r="Q10" s="146">
        <v>0</v>
      </c>
      <c r="R10" s="146">
        <v>1</v>
      </c>
      <c r="S10" s="146">
        <v>34.24</v>
      </c>
      <c r="T10" s="146">
        <v>0</v>
      </c>
      <c r="U10" s="146">
        <v>0</v>
      </c>
    </row>
    <row r="11" spans="1:21" x14ac:dyDescent="0.25">
      <c r="A11" s="1828"/>
      <c r="B11" s="1828"/>
      <c r="C11" s="249" t="s">
        <v>693</v>
      </c>
      <c r="D11" s="252">
        <v>0</v>
      </c>
      <c r="E11" s="146">
        <v>0</v>
      </c>
      <c r="F11" s="170">
        <v>1</v>
      </c>
      <c r="G11" s="170">
        <v>113.16096</v>
      </c>
      <c r="H11" s="146">
        <v>0</v>
      </c>
      <c r="I11" s="146">
        <v>0</v>
      </c>
      <c r="J11" s="146">
        <v>0</v>
      </c>
      <c r="K11" s="146">
        <v>0</v>
      </c>
      <c r="L11" s="146">
        <v>0</v>
      </c>
      <c r="M11" s="146">
        <v>0</v>
      </c>
      <c r="N11" s="146">
        <v>1</v>
      </c>
      <c r="O11" s="146">
        <v>113.16096</v>
      </c>
      <c r="P11" s="146">
        <v>0</v>
      </c>
      <c r="Q11" s="146">
        <v>0</v>
      </c>
      <c r="R11" s="146">
        <v>0</v>
      </c>
      <c r="S11" s="146">
        <v>0</v>
      </c>
      <c r="T11" s="146">
        <v>0</v>
      </c>
      <c r="U11" s="146">
        <v>0</v>
      </c>
    </row>
    <row r="12" spans="1:21" x14ac:dyDescent="0.25">
      <c r="A12" s="1828"/>
      <c r="B12" s="1829"/>
      <c r="C12" s="249" t="s">
        <v>694</v>
      </c>
      <c r="D12" s="252">
        <v>1</v>
      </c>
      <c r="E12" s="146">
        <v>37.5335775</v>
      </c>
      <c r="F12" s="170">
        <v>0</v>
      </c>
      <c r="G12" s="170">
        <v>0</v>
      </c>
      <c r="H12" s="146">
        <v>0</v>
      </c>
      <c r="I12" s="146">
        <v>0</v>
      </c>
      <c r="J12" s="146">
        <v>0</v>
      </c>
      <c r="K12" s="146">
        <v>0</v>
      </c>
      <c r="L12" s="146">
        <v>0</v>
      </c>
      <c r="M12" s="146">
        <v>0</v>
      </c>
      <c r="N12" s="146">
        <v>0</v>
      </c>
      <c r="O12" s="146">
        <v>0</v>
      </c>
      <c r="P12" s="146">
        <v>0</v>
      </c>
      <c r="Q12" s="146">
        <v>0</v>
      </c>
      <c r="R12" s="146">
        <v>0</v>
      </c>
      <c r="S12" s="146">
        <v>0</v>
      </c>
      <c r="T12" s="146">
        <v>0</v>
      </c>
      <c r="U12" s="146">
        <v>0</v>
      </c>
    </row>
    <row r="13" spans="1:21" x14ac:dyDescent="0.25">
      <c r="A13" s="1829"/>
      <c r="B13" s="255" t="s">
        <v>749</v>
      </c>
      <c r="C13" s="249" t="s">
        <v>695</v>
      </c>
      <c r="D13" s="252">
        <v>2</v>
      </c>
      <c r="E13" s="146">
        <v>77.48</v>
      </c>
      <c r="F13" s="170">
        <v>2</v>
      </c>
      <c r="G13" s="170">
        <v>84.9273448</v>
      </c>
      <c r="H13" s="146">
        <v>0</v>
      </c>
      <c r="I13" s="146">
        <v>0</v>
      </c>
      <c r="J13" s="146">
        <v>1</v>
      </c>
      <c r="K13" s="146">
        <v>45.1073448</v>
      </c>
      <c r="L13" s="146">
        <v>0</v>
      </c>
      <c r="M13" s="146">
        <v>0</v>
      </c>
      <c r="N13" s="146">
        <v>1</v>
      </c>
      <c r="O13" s="146">
        <v>39.82</v>
      </c>
      <c r="P13" s="146">
        <v>0</v>
      </c>
      <c r="Q13" s="146">
        <v>0</v>
      </c>
      <c r="R13" s="146">
        <v>0</v>
      </c>
      <c r="S13" s="146">
        <v>0</v>
      </c>
      <c r="T13" s="146">
        <v>0</v>
      </c>
      <c r="U13" s="146">
        <v>0</v>
      </c>
    </row>
    <row r="14" spans="1:21" x14ac:dyDescent="0.25">
      <c r="A14" s="1827" t="s">
        <v>750</v>
      </c>
      <c r="B14" s="1827" t="s">
        <v>751</v>
      </c>
      <c r="C14" s="249" t="s">
        <v>696</v>
      </c>
      <c r="D14" s="252">
        <v>1</v>
      </c>
      <c r="E14" s="146">
        <v>601.54999999999995</v>
      </c>
      <c r="F14" s="170">
        <v>6</v>
      </c>
      <c r="G14" s="170">
        <v>34224.29</v>
      </c>
      <c r="H14" s="146">
        <v>0</v>
      </c>
      <c r="I14" s="146">
        <v>0</v>
      </c>
      <c r="J14" s="146">
        <v>0</v>
      </c>
      <c r="K14" s="146">
        <v>0</v>
      </c>
      <c r="L14" s="146">
        <v>0</v>
      </c>
      <c r="M14" s="146">
        <v>0</v>
      </c>
      <c r="N14" s="146">
        <v>1</v>
      </c>
      <c r="O14" s="146">
        <v>115.64</v>
      </c>
      <c r="P14" s="146">
        <v>3</v>
      </c>
      <c r="Q14" s="146">
        <v>6227.88</v>
      </c>
      <c r="R14" s="146">
        <v>1</v>
      </c>
      <c r="S14" s="146">
        <v>24.09</v>
      </c>
      <c r="T14" s="146">
        <v>1</v>
      </c>
      <c r="U14" s="146">
        <v>27856.68</v>
      </c>
    </row>
    <row r="15" spans="1:21" x14ac:dyDescent="0.25">
      <c r="A15" s="1828"/>
      <c r="B15" s="1829"/>
      <c r="C15" s="249" t="s">
        <v>697</v>
      </c>
      <c r="D15" s="252">
        <v>3</v>
      </c>
      <c r="E15" s="146">
        <v>914.20791999999994</v>
      </c>
      <c r="F15" s="170">
        <v>7</v>
      </c>
      <c r="G15" s="170">
        <v>932.45899999999995</v>
      </c>
      <c r="H15" s="146">
        <v>1</v>
      </c>
      <c r="I15" s="146">
        <v>53.89</v>
      </c>
      <c r="J15" s="146">
        <v>1</v>
      </c>
      <c r="K15" s="146">
        <v>25.2456</v>
      </c>
      <c r="L15" s="146">
        <v>0</v>
      </c>
      <c r="M15" s="146">
        <v>0</v>
      </c>
      <c r="N15" s="146">
        <v>0</v>
      </c>
      <c r="O15" s="146">
        <v>0</v>
      </c>
      <c r="P15" s="146">
        <v>0</v>
      </c>
      <c r="Q15" s="146">
        <v>0</v>
      </c>
      <c r="R15" s="146">
        <v>2</v>
      </c>
      <c r="S15" s="146">
        <v>730</v>
      </c>
      <c r="T15" s="146">
        <v>3</v>
      </c>
      <c r="U15" s="146">
        <v>123.32340000000001</v>
      </c>
    </row>
    <row r="16" spans="1:21" x14ac:dyDescent="0.25">
      <c r="A16" s="1828"/>
      <c r="B16" s="255" t="s">
        <v>752</v>
      </c>
      <c r="C16" s="249" t="s">
        <v>698</v>
      </c>
      <c r="D16" s="252">
        <v>22</v>
      </c>
      <c r="E16" s="146">
        <v>4644.4648800999994</v>
      </c>
      <c r="F16" s="170">
        <v>15</v>
      </c>
      <c r="G16" s="170">
        <v>2086.7383650000002</v>
      </c>
      <c r="H16" s="146">
        <v>5</v>
      </c>
      <c r="I16" s="146">
        <v>141.13036500000001</v>
      </c>
      <c r="J16" s="146">
        <v>1</v>
      </c>
      <c r="K16" s="146">
        <v>15</v>
      </c>
      <c r="L16" s="146">
        <v>4</v>
      </c>
      <c r="M16" s="146">
        <v>633.55999999999995</v>
      </c>
      <c r="N16" s="146">
        <v>1</v>
      </c>
      <c r="O16" s="146">
        <v>28.05</v>
      </c>
      <c r="P16" s="146">
        <v>2</v>
      </c>
      <c r="Q16" s="146">
        <v>119.84800000000001</v>
      </c>
      <c r="R16" s="146">
        <v>2</v>
      </c>
      <c r="S16" s="146">
        <v>1149.1500000000001</v>
      </c>
      <c r="T16" s="146">
        <v>0</v>
      </c>
      <c r="U16" s="146">
        <v>0</v>
      </c>
    </row>
    <row r="17" spans="1:21" x14ac:dyDescent="0.25">
      <c r="A17" s="1828"/>
      <c r="B17" s="255" t="s">
        <v>753</v>
      </c>
      <c r="C17" s="249" t="s">
        <v>699</v>
      </c>
      <c r="D17" s="252">
        <v>14</v>
      </c>
      <c r="E17" s="146">
        <v>279.06739999999996</v>
      </c>
      <c r="F17" s="170">
        <v>19</v>
      </c>
      <c r="G17" s="170">
        <v>770.63407396599996</v>
      </c>
      <c r="H17" s="146">
        <v>1</v>
      </c>
      <c r="I17" s="146">
        <v>44.741307599999999</v>
      </c>
      <c r="J17" s="146">
        <v>2</v>
      </c>
      <c r="K17" s="146">
        <v>28.87</v>
      </c>
      <c r="L17" s="146">
        <v>3</v>
      </c>
      <c r="M17" s="146">
        <v>76.39</v>
      </c>
      <c r="N17" s="146">
        <v>1</v>
      </c>
      <c r="O17" s="146">
        <v>49.92</v>
      </c>
      <c r="P17" s="146">
        <v>4</v>
      </c>
      <c r="Q17" s="146">
        <v>261.39165596599997</v>
      </c>
      <c r="R17" s="146">
        <v>4</v>
      </c>
      <c r="S17" s="146">
        <v>158.14000000000001</v>
      </c>
      <c r="T17" s="146">
        <v>4</v>
      </c>
      <c r="U17" s="146">
        <v>151.18111039999999</v>
      </c>
    </row>
    <row r="18" spans="1:21" x14ac:dyDescent="0.25">
      <c r="A18" s="1828"/>
      <c r="B18" s="1827" t="s">
        <v>754</v>
      </c>
      <c r="C18" s="249" t="s">
        <v>700</v>
      </c>
      <c r="D18" s="252">
        <v>5</v>
      </c>
      <c r="E18" s="146">
        <v>555.20499999999993</v>
      </c>
      <c r="F18" s="170">
        <v>3</v>
      </c>
      <c r="G18" s="170">
        <v>83.181600000000003</v>
      </c>
      <c r="H18" s="146">
        <v>0</v>
      </c>
      <c r="I18" s="146">
        <v>0</v>
      </c>
      <c r="J18" s="146">
        <v>1</v>
      </c>
      <c r="K18" s="146">
        <v>8.4816000000000003</v>
      </c>
      <c r="L18" s="146">
        <v>0</v>
      </c>
      <c r="M18" s="146">
        <v>0</v>
      </c>
      <c r="N18" s="146">
        <v>0</v>
      </c>
      <c r="O18" s="146">
        <v>0</v>
      </c>
      <c r="P18" s="146">
        <v>1</v>
      </c>
      <c r="Q18" s="146">
        <v>18.72</v>
      </c>
      <c r="R18" s="146">
        <v>1</v>
      </c>
      <c r="S18" s="146">
        <v>55.98</v>
      </c>
      <c r="T18" s="146">
        <v>0</v>
      </c>
      <c r="U18" s="146">
        <v>0</v>
      </c>
    </row>
    <row r="19" spans="1:21" x14ac:dyDescent="0.25">
      <c r="A19" s="1828"/>
      <c r="B19" s="1828"/>
      <c r="C19" s="249" t="s">
        <v>701</v>
      </c>
      <c r="D19" s="252">
        <v>6</v>
      </c>
      <c r="E19" s="146">
        <v>240.97613100000001</v>
      </c>
      <c r="F19" s="170">
        <v>1</v>
      </c>
      <c r="G19" s="170">
        <v>14.251519999999999</v>
      </c>
      <c r="H19" s="146">
        <v>1</v>
      </c>
      <c r="I19" s="146">
        <v>14.251519999999999</v>
      </c>
      <c r="J19" s="146">
        <v>0</v>
      </c>
      <c r="K19" s="146">
        <v>0</v>
      </c>
      <c r="L19" s="146">
        <v>0</v>
      </c>
      <c r="M19" s="146">
        <v>0</v>
      </c>
      <c r="N19" s="146">
        <v>0</v>
      </c>
      <c r="O19" s="146">
        <v>0</v>
      </c>
      <c r="P19" s="146">
        <v>0</v>
      </c>
      <c r="Q19" s="146">
        <v>0</v>
      </c>
      <c r="R19" s="146">
        <v>0</v>
      </c>
      <c r="S19" s="146">
        <v>0</v>
      </c>
      <c r="T19" s="146">
        <v>0</v>
      </c>
      <c r="U19" s="146">
        <v>0</v>
      </c>
    </row>
    <row r="20" spans="1:21" x14ac:dyDescent="0.25">
      <c r="A20" s="1828"/>
      <c r="B20" s="1829"/>
      <c r="C20" s="249" t="s">
        <v>702</v>
      </c>
      <c r="D20" s="252">
        <v>0</v>
      </c>
      <c r="E20" s="146">
        <v>0</v>
      </c>
      <c r="F20" s="170">
        <v>1</v>
      </c>
      <c r="G20" s="170">
        <v>45.9</v>
      </c>
      <c r="H20" s="146">
        <v>0</v>
      </c>
      <c r="I20" s="146">
        <v>0</v>
      </c>
      <c r="J20" s="146">
        <v>0</v>
      </c>
      <c r="K20" s="146">
        <v>0</v>
      </c>
      <c r="L20" s="146">
        <v>0</v>
      </c>
      <c r="M20" s="146">
        <v>0</v>
      </c>
      <c r="N20" s="146">
        <v>1</v>
      </c>
      <c r="O20" s="146">
        <v>45.9</v>
      </c>
      <c r="P20" s="146">
        <v>0</v>
      </c>
      <c r="Q20" s="146">
        <v>0</v>
      </c>
      <c r="R20" s="146">
        <v>0</v>
      </c>
      <c r="S20" s="146">
        <v>0</v>
      </c>
      <c r="T20" s="146">
        <v>0</v>
      </c>
      <c r="U20" s="146">
        <v>0</v>
      </c>
    </row>
    <row r="21" spans="1:21" x14ac:dyDescent="0.25">
      <c r="A21" s="1828"/>
      <c r="B21" s="255" t="s">
        <v>755</v>
      </c>
      <c r="C21" s="249" t="s">
        <v>703</v>
      </c>
      <c r="D21" s="252">
        <v>6</v>
      </c>
      <c r="E21" s="146">
        <v>1256.2571</v>
      </c>
      <c r="F21" s="170">
        <v>5</v>
      </c>
      <c r="G21" s="170">
        <v>2493.5074999999997</v>
      </c>
      <c r="H21" s="146">
        <v>0</v>
      </c>
      <c r="I21" s="146">
        <v>0</v>
      </c>
      <c r="J21" s="146">
        <v>0</v>
      </c>
      <c r="K21" s="146">
        <v>0</v>
      </c>
      <c r="L21" s="146">
        <v>0</v>
      </c>
      <c r="M21" s="146">
        <v>0</v>
      </c>
      <c r="N21" s="146">
        <v>2</v>
      </c>
      <c r="O21" s="146">
        <v>2029.4839999999999</v>
      </c>
      <c r="P21" s="146">
        <v>0</v>
      </c>
      <c r="Q21" s="146">
        <v>0</v>
      </c>
      <c r="R21" s="146">
        <v>2</v>
      </c>
      <c r="S21" s="146">
        <v>438.12</v>
      </c>
      <c r="T21" s="146">
        <v>1</v>
      </c>
      <c r="U21" s="146">
        <v>25.903500000000001</v>
      </c>
    </row>
    <row r="22" spans="1:21" x14ac:dyDescent="0.25">
      <c r="A22" s="1828"/>
      <c r="B22" s="1827" t="s">
        <v>144</v>
      </c>
      <c r="C22" s="249" t="s">
        <v>704</v>
      </c>
      <c r="D22" s="252">
        <v>5</v>
      </c>
      <c r="E22" s="146">
        <v>4895.93</v>
      </c>
      <c r="F22" s="170">
        <v>8</v>
      </c>
      <c r="G22" s="170">
        <v>2375.9214160000001</v>
      </c>
      <c r="H22" s="146">
        <v>1</v>
      </c>
      <c r="I22" s="146">
        <v>16.473600000000001</v>
      </c>
      <c r="J22" s="146">
        <v>1</v>
      </c>
      <c r="K22" s="146">
        <v>1550.8093160000001</v>
      </c>
      <c r="L22" s="146">
        <v>2</v>
      </c>
      <c r="M22" s="146">
        <v>749.22800000000007</v>
      </c>
      <c r="N22" s="146">
        <v>0</v>
      </c>
      <c r="O22" s="146">
        <v>0</v>
      </c>
      <c r="P22" s="146">
        <v>0</v>
      </c>
      <c r="Q22" s="146">
        <v>0</v>
      </c>
      <c r="R22" s="146">
        <v>2</v>
      </c>
      <c r="S22" s="146">
        <v>19.27</v>
      </c>
      <c r="T22" s="146">
        <v>2</v>
      </c>
      <c r="U22" s="146">
        <v>40.140500000000003</v>
      </c>
    </row>
    <row r="23" spans="1:21" x14ac:dyDescent="0.25">
      <c r="A23" s="1828"/>
      <c r="B23" s="1828"/>
      <c r="C23" s="249" t="s">
        <v>705</v>
      </c>
      <c r="D23" s="252">
        <v>7</v>
      </c>
      <c r="E23" s="146">
        <v>215.69183999999998</v>
      </c>
      <c r="F23" s="170">
        <v>4</v>
      </c>
      <c r="G23" s="170">
        <v>153.29760000000002</v>
      </c>
      <c r="H23" s="146">
        <v>0</v>
      </c>
      <c r="I23" s="146">
        <v>0</v>
      </c>
      <c r="J23" s="146">
        <v>0</v>
      </c>
      <c r="K23" s="146">
        <v>0</v>
      </c>
      <c r="L23" s="146">
        <v>1</v>
      </c>
      <c r="M23" s="146">
        <v>6.81</v>
      </c>
      <c r="N23" s="146">
        <v>0</v>
      </c>
      <c r="O23" s="146">
        <v>0</v>
      </c>
      <c r="P23" s="146">
        <v>0</v>
      </c>
      <c r="Q23" s="146">
        <v>0</v>
      </c>
      <c r="R23" s="146">
        <v>2</v>
      </c>
      <c r="S23" s="146">
        <v>131.4</v>
      </c>
      <c r="T23" s="146">
        <v>1</v>
      </c>
      <c r="U23" s="146">
        <v>15.0876</v>
      </c>
    </row>
    <row r="24" spans="1:21" x14ac:dyDescent="0.25">
      <c r="A24" s="1829"/>
      <c r="B24" s="1829"/>
      <c r="C24" s="249" t="s">
        <v>706</v>
      </c>
      <c r="D24" s="252">
        <v>12</v>
      </c>
      <c r="E24" s="146">
        <v>3584.8555719999995</v>
      </c>
      <c r="F24" s="170">
        <v>4</v>
      </c>
      <c r="G24" s="170">
        <v>5045.96</v>
      </c>
      <c r="H24" s="146">
        <v>0</v>
      </c>
      <c r="I24" s="146">
        <v>0</v>
      </c>
      <c r="J24" s="146">
        <v>1</v>
      </c>
      <c r="K24" s="146">
        <v>13.53</v>
      </c>
      <c r="L24" s="146">
        <v>0</v>
      </c>
      <c r="M24" s="146">
        <v>0</v>
      </c>
      <c r="N24" s="146">
        <v>0</v>
      </c>
      <c r="O24" s="146">
        <v>0</v>
      </c>
      <c r="P24" s="146">
        <v>2</v>
      </c>
      <c r="Q24" s="146">
        <v>4197.75</v>
      </c>
      <c r="R24" s="146">
        <v>1</v>
      </c>
      <c r="S24" s="146">
        <v>834.68</v>
      </c>
      <c r="T24" s="146">
        <v>0</v>
      </c>
      <c r="U24" s="146">
        <v>0</v>
      </c>
    </row>
    <row r="25" spans="1:21" x14ac:dyDescent="0.25">
      <c r="A25" s="1827" t="s">
        <v>594</v>
      </c>
      <c r="B25" s="1827" t="s">
        <v>756</v>
      </c>
      <c r="C25" s="249" t="s">
        <v>707</v>
      </c>
      <c r="D25" s="252">
        <v>2</v>
      </c>
      <c r="E25" s="146">
        <v>558.4</v>
      </c>
      <c r="F25" s="170">
        <v>0</v>
      </c>
      <c r="G25" s="170">
        <v>0</v>
      </c>
      <c r="H25" s="146">
        <v>0</v>
      </c>
      <c r="I25" s="146">
        <v>0</v>
      </c>
      <c r="J25" s="146">
        <v>0</v>
      </c>
      <c r="K25" s="146">
        <v>0</v>
      </c>
      <c r="L25" s="146">
        <v>0</v>
      </c>
      <c r="M25" s="146">
        <v>0</v>
      </c>
      <c r="N25" s="146">
        <v>0</v>
      </c>
      <c r="O25" s="146">
        <v>0</v>
      </c>
      <c r="P25" s="146">
        <v>0</v>
      </c>
      <c r="Q25" s="146">
        <v>0</v>
      </c>
      <c r="R25" s="146">
        <v>0</v>
      </c>
      <c r="S25" s="146">
        <v>0</v>
      </c>
      <c r="T25" s="146">
        <v>0</v>
      </c>
      <c r="U25" s="146">
        <v>0</v>
      </c>
    </row>
    <row r="26" spans="1:21" x14ac:dyDescent="0.25">
      <c r="A26" s="1828"/>
      <c r="B26" s="1828"/>
      <c r="C26" s="249" t="s">
        <v>708</v>
      </c>
      <c r="D26" s="252">
        <v>0</v>
      </c>
      <c r="E26" s="146">
        <v>0</v>
      </c>
      <c r="F26" s="170">
        <v>0</v>
      </c>
      <c r="G26" s="170">
        <v>0</v>
      </c>
      <c r="H26" s="146">
        <v>0</v>
      </c>
      <c r="I26" s="146">
        <v>0</v>
      </c>
      <c r="J26" s="146">
        <v>0</v>
      </c>
      <c r="K26" s="146">
        <v>0</v>
      </c>
      <c r="L26" s="146">
        <v>0</v>
      </c>
      <c r="M26" s="146">
        <v>0</v>
      </c>
      <c r="N26" s="146">
        <v>0</v>
      </c>
      <c r="O26" s="146">
        <v>0</v>
      </c>
      <c r="P26" s="146">
        <v>0</v>
      </c>
      <c r="Q26" s="146">
        <v>0</v>
      </c>
      <c r="R26" s="146">
        <v>0</v>
      </c>
      <c r="S26" s="146">
        <v>0</v>
      </c>
      <c r="T26" s="146">
        <v>0</v>
      </c>
      <c r="U26" s="146">
        <v>0</v>
      </c>
    </row>
    <row r="27" spans="1:21" x14ac:dyDescent="0.25">
      <c r="A27" s="1828"/>
      <c r="B27" s="1828"/>
      <c r="C27" s="249" t="s">
        <v>709</v>
      </c>
      <c r="D27" s="252">
        <v>2</v>
      </c>
      <c r="E27" s="146">
        <v>520.92999999999995</v>
      </c>
      <c r="F27" s="170">
        <v>1</v>
      </c>
      <c r="G27" s="170">
        <v>6.3</v>
      </c>
      <c r="H27" s="146">
        <v>1</v>
      </c>
      <c r="I27" s="146">
        <v>6.3</v>
      </c>
      <c r="J27" s="146">
        <v>0</v>
      </c>
      <c r="K27" s="146">
        <v>0</v>
      </c>
      <c r="L27" s="146">
        <v>0</v>
      </c>
      <c r="M27" s="146">
        <v>0</v>
      </c>
      <c r="N27" s="146">
        <v>0</v>
      </c>
      <c r="O27" s="146">
        <v>0</v>
      </c>
      <c r="P27" s="146">
        <v>0</v>
      </c>
      <c r="Q27" s="146">
        <v>0</v>
      </c>
      <c r="R27" s="146">
        <v>0</v>
      </c>
      <c r="S27" s="146">
        <v>0</v>
      </c>
      <c r="T27" s="146">
        <v>0</v>
      </c>
      <c r="U27" s="146">
        <v>0</v>
      </c>
    </row>
    <row r="28" spans="1:21" x14ac:dyDescent="0.25">
      <c r="A28" s="1829"/>
      <c r="B28" s="1829"/>
      <c r="C28" s="249" t="s">
        <v>710</v>
      </c>
      <c r="D28" s="252">
        <v>0</v>
      </c>
      <c r="E28" s="146">
        <v>0</v>
      </c>
      <c r="F28" s="170">
        <v>0</v>
      </c>
      <c r="G28" s="170">
        <v>0</v>
      </c>
      <c r="H28" s="146">
        <v>0</v>
      </c>
      <c r="I28" s="146">
        <v>0</v>
      </c>
      <c r="J28" s="146">
        <v>0</v>
      </c>
      <c r="K28" s="146">
        <v>0</v>
      </c>
      <c r="L28" s="146">
        <v>0</v>
      </c>
      <c r="M28" s="146">
        <v>0</v>
      </c>
      <c r="N28" s="146">
        <v>0</v>
      </c>
      <c r="O28" s="146">
        <v>0</v>
      </c>
      <c r="P28" s="146">
        <v>0</v>
      </c>
      <c r="Q28" s="146">
        <v>0</v>
      </c>
      <c r="R28" s="146">
        <v>0</v>
      </c>
      <c r="S28" s="146">
        <v>0</v>
      </c>
      <c r="T28" s="146">
        <v>0</v>
      </c>
      <c r="U28" s="146">
        <v>0</v>
      </c>
    </row>
    <row r="29" spans="1:21" x14ac:dyDescent="0.25">
      <c r="A29" s="1834" t="s">
        <v>757</v>
      </c>
      <c r="B29" s="1834" t="s">
        <v>757</v>
      </c>
      <c r="C29" s="249" t="s">
        <v>711</v>
      </c>
      <c r="D29" s="252">
        <v>8</v>
      </c>
      <c r="E29" s="146">
        <v>324.42033169999996</v>
      </c>
      <c r="F29" s="170">
        <v>12</v>
      </c>
      <c r="G29" s="170">
        <v>3849.8202532999999</v>
      </c>
      <c r="H29" s="146">
        <v>2</v>
      </c>
      <c r="I29" s="146">
        <v>76.065600000000003</v>
      </c>
      <c r="J29" s="146">
        <v>2</v>
      </c>
      <c r="K29" s="146">
        <v>54.699999999999996</v>
      </c>
      <c r="L29" s="146">
        <v>2</v>
      </c>
      <c r="M29" s="146">
        <v>86.129519999999999</v>
      </c>
      <c r="N29" s="146">
        <v>2</v>
      </c>
      <c r="O29" s="146">
        <v>561.15</v>
      </c>
      <c r="P29" s="146">
        <v>2</v>
      </c>
      <c r="Q29" s="146">
        <v>3010.8051332999999</v>
      </c>
      <c r="R29" s="146">
        <v>1</v>
      </c>
      <c r="S29" s="146">
        <v>48.97</v>
      </c>
      <c r="T29" s="146">
        <v>1</v>
      </c>
      <c r="U29" s="146">
        <v>12</v>
      </c>
    </row>
    <row r="30" spans="1:21" x14ac:dyDescent="0.25">
      <c r="A30" s="1835"/>
      <c r="B30" s="1835"/>
      <c r="C30" s="249" t="s">
        <v>712</v>
      </c>
      <c r="D30" s="252">
        <v>1</v>
      </c>
      <c r="E30" s="146">
        <v>48.943300000000001</v>
      </c>
      <c r="F30" s="170">
        <v>2</v>
      </c>
      <c r="G30" s="170">
        <v>1521.78</v>
      </c>
      <c r="H30" s="146">
        <v>1</v>
      </c>
      <c r="I30" s="146">
        <v>21.78</v>
      </c>
      <c r="J30" s="146">
        <v>0</v>
      </c>
      <c r="K30" s="146">
        <v>0</v>
      </c>
      <c r="L30" s="146">
        <v>0</v>
      </c>
      <c r="M30" s="146">
        <v>0</v>
      </c>
      <c r="N30" s="146">
        <v>1</v>
      </c>
      <c r="O30" s="146">
        <v>1500</v>
      </c>
      <c r="P30" s="146">
        <v>0</v>
      </c>
      <c r="Q30" s="146">
        <v>0</v>
      </c>
      <c r="R30" s="146">
        <v>0</v>
      </c>
      <c r="S30" s="146">
        <v>0</v>
      </c>
      <c r="T30" s="146">
        <v>0</v>
      </c>
      <c r="U30" s="146">
        <v>0</v>
      </c>
    </row>
    <row r="31" spans="1:21" x14ac:dyDescent="0.25">
      <c r="A31" s="1835"/>
      <c r="B31" s="1835"/>
      <c r="C31" s="249" t="s">
        <v>713</v>
      </c>
      <c r="D31" s="252">
        <v>1</v>
      </c>
      <c r="E31" s="146">
        <v>16.07</v>
      </c>
      <c r="F31" s="170">
        <v>0</v>
      </c>
      <c r="G31" s="170">
        <v>0</v>
      </c>
      <c r="H31" s="146">
        <v>0</v>
      </c>
      <c r="I31" s="146">
        <v>0</v>
      </c>
      <c r="J31" s="146">
        <v>0</v>
      </c>
      <c r="K31" s="146">
        <v>0</v>
      </c>
      <c r="L31" s="146">
        <v>0</v>
      </c>
      <c r="M31" s="146">
        <v>0</v>
      </c>
      <c r="N31" s="146">
        <v>0</v>
      </c>
      <c r="O31" s="146">
        <v>0</v>
      </c>
      <c r="P31" s="146">
        <v>0</v>
      </c>
      <c r="Q31" s="146">
        <v>0</v>
      </c>
      <c r="R31" s="146">
        <v>0</v>
      </c>
      <c r="S31" s="146">
        <v>0</v>
      </c>
      <c r="T31" s="146">
        <v>0</v>
      </c>
      <c r="U31" s="146">
        <v>0</v>
      </c>
    </row>
    <row r="32" spans="1:21" x14ac:dyDescent="0.25">
      <c r="A32" s="1835"/>
      <c r="B32" s="1835"/>
      <c r="C32" s="249" t="s">
        <v>714</v>
      </c>
      <c r="D32" s="252">
        <v>13</v>
      </c>
      <c r="E32" s="146">
        <v>1596.7931286</v>
      </c>
      <c r="F32" s="170">
        <v>13</v>
      </c>
      <c r="G32" s="170">
        <v>482.87293499999998</v>
      </c>
      <c r="H32" s="146">
        <v>2</v>
      </c>
      <c r="I32" s="146">
        <v>32.1</v>
      </c>
      <c r="J32" s="146">
        <v>3</v>
      </c>
      <c r="K32" s="146">
        <v>93.82</v>
      </c>
      <c r="L32" s="146">
        <v>2</v>
      </c>
      <c r="M32" s="146">
        <v>77.14</v>
      </c>
      <c r="N32" s="146">
        <v>1</v>
      </c>
      <c r="O32" s="146">
        <v>12.72</v>
      </c>
      <c r="P32" s="146">
        <v>1</v>
      </c>
      <c r="Q32" s="146">
        <v>48.183687499999998</v>
      </c>
      <c r="R32" s="146">
        <v>1</v>
      </c>
      <c r="S32" s="146">
        <v>81.94</v>
      </c>
      <c r="T32" s="146">
        <v>3</v>
      </c>
      <c r="U32" s="146">
        <v>136.96924749999999</v>
      </c>
    </row>
    <row r="33" spans="1:21" x14ac:dyDescent="0.25">
      <c r="A33" s="1835"/>
      <c r="B33" s="1835"/>
      <c r="C33" s="249" t="s">
        <v>715</v>
      </c>
      <c r="D33" s="252">
        <v>1</v>
      </c>
      <c r="E33" s="146">
        <v>1701.44</v>
      </c>
      <c r="F33" s="170">
        <v>1</v>
      </c>
      <c r="G33" s="170">
        <v>19.463999999999999</v>
      </c>
      <c r="H33" s="146">
        <v>0</v>
      </c>
      <c r="I33" s="146">
        <v>0</v>
      </c>
      <c r="J33" s="146">
        <v>0</v>
      </c>
      <c r="K33" s="146">
        <v>0</v>
      </c>
      <c r="L33" s="146">
        <v>0</v>
      </c>
      <c r="M33" s="146">
        <v>0</v>
      </c>
      <c r="N33" s="146">
        <v>1</v>
      </c>
      <c r="O33" s="146">
        <v>19.463999999999999</v>
      </c>
      <c r="P33" s="146">
        <v>0</v>
      </c>
      <c r="Q33" s="146">
        <v>0</v>
      </c>
      <c r="R33" s="146">
        <v>0</v>
      </c>
      <c r="S33" s="146">
        <v>0</v>
      </c>
      <c r="T33" s="146">
        <v>0</v>
      </c>
      <c r="U33" s="146">
        <v>0</v>
      </c>
    </row>
    <row r="34" spans="1:21" x14ac:dyDescent="0.25">
      <c r="A34" s="1835"/>
      <c r="B34" s="1835"/>
      <c r="C34" s="249" t="s">
        <v>716</v>
      </c>
      <c r="D34" s="252">
        <v>2</v>
      </c>
      <c r="E34" s="146">
        <v>1793</v>
      </c>
      <c r="F34" s="170">
        <v>1</v>
      </c>
      <c r="G34" s="170">
        <v>24.54</v>
      </c>
      <c r="H34" s="146">
        <v>0</v>
      </c>
      <c r="I34" s="146">
        <v>0</v>
      </c>
      <c r="J34" s="146">
        <v>0</v>
      </c>
      <c r="K34" s="146">
        <v>0</v>
      </c>
      <c r="L34" s="146">
        <v>0</v>
      </c>
      <c r="M34" s="146">
        <v>0</v>
      </c>
      <c r="N34" s="146">
        <v>1</v>
      </c>
      <c r="O34" s="146">
        <v>24.54</v>
      </c>
      <c r="P34" s="146">
        <v>0</v>
      </c>
      <c r="Q34" s="146">
        <v>0</v>
      </c>
      <c r="R34" s="146">
        <v>0</v>
      </c>
      <c r="S34" s="146">
        <v>0</v>
      </c>
      <c r="T34" s="146">
        <v>0</v>
      </c>
      <c r="U34" s="146">
        <v>0</v>
      </c>
    </row>
    <row r="35" spans="1:21" x14ac:dyDescent="0.25">
      <c r="A35" s="1836"/>
      <c r="B35" s="1836"/>
      <c r="C35" s="249" t="s">
        <v>717</v>
      </c>
      <c r="D35" s="252">
        <v>0</v>
      </c>
      <c r="E35" s="146">
        <v>0</v>
      </c>
      <c r="F35" s="170">
        <v>1</v>
      </c>
      <c r="G35" s="170">
        <v>554.75</v>
      </c>
      <c r="H35" s="146">
        <v>0</v>
      </c>
      <c r="I35" s="146">
        <v>0</v>
      </c>
      <c r="J35" s="146">
        <v>0</v>
      </c>
      <c r="K35" s="146">
        <v>0</v>
      </c>
      <c r="L35" s="146">
        <v>0</v>
      </c>
      <c r="M35" s="146">
        <v>0</v>
      </c>
      <c r="N35" s="146">
        <v>0</v>
      </c>
      <c r="O35" s="146">
        <v>0</v>
      </c>
      <c r="P35" s="146">
        <v>0</v>
      </c>
      <c r="Q35" s="146">
        <v>0</v>
      </c>
      <c r="R35" s="146">
        <v>0</v>
      </c>
      <c r="S35" s="146">
        <v>0</v>
      </c>
      <c r="T35" s="146">
        <v>1</v>
      </c>
      <c r="U35" s="146">
        <v>554.75</v>
      </c>
    </row>
    <row r="36" spans="1:21" x14ac:dyDescent="0.25">
      <c r="A36" s="1827" t="s">
        <v>758</v>
      </c>
      <c r="B36" s="1827" t="s">
        <v>758</v>
      </c>
      <c r="C36" s="249" t="s">
        <v>718</v>
      </c>
      <c r="D36" s="252">
        <v>12</v>
      </c>
      <c r="E36" s="146">
        <v>12826.930345999999</v>
      </c>
      <c r="F36" s="170">
        <v>25</v>
      </c>
      <c r="G36" s="170">
        <v>12736.748714910002</v>
      </c>
      <c r="H36" s="146">
        <v>1</v>
      </c>
      <c r="I36" s="146">
        <v>33.130000000000003</v>
      </c>
      <c r="J36" s="146">
        <v>2</v>
      </c>
      <c r="K36" s="146">
        <v>4271.8280999999997</v>
      </c>
      <c r="L36" s="146">
        <v>4</v>
      </c>
      <c r="M36" s="146">
        <v>255.05</v>
      </c>
      <c r="N36" s="146">
        <v>4</v>
      </c>
      <c r="O36" s="146">
        <v>150.92431999999999</v>
      </c>
      <c r="P36" s="146">
        <v>0</v>
      </c>
      <c r="Q36" s="146">
        <v>0</v>
      </c>
      <c r="R36" s="146">
        <v>10</v>
      </c>
      <c r="S36" s="146">
        <v>7788.43</v>
      </c>
      <c r="T36" s="146">
        <v>4</v>
      </c>
      <c r="U36" s="146">
        <v>237.38629491</v>
      </c>
    </row>
    <row r="37" spans="1:21" x14ac:dyDescent="0.25">
      <c r="A37" s="1828"/>
      <c r="B37" s="1828"/>
      <c r="C37" s="249" t="s">
        <v>719</v>
      </c>
      <c r="D37" s="252">
        <v>4</v>
      </c>
      <c r="E37" s="146">
        <v>2057.21</v>
      </c>
      <c r="F37" s="170">
        <v>1</v>
      </c>
      <c r="G37" s="170">
        <v>1151</v>
      </c>
      <c r="H37" s="146">
        <v>1</v>
      </c>
      <c r="I37" s="146">
        <v>1151</v>
      </c>
      <c r="J37" s="146">
        <v>0</v>
      </c>
      <c r="K37" s="146">
        <v>0</v>
      </c>
      <c r="L37" s="146">
        <v>0</v>
      </c>
      <c r="M37" s="146">
        <v>0</v>
      </c>
      <c r="N37" s="146">
        <v>0</v>
      </c>
      <c r="O37" s="146">
        <v>0</v>
      </c>
      <c r="P37" s="146">
        <v>0</v>
      </c>
      <c r="Q37" s="146">
        <v>0</v>
      </c>
      <c r="R37" s="146">
        <v>0</v>
      </c>
      <c r="S37" s="146">
        <v>0</v>
      </c>
      <c r="T37" s="146">
        <v>0</v>
      </c>
      <c r="U37" s="146">
        <v>0</v>
      </c>
    </row>
    <row r="38" spans="1:21" x14ac:dyDescent="0.25">
      <c r="A38" s="1828"/>
      <c r="B38" s="1828"/>
      <c r="C38" s="249" t="s">
        <v>720</v>
      </c>
      <c r="D38" s="252">
        <v>4</v>
      </c>
      <c r="E38" s="146">
        <v>914.39506000000006</v>
      </c>
      <c r="F38" s="170">
        <v>1</v>
      </c>
      <c r="G38" s="170">
        <v>48.93</v>
      </c>
      <c r="H38" s="146">
        <v>0</v>
      </c>
      <c r="I38" s="146">
        <v>0</v>
      </c>
      <c r="J38" s="146">
        <v>0</v>
      </c>
      <c r="K38" s="146">
        <v>0</v>
      </c>
      <c r="L38" s="146">
        <v>0</v>
      </c>
      <c r="M38" s="146">
        <v>0</v>
      </c>
      <c r="N38" s="146">
        <v>0</v>
      </c>
      <c r="O38" s="146">
        <v>0</v>
      </c>
      <c r="P38" s="146">
        <v>1</v>
      </c>
      <c r="Q38" s="146">
        <v>48.93</v>
      </c>
      <c r="R38" s="146">
        <v>0</v>
      </c>
      <c r="S38" s="146">
        <v>0</v>
      </c>
      <c r="T38" s="146">
        <v>0</v>
      </c>
      <c r="U38" s="146">
        <v>0</v>
      </c>
    </row>
    <row r="39" spans="1:21" x14ac:dyDescent="0.25">
      <c r="A39" s="1828"/>
      <c r="B39" s="1828"/>
      <c r="C39" s="249" t="s">
        <v>721</v>
      </c>
      <c r="D39" s="252">
        <v>1</v>
      </c>
      <c r="E39" s="146">
        <v>1171.58</v>
      </c>
      <c r="F39" s="170">
        <v>1</v>
      </c>
      <c r="G39" s="170">
        <v>2614.6458591999999</v>
      </c>
      <c r="H39" s="146">
        <v>0</v>
      </c>
      <c r="I39" s="146">
        <v>0</v>
      </c>
      <c r="J39" s="146">
        <v>1</v>
      </c>
      <c r="K39" s="146">
        <v>2614.6458591999999</v>
      </c>
      <c r="L39" s="146">
        <v>0</v>
      </c>
      <c r="M39" s="146">
        <v>0</v>
      </c>
      <c r="N39" s="146">
        <v>0</v>
      </c>
      <c r="O39" s="146">
        <v>0</v>
      </c>
      <c r="P39" s="146">
        <v>0</v>
      </c>
      <c r="Q39" s="146">
        <v>0</v>
      </c>
      <c r="R39" s="146">
        <v>0</v>
      </c>
      <c r="S39" s="146">
        <v>0</v>
      </c>
      <c r="T39" s="146">
        <v>0</v>
      </c>
      <c r="U39" s="146">
        <v>0</v>
      </c>
    </row>
    <row r="40" spans="1:21" x14ac:dyDescent="0.25">
      <c r="A40" s="1829"/>
      <c r="B40" s="1829"/>
      <c r="C40" s="249" t="s">
        <v>722</v>
      </c>
      <c r="D40" s="252">
        <v>1</v>
      </c>
      <c r="E40" s="146">
        <v>49.965440000000001</v>
      </c>
      <c r="F40" s="170">
        <v>0</v>
      </c>
      <c r="G40" s="170">
        <v>0</v>
      </c>
      <c r="H40" s="146">
        <v>0</v>
      </c>
      <c r="I40" s="146">
        <v>0</v>
      </c>
      <c r="J40" s="146">
        <v>0</v>
      </c>
      <c r="K40" s="146">
        <v>0</v>
      </c>
      <c r="L40" s="146">
        <v>0</v>
      </c>
      <c r="M40" s="146">
        <v>0</v>
      </c>
      <c r="N40" s="146">
        <v>0</v>
      </c>
      <c r="O40" s="146">
        <v>0</v>
      </c>
      <c r="P40" s="146">
        <v>0</v>
      </c>
      <c r="Q40" s="146">
        <v>0</v>
      </c>
      <c r="R40" s="146">
        <v>0</v>
      </c>
      <c r="S40" s="146">
        <v>0</v>
      </c>
      <c r="T40" s="146">
        <v>0</v>
      </c>
      <c r="U40" s="146">
        <v>0</v>
      </c>
    </row>
    <row r="41" spans="1:21" x14ac:dyDescent="0.25">
      <c r="A41" s="1827" t="s">
        <v>145</v>
      </c>
      <c r="B41" s="1827" t="s">
        <v>145</v>
      </c>
      <c r="C41" s="249" t="s">
        <v>723</v>
      </c>
      <c r="D41" s="252">
        <v>18</v>
      </c>
      <c r="E41" s="146">
        <v>8849.0514124000001</v>
      </c>
      <c r="F41" s="170">
        <v>6</v>
      </c>
      <c r="G41" s="170">
        <v>4324.4911199999997</v>
      </c>
      <c r="H41" s="146">
        <v>1</v>
      </c>
      <c r="I41" s="146">
        <v>12.07</v>
      </c>
      <c r="J41" s="146">
        <v>1</v>
      </c>
      <c r="K41" s="146">
        <v>43.161119999999997</v>
      </c>
      <c r="L41" s="146">
        <v>2</v>
      </c>
      <c r="M41" s="146">
        <v>460.49</v>
      </c>
      <c r="N41" s="146">
        <v>1</v>
      </c>
      <c r="O41" s="146">
        <v>1952.03</v>
      </c>
      <c r="P41" s="146">
        <v>1</v>
      </c>
      <c r="Q41" s="146">
        <v>1856.74</v>
      </c>
      <c r="R41" s="146">
        <v>0</v>
      </c>
      <c r="S41" s="146">
        <v>0</v>
      </c>
      <c r="T41" s="146">
        <v>0</v>
      </c>
      <c r="U41" s="146">
        <v>0</v>
      </c>
    </row>
    <row r="42" spans="1:21" x14ac:dyDescent="0.25">
      <c r="A42" s="1828"/>
      <c r="B42" s="1828"/>
      <c r="C42" s="249" t="s">
        <v>724</v>
      </c>
      <c r="D42" s="252">
        <v>3</v>
      </c>
      <c r="E42" s="146">
        <v>88.767200000000003</v>
      </c>
      <c r="F42" s="170">
        <v>3</v>
      </c>
      <c r="G42" s="170">
        <v>112.49199999999999</v>
      </c>
      <c r="H42" s="146">
        <v>0</v>
      </c>
      <c r="I42" s="146">
        <v>0</v>
      </c>
      <c r="J42" s="146">
        <v>1</v>
      </c>
      <c r="K42" s="146">
        <v>12.6</v>
      </c>
      <c r="L42" s="146">
        <v>0</v>
      </c>
      <c r="M42" s="146">
        <v>0</v>
      </c>
      <c r="N42" s="146">
        <v>0</v>
      </c>
      <c r="O42" s="146">
        <v>0</v>
      </c>
      <c r="P42" s="146">
        <v>1</v>
      </c>
      <c r="Q42" s="146">
        <v>29.231999999999999</v>
      </c>
      <c r="R42" s="146">
        <v>1</v>
      </c>
      <c r="S42" s="146">
        <v>70.66</v>
      </c>
      <c r="T42" s="146">
        <v>0</v>
      </c>
      <c r="U42" s="146">
        <v>0</v>
      </c>
    </row>
    <row r="43" spans="1:21" x14ac:dyDescent="0.25">
      <c r="A43" s="1829"/>
      <c r="B43" s="1829"/>
      <c r="C43" s="249" t="s">
        <v>725</v>
      </c>
      <c r="D43" s="252">
        <v>10</v>
      </c>
      <c r="E43" s="146">
        <v>2250.5</v>
      </c>
      <c r="F43" s="170">
        <v>3</v>
      </c>
      <c r="G43" s="170">
        <v>1888.7860000000001</v>
      </c>
      <c r="H43" s="146">
        <v>0</v>
      </c>
      <c r="I43" s="146">
        <v>0</v>
      </c>
      <c r="J43" s="146">
        <v>1</v>
      </c>
      <c r="K43" s="146">
        <v>1841.75</v>
      </c>
      <c r="L43" s="146">
        <v>0</v>
      </c>
      <c r="M43" s="146">
        <v>0</v>
      </c>
      <c r="N43" s="146">
        <v>1</v>
      </c>
      <c r="O43" s="146">
        <v>41.256</v>
      </c>
      <c r="P43" s="146">
        <v>1</v>
      </c>
      <c r="Q43" s="146">
        <v>5.78</v>
      </c>
      <c r="R43" s="146">
        <v>0</v>
      </c>
      <c r="S43" s="146">
        <v>0</v>
      </c>
      <c r="T43" s="146">
        <v>0</v>
      </c>
      <c r="U43" s="146">
        <v>0</v>
      </c>
    </row>
    <row r="44" spans="1:21" x14ac:dyDescent="0.25">
      <c r="A44" s="1827" t="s">
        <v>759</v>
      </c>
      <c r="B44" s="255" t="s">
        <v>760</v>
      </c>
      <c r="C44" s="249" t="s">
        <v>726</v>
      </c>
      <c r="D44" s="252">
        <v>12</v>
      </c>
      <c r="E44" s="146">
        <v>770.89711699999998</v>
      </c>
      <c r="F44" s="170">
        <v>20</v>
      </c>
      <c r="G44" s="170">
        <v>3635.1702799999998</v>
      </c>
      <c r="H44" s="146">
        <v>4</v>
      </c>
      <c r="I44" s="146">
        <v>565.13648000000001</v>
      </c>
      <c r="J44" s="146">
        <v>1</v>
      </c>
      <c r="K44" s="146">
        <v>23.364000000000001</v>
      </c>
      <c r="L44" s="146">
        <v>0</v>
      </c>
      <c r="M44" s="146">
        <v>0</v>
      </c>
      <c r="N44" s="146">
        <v>4</v>
      </c>
      <c r="O44" s="146">
        <v>393.06100000000004</v>
      </c>
      <c r="P44" s="146">
        <v>4</v>
      </c>
      <c r="Q44" s="146">
        <v>1972.3532</v>
      </c>
      <c r="R44" s="146">
        <v>2</v>
      </c>
      <c r="S44" s="146">
        <v>24.35</v>
      </c>
      <c r="T44" s="146">
        <v>5</v>
      </c>
      <c r="U44" s="146">
        <v>656.90560000000005</v>
      </c>
    </row>
    <row r="45" spans="1:21" x14ac:dyDescent="0.25">
      <c r="A45" s="1828"/>
      <c r="B45" s="1827" t="s">
        <v>761</v>
      </c>
      <c r="C45" s="249" t="s">
        <v>727</v>
      </c>
      <c r="D45" s="252">
        <v>2</v>
      </c>
      <c r="E45" s="146">
        <v>653.04</v>
      </c>
      <c r="F45" s="170">
        <v>2</v>
      </c>
      <c r="G45" s="170">
        <v>41.476320000000001</v>
      </c>
      <c r="H45" s="146">
        <v>0</v>
      </c>
      <c r="I45" s="146">
        <v>0</v>
      </c>
      <c r="J45" s="146">
        <v>0</v>
      </c>
      <c r="K45" s="146">
        <v>0</v>
      </c>
      <c r="L45" s="146">
        <v>0</v>
      </c>
      <c r="M45" s="146">
        <v>0</v>
      </c>
      <c r="N45" s="146">
        <v>0</v>
      </c>
      <c r="O45" s="146">
        <v>0</v>
      </c>
      <c r="P45" s="146">
        <v>1</v>
      </c>
      <c r="Q45" s="146">
        <v>5.58</v>
      </c>
      <c r="R45" s="146">
        <v>0</v>
      </c>
      <c r="S45" s="146">
        <v>0</v>
      </c>
      <c r="T45" s="146">
        <v>1</v>
      </c>
      <c r="U45" s="146">
        <v>35.896320000000003</v>
      </c>
    </row>
    <row r="46" spans="1:21" ht="15" customHeight="1" x14ac:dyDescent="0.25">
      <c r="A46" s="1828"/>
      <c r="B46" s="1828"/>
      <c r="C46" s="253" t="s">
        <v>728</v>
      </c>
      <c r="D46" s="252">
        <v>0</v>
      </c>
      <c r="E46" s="146">
        <v>0</v>
      </c>
      <c r="F46" s="170">
        <v>1</v>
      </c>
      <c r="G46" s="170">
        <v>49.07</v>
      </c>
      <c r="H46" s="146">
        <v>0</v>
      </c>
      <c r="I46" s="146">
        <v>0</v>
      </c>
      <c r="J46" s="146">
        <v>0</v>
      </c>
      <c r="K46" s="146">
        <v>0</v>
      </c>
      <c r="L46" s="146">
        <v>1</v>
      </c>
      <c r="M46" s="146">
        <v>49.07</v>
      </c>
      <c r="N46" s="146">
        <v>0</v>
      </c>
      <c r="O46" s="146">
        <v>0</v>
      </c>
      <c r="P46" s="146">
        <v>0</v>
      </c>
      <c r="Q46" s="146">
        <v>0</v>
      </c>
      <c r="R46" s="146">
        <v>0</v>
      </c>
      <c r="S46" s="146">
        <v>0</v>
      </c>
      <c r="T46" s="146">
        <v>0</v>
      </c>
      <c r="U46" s="146">
        <v>0</v>
      </c>
    </row>
    <row r="47" spans="1:21" x14ac:dyDescent="0.25">
      <c r="A47" s="1828"/>
      <c r="B47" s="1828"/>
      <c r="C47" s="249" t="s">
        <v>729</v>
      </c>
      <c r="D47" s="252">
        <v>16</v>
      </c>
      <c r="E47" s="146">
        <v>3342.4780930000002</v>
      </c>
      <c r="F47" s="170">
        <v>9</v>
      </c>
      <c r="G47" s="170">
        <v>7721.4536649999991</v>
      </c>
      <c r="H47" s="146">
        <v>0</v>
      </c>
      <c r="I47" s="146">
        <v>0</v>
      </c>
      <c r="J47" s="146">
        <v>1</v>
      </c>
      <c r="K47" s="146">
        <v>174.63106500000001</v>
      </c>
      <c r="L47" s="146">
        <v>1</v>
      </c>
      <c r="M47" s="146">
        <v>30.7944</v>
      </c>
      <c r="N47" s="146">
        <v>2</v>
      </c>
      <c r="O47" s="146">
        <v>116.84</v>
      </c>
      <c r="P47" s="146">
        <v>1</v>
      </c>
      <c r="Q47" s="146">
        <v>31.3674</v>
      </c>
      <c r="R47" s="146">
        <v>2</v>
      </c>
      <c r="S47" s="146">
        <v>2848.4767999999999</v>
      </c>
      <c r="T47" s="146">
        <v>2</v>
      </c>
      <c r="U47" s="146">
        <v>4519.3439999999991</v>
      </c>
    </row>
    <row r="48" spans="1:21" x14ac:dyDescent="0.25">
      <c r="A48" s="1828"/>
      <c r="B48" s="1828"/>
      <c r="C48" s="249" t="s">
        <v>730</v>
      </c>
      <c r="D48" s="252">
        <v>13</v>
      </c>
      <c r="E48" s="146">
        <v>2010.2531999999999</v>
      </c>
      <c r="F48" s="170">
        <v>13</v>
      </c>
      <c r="G48" s="170">
        <v>1572.8793106000001</v>
      </c>
      <c r="H48" s="146">
        <v>3</v>
      </c>
      <c r="I48" s="146">
        <v>666.32</v>
      </c>
      <c r="J48" s="146">
        <v>2</v>
      </c>
      <c r="K48" s="146">
        <v>51.0916</v>
      </c>
      <c r="L48" s="146">
        <v>2</v>
      </c>
      <c r="M48" s="146">
        <v>505.02728000000002</v>
      </c>
      <c r="N48" s="146">
        <v>3</v>
      </c>
      <c r="O48" s="146">
        <v>128.610848</v>
      </c>
      <c r="P48" s="146">
        <v>0</v>
      </c>
      <c r="Q48" s="146">
        <v>0</v>
      </c>
      <c r="R48" s="146">
        <v>2</v>
      </c>
      <c r="S48" s="146">
        <v>176.34</v>
      </c>
      <c r="T48" s="146">
        <v>1</v>
      </c>
      <c r="U48" s="146">
        <v>45.489582599999999</v>
      </c>
    </row>
    <row r="49" spans="1:21" x14ac:dyDescent="0.25">
      <c r="A49" s="1829"/>
      <c r="B49" s="1829"/>
      <c r="C49" s="249" t="s">
        <v>731</v>
      </c>
      <c r="D49" s="252">
        <v>43</v>
      </c>
      <c r="E49" s="146">
        <v>6129.4286200000006</v>
      </c>
      <c r="F49" s="170">
        <v>35</v>
      </c>
      <c r="G49" s="170">
        <v>2619.0071871999999</v>
      </c>
      <c r="H49" s="146">
        <v>3</v>
      </c>
      <c r="I49" s="146">
        <v>134.09199999999998</v>
      </c>
      <c r="J49" s="146">
        <v>3</v>
      </c>
      <c r="K49" s="146">
        <v>59.557999999999993</v>
      </c>
      <c r="L49" s="146">
        <v>2</v>
      </c>
      <c r="M49" s="146">
        <v>100.35599999999999</v>
      </c>
      <c r="N49" s="146">
        <v>4</v>
      </c>
      <c r="O49" s="146">
        <v>801.15458719999992</v>
      </c>
      <c r="P49" s="146">
        <v>5</v>
      </c>
      <c r="Q49" s="146">
        <v>102.7811</v>
      </c>
      <c r="R49" s="146">
        <v>12</v>
      </c>
      <c r="S49" s="146">
        <v>565.38000000000011</v>
      </c>
      <c r="T49" s="146">
        <v>6</v>
      </c>
      <c r="U49" s="146">
        <v>855.68550000000005</v>
      </c>
    </row>
    <row r="50" spans="1:21" x14ac:dyDescent="0.25">
      <c r="A50" s="1827" t="s">
        <v>762</v>
      </c>
      <c r="B50" s="1827" t="s">
        <v>762</v>
      </c>
      <c r="C50" s="249" t="s">
        <v>732</v>
      </c>
      <c r="D50" s="252">
        <v>10</v>
      </c>
      <c r="E50" s="146">
        <v>302.71300000000002</v>
      </c>
      <c r="F50" s="170">
        <v>5</v>
      </c>
      <c r="G50" s="170">
        <v>426.86868959999998</v>
      </c>
      <c r="H50" s="146">
        <v>2</v>
      </c>
      <c r="I50" s="146">
        <v>93.441959999999995</v>
      </c>
      <c r="J50" s="146">
        <v>0</v>
      </c>
      <c r="K50" s="146">
        <v>0</v>
      </c>
      <c r="L50" s="146">
        <v>0</v>
      </c>
      <c r="M50" s="146">
        <v>0</v>
      </c>
      <c r="N50" s="146">
        <v>0</v>
      </c>
      <c r="O50" s="146">
        <v>0</v>
      </c>
      <c r="P50" s="146">
        <v>2</v>
      </c>
      <c r="Q50" s="146">
        <v>299.58192959999997</v>
      </c>
      <c r="R50" s="146">
        <v>1</v>
      </c>
      <c r="S50" s="146">
        <v>33.844799999999999</v>
      </c>
      <c r="T50" s="146">
        <v>0</v>
      </c>
      <c r="U50" s="146">
        <v>0</v>
      </c>
    </row>
    <row r="51" spans="1:21" x14ac:dyDescent="0.25">
      <c r="A51" s="1828"/>
      <c r="B51" s="1828"/>
      <c r="C51" s="249" t="s">
        <v>733</v>
      </c>
      <c r="D51" s="252">
        <v>15</v>
      </c>
      <c r="E51" s="146">
        <v>4756.0068719999999</v>
      </c>
      <c r="F51" s="170">
        <v>5</v>
      </c>
      <c r="G51" s="170">
        <v>309.37998519999996</v>
      </c>
      <c r="H51" s="146">
        <v>0</v>
      </c>
      <c r="I51" s="146">
        <v>0</v>
      </c>
      <c r="J51" s="146">
        <v>1</v>
      </c>
      <c r="K51" s="146">
        <v>49.4</v>
      </c>
      <c r="L51" s="146">
        <v>2</v>
      </c>
      <c r="M51" s="146">
        <v>33.22</v>
      </c>
      <c r="N51" s="146">
        <v>0</v>
      </c>
      <c r="O51" s="146">
        <v>0</v>
      </c>
      <c r="P51" s="146">
        <v>2</v>
      </c>
      <c r="Q51" s="146">
        <v>226.75998519999999</v>
      </c>
      <c r="R51" s="146">
        <v>0</v>
      </c>
      <c r="S51" s="146">
        <v>0</v>
      </c>
      <c r="T51" s="146">
        <v>0</v>
      </c>
      <c r="U51" s="146">
        <v>0</v>
      </c>
    </row>
    <row r="52" spans="1:21" x14ac:dyDescent="0.25">
      <c r="A52" s="1829"/>
      <c r="B52" s="1829"/>
      <c r="C52" s="249" t="s">
        <v>734</v>
      </c>
      <c r="D52" s="252">
        <v>5</v>
      </c>
      <c r="E52" s="146">
        <v>1311.6339999999998</v>
      </c>
      <c r="F52" s="170">
        <v>2</v>
      </c>
      <c r="G52" s="170">
        <v>35.18</v>
      </c>
      <c r="H52" s="146">
        <v>0</v>
      </c>
      <c r="I52" s="146">
        <v>0</v>
      </c>
      <c r="J52" s="146">
        <v>2</v>
      </c>
      <c r="K52" s="146">
        <v>35.18</v>
      </c>
      <c r="L52" s="146">
        <v>0</v>
      </c>
      <c r="M52" s="146">
        <v>0</v>
      </c>
      <c r="N52" s="146">
        <v>0</v>
      </c>
      <c r="O52" s="146">
        <v>0</v>
      </c>
      <c r="P52" s="146">
        <v>0</v>
      </c>
      <c r="Q52" s="146">
        <v>0</v>
      </c>
      <c r="R52" s="146">
        <v>0</v>
      </c>
      <c r="S52" s="146">
        <v>0</v>
      </c>
      <c r="T52" s="146">
        <v>0</v>
      </c>
      <c r="U52" s="146">
        <v>0</v>
      </c>
    </row>
    <row r="53" spans="1:21" x14ac:dyDescent="0.25">
      <c r="A53" s="1827" t="s">
        <v>763</v>
      </c>
      <c r="B53" s="1827" t="s">
        <v>763</v>
      </c>
      <c r="C53" s="249" t="s">
        <v>735</v>
      </c>
      <c r="D53" s="252">
        <v>0</v>
      </c>
      <c r="E53" s="146">
        <v>0</v>
      </c>
      <c r="F53" s="170">
        <v>0</v>
      </c>
      <c r="G53" s="170">
        <v>0</v>
      </c>
      <c r="H53" s="146">
        <v>0</v>
      </c>
      <c r="I53" s="146">
        <v>0</v>
      </c>
      <c r="J53" s="146">
        <v>0</v>
      </c>
      <c r="K53" s="146">
        <v>0</v>
      </c>
      <c r="L53" s="146">
        <v>0</v>
      </c>
      <c r="M53" s="146">
        <v>0</v>
      </c>
      <c r="N53" s="146">
        <v>0</v>
      </c>
      <c r="O53" s="146">
        <v>0</v>
      </c>
      <c r="P53" s="146">
        <v>0</v>
      </c>
      <c r="Q53" s="146">
        <v>0</v>
      </c>
      <c r="R53" s="146">
        <v>0</v>
      </c>
      <c r="S53" s="146">
        <v>0</v>
      </c>
      <c r="T53" s="146">
        <v>0</v>
      </c>
      <c r="U53" s="146">
        <v>0</v>
      </c>
    </row>
    <row r="54" spans="1:21" x14ac:dyDescent="0.25">
      <c r="A54" s="1828"/>
      <c r="B54" s="1828"/>
      <c r="C54" s="249" t="s">
        <v>736</v>
      </c>
      <c r="D54" s="252">
        <v>13</v>
      </c>
      <c r="E54" s="146">
        <v>1336.1109836000001</v>
      </c>
      <c r="F54" s="170">
        <v>10</v>
      </c>
      <c r="G54" s="170">
        <v>1409.92788</v>
      </c>
      <c r="H54" s="146">
        <v>1</v>
      </c>
      <c r="I54" s="146">
        <v>5.6</v>
      </c>
      <c r="J54" s="146">
        <v>2</v>
      </c>
      <c r="K54" s="146">
        <v>136.64580000000001</v>
      </c>
      <c r="L54" s="146">
        <v>0</v>
      </c>
      <c r="M54" s="146">
        <v>0</v>
      </c>
      <c r="N54" s="146">
        <v>0</v>
      </c>
      <c r="O54" s="146">
        <v>0</v>
      </c>
      <c r="P54" s="146">
        <v>2</v>
      </c>
      <c r="Q54" s="146">
        <v>77.070400000000006</v>
      </c>
      <c r="R54" s="146">
        <v>3</v>
      </c>
      <c r="S54" s="146">
        <v>1159.1399999999999</v>
      </c>
      <c r="T54" s="146">
        <v>2</v>
      </c>
      <c r="U54" s="146">
        <v>31.471679999999999</v>
      </c>
    </row>
    <row r="55" spans="1:21" x14ac:dyDescent="0.25">
      <c r="A55" s="1828"/>
      <c r="B55" s="1828"/>
      <c r="C55" s="249" t="s">
        <v>737</v>
      </c>
      <c r="D55" s="252">
        <v>1</v>
      </c>
      <c r="E55" s="146">
        <v>2800</v>
      </c>
      <c r="F55" s="170">
        <v>1</v>
      </c>
      <c r="G55" s="170">
        <v>28</v>
      </c>
      <c r="H55" s="146">
        <v>0</v>
      </c>
      <c r="I55" s="146">
        <v>0</v>
      </c>
      <c r="J55" s="146">
        <v>1</v>
      </c>
      <c r="K55" s="146">
        <v>28</v>
      </c>
      <c r="L55" s="146">
        <v>0</v>
      </c>
      <c r="M55" s="146">
        <v>0</v>
      </c>
      <c r="N55" s="146">
        <v>0</v>
      </c>
      <c r="O55" s="146">
        <v>0</v>
      </c>
      <c r="P55" s="146">
        <v>0</v>
      </c>
      <c r="Q55" s="146">
        <v>0</v>
      </c>
      <c r="R55" s="146">
        <v>0</v>
      </c>
      <c r="S55" s="146">
        <v>0</v>
      </c>
      <c r="T55" s="146">
        <v>0</v>
      </c>
      <c r="U55" s="146">
        <v>0</v>
      </c>
    </row>
    <row r="56" spans="1:21" x14ac:dyDescent="0.25">
      <c r="A56" s="1828"/>
      <c r="B56" s="1828"/>
      <c r="C56" s="249" t="s">
        <v>738</v>
      </c>
      <c r="D56" s="252">
        <v>19</v>
      </c>
      <c r="E56" s="146">
        <v>1437.8788473000002</v>
      </c>
      <c r="F56" s="170">
        <v>24</v>
      </c>
      <c r="G56" s="170">
        <v>1567.28088374</v>
      </c>
      <c r="H56" s="146">
        <v>2</v>
      </c>
      <c r="I56" s="146">
        <v>28.043999999999997</v>
      </c>
      <c r="J56" s="146">
        <v>4</v>
      </c>
      <c r="K56" s="146">
        <v>700.16846780000003</v>
      </c>
      <c r="L56" s="146">
        <v>4</v>
      </c>
      <c r="M56" s="146">
        <v>269.46960000000001</v>
      </c>
      <c r="N56" s="146">
        <v>3</v>
      </c>
      <c r="O56" s="146">
        <v>99.226189599999998</v>
      </c>
      <c r="P56" s="146">
        <v>4</v>
      </c>
      <c r="Q56" s="146">
        <v>177.17401133999999</v>
      </c>
      <c r="R56" s="146">
        <v>2</v>
      </c>
      <c r="S56" s="146">
        <v>142.24</v>
      </c>
      <c r="T56" s="146">
        <v>5</v>
      </c>
      <c r="U56" s="146">
        <v>150.95861499999998</v>
      </c>
    </row>
    <row r="57" spans="1:21" x14ac:dyDescent="0.25">
      <c r="A57" s="1829"/>
      <c r="B57" s="1829"/>
      <c r="C57" s="249" t="s">
        <v>739</v>
      </c>
      <c r="D57" s="252">
        <v>0</v>
      </c>
      <c r="E57" s="146">
        <v>0</v>
      </c>
      <c r="F57" s="170">
        <v>0</v>
      </c>
      <c r="G57" s="170">
        <v>0</v>
      </c>
      <c r="H57" s="146">
        <v>0</v>
      </c>
      <c r="I57" s="146">
        <v>0</v>
      </c>
      <c r="J57" s="146">
        <v>0</v>
      </c>
      <c r="K57" s="146">
        <v>0</v>
      </c>
      <c r="L57" s="146">
        <v>0</v>
      </c>
      <c r="M57" s="146">
        <v>0</v>
      </c>
      <c r="N57" s="146">
        <v>0</v>
      </c>
      <c r="O57" s="146">
        <v>0</v>
      </c>
      <c r="P57" s="146">
        <v>0</v>
      </c>
      <c r="Q57" s="146">
        <v>0</v>
      </c>
      <c r="R57" s="146">
        <v>0</v>
      </c>
      <c r="S57" s="146">
        <v>0</v>
      </c>
      <c r="T57" s="146">
        <v>0</v>
      </c>
      <c r="U57" s="146">
        <v>0</v>
      </c>
    </row>
    <row r="58" spans="1:21" x14ac:dyDescent="0.25">
      <c r="A58" s="1827" t="s">
        <v>764</v>
      </c>
      <c r="B58" s="1827" t="s">
        <v>764</v>
      </c>
      <c r="C58" s="249" t="s">
        <v>740</v>
      </c>
      <c r="D58" s="252">
        <v>4</v>
      </c>
      <c r="E58" s="146">
        <v>134.93</v>
      </c>
      <c r="F58" s="170">
        <v>4</v>
      </c>
      <c r="G58" s="170">
        <v>22724.9899993</v>
      </c>
      <c r="H58" s="146">
        <v>2</v>
      </c>
      <c r="I58" s="146">
        <v>22274.999999299998</v>
      </c>
      <c r="J58" s="146">
        <v>0</v>
      </c>
      <c r="K58" s="146">
        <v>0</v>
      </c>
      <c r="L58" s="146">
        <v>0</v>
      </c>
      <c r="M58" s="146">
        <v>0</v>
      </c>
      <c r="N58" s="146">
        <v>2</v>
      </c>
      <c r="O58" s="146">
        <v>449.99</v>
      </c>
      <c r="P58" s="146">
        <v>0</v>
      </c>
      <c r="Q58" s="146">
        <v>0</v>
      </c>
      <c r="R58" s="146">
        <v>0</v>
      </c>
      <c r="S58" s="146">
        <v>0</v>
      </c>
      <c r="T58" s="146">
        <v>0</v>
      </c>
      <c r="U58" s="146">
        <v>0</v>
      </c>
    </row>
    <row r="59" spans="1:21" x14ac:dyDescent="0.25">
      <c r="A59" s="1829"/>
      <c r="B59" s="1829"/>
      <c r="C59" s="249" t="s">
        <v>741</v>
      </c>
      <c r="D59" s="252">
        <v>0</v>
      </c>
      <c r="E59" s="146">
        <v>0</v>
      </c>
      <c r="F59" s="170">
        <v>0</v>
      </c>
      <c r="G59" s="170">
        <v>0</v>
      </c>
      <c r="H59" s="146">
        <v>0</v>
      </c>
      <c r="I59" s="146">
        <v>0</v>
      </c>
      <c r="J59" s="146">
        <v>0</v>
      </c>
      <c r="K59" s="146">
        <v>0</v>
      </c>
      <c r="L59" s="146">
        <v>0</v>
      </c>
      <c r="M59" s="146">
        <v>0</v>
      </c>
      <c r="N59" s="146">
        <v>0</v>
      </c>
      <c r="O59" s="146">
        <v>0</v>
      </c>
      <c r="P59" s="146">
        <v>0</v>
      </c>
      <c r="Q59" s="146">
        <v>0</v>
      </c>
      <c r="R59" s="146">
        <v>0</v>
      </c>
      <c r="S59" s="146">
        <v>0</v>
      </c>
      <c r="T59" s="146">
        <v>0</v>
      </c>
      <c r="U59" s="146">
        <v>0</v>
      </c>
    </row>
    <row r="60" spans="1:21" x14ac:dyDescent="0.25">
      <c r="A60" s="1827" t="s">
        <v>765</v>
      </c>
      <c r="B60" s="255" t="s">
        <v>146</v>
      </c>
      <c r="C60" s="249" t="s">
        <v>742</v>
      </c>
      <c r="D60" s="252">
        <v>3</v>
      </c>
      <c r="E60" s="146">
        <v>273.99879440000001</v>
      </c>
      <c r="F60" s="170">
        <v>2</v>
      </c>
      <c r="G60" s="170">
        <v>298.30065100000002</v>
      </c>
      <c r="H60" s="146">
        <v>0</v>
      </c>
      <c r="I60" s="146">
        <v>0</v>
      </c>
      <c r="J60" s="146">
        <v>0</v>
      </c>
      <c r="K60" s="146">
        <v>0</v>
      </c>
      <c r="L60" s="146">
        <v>0</v>
      </c>
      <c r="M60" s="146">
        <v>0</v>
      </c>
      <c r="N60" s="146">
        <v>0</v>
      </c>
      <c r="O60" s="146">
        <v>0</v>
      </c>
      <c r="P60" s="146">
        <v>1</v>
      </c>
      <c r="Q60" s="146">
        <v>48.300651000000002</v>
      </c>
      <c r="R60" s="146">
        <v>1</v>
      </c>
      <c r="S60" s="146">
        <v>250</v>
      </c>
      <c r="T60" s="146">
        <v>0</v>
      </c>
      <c r="U60" s="146">
        <v>0</v>
      </c>
    </row>
    <row r="61" spans="1:21" x14ac:dyDescent="0.25">
      <c r="A61" s="1829"/>
      <c r="B61" s="255" t="s">
        <v>765</v>
      </c>
      <c r="C61" s="249" t="s">
        <v>743</v>
      </c>
      <c r="D61" s="252">
        <v>4</v>
      </c>
      <c r="E61" s="146">
        <v>435.47</v>
      </c>
      <c r="F61" s="170">
        <v>5</v>
      </c>
      <c r="G61" s="170">
        <v>245.90616</v>
      </c>
      <c r="H61" s="146">
        <v>0</v>
      </c>
      <c r="I61" s="146">
        <v>0</v>
      </c>
      <c r="J61" s="146">
        <v>0</v>
      </c>
      <c r="K61" s="146">
        <v>0</v>
      </c>
      <c r="L61" s="146">
        <v>2</v>
      </c>
      <c r="M61" s="146">
        <v>82.223199999999991</v>
      </c>
      <c r="N61" s="146">
        <v>2</v>
      </c>
      <c r="O61" s="146">
        <v>112.48295999999999</v>
      </c>
      <c r="P61" s="146">
        <v>0</v>
      </c>
      <c r="Q61" s="146">
        <v>0</v>
      </c>
      <c r="R61" s="146">
        <v>1</v>
      </c>
      <c r="S61" s="146">
        <v>51.2</v>
      </c>
      <c r="T61" s="146">
        <v>0</v>
      </c>
      <c r="U61" s="146">
        <v>0</v>
      </c>
    </row>
    <row r="62" spans="1:21" x14ac:dyDescent="0.25">
      <c r="A62" s="255" t="s">
        <v>766</v>
      </c>
      <c r="B62" s="255" t="s">
        <v>766</v>
      </c>
      <c r="C62" s="249" t="s">
        <v>744</v>
      </c>
      <c r="D62" s="252">
        <v>0</v>
      </c>
      <c r="E62" s="146">
        <v>0</v>
      </c>
      <c r="F62" s="170">
        <v>1</v>
      </c>
      <c r="G62" s="170">
        <v>6.96</v>
      </c>
      <c r="H62" s="146">
        <v>0</v>
      </c>
      <c r="I62" s="146">
        <v>0</v>
      </c>
      <c r="J62" s="146">
        <v>0</v>
      </c>
      <c r="K62" s="146">
        <v>0</v>
      </c>
      <c r="L62" s="146">
        <v>1</v>
      </c>
      <c r="M62" s="146">
        <v>6.96</v>
      </c>
      <c r="N62" s="146">
        <v>0</v>
      </c>
      <c r="O62" s="146">
        <v>0</v>
      </c>
      <c r="P62" s="146">
        <v>0</v>
      </c>
      <c r="Q62" s="146">
        <v>0</v>
      </c>
      <c r="R62" s="146">
        <v>0</v>
      </c>
      <c r="S62" s="146">
        <v>0</v>
      </c>
      <c r="T62" s="146">
        <v>0</v>
      </c>
      <c r="U62" s="146">
        <v>0</v>
      </c>
    </row>
    <row r="63" spans="1:21" x14ac:dyDescent="0.25">
      <c r="A63" s="151"/>
      <c r="B63" s="151"/>
      <c r="C63" s="275" t="s">
        <v>94</v>
      </c>
      <c r="D63" s="276">
        <v>340</v>
      </c>
      <c r="E63" s="277">
        <v>83092.516240000012</v>
      </c>
      <c r="F63" s="277">
        <v>302</v>
      </c>
      <c r="G63" s="277">
        <v>121630.95822074599</v>
      </c>
      <c r="H63" s="277">
        <v>35</v>
      </c>
      <c r="I63" s="277">
        <v>25370.5668319</v>
      </c>
      <c r="J63" s="277">
        <v>39</v>
      </c>
      <c r="K63" s="277">
        <v>12338.079472799998</v>
      </c>
      <c r="L63" s="277">
        <v>38</v>
      </c>
      <c r="M63" s="277">
        <v>3571.1979999999999</v>
      </c>
      <c r="N63" s="277">
        <v>42</v>
      </c>
      <c r="O63" s="277">
        <v>9001.1008531000007</v>
      </c>
      <c r="P63" s="277">
        <v>43</v>
      </c>
      <c r="Q63" s="277">
        <v>18815.442833906007</v>
      </c>
      <c r="R63" s="277">
        <v>58</v>
      </c>
      <c r="S63" s="277">
        <v>16883.401600000005</v>
      </c>
      <c r="T63" s="277">
        <v>47</v>
      </c>
      <c r="U63" s="277">
        <v>35651.168629040003</v>
      </c>
    </row>
    <row r="64" spans="1:21" s="221" customFormat="1" x14ac:dyDescent="0.25">
      <c r="A64" s="1"/>
      <c r="B64" s="1"/>
      <c r="C64" s="256"/>
      <c r="D64" s="257"/>
      <c r="E64" s="258"/>
      <c r="F64" s="321"/>
      <c r="G64" s="321"/>
      <c r="H64" s="258"/>
      <c r="I64" s="258"/>
    </row>
    <row r="65" spans="1:15" ht="15" customHeight="1" x14ac:dyDescent="0.25">
      <c r="A65" s="248" t="s">
        <v>767</v>
      </c>
      <c r="B65" s="248"/>
      <c r="C65" s="248"/>
      <c r="D65" s="248"/>
      <c r="E65" s="248"/>
      <c r="F65" s="322"/>
      <c r="G65" s="322"/>
      <c r="H65" s="248"/>
      <c r="I65" s="248"/>
      <c r="J65" s="248"/>
      <c r="K65" s="248"/>
      <c r="L65" s="248"/>
      <c r="M65" s="248"/>
      <c r="N65" s="248"/>
      <c r="O65" s="248"/>
    </row>
    <row r="66" spans="1:15" x14ac:dyDescent="0.25">
      <c r="A66" s="181" t="s">
        <v>1227</v>
      </c>
      <c r="H66" s="14"/>
      <c r="I66" s="14"/>
    </row>
  </sheetData>
  <sortState ref="A4:G26">
    <sortCondition ref="A4:A26"/>
  </sortState>
  <mergeCells count="37">
    <mergeCell ref="A29:A35"/>
    <mergeCell ref="B29:B35"/>
    <mergeCell ref="A36:A40"/>
    <mergeCell ref="B36:B40"/>
    <mergeCell ref="A41:A43"/>
    <mergeCell ref="B41:B43"/>
    <mergeCell ref="A58:A59"/>
    <mergeCell ref="B58:B59"/>
    <mergeCell ref="A60:A61"/>
    <mergeCell ref="A44:A49"/>
    <mergeCell ref="B45:B49"/>
    <mergeCell ref="A50:A52"/>
    <mergeCell ref="B50:B52"/>
    <mergeCell ref="A53:A57"/>
    <mergeCell ref="B53:B57"/>
    <mergeCell ref="H2:I2"/>
    <mergeCell ref="A4:A13"/>
    <mergeCell ref="B4:B5"/>
    <mergeCell ref="B6:B7"/>
    <mergeCell ref="B8:B12"/>
    <mergeCell ref="A2:A3"/>
    <mergeCell ref="D2:E2"/>
    <mergeCell ref="F2:G2"/>
    <mergeCell ref="B2:B3"/>
    <mergeCell ref="C2:C3"/>
    <mergeCell ref="A14:A24"/>
    <mergeCell ref="B14:B15"/>
    <mergeCell ref="B18:B20"/>
    <mergeCell ref="B22:B24"/>
    <mergeCell ref="A25:A28"/>
    <mergeCell ref="B25:B28"/>
    <mergeCell ref="N2:O2"/>
    <mergeCell ref="P2:Q2"/>
    <mergeCell ref="R2:S2"/>
    <mergeCell ref="T2:U2"/>
    <mergeCell ref="J2:K2"/>
    <mergeCell ref="L2:M2"/>
  </mergeCells>
  <printOptions horizontalCentered="1"/>
  <pageMargins left="0.7" right="0.7" top="0.75" bottom="0.75" header="0.3" footer="0.3"/>
  <pageSetup paperSize="9" scale="90" fitToHeight="0" orientation="landscape" r:id="rId1"/>
  <rowBreaks count="1" manualBreakCount="1">
    <brk id="35" max="10"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D1" workbookViewId="0">
      <selection activeCell="C15" sqref="C15"/>
    </sheetView>
  </sheetViews>
  <sheetFormatPr defaultColWidth="9.140625" defaultRowHeight="15" x14ac:dyDescent="0.25"/>
  <cols>
    <col min="1" max="15" width="14.5703125" style="555" bestFit="1" customWidth="1"/>
    <col min="16" max="16" width="4.5703125" style="555" bestFit="1" customWidth="1"/>
    <col min="17" max="16384" width="9.140625" style="555"/>
  </cols>
  <sheetData>
    <row r="1" spans="1:15" ht="18.75" customHeight="1" x14ac:dyDescent="0.25">
      <c r="A1" s="619" t="s">
        <v>531</v>
      </c>
      <c r="B1" s="619"/>
      <c r="C1" s="619"/>
      <c r="D1" s="619"/>
      <c r="E1" s="619"/>
      <c r="F1" s="619"/>
      <c r="G1" s="619"/>
    </row>
    <row r="2" spans="1:15" s="263" customFormat="1" ht="18" customHeight="1" x14ac:dyDescent="0.25">
      <c r="A2" s="2083" t="s">
        <v>168</v>
      </c>
      <c r="B2" s="2084" t="s">
        <v>532</v>
      </c>
      <c r="C2" s="2085"/>
      <c r="D2" s="2085"/>
      <c r="E2" s="2085"/>
      <c r="F2" s="2085"/>
      <c r="G2" s="2085"/>
      <c r="H2" s="2086"/>
      <c r="I2" s="2084" t="s">
        <v>533</v>
      </c>
      <c r="J2" s="2085"/>
      <c r="K2" s="2085"/>
      <c r="L2" s="2085"/>
      <c r="M2" s="2085"/>
      <c r="N2" s="2085"/>
      <c r="O2" s="2086"/>
    </row>
    <row r="3" spans="1:15" s="263" customFormat="1" ht="18" customHeight="1" x14ac:dyDescent="0.25">
      <c r="A3" s="1891"/>
      <c r="B3" s="661" t="s">
        <v>524</v>
      </c>
      <c r="C3" s="661" t="s">
        <v>525</v>
      </c>
      <c r="D3" s="661" t="s">
        <v>526</v>
      </c>
      <c r="E3" s="661" t="s">
        <v>527</v>
      </c>
      <c r="F3" s="661" t="s">
        <v>528</v>
      </c>
      <c r="G3" s="661" t="s">
        <v>529</v>
      </c>
      <c r="H3" s="661" t="s">
        <v>530</v>
      </c>
      <c r="I3" s="661" t="s">
        <v>524</v>
      </c>
      <c r="J3" s="661" t="s">
        <v>525</v>
      </c>
      <c r="K3" s="661" t="s">
        <v>526</v>
      </c>
      <c r="L3" s="661" t="s">
        <v>527</v>
      </c>
      <c r="M3" s="661" t="s">
        <v>528</v>
      </c>
      <c r="N3" s="661" t="s">
        <v>529</v>
      </c>
      <c r="O3" s="661" t="s">
        <v>530</v>
      </c>
    </row>
    <row r="4" spans="1:15" s="557" customFormat="1" ht="18" customHeight="1" x14ac:dyDescent="0.25">
      <c r="A4" s="561" t="s">
        <v>477</v>
      </c>
      <c r="B4" s="699">
        <v>33624479.010000005</v>
      </c>
      <c r="C4" s="699">
        <v>482803.10000000003</v>
      </c>
      <c r="D4" s="699">
        <v>887082.6</v>
      </c>
      <c r="E4" s="699">
        <v>142697.10999999999</v>
      </c>
      <c r="F4" s="699">
        <v>3473.4500000000003</v>
      </c>
      <c r="G4" s="699">
        <v>2765.37</v>
      </c>
      <c r="H4" s="699">
        <v>737.5100000000001</v>
      </c>
      <c r="I4" s="698">
        <v>17252112</v>
      </c>
      <c r="J4" s="730">
        <v>158115</v>
      </c>
      <c r="K4" s="730">
        <v>260489</v>
      </c>
      <c r="L4" s="716">
        <v>133270</v>
      </c>
      <c r="M4" s="716">
        <v>306</v>
      </c>
      <c r="N4" s="716">
        <v>373</v>
      </c>
      <c r="O4" s="716">
        <v>38</v>
      </c>
    </row>
    <row r="5" spans="1:15" s="557" customFormat="1" ht="18" customHeight="1" x14ac:dyDescent="0.25">
      <c r="A5" s="626" t="s">
        <v>681</v>
      </c>
      <c r="B5" s="724">
        <f>SUM(B6:B13)</f>
        <v>1037221.24</v>
      </c>
      <c r="C5" s="724">
        <f t="shared" ref="C5:H5" si="0">SUM(C6:C13)</f>
        <v>13190.96</v>
      </c>
      <c r="D5" s="724">
        <f t="shared" si="0"/>
        <v>20662.12</v>
      </c>
      <c r="E5" s="724">
        <f t="shared" si="0"/>
        <v>2895.12</v>
      </c>
      <c r="F5" s="724">
        <f t="shared" si="0"/>
        <v>1375.22</v>
      </c>
      <c r="G5" s="724">
        <f t="shared" si="0"/>
        <v>1103.75</v>
      </c>
      <c r="H5" s="724">
        <f t="shared" si="0"/>
        <v>96.710000000000008</v>
      </c>
      <c r="I5" s="1732">
        <f>I13</f>
        <v>3159744</v>
      </c>
      <c r="J5" s="1732">
        <f t="shared" ref="J5:O5" si="1">J13</f>
        <v>9136</v>
      </c>
      <c r="K5" s="1732">
        <f t="shared" si="1"/>
        <v>20490</v>
      </c>
      <c r="L5" s="1732">
        <f t="shared" si="1"/>
        <v>3500</v>
      </c>
      <c r="M5" s="1732">
        <f t="shared" si="1"/>
        <v>2288</v>
      </c>
      <c r="N5" s="1732">
        <f t="shared" si="1"/>
        <v>434</v>
      </c>
      <c r="O5" s="1732">
        <f t="shared" si="1"/>
        <v>19</v>
      </c>
    </row>
    <row r="6" spans="1:15" s="263" customFormat="1" x14ac:dyDescent="0.25">
      <c r="A6" s="630">
        <v>45412</v>
      </c>
      <c r="B6" s="705">
        <v>354714.26</v>
      </c>
      <c r="C6" s="705">
        <v>5457.25</v>
      </c>
      <c r="D6" s="705">
        <v>9130.51</v>
      </c>
      <c r="E6" s="705">
        <v>1761.07</v>
      </c>
      <c r="F6" s="705">
        <v>120.69</v>
      </c>
      <c r="G6" s="705">
        <v>427.2</v>
      </c>
      <c r="H6" s="705">
        <v>15.61</v>
      </c>
      <c r="I6" s="587">
        <v>4135879</v>
      </c>
      <c r="J6" s="587">
        <v>22073</v>
      </c>
      <c r="K6" s="587">
        <v>15433</v>
      </c>
      <c r="L6" s="587">
        <v>10464</v>
      </c>
      <c r="M6" s="587">
        <v>1904</v>
      </c>
      <c r="N6" s="587">
        <v>19090</v>
      </c>
      <c r="O6" s="587">
        <v>318</v>
      </c>
    </row>
    <row r="7" spans="1:15" s="263" customFormat="1" x14ac:dyDescent="0.25">
      <c r="A7" s="630">
        <v>45443</v>
      </c>
      <c r="B7" s="705">
        <v>108114.93</v>
      </c>
      <c r="C7" s="705">
        <v>1005.53</v>
      </c>
      <c r="D7" s="705">
        <v>1120.0999999999999</v>
      </c>
      <c r="E7" s="705">
        <v>203.68</v>
      </c>
      <c r="F7" s="705">
        <v>125.51</v>
      </c>
      <c r="G7" s="705">
        <v>393.48</v>
      </c>
      <c r="H7" s="705">
        <v>8.3800000000000008</v>
      </c>
      <c r="I7" s="587">
        <v>3018383</v>
      </c>
      <c r="J7" s="587">
        <v>18716</v>
      </c>
      <c r="K7" s="587">
        <v>17914</v>
      </c>
      <c r="L7" s="587">
        <v>5104</v>
      </c>
      <c r="M7" s="587">
        <v>2907</v>
      </c>
      <c r="N7" s="587">
        <v>941</v>
      </c>
      <c r="O7" s="587">
        <v>220</v>
      </c>
    </row>
    <row r="8" spans="1:15" s="263" customFormat="1" x14ac:dyDescent="0.25">
      <c r="A8" s="630">
        <v>45473</v>
      </c>
      <c r="B8" s="705">
        <v>110875.45</v>
      </c>
      <c r="C8" s="705">
        <v>930.84</v>
      </c>
      <c r="D8" s="705">
        <v>1128.03</v>
      </c>
      <c r="E8" s="705">
        <v>83.59</v>
      </c>
      <c r="F8" s="705">
        <v>169.57</v>
      </c>
      <c r="G8" s="705">
        <v>31.06</v>
      </c>
      <c r="H8" s="705">
        <v>21.32</v>
      </c>
      <c r="I8" s="587">
        <v>2858464</v>
      </c>
      <c r="J8" s="587">
        <v>12750</v>
      </c>
      <c r="K8" s="587">
        <v>6616</v>
      </c>
      <c r="L8" s="587">
        <v>2378</v>
      </c>
      <c r="M8" s="587">
        <v>909</v>
      </c>
      <c r="N8" s="587">
        <v>287</v>
      </c>
      <c r="O8" s="587">
        <v>847</v>
      </c>
    </row>
    <row r="9" spans="1:15" s="263" customFormat="1" x14ac:dyDescent="0.25">
      <c r="A9" s="630">
        <v>45504</v>
      </c>
      <c r="B9" s="705">
        <v>44463.49</v>
      </c>
      <c r="C9" s="705">
        <v>872.69</v>
      </c>
      <c r="D9" s="705">
        <v>1712.31</v>
      </c>
      <c r="E9" s="705">
        <v>327.56</v>
      </c>
      <c r="F9" s="705">
        <v>186.95</v>
      </c>
      <c r="G9" s="705">
        <v>43.6</v>
      </c>
      <c r="H9" s="705">
        <v>17.98</v>
      </c>
      <c r="I9" s="587">
        <v>1261707</v>
      </c>
      <c r="J9" s="587">
        <v>21945</v>
      </c>
      <c r="K9" s="587">
        <v>29722</v>
      </c>
      <c r="L9" s="587">
        <v>16987</v>
      </c>
      <c r="M9" s="587">
        <v>981</v>
      </c>
      <c r="N9" s="587">
        <v>813</v>
      </c>
      <c r="O9" s="587">
        <v>233</v>
      </c>
    </row>
    <row r="10" spans="1:15" s="263" customFormat="1" x14ac:dyDescent="0.25">
      <c r="A10" s="630">
        <v>45535</v>
      </c>
      <c r="B10" s="705">
        <v>106361.34</v>
      </c>
      <c r="C10" s="705">
        <v>1437.79</v>
      </c>
      <c r="D10" s="705">
        <v>2005.26</v>
      </c>
      <c r="E10" s="705">
        <v>209.56</v>
      </c>
      <c r="F10" s="705">
        <v>195.98</v>
      </c>
      <c r="G10" s="705">
        <v>44.18</v>
      </c>
      <c r="H10" s="705">
        <v>10.17</v>
      </c>
      <c r="I10" s="587">
        <v>1804916</v>
      </c>
      <c r="J10" s="587">
        <v>45010</v>
      </c>
      <c r="K10" s="587">
        <v>58613</v>
      </c>
      <c r="L10" s="587">
        <v>2713</v>
      </c>
      <c r="M10" s="587">
        <v>1760</v>
      </c>
      <c r="N10" s="587">
        <v>1509</v>
      </c>
      <c r="O10" s="587">
        <v>301</v>
      </c>
    </row>
    <row r="11" spans="1:15" s="263" customFormat="1" x14ac:dyDescent="0.25">
      <c r="A11" s="630">
        <v>45565</v>
      </c>
      <c r="B11" s="705">
        <v>61884.87</v>
      </c>
      <c r="C11" s="705">
        <v>1312.27</v>
      </c>
      <c r="D11" s="705">
        <v>2058.44</v>
      </c>
      <c r="E11" s="705">
        <v>169.88</v>
      </c>
      <c r="F11" s="705">
        <v>194.82</v>
      </c>
      <c r="G11" s="705">
        <v>55.5</v>
      </c>
      <c r="H11" s="705">
        <v>9.5</v>
      </c>
      <c r="I11" s="587">
        <v>1360536</v>
      </c>
      <c r="J11" s="587">
        <v>49421</v>
      </c>
      <c r="K11" s="587">
        <v>60780</v>
      </c>
      <c r="L11" s="587">
        <v>5567</v>
      </c>
      <c r="M11" s="587">
        <v>2467</v>
      </c>
      <c r="N11" s="587">
        <v>2172</v>
      </c>
      <c r="O11" s="587">
        <v>250</v>
      </c>
    </row>
    <row r="12" spans="1:15" s="263" customFormat="1" x14ac:dyDescent="0.25">
      <c r="A12" s="630">
        <v>45596</v>
      </c>
      <c r="B12" s="705">
        <v>148469.43</v>
      </c>
      <c r="C12" s="705">
        <v>1107.45</v>
      </c>
      <c r="D12" s="705">
        <v>2026.6</v>
      </c>
      <c r="E12" s="705">
        <v>77.06</v>
      </c>
      <c r="F12" s="705">
        <v>142.4</v>
      </c>
      <c r="G12" s="705">
        <v>50.89</v>
      </c>
      <c r="H12" s="705">
        <v>5.67</v>
      </c>
      <c r="I12" s="587">
        <v>3629096</v>
      </c>
      <c r="J12" s="587">
        <v>15125</v>
      </c>
      <c r="K12" s="587">
        <v>18265</v>
      </c>
      <c r="L12" s="587">
        <v>620</v>
      </c>
      <c r="M12" s="587">
        <v>1529</v>
      </c>
      <c r="N12" s="587">
        <v>646</v>
      </c>
      <c r="O12" s="587">
        <v>37</v>
      </c>
    </row>
    <row r="13" spans="1:15" s="263" customFormat="1" x14ac:dyDescent="0.25">
      <c r="A13" s="630">
        <v>45626</v>
      </c>
      <c r="B13" s="705">
        <v>102337.47</v>
      </c>
      <c r="C13" s="705">
        <v>1067.1400000000001</v>
      </c>
      <c r="D13" s="705">
        <v>1480.87</v>
      </c>
      <c r="E13" s="705">
        <v>62.72</v>
      </c>
      <c r="F13" s="705">
        <v>239.3</v>
      </c>
      <c r="G13" s="705">
        <v>57.84</v>
      </c>
      <c r="H13" s="705">
        <v>8.08</v>
      </c>
      <c r="I13" s="587">
        <v>3159744</v>
      </c>
      <c r="J13" s="587">
        <v>9136</v>
      </c>
      <c r="K13" s="587">
        <v>20490</v>
      </c>
      <c r="L13" s="587">
        <v>3500</v>
      </c>
      <c r="M13" s="587">
        <v>2288</v>
      </c>
      <c r="N13" s="587">
        <v>434</v>
      </c>
      <c r="O13" s="587">
        <v>19</v>
      </c>
    </row>
    <row r="14" spans="1:15" s="263" customFormat="1" x14ac:dyDescent="0.25">
      <c r="A14" s="599"/>
      <c r="B14" s="709"/>
      <c r="C14" s="709"/>
      <c r="D14" s="709"/>
      <c r="E14" s="709"/>
      <c r="F14" s="709"/>
      <c r="G14" s="709"/>
      <c r="H14" s="709"/>
      <c r="I14" s="602"/>
      <c r="J14" s="602"/>
      <c r="K14" s="602"/>
      <c r="L14" s="602"/>
      <c r="M14" s="602"/>
      <c r="N14" s="602"/>
      <c r="O14" s="602"/>
    </row>
    <row r="15" spans="1:15" s="263" customFormat="1" x14ac:dyDescent="0.25">
      <c r="A15" s="433" t="s">
        <v>1459</v>
      </c>
      <c r="B15" s="614"/>
      <c r="C15" s="614"/>
      <c r="D15" s="614"/>
      <c r="E15" s="614"/>
      <c r="F15" s="614"/>
      <c r="G15" s="614"/>
      <c r="H15" s="614"/>
      <c r="I15" s="614"/>
    </row>
    <row r="16" spans="1:15" s="263" customFormat="1" x14ac:dyDescent="0.25">
      <c r="A16" s="2037" t="s">
        <v>304</v>
      </c>
      <c r="B16" s="2037"/>
      <c r="C16" s="2037"/>
      <c r="D16" s="2037"/>
      <c r="E16" s="2037"/>
      <c r="F16" s="2037"/>
      <c r="G16" s="2037"/>
      <c r="H16" s="2037"/>
      <c r="I16" s="2037"/>
    </row>
    <row r="17" spans="1:9" s="263" customFormat="1" x14ac:dyDescent="0.25">
      <c r="A17" s="639"/>
      <c r="B17" s="714"/>
      <c r="C17" s="714"/>
      <c r="D17" s="714"/>
      <c r="E17" s="714"/>
      <c r="F17" s="714"/>
      <c r="G17" s="714"/>
      <c r="H17" s="714"/>
      <c r="I17" s="555"/>
    </row>
    <row r="18" spans="1:9" x14ac:dyDescent="0.25">
      <c r="B18" s="616"/>
      <c r="C18" s="616"/>
      <c r="D18" s="616"/>
      <c r="E18" s="616"/>
      <c r="F18" s="616"/>
      <c r="G18" s="616"/>
      <c r="H18" s="616"/>
    </row>
    <row r="22" spans="1:9" x14ac:dyDescent="0.25">
      <c r="D22" s="731"/>
    </row>
  </sheetData>
  <mergeCells count="4">
    <mergeCell ref="A2:A3"/>
    <mergeCell ref="B2:H2"/>
    <mergeCell ref="I2:O2"/>
    <mergeCell ref="A16:I16"/>
  </mergeCells>
  <printOptions horizontalCentered="1"/>
  <pageMargins left="0.78431372549019618" right="0.78431372549019618" top="0.98039215686274517" bottom="0.98039215686274517" header="0.50980392156862753" footer="0.50980392156862753"/>
  <pageSetup paperSize="9" scale="59" orientation="landscape" useFirstPageNumber="1"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C15" sqref="C15"/>
    </sheetView>
  </sheetViews>
  <sheetFormatPr defaultColWidth="9.140625" defaultRowHeight="15" x14ac:dyDescent="0.25"/>
  <cols>
    <col min="1" max="9" width="14.5703125" style="555" bestFit="1" customWidth="1"/>
    <col min="10" max="16384" width="9.140625" style="555"/>
  </cols>
  <sheetData>
    <row r="1" spans="1:9" ht="18.75" customHeight="1" x14ac:dyDescent="0.25">
      <c r="A1" s="732" t="s">
        <v>534</v>
      </c>
      <c r="B1" s="732"/>
      <c r="C1" s="732"/>
      <c r="D1" s="732"/>
      <c r="E1" s="732"/>
      <c r="F1" s="732"/>
      <c r="G1" s="732"/>
    </row>
    <row r="2" spans="1:9" s="263" customFormat="1" ht="27" customHeight="1" x14ac:dyDescent="0.25">
      <c r="A2" s="2083" t="s">
        <v>168</v>
      </c>
      <c r="B2" s="2076" t="s">
        <v>265</v>
      </c>
      <c r="C2" s="2077"/>
      <c r="D2" s="2077"/>
      <c r="E2" s="2078"/>
      <c r="F2" s="2104" t="s">
        <v>535</v>
      </c>
      <c r="G2" s="2105"/>
      <c r="H2" s="2105"/>
      <c r="I2" s="2106"/>
    </row>
    <row r="3" spans="1:9" s="263" customFormat="1" ht="18" customHeight="1" x14ac:dyDescent="0.25">
      <c r="A3" s="1891"/>
      <c r="B3" s="661" t="s">
        <v>524</v>
      </c>
      <c r="C3" s="661" t="s">
        <v>525</v>
      </c>
      <c r="D3" s="661" t="s">
        <v>526</v>
      </c>
      <c r="E3" s="661" t="s">
        <v>527</v>
      </c>
      <c r="F3" s="661" t="s">
        <v>524</v>
      </c>
      <c r="G3" s="661" t="s">
        <v>525</v>
      </c>
      <c r="H3" s="661" t="s">
        <v>526</v>
      </c>
      <c r="I3" s="661" t="s">
        <v>527</v>
      </c>
    </row>
    <row r="4" spans="1:9" s="557" customFormat="1" ht="18" customHeight="1" x14ac:dyDescent="0.25">
      <c r="A4" s="561" t="s">
        <v>477</v>
      </c>
      <c r="B4" s="699">
        <v>247087.80125950006</v>
      </c>
      <c r="C4" s="699">
        <v>41.063919250000005</v>
      </c>
      <c r="D4" s="699">
        <v>553.48741949999999</v>
      </c>
      <c r="E4" s="699">
        <v>55.695217749999998</v>
      </c>
      <c r="F4" s="716">
        <v>103178</v>
      </c>
      <c r="G4" s="1731">
        <v>0</v>
      </c>
      <c r="H4" s="1731">
        <v>8</v>
      </c>
      <c r="I4" s="1731">
        <v>0</v>
      </c>
    </row>
    <row r="5" spans="1:9" s="557" customFormat="1" ht="18" customHeight="1" x14ac:dyDescent="0.25">
      <c r="A5" s="626" t="s">
        <v>681</v>
      </c>
      <c r="B5" s="1733">
        <v>25520.005043000001</v>
      </c>
      <c r="C5" s="1731">
        <v>0</v>
      </c>
      <c r="D5" s="1731">
        <v>0</v>
      </c>
      <c r="E5" s="1731">
        <v>0</v>
      </c>
      <c r="F5" s="1733">
        <v>171000</v>
      </c>
      <c r="G5" s="1731">
        <f>IFERROR(INDEX(G6:G11,COUNT(G6:G11)), "0")</f>
        <v>0</v>
      </c>
      <c r="H5" s="1731">
        <f>IFERROR(INDEX(H6:H11,COUNT(H6:H11)), "0")</f>
        <v>0</v>
      </c>
      <c r="I5" s="1731">
        <f>IFERROR(INDEX(I6:I11,COUNT(I6:I11)), "0")</f>
        <v>0</v>
      </c>
    </row>
    <row r="6" spans="1:9" s="263" customFormat="1" x14ac:dyDescent="0.25">
      <c r="A6" s="630">
        <v>45412</v>
      </c>
      <c r="B6" s="705">
        <v>5312.076293000001</v>
      </c>
      <c r="C6" s="705">
        <v>0</v>
      </c>
      <c r="D6" s="705">
        <v>0</v>
      </c>
      <c r="E6" s="705">
        <v>0</v>
      </c>
      <c r="F6" s="587">
        <v>40175</v>
      </c>
      <c r="G6" s="587" t="s">
        <v>232</v>
      </c>
      <c r="H6" s="587" t="s">
        <v>232</v>
      </c>
      <c r="I6" s="587" t="s">
        <v>232</v>
      </c>
    </row>
    <row r="7" spans="1:9" s="263" customFormat="1" x14ac:dyDescent="0.25">
      <c r="A7" s="630">
        <v>45443</v>
      </c>
      <c r="B7" s="705">
        <v>1001.7</v>
      </c>
      <c r="C7" s="705">
        <v>0</v>
      </c>
      <c r="D7" s="705">
        <v>0</v>
      </c>
      <c r="E7" s="705">
        <v>0</v>
      </c>
      <c r="F7" s="587">
        <v>4</v>
      </c>
      <c r="G7" s="1734">
        <v>0</v>
      </c>
      <c r="H7" s="1734">
        <v>0</v>
      </c>
      <c r="I7" s="1734">
        <v>0</v>
      </c>
    </row>
    <row r="8" spans="1:9" s="263" customFormat="1" x14ac:dyDescent="0.25">
      <c r="A8" s="630">
        <v>45473</v>
      </c>
      <c r="B8" s="705">
        <v>651.57425000000001</v>
      </c>
      <c r="C8" s="705">
        <v>0</v>
      </c>
      <c r="D8" s="705">
        <v>0</v>
      </c>
      <c r="E8" s="705">
        <v>0</v>
      </c>
      <c r="F8" s="587">
        <v>28000</v>
      </c>
      <c r="G8" s="1734">
        <v>0</v>
      </c>
      <c r="H8" s="1734">
        <v>0</v>
      </c>
      <c r="I8" s="1734">
        <v>0</v>
      </c>
    </row>
    <row r="9" spans="1:9" s="263" customFormat="1" x14ac:dyDescent="0.25">
      <c r="A9" s="630">
        <v>45504</v>
      </c>
      <c r="B9" s="705">
        <v>175.78450000000001</v>
      </c>
      <c r="C9" s="705">
        <v>0</v>
      </c>
      <c r="D9" s="705">
        <v>0</v>
      </c>
      <c r="E9" s="705">
        <v>0</v>
      </c>
      <c r="F9" s="587">
        <v>0</v>
      </c>
      <c r="G9" s="1734">
        <v>0</v>
      </c>
      <c r="H9" s="1734">
        <v>0</v>
      </c>
      <c r="I9" s="1734">
        <v>0</v>
      </c>
    </row>
    <row r="10" spans="1:9" s="263" customFormat="1" x14ac:dyDescent="0.25">
      <c r="A10" s="630">
        <v>45535</v>
      </c>
      <c r="B10" s="705">
        <v>587.61249999999995</v>
      </c>
      <c r="C10" s="705">
        <v>0</v>
      </c>
      <c r="D10" s="705">
        <v>0</v>
      </c>
      <c r="E10" s="705">
        <v>0</v>
      </c>
      <c r="F10" s="587">
        <v>0</v>
      </c>
      <c r="G10" s="1734">
        <v>0</v>
      </c>
      <c r="H10" s="1734">
        <v>0</v>
      </c>
      <c r="I10" s="1734">
        <v>0</v>
      </c>
    </row>
    <row r="11" spans="1:9" s="263" customFormat="1" x14ac:dyDescent="0.25">
      <c r="A11" s="630">
        <v>45565</v>
      </c>
      <c r="B11" s="705">
        <v>2582.8355000000001</v>
      </c>
      <c r="C11" s="705">
        <v>0</v>
      </c>
      <c r="D11" s="705">
        <v>0</v>
      </c>
      <c r="E11" s="705">
        <v>0</v>
      </c>
      <c r="F11" s="587">
        <v>0</v>
      </c>
      <c r="G11" s="1734">
        <v>0</v>
      </c>
      <c r="H11" s="1734">
        <v>0</v>
      </c>
      <c r="I11" s="1734">
        <v>0</v>
      </c>
    </row>
    <row r="12" spans="1:9" s="263" customFormat="1" x14ac:dyDescent="0.25">
      <c r="A12" s="630">
        <v>45596</v>
      </c>
      <c r="B12" s="705">
        <v>7585.8794999999991</v>
      </c>
      <c r="C12" s="705">
        <v>0</v>
      </c>
      <c r="D12" s="705">
        <v>0</v>
      </c>
      <c r="E12" s="705">
        <v>0</v>
      </c>
      <c r="F12" s="587">
        <v>166000</v>
      </c>
      <c r="G12" s="1734">
        <v>0</v>
      </c>
      <c r="H12" s="1734">
        <v>0</v>
      </c>
      <c r="I12" s="1734">
        <v>0</v>
      </c>
    </row>
    <row r="13" spans="1:9" s="263" customFormat="1" x14ac:dyDescent="0.25">
      <c r="A13" s="630">
        <v>45626</v>
      </c>
      <c r="B13" s="705">
        <v>7622.5424999999987</v>
      </c>
      <c r="C13" s="705">
        <v>0</v>
      </c>
      <c r="D13" s="705">
        <v>0</v>
      </c>
      <c r="E13" s="705">
        <v>0</v>
      </c>
      <c r="F13" s="587">
        <v>171000</v>
      </c>
      <c r="G13" s="1734">
        <v>0</v>
      </c>
      <c r="H13" s="1734">
        <v>0</v>
      </c>
      <c r="I13" s="1734">
        <v>0</v>
      </c>
    </row>
    <row r="14" spans="1:9" s="263" customFormat="1" x14ac:dyDescent="0.25">
      <c r="A14" s="599"/>
      <c r="B14" s="709"/>
      <c r="C14" s="709"/>
      <c r="D14" s="709"/>
      <c r="E14" s="709"/>
      <c r="F14" s="602"/>
      <c r="G14" s="602"/>
      <c r="H14" s="602"/>
      <c r="I14" s="602"/>
    </row>
    <row r="15" spans="1:9" s="263" customFormat="1" x14ac:dyDescent="0.25">
      <c r="A15" s="433" t="s">
        <v>1459</v>
      </c>
      <c r="B15" s="614"/>
      <c r="C15" s="614"/>
      <c r="D15" s="614"/>
      <c r="E15" s="614"/>
      <c r="F15" s="614"/>
      <c r="G15" s="614"/>
      <c r="H15" s="614"/>
      <c r="I15" s="614"/>
    </row>
    <row r="16" spans="1:9" s="263" customFormat="1" x14ac:dyDescent="0.25">
      <c r="A16" s="614" t="s">
        <v>272</v>
      </c>
      <c r="B16" s="614"/>
      <c r="C16" s="614"/>
      <c r="D16" s="614"/>
      <c r="E16" s="614"/>
      <c r="F16" s="614"/>
      <c r="G16" s="614"/>
      <c r="H16" s="614"/>
      <c r="I16" s="614"/>
    </row>
    <row r="17" spans="1:9" s="263" customFormat="1" x14ac:dyDescent="0.25">
      <c r="A17" s="639"/>
      <c r="B17" s="614"/>
      <c r="C17" s="614"/>
      <c r="D17" s="614"/>
      <c r="E17" s="614"/>
      <c r="F17" s="614"/>
      <c r="G17" s="614"/>
      <c r="H17" s="614"/>
      <c r="I17" s="614"/>
    </row>
    <row r="18" spans="1:9" s="263" customFormat="1" x14ac:dyDescent="0.25">
      <c r="A18" s="555"/>
      <c r="B18" s="733"/>
      <c r="C18" s="733"/>
      <c r="D18" s="733"/>
      <c r="E18" s="733"/>
      <c r="F18" s="733"/>
      <c r="G18" s="733"/>
      <c r="H18" s="733"/>
      <c r="I18" s="733"/>
    </row>
    <row r="19" spans="1:9" x14ac:dyDescent="0.25">
      <c r="B19" s="654"/>
      <c r="C19" s="654"/>
      <c r="D19" s="654"/>
      <c r="E19" s="654"/>
    </row>
    <row r="20" spans="1:9" x14ac:dyDescent="0.25">
      <c r="B20" s="654"/>
      <c r="C20" s="654"/>
      <c r="D20" s="654"/>
      <c r="E20" s="654"/>
    </row>
  </sheetData>
  <mergeCells count="3">
    <mergeCell ref="A2:A3"/>
    <mergeCell ref="B2:E2"/>
    <mergeCell ref="F2:I2"/>
  </mergeCells>
  <printOptions horizontalCentered="1"/>
  <pageMargins left="0.78431372549019618" right="0.78431372549019618" top="0.98039215686274517" bottom="0.98039215686274517" header="0.50980392156862753" footer="0.50980392156862753"/>
  <pageSetup paperSize="9" scale="98" orientation="landscape" useFirstPageNumber="1"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workbookViewId="0">
      <selection activeCell="C15" sqref="C15"/>
    </sheetView>
  </sheetViews>
  <sheetFormatPr defaultColWidth="9.140625" defaultRowHeight="15" x14ac:dyDescent="0.25"/>
  <cols>
    <col min="1" max="1" width="12.140625" style="555" bestFit="1" customWidth="1"/>
    <col min="2" max="2" width="12.140625" style="555" customWidth="1"/>
    <col min="3" max="3" width="12.5703125" style="555" bestFit="1" customWidth="1"/>
    <col min="4" max="6" width="12.28515625" style="555" bestFit="1" customWidth="1"/>
    <col min="7" max="7" width="12.140625" style="555" customWidth="1"/>
    <col min="8" max="11" width="12.28515625" style="555" bestFit="1" customWidth="1"/>
    <col min="12" max="12" width="22.42578125" style="555" bestFit="1" customWidth="1"/>
    <col min="13" max="13" width="4.5703125" style="555" bestFit="1" customWidth="1"/>
    <col min="14" max="16384" width="9.140625" style="555"/>
  </cols>
  <sheetData>
    <row r="1" spans="1:12" ht="15.75" customHeight="1" x14ac:dyDescent="0.25">
      <c r="A1" s="732" t="s">
        <v>536</v>
      </c>
      <c r="B1" s="732"/>
      <c r="C1" s="732"/>
      <c r="D1" s="732"/>
      <c r="E1" s="732"/>
      <c r="F1" s="732"/>
      <c r="G1" s="732"/>
      <c r="H1" s="732"/>
      <c r="I1" s="732"/>
      <c r="J1" s="732"/>
      <c r="K1" s="732"/>
      <c r="L1" s="732"/>
    </row>
    <row r="2" spans="1:12" s="263" customFormat="1" ht="19.5" customHeight="1" x14ac:dyDescent="0.25">
      <c r="A2" s="2096" t="s">
        <v>168</v>
      </c>
      <c r="B2" s="2107" t="s">
        <v>506</v>
      </c>
      <c r="C2" s="2108"/>
      <c r="D2" s="2108"/>
      <c r="E2" s="2108"/>
      <c r="F2" s="2109"/>
      <c r="G2" s="2084" t="s">
        <v>513</v>
      </c>
      <c r="H2" s="2085"/>
      <c r="I2" s="2085"/>
      <c r="J2" s="2085"/>
      <c r="K2" s="2086"/>
    </row>
    <row r="3" spans="1:12" s="263" customFormat="1" x14ac:dyDescent="0.25">
      <c r="A3" s="1870"/>
      <c r="B3" s="734" t="s">
        <v>537</v>
      </c>
      <c r="C3" s="735" t="s">
        <v>538</v>
      </c>
      <c r="D3" s="661" t="s">
        <v>539</v>
      </c>
      <c r="E3" s="661" t="s">
        <v>540</v>
      </c>
      <c r="F3" s="661" t="s">
        <v>541</v>
      </c>
      <c r="G3" s="661" t="s">
        <v>537</v>
      </c>
      <c r="H3" s="661" t="s">
        <v>538</v>
      </c>
      <c r="I3" s="661" t="s">
        <v>539</v>
      </c>
      <c r="J3" s="661" t="s">
        <v>540</v>
      </c>
      <c r="K3" s="661" t="s">
        <v>541</v>
      </c>
    </row>
    <row r="4" spans="1:12" s="557" customFormat="1" ht="17.25" customHeight="1" x14ac:dyDescent="0.25">
      <c r="A4" s="561" t="s">
        <v>477</v>
      </c>
      <c r="B4" s="736">
        <v>265155.58940524998</v>
      </c>
      <c r="C4" s="699">
        <v>1582715.4185500001</v>
      </c>
      <c r="D4" s="699">
        <v>323528.36560299998</v>
      </c>
      <c r="E4" s="699">
        <v>14354.014708000001</v>
      </c>
      <c r="F4" s="699">
        <v>3740.2410360000022</v>
      </c>
      <c r="G4" s="699">
        <v>87232.275318500004</v>
      </c>
      <c r="H4" s="699">
        <v>51139.150599250024</v>
      </c>
      <c r="I4" s="699">
        <v>16606.64022175</v>
      </c>
      <c r="J4" s="699">
        <v>1343.6427497500003</v>
      </c>
      <c r="K4" s="699">
        <v>0</v>
      </c>
    </row>
    <row r="5" spans="1:12" s="557" customFormat="1" ht="17.25" customHeight="1" x14ac:dyDescent="0.25">
      <c r="A5" s="626" t="s">
        <v>681</v>
      </c>
      <c r="B5" s="647">
        <v>425.11490000000003</v>
      </c>
      <c r="C5" s="647">
        <v>226114.22871299999</v>
      </c>
      <c r="D5" s="647">
        <v>6681.0351000000001</v>
      </c>
      <c r="E5" s="647">
        <v>186.8305</v>
      </c>
      <c r="F5" s="647">
        <v>167.45919999999998</v>
      </c>
      <c r="G5" s="647">
        <v>91.471999999999994</v>
      </c>
      <c r="H5" s="647">
        <v>264.4076</v>
      </c>
      <c r="I5" s="647">
        <v>1.6799999999999999E-2</v>
      </c>
      <c r="J5" s="647">
        <v>0</v>
      </c>
      <c r="K5" s="647">
        <v>0</v>
      </c>
      <c r="L5" s="263"/>
    </row>
    <row r="6" spans="1:12" s="263" customFormat="1" x14ac:dyDescent="0.25">
      <c r="A6" s="630">
        <v>45412</v>
      </c>
      <c r="B6" s="705">
        <v>425.11490000000003</v>
      </c>
      <c r="C6" s="705">
        <v>24202.961899999998</v>
      </c>
      <c r="D6" s="705">
        <v>1328.1263000000001</v>
      </c>
      <c r="E6" s="705">
        <v>186.73869999999999</v>
      </c>
      <c r="F6" s="705">
        <v>167.45919999999998</v>
      </c>
      <c r="G6" s="705">
        <v>91.471999999999994</v>
      </c>
      <c r="H6" s="705">
        <v>264.4076</v>
      </c>
      <c r="I6" s="705">
        <v>1.6799999999999999E-2</v>
      </c>
      <c r="J6" s="705">
        <v>0</v>
      </c>
      <c r="K6" s="705">
        <v>0</v>
      </c>
    </row>
    <row r="7" spans="1:12" s="263" customFormat="1" x14ac:dyDescent="0.25">
      <c r="A7" s="630">
        <v>45443</v>
      </c>
      <c r="B7" s="705">
        <v>0</v>
      </c>
      <c r="C7" s="705">
        <v>196923.91000000003</v>
      </c>
      <c r="D7" s="705">
        <v>4226.71</v>
      </c>
      <c r="E7" s="705">
        <v>0</v>
      </c>
      <c r="F7" s="705">
        <v>0</v>
      </c>
      <c r="G7" s="705">
        <v>0</v>
      </c>
      <c r="H7" s="705">
        <v>0</v>
      </c>
      <c r="I7" s="705">
        <v>0</v>
      </c>
      <c r="J7" s="705">
        <v>0</v>
      </c>
      <c r="K7" s="705">
        <v>0</v>
      </c>
    </row>
    <row r="8" spans="1:12" s="263" customFormat="1" x14ac:dyDescent="0.25">
      <c r="A8" s="630">
        <v>45473</v>
      </c>
      <c r="B8" s="705">
        <v>0</v>
      </c>
      <c r="C8" s="705">
        <v>1900.6690999999998</v>
      </c>
      <c r="D8" s="705">
        <v>367.81039999999996</v>
      </c>
      <c r="E8" s="705">
        <v>8.3400000000000002E-2</v>
      </c>
      <c r="F8" s="705">
        <v>0</v>
      </c>
      <c r="G8" s="705">
        <v>0</v>
      </c>
      <c r="H8" s="705">
        <v>0</v>
      </c>
      <c r="I8" s="705">
        <v>0</v>
      </c>
      <c r="J8" s="705">
        <v>0</v>
      </c>
      <c r="K8" s="705">
        <v>0</v>
      </c>
    </row>
    <row r="9" spans="1:12" s="263" customFormat="1" x14ac:dyDescent="0.25">
      <c r="A9" s="630">
        <v>45504</v>
      </c>
      <c r="B9" s="705">
        <v>0</v>
      </c>
      <c r="C9" s="705">
        <v>175.81789999999998</v>
      </c>
      <c r="D9" s="705">
        <v>0</v>
      </c>
      <c r="E9" s="705">
        <v>8.3999999999999995E-3</v>
      </c>
      <c r="F9" s="705">
        <v>0</v>
      </c>
      <c r="G9" s="705">
        <v>0</v>
      </c>
      <c r="H9" s="705">
        <v>0</v>
      </c>
      <c r="I9" s="705">
        <v>0</v>
      </c>
      <c r="J9" s="705">
        <v>0</v>
      </c>
      <c r="K9" s="705">
        <v>0</v>
      </c>
    </row>
    <row r="10" spans="1:12" s="263" customFormat="1" x14ac:dyDescent="0.25">
      <c r="A10" s="630">
        <v>45535</v>
      </c>
      <c r="B10" s="705">
        <v>0</v>
      </c>
      <c r="C10" s="705">
        <v>0.84</v>
      </c>
      <c r="D10" s="705">
        <v>0</v>
      </c>
      <c r="E10" s="705">
        <v>0</v>
      </c>
      <c r="F10" s="705">
        <v>0</v>
      </c>
      <c r="G10" s="705">
        <v>0</v>
      </c>
      <c r="H10" s="705">
        <v>0</v>
      </c>
      <c r="I10" s="705">
        <v>0</v>
      </c>
      <c r="J10" s="705">
        <v>0</v>
      </c>
      <c r="K10" s="705">
        <v>0</v>
      </c>
    </row>
    <row r="11" spans="1:12" s="263" customFormat="1" x14ac:dyDescent="0.25">
      <c r="A11" s="630">
        <v>45565</v>
      </c>
      <c r="B11" s="705">
        <v>0</v>
      </c>
      <c r="C11" s="705">
        <v>0.05</v>
      </c>
      <c r="D11" s="705">
        <v>0.02</v>
      </c>
      <c r="E11" s="705">
        <v>0</v>
      </c>
      <c r="F11" s="705">
        <v>0</v>
      </c>
      <c r="G11" s="705">
        <v>0</v>
      </c>
      <c r="H11" s="705">
        <v>0</v>
      </c>
      <c r="I11" s="705">
        <v>0</v>
      </c>
      <c r="J11" s="705">
        <v>0</v>
      </c>
      <c r="K11" s="705">
        <v>0</v>
      </c>
    </row>
    <row r="12" spans="1:12" s="263" customFormat="1" x14ac:dyDescent="0.25">
      <c r="A12" s="630">
        <v>45596</v>
      </c>
      <c r="B12" s="705">
        <v>0</v>
      </c>
      <c r="C12" s="705">
        <v>756.89340625</v>
      </c>
      <c r="D12" s="705">
        <v>758.37139999999999</v>
      </c>
      <c r="E12" s="705">
        <v>0</v>
      </c>
      <c r="F12" s="705">
        <v>0</v>
      </c>
      <c r="G12" s="705">
        <v>0</v>
      </c>
      <c r="H12" s="705">
        <v>0</v>
      </c>
      <c r="I12" s="705">
        <v>0</v>
      </c>
      <c r="J12" s="705">
        <v>0</v>
      </c>
      <c r="K12" s="705">
        <v>0</v>
      </c>
    </row>
    <row r="13" spans="1:12" s="263" customFormat="1" x14ac:dyDescent="0.25">
      <c r="A13" s="630">
        <v>45626</v>
      </c>
      <c r="B13" s="705">
        <v>0</v>
      </c>
      <c r="C13" s="705">
        <v>2153.0862000000002</v>
      </c>
      <c r="D13" s="705">
        <v>0</v>
      </c>
      <c r="E13" s="705">
        <v>0</v>
      </c>
      <c r="F13" s="705">
        <v>0</v>
      </c>
      <c r="G13" s="705">
        <v>0</v>
      </c>
      <c r="H13" s="705">
        <v>0</v>
      </c>
      <c r="I13" s="705">
        <v>0</v>
      </c>
      <c r="J13" s="705">
        <v>0</v>
      </c>
      <c r="K13" s="705">
        <v>0</v>
      </c>
    </row>
    <row r="14" spans="1:12" s="263" customFormat="1" x14ac:dyDescent="0.25">
      <c r="A14" s="599"/>
      <c r="B14" s="709"/>
      <c r="C14" s="709"/>
      <c r="D14" s="709"/>
      <c r="E14" s="709"/>
      <c r="F14" s="709"/>
      <c r="G14" s="709"/>
      <c r="H14" s="709"/>
      <c r="I14" s="709"/>
      <c r="J14" s="709"/>
      <c r="K14" s="709"/>
    </row>
    <row r="15" spans="1:12" s="263" customFormat="1" x14ac:dyDescent="0.25">
      <c r="A15" s="433" t="s">
        <v>1459</v>
      </c>
      <c r="B15" s="602"/>
      <c r="C15" s="711"/>
      <c r="D15" s="602"/>
      <c r="E15" s="602"/>
      <c r="F15" s="602"/>
      <c r="G15" s="602"/>
      <c r="H15" s="602"/>
      <c r="I15" s="602"/>
      <c r="J15" s="602"/>
      <c r="K15" s="602"/>
    </row>
    <row r="16" spans="1:12" s="263" customFormat="1" ht="15" customHeight="1" x14ac:dyDescent="0.25">
      <c r="A16" s="2087" t="s">
        <v>254</v>
      </c>
      <c r="B16" s="2087"/>
      <c r="C16" s="2087"/>
      <c r="D16" s="2087"/>
      <c r="E16" s="2087"/>
      <c r="F16" s="2087"/>
      <c r="G16" s="2087"/>
      <c r="H16" s="2087"/>
      <c r="I16" s="2087"/>
      <c r="J16" s="2087"/>
      <c r="K16" s="2087"/>
    </row>
    <row r="17" spans="1:11" s="263" customFormat="1" ht="15" customHeight="1" x14ac:dyDescent="0.25">
      <c r="A17" s="639"/>
      <c r="B17" s="733"/>
      <c r="C17" s="733"/>
      <c r="D17" s="733"/>
      <c r="E17" s="733"/>
      <c r="F17" s="733"/>
      <c r="G17" s="733"/>
      <c r="H17" s="733"/>
      <c r="I17" s="733"/>
      <c r="J17" s="733"/>
      <c r="K17" s="733"/>
    </row>
    <row r="18" spans="1:11" x14ac:dyDescent="0.25">
      <c r="B18" s="654"/>
      <c r="C18" s="654"/>
      <c r="D18" s="654"/>
      <c r="E18" s="654"/>
      <c r="F18" s="654"/>
      <c r="G18" s="654"/>
      <c r="H18" s="654"/>
      <c r="I18" s="654"/>
      <c r="J18" s="654"/>
      <c r="K18" s="654"/>
    </row>
    <row r="19" spans="1:11" x14ac:dyDescent="0.25">
      <c r="B19" s="737"/>
      <c r="C19" s="737"/>
      <c r="D19" s="737"/>
      <c r="E19" s="737"/>
      <c r="F19" s="737"/>
      <c r="G19" s="737"/>
      <c r="H19" s="737"/>
      <c r="I19" s="737"/>
      <c r="J19" s="737"/>
      <c r="K19" s="737"/>
    </row>
    <row r="20" spans="1:11" x14ac:dyDescent="0.25">
      <c r="B20" s="737"/>
      <c r="C20" s="737"/>
      <c r="F20" s="654"/>
      <c r="K20" s="654"/>
    </row>
    <row r="21" spans="1:11" x14ac:dyDescent="0.25">
      <c r="B21" s="737"/>
      <c r="C21" s="737"/>
      <c r="F21" s="654"/>
      <c r="K21" s="654"/>
    </row>
    <row r="22" spans="1:11" x14ac:dyDescent="0.25">
      <c r="B22" s="641"/>
      <c r="C22" s="641"/>
      <c r="F22" s="654"/>
      <c r="K22" s="654"/>
    </row>
    <row r="23" spans="1:11" x14ac:dyDescent="0.25">
      <c r="F23" s="654"/>
      <c r="K23" s="654"/>
    </row>
    <row r="24" spans="1:11" x14ac:dyDescent="0.25">
      <c r="F24" s="654"/>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81" fitToHeight="0" orientation="landscape" useFirstPageNumber="1"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opLeftCell="A2" workbookViewId="0">
      <selection activeCell="C15" sqref="C15"/>
    </sheetView>
  </sheetViews>
  <sheetFormatPr defaultColWidth="9.140625" defaultRowHeight="15" x14ac:dyDescent="0.25"/>
  <cols>
    <col min="1" max="1" width="12.42578125" style="555" bestFit="1" customWidth="1"/>
    <col min="2" max="2" width="12.42578125" style="555" customWidth="1"/>
    <col min="3" max="3" width="12.85546875" style="555" bestFit="1" customWidth="1"/>
    <col min="4" max="6" width="12.5703125" style="555" bestFit="1" customWidth="1"/>
    <col min="7" max="7" width="14.42578125" style="555" bestFit="1" customWidth="1"/>
    <col min="8" max="8" width="12.85546875" style="555" bestFit="1" customWidth="1"/>
    <col min="9" max="9" width="12.5703125" style="555" bestFit="1" customWidth="1"/>
    <col min="10" max="10" width="12.28515625" style="555" bestFit="1" customWidth="1"/>
    <col min="11" max="11" width="12.5703125" style="555" bestFit="1" customWidth="1"/>
    <col min="12" max="13" width="9.140625" style="555"/>
    <col min="14" max="14" width="10.5703125" style="555" bestFit="1" customWidth="1"/>
    <col min="15" max="15" width="10.28515625" style="555" bestFit="1" customWidth="1"/>
    <col min="16" max="16384" width="9.140625" style="555"/>
  </cols>
  <sheetData>
    <row r="1" spans="1:15" ht="17.25" customHeight="1" x14ac:dyDescent="0.25">
      <c r="A1" s="738" t="s">
        <v>542</v>
      </c>
      <c r="B1" s="739"/>
      <c r="C1" s="739"/>
      <c r="D1" s="739"/>
      <c r="E1" s="739"/>
      <c r="F1" s="739"/>
      <c r="G1" s="739"/>
      <c r="H1" s="739"/>
      <c r="I1" s="739"/>
      <c r="J1" s="739"/>
      <c r="K1" s="739"/>
    </row>
    <row r="2" spans="1:15" s="263" customFormat="1" ht="18" customHeight="1" x14ac:dyDescent="0.25">
      <c r="A2" s="2083" t="s">
        <v>168</v>
      </c>
      <c r="B2" s="2096" t="s">
        <v>506</v>
      </c>
      <c r="C2" s="2110"/>
      <c r="D2" s="2110"/>
      <c r="E2" s="2110"/>
      <c r="F2" s="2111"/>
      <c r="G2" s="2076" t="s">
        <v>513</v>
      </c>
      <c r="H2" s="2112"/>
      <c r="I2" s="2112"/>
      <c r="J2" s="2112"/>
      <c r="K2" s="2113"/>
    </row>
    <row r="3" spans="1:15" s="263" customFormat="1" ht="18" customHeight="1" x14ac:dyDescent="0.25">
      <c r="A3" s="1870"/>
      <c r="B3" s="734" t="s">
        <v>537</v>
      </c>
      <c r="C3" s="740" t="s">
        <v>538</v>
      </c>
      <c r="D3" s="655" t="s">
        <v>543</v>
      </c>
      <c r="E3" s="655" t="s">
        <v>540</v>
      </c>
      <c r="F3" s="655" t="s">
        <v>541</v>
      </c>
      <c r="G3" s="655" t="s">
        <v>537</v>
      </c>
      <c r="H3" s="655" t="s">
        <v>538</v>
      </c>
      <c r="I3" s="655" t="s">
        <v>539</v>
      </c>
      <c r="J3" s="655" t="s">
        <v>540</v>
      </c>
      <c r="K3" s="655" t="s">
        <v>541</v>
      </c>
    </row>
    <row r="4" spans="1:15" s="557" customFormat="1" ht="16.5" customHeight="1" x14ac:dyDescent="0.25">
      <c r="A4" s="561" t="s">
        <v>477</v>
      </c>
      <c r="B4" s="741">
        <v>619188.15919525002</v>
      </c>
      <c r="C4" s="742">
        <v>4685370.8459481057</v>
      </c>
      <c r="D4" s="742">
        <v>1501948.9385291443</v>
      </c>
      <c r="E4" s="742">
        <v>222220.96535619488</v>
      </c>
      <c r="F4" s="742">
        <v>173012.63311431001</v>
      </c>
      <c r="G4" s="743">
        <v>19093760.92444725</v>
      </c>
      <c r="H4" s="742">
        <v>7358692.7990452508</v>
      </c>
      <c r="I4" s="742">
        <v>1360063.1282590001</v>
      </c>
      <c r="J4" s="742">
        <v>122684.10330375</v>
      </c>
      <c r="K4" s="742">
        <v>7094.0754217499998</v>
      </c>
    </row>
    <row r="5" spans="1:15" s="557" customFormat="1" ht="16.5" customHeight="1" x14ac:dyDescent="0.25">
      <c r="A5" s="626" t="s">
        <v>681</v>
      </c>
      <c r="B5" s="647">
        <f t="shared" ref="B5:K5" si="0">SUM(B6:B13)</f>
        <v>31838.272591268498</v>
      </c>
      <c r="C5" s="647">
        <f t="shared" si="0"/>
        <v>690208.6994302948</v>
      </c>
      <c r="D5" s="647">
        <f t="shared" si="0"/>
        <v>169836.1338387889</v>
      </c>
      <c r="E5" s="647">
        <f t="shared" si="0"/>
        <v>5366.2357969999985</v>
      </c>
      <c r="F5" s="647">
        <f t="shared" si="0"/>
        <v>7263.3226567500069</v>
      </c>
      <c r="G5" s="647">
        <f t="shared" si="0"/>
        <v>57232.363930999985</v>
      </c>
      <c r="H5" s="647">
        <f t="shared" si="0"/>
        <v>94510.92109449998</v>
      </c>
      <c r="I5" s="647">
        <f t="shared" si="0"/>
        <v>16320.263252000002</v>
      </c>
      <c r="J5" s="647">
        <f t="shared" si="0"/>
        <v>3562.4702700000007</v>
      </c>
      <c r="K5" s="647">
        <f t="shared" si="0"/>
        <v>406.4674235</v>
      </c>
      <c r="L5" s="744"/>
      <c r="M5" s="744"/>
      <c r="N5" s="745"/>
      <c r="O5" s="633"/>
    </row>
    <row r="6" spans="1:15" s="263" customFormat="1" ht="16.5" customHeight="1" x14ac:dyDescent="0.25">
      <c r="A6" s="630">
        <v>45412</v>
      </c>
      <c r="B6" s="705">
        <v>2881.8392305000002</v>
      </c>
      <c r="C6" s="705">
        <v>160682.56208672433</v>
      </c>
      <c r="D6" s="705">
        <v>45518.748263879817</v>
      </c>
      <c r="E6" s="705">
        <v>2917.7947239999994</v>
      </c>
      <c r="F6" s="705">
        <v>5437.4272440000068</v>
      </c>
      <c r="G6" s="705">
        <v>54900.824904749985</v>
      </c>
      <c r="H6" s="705">
        <v>82105.088391749989</v>
      </c>
      <c r="I6" s="705">
        <v>13265.001724250002</v>
      </c>
      <c r="J6" s="705">
        <v>3541.6720505000003</v>
      </c>
      <c r="K6" s="705">
        <v>375.64347524999999</v>
      </c>
      <c r="L6" s="733"/>
      <c r="M6" s="745"/>
      <c r="N6" s="745"/>
      <c r="O6" s="633"/>
    </row>
    <row r="7" spans="1:15" s="263" customFormat="1" ht="16.5" customHeight="1" x14ac:dyDescent="0.25">
      <c r="A7" s="630">
        <v>45443</v>
      </c>
      <c r="B7" s="705">
        <v>28953.808095518496</v>
      </c>
      <c r="C7" s="705">
        <v>75037.492755135987</v>
      </c>
      <c r="D7" s="705">
        <v>125.46981049999999</v>
      </c>
      <c r="E7" s="705">
        <v>531.01790325000002</v>
      </c>
      <c r="F7" s="705">
        <v>502.71215499999994</v>
      </c>
      <c r="G7" s="705">
        <v>2253.3843769999999</v>
      </c>
      <c r="H7" s="705">
        <v>3540.1047944999996</v>
      </c>
      <c r="I7" s="705">
        <v>0</v>
      </c>
      <c r="J7" s="705">
        <v>0</v>
      </c>
      <c r="K7" s="705">
        <v>27.615787999999998</v>
      </c>
      <c r="L7" s="733"/>
      <c r="M7" s="745"/>
      <c r="N7" s="745"/>
      <c r="O7" s="633"/>
    </row>
    <row r="8" spans="1:15" s="263" customFormat="1" ht="16.5" customHeight="1" x14ac:dyDescent="0.25">
      <c r="A8" s="630">
        <v>45473</v>
      </c>
      <c r="B8" s="705">
        <v>4.1729000000000002E-2</v>
      </c>
      <c r="C8" s="705">
        <v>83575.053086768166</v>
      </c>
      <c r="D8" s="705">
        <v>25076.659561358545</v>
      </c>
      <c r="E8" s="705">
        <v>389.94100775000004</v>
      </c>
      <c r="F8" s="705">
        <v>270.36145599999992</v>
      </c>
      <c r="G8" s="705">
        <v>55.23289900000001</v>
      </c>
      <c r="H8" s="705">
        <v>3220.9740507499992</v>
      </c>
      <c r="I8" s="705">
        <v>647.45904300000007</v>
      </c>
      <c r="J8" s="705">
        <v>1.0430699999999999</v>
      </c>
      <c r="K8" s="705">
        <v>3.0918145000000004</v>
      </c>
      <c r="L8" s="733"/>
      <c r="M8" s="745"/>
      <c r="N8" s="745"/>
      <c r="O8" s="633"/>
    </row>
    <row r="9" spans="1:15" s="263" customFormat="1" ht="16.5" customHeight="1" x14ac:dyDescent="0.25">
      <c r="A9" s="630">
        <v>45504</v>
      </c>
      <c r="B9" s="705">
        <v>0.41903750000000001</v>
      </c>
      <c r="C9" s="705">
        <v>33185.635814308131</v>
      </c>
      <c r="D9" s="705">
        <v>11751.722607733509</v>
      </c>
      <c r="E9" s="705">
        <v>351.79797424999998</v>
      </c>
      <c r="F9" s="705">
        <v>316.86098825000005</v>
      </c>
      <c r="G9" s="705">
        <v>8.0968350000000004</v>
      </c>
      <c r="H9" s="705">
        <v>1461.6090860000004</v>
      </c>
      <c r="I9" s="705">
        <v>547.51209674999996</v>
      </c>
      <c r="J9" s="705">
        <v>0.9352975</v>
      </c>
      <c r="K9" s="705">
        <v>0</v>
      </c>
      <c r="L9" s="733"/>
      <c r="M9" s="745"/>
      <c r="N9" s="745"/>
      <c r="O9" s="633"/>
    </row>
    <row r="10" spans="1:15" s="263" customFormat="1" ht="16.5" customHeight="1" x14ac:dyDescent="0.25">
      <c r="A10" s="630">
        <v>45535</v>
      </c>
      <c r="B10" s="705">
        <v>0.86635974999999998</v>
      </c>
      <c r="C10" s="705">
        <v>91123.24253136311</v>
      </c>
      <c r="D10" s="705">
        <v>16773.446507157398</v>
      </c>
      <c r="E10" s="705">
        <v>244.71033200000002</v>
      </c>
      <c r="F10" s="705">
        <v>252.35905149999999</v>
      </c>
      <c r="G10" s="705">
        <v>14.824915249999998</v>
      </c>
      <c r="H10" s="705">
        <v>1343.798235</v>
      </c>
      <c r="I10" s="705">
        <v>508.29314699999998</v>
      </c>
      <c r="J10" s="705">
        <v>2.7331097499999997</v>
      </c>
      <c r="K10" s="705">
        <v>8.3125000000000004E-3</v>
      </c>
      <c r="L10" s="733"/>
      <c r="M10" s="745"/>
      <c r="N10" s="745"/>
      <c r="O10" s="633"/>
    </row>
    <row r="11" spans="1:15" s="263" customFormat="1" x14ac:dyDescent="0.25">
      <c r="A11" s="630">
        <v>45565</v>
      </c>
      <c r="B11" s="705">
        <v>1.2981390000000002</v>
      </c>
      <c r="C11" s="705">
        <v>50919.489106989953</v>
      </c>
      <c r="D11" s="705">
        <v>12629.050084453598</v>
      </c>
      <c r="E11" s="705">
        <v>249.74341649999997</v>
      </c>
      <c r="F11" s="705">
        <v>225.80894475000002</v>
      </c>
      <c r="G11" s="705">
        <v>0</v>
      </c>
      <c r="H11" s="705">
        <v>1182.2374950000001</v>
      </c>
      <c r="I11" s="705">
        <v>464.94125399999996</v>
      </c>
      <c r="J11" s="705">
        <v>12.615823749999999</v>
      </c>
      <c r="K11" s="705">
        <v>0.10803325</v>
      </c>
      <c r="L11" s="733"/>
      <c r="M11" s="745"/>
      <c r="N11" s="745"/>
      <c r="O11" s="633"/>
    </row>
    <row r="12" spans="1:15" s="263" customFormat="1" x14ac:dyDescent="0.25">
      <c r="A12" s="630">
        <v>45596</v>
      </c>
      <c r="B12" s="705">
        <v>0</v>
      </c>
      <c r="C12" s="705">
        <v>112954.39988120065</v>
      </c>
      <c r="D12" s="705">
        <v>37197.24385766116</v>
      </c>
      <c r="E12" s="705">
        <v>289.53827224999998</v>
      </c>
      <c r="F12" s="705">
        <v>155.49506049999999</v>
      </c>
      <c r="G12" s="705">
        <v>0</v>
      </c>
      <c r="H12" s="705">
        <v>875.29876524999997</v>
      </c>
      <c r="I12" s="705">
        <v>404.22491299999996</v>
      </c>
      <c r="J12" s="705">
        <v>3.3005809999999998</v>
      </c>
      <c r="K12" s="705">
        <v>0</v>
      </c>
      <c r="L12" s="733"/>
      <c r="M12" s="745"/>
      <c r="N12" s="745"/>
      <c r="O12" s="633"/>
    </row>
    <row r="13" spans="1:15" s="263" customFormat="1" x14ac:dyDescent="0.25">
      <c r="A13" s="630">
        <v>45626</v>
      </c>
      <c r="B13" s="705">
        <v>0</v>
      </c>
      <c r="C13" s="705">
        <v>82730.824167804603</v>
      </c>
      <c r="D13" s="705">
        <v>20763.793146044882</v>
      </c>
      <c r="E13" s="705">
        <v>391.69216699999998</v>
      </c>
      <c r="F13" s="705">
        <v>102.29775675000003</v>
      </c>
      <c r="G13" s="705">
        <v>0</v>
      </c>
      <c r="H13" s="705">
        <v>781.81027625000002</v>
      </c>
      <c r="I13" s="705">
        <v>482.83107399999994</v>
      </c>
      <c r="J13" s="705">
        <v>0.1703375</v>
      </c>
      <c r="K13" s="705">
        <v>0</v>
      </c>
      <c r="L13" s="733"/>
      <c r="M13" s="745"/>
      <c r="N13" s="745"/>
      <c r="O13" s="633"/>
    </row>
    <row r="14" spans="1:15" s="263" customFormat="1" x14ac:dyDescent="0.25">
      <c r="A14" s="599"/>
      <c r="B14" s="709"/>
      <c r="C14" s="709"/>
      <c r="D14" s="709"/>
      <c r="E14" s="709"/>
      <c r="F14" s="709"/>
      <c r="G14" s="709"/>
      <c r="H14" s="709"/>
      <c r="I14" s="709"/>
      <c r="J14" s="709"/>
      <c r="K14" s="709"/>
      <c r="L14" s="733"/>
      <c r="M14" s="745"/>
      <c r="N14" s="745"/>
      <c r="O14" s="633"/>
    </row>
    <row r="15" spans="1:15" s="263" customFormat="1" x14ac:dyDescent="0.25">
      <c r="A15" s="433" t="s">
        <v>1459</v>
      </c>
      <c r="L15" s="733"/>
      <c r="M15" s="745"/>
      <c r="N15" s="745"/>
      <c r="O15" s="633"/>
    </row>
    <row r="16" spans="1:15" s="263" customFormat="1" ht="15" customHeight="1" x14ac:dyDescent="0.25">
      <c r="A16" s="2114" t="s">
        <v>544</v>
      </c>
      <c r="B16" s="2114"/>
      <c r="C16" s="2114"/>
      <c r="D16" s="2114"/>
      <c r="E16" s="2114"/>
      <c r="F16" s="2114"/>
      <c r="G16" s="2114"/>
      <c r="H16" s="2114"/>
      <c r="I16" s="2114"/>
      <c r="J16" s="2114"/>
      <c r="K16" s="2114"/>
      <c r="L16" s="733"/>
    </row>
    <row r="17" spans="1:11" s="263" customFormat="1" x14ac:dyDescent="0.25">
      <c r="A17" s="263" t="s">
        <v>1350</v>
      </c>
    </row>
    <row r="18" spans="1:11" s="263" customFormat="1" x14ac:dyDescent="0.25">
      <c r="A18" s="639"/>
    </row>
    <row r="19" spans="1:11" s="263" customFormat="1" x14ac:dyDescent="0.25">
      <c r="A19" s="555"/>
      <c r="B19" s="633"/>
      <c r="C19" s="633"/>
      <c r="D19" s="633"/>
      <c r="E19" s="633"/>
      <c r="F19" s="633"/>
      <c r="G19" s="633"/>
      <c r="H19" s="633"/>
      <c r="I19" s="633"/>
      <c r="J19" s="633"/>
      <c r="K19" s="633"/>
    </row>
    <row r="20" spans="1:11" x14ac:dyDescent="0.25">
      <c r="B20" s="616"/>
      <c r="C20" s="616"/>
      <c r="D20" s="616"/>
      <c r="E20" s="616"/>
      <c r="F20" s="616"/>
      <c r="G20" s="616"/>
      <c r="H20" s="616"/>
      <c r="I20" s="616"/>
      <c r="J20" s="616"/>
      <c r="K20" s="616"/>
    </row>
    <row r="21" spans="1:11" x14ac:dyDescent="0.25">
      <c r="F21" s="641"/>
      <c r="K21" s="641"/>
    </row>
    <row r="22" spans="1:11" x14ac:dyDescent="0.25">
      <c r="F22" s="641"/>
      <c r="K22" s="641"/>
    </row>
    <row r="23" spans="1:11" x14ac:dyDescent="0.25">
      <c r="F23" s="641"/>
      <c r="K23" s="641"/>
    </row>
    <row r="24" spans="1:11" x14ac:dyDescent="0.25">
      <c r="E24" s="641"/>
      <c r="F24" s="641"/>
      <c r="K24" s="641"/>
    </row>
    <row r="25" spans="1:11" x14ac:dyDescent="0.25">
      <c r="F25" s="641"/>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92" orientation="landscape" useFirstPageNumber="1"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workbookViewId="0">
      <selection activeCell="C15" sqref="C15"/>
    </sheetView>
  </sheetViews>
  <sheetFormatPr defaultColWidth="9.140625" defaultRowHeight="15" x14ac:dyDescent="0.25"/>
  <cols>
    <col min="1" max="1" width="12.140625" style="555" bestFit="1" customWidth="1"/>
    <col min="2" max="2" width="12.140625" style="555" customWidth="1"/>
    <col min="3" max="6" width="12.140625" style="555" bestFit="1" customWidth="1"/>
    <col min="7" max="7" width="12.140625" style="555" customWidth="1"/>
    <col min="8" max="11" width="12.140625" style="555" bestFit="1" customWidth="1"/>
    <col min="12" max="12" width="4.5703125" style="555" bestFit="1" customWidth="1"/>
    <col min="13" max="16384" width="9.140625" style="555"/>
  </cols>
  <sheetData>
    <row r="1" spans="1:11" ht="18" customHeight="1" x14ac:dyDescent="0.25">
      <c r="A1" s="738" t="s">
        <v>545</v>
      </c>
      <c r="B1" s="738"/>
      <c r="C1" s="738"/>
      <c r="D1" s="738"/>
      <c r="E1" s="738"/>
      <c r="F1" s="738"/>
      <c r="G1" s="738"/>
      <c r="H1" s="738"/>
      <c r="I1" s="738"/>
      <c r="J1" s="738"/>
      <c r="K1" s="738"/>
    </row>
    <row r="2" spans="1:11" s="263" customFormat="1" ht="18" customHeight="1" x14ac:dyDescent="0.25">
      <c r="A2" s="2083" t="s">
        <v>168</v>
      </c>
      <c r="B2" s="2096" t="s">
        <v>506</v>
      </c>
      <c r="C2" s="2110"/>
      <c r="D2" s="2110"/>
      <c r="E2" s="2110"/>
      <c r="F2" s="2111"/>
      <c r="G2" s="2076" t="s">
        <v>513</v>
      </c>
      <c r="H2" s="2112"/>
      <c r="I2" s="2112"/>
      <c r="J2" s="2112"/>
      <c r="K2" s="2113"/>
    </row>
    <row r="3" spans="1:11" s="263" customFormat="1" ht="18" customHeight="1" x14ac:dyDescent="0.25">
      <c r="A3" s="1870"/>
      <c r="B3" s="734" t="s">
        <v>537</v>
      </c>
      <c r="C3" s="740" t="s">
        <v>538</v>
      </c>
      <c r="D3" s="655" t="s">
        <v>543</v>
      </c>
      <c r="E3" s="655" t="s">
        <v>540</v>
      </c>
      <c r="F3" s="655" t="s">
        <v>541</v>
      </c>
      <c r="G3" s="655" t="s">
        <v>537</v>
      </c>
      <c r="H3" s="655" t="s">
        <v>538</v>
      </c>
      <c r="I3" s="655" t="s">
        <v>539</v>
      </c>
      <c r="J3" s="655" t="s">
        <v>540</v>
      </c>
      <c r="K3" s="655" t="s">
        <v>541</v>
      </c>
    </row>
    <row r="4" spans="1:11" s="557" customFormat="1" ht="17.25" customHeight="1" x14ac:dyDescent="0.25">
      <c r="A4" s="561" t="s">
        <v>477</v>
      </c>
      <c r="B4" s="741">
        <v>14.802290500000003</v>
      </c>
      <c r="C4" s="742">
        <v>145944.96059725003</v>
      </c>
      <c r="D4" s="742">
        <v>72897.092392749997</v>
      </c>
      <c r="E4" s="742">
        <v>28876.607645249998</v>
      </c>
      <c r="F4" s="742">
        <v>4.5848877499999992</v>
      </c>
      <c r="G4" s="743">
        <v>0</v>
      </c>
      <c r="H4" s="742">
        <v>0</v>
      </c>
      <c r="I4" s="742">
        <v>0</v>
      </c>
      <c r="J4" s="742">
        <v>0</v>
      </c>
      <c r="K4" s="742">
        <v>0</v>
      </c>
    </row>
    <row r="5" spans="1:11" s="557" customFormat="1" ht="17.25" customHeight="1" x14ac:dyDescent="0.25">
      <c r="A5" s="626" t="s">
        <v>681</v>
      </c>
      <c r="B5" s="647">
        <v>0.78358949999999994</v>
      </c>
      <c r="C5" s="647">
        <f>SUM(C6:C13)</f>
        <v>21292.338737499998</v>
      </c>
      <c r="D5" s="647">
        <v>4226.7823979999994</v>
      </c>
      <c r="E5" s="647">
        <v>0.10031799999999999</v>
      </c>
      <c r="F5" s="647">
        <v>0</v>
      </c>
      <c r="G5" s="647">
        <v>0</v>
      </c>
      <c r="H5" s="647">
        <v>0</v>
      </c>
      <c r="I5" s="647">
        <v>0</v>
      </c>
      <c r="J5" s="647">
        <v>0</v>
      </c>
      <c r="K5" s="647">
        <v>0</v>
      </c>
    </row>
    <row r="6" spans="1:11" s="263" customFormat="1" ht="17.25" customHeight="1" x14ac:dyDescent="0.25">
      <c r="A6" s="630">
        <v>45412</v>
      </c>
      <c r="B6" s="705">
        <v>0.78358949999999994</v>
      </c>
      <c r="C6" s="705">
        <v>3389.2969875000008</v>
      </c>
      <c r="D6" s="705">
        <v>1921.8953980000001</v>
      </c>
      <c r="E6" s="705">
        <v>0.10031799999999999</v>
      </c>
      <c r="F6" s="705">
        <v>0</v>
      </c>
      <c r="G6" s="705">
        <v>0</v>
      </c>
      <c r="H6" s="705">
        <v>0</v>
      </c>
      <c r="I6" s="705">
        <v>0</v>
      </c>
      <c r="J6" s="705">
        <v>0</v>
      </c>
      <c r="K6" s="705">
        <v>0</v>
      </c>
    </row>
    <row r="7" spans="1:11" s="263" customFormat="1" ht="17.25" customHeight="1" x14ac:dyDescent="0.25">
      <c r="A7" s="630">
        <v>45443</v>
      </c>
      <c r="B7" s="705">
        <v>0</v>
      </c>
      <c r="C7" s="705">
        <v>1001.7</v>
      </c>
      <c r="D7" s="705">
        <v>0</v>
      </c>
      <c r="E7" s="705">
        <v>0</v>
      </c>
      <c r="F7" s="705">
        <v>0</v>
      </c>
      <c r="G7" s="705">
        <v>0</v>
      </c>
      <c r="H7" s="705">
        <v>0</v>
      </c>
      <c r="I7" s="705">
        <v>0</v>
      </c>
      <c r="J7" s="705">
        <v>0</v>
      </c>
      <c r="K7" s="705">
        <v>0</v>
      </c>
    </row>
    <row r="8" spans="1:11" s="263" customFormat="1" ht="17.25" customHeight="1" x14ac:dyDescent="0.25">
      <c r="A8" s="630">
        <v>45473</v>
      </c>
      <c r="B8" s="705">
        <v>0</v>
      </c>
      <c r="C8" s="705">
        <v>417.30624999999998</v>
      </c>
      <c r="D8" s="705">
        <v>234.268</v>
      </c>
      <c r="E8" s="705">
        <v>0</v>
      </c>
      <c r="F8" s="705">
        <v>0</v>
      </c>
      <c r="G8" s="705">
        <v>0</v>
      </c>
      <c r="H8" s="705">
        <v>0</v>
      </c>
      <c r="I8" s="705">
        <v>0</v>
      </c>
      <c r="J8" s="705">
        <v>0</v>
      </c>
      <c r="K8" s="705">
        <v>0</v>
      </c>
    </row>
    <row r="9" spans="1:11" s="263" customFormat="1" ht="17.25" customHeight="1" x14ac:dyDescent="0.25">
      <c r="A9" s="630">
        <v>45504</v>
      </c>
      <c r="B9" s="705">
        <v>0</v>
      </c>
      <c r="C9" s="705">
        <v>175.78450000000001</v>
      </c>
      <c r="D9" s="705">
        <v>0</v>
      </c>
      <c r="E9" s="705">
        <v>0</v>
      </c>
      <c r="F9" s="705">
        <v>0</v>
      </c>
      <c r="G9" s="705">
        <v>0</v>
      </c>
      <c r="H9" s="705">
        <v>0</v>
      </c>
      <c r="I9" s="705">
        <v>0</v>
      </c>
      <c r="J9" s="705">
        <v>0</v>
      </c>
      <c r="K9" s="705">
        <v>0</v>
      </c>
    </row>
    <row r="10" spans="1:11" s="263" customFormat="1" ht="17.25" customHeight="1" x14ac:dyDescent="0.25">
      <c r="A10" s="630">
        <v>45535</v>
      </c>
      <c r="B10" s="705">
        <v>0</v>
      </c>
      <c r="C10" s="705">
        <v>587.61249999999995</v>
      </c>
      <c r="D10" s="705">
        <v>0</v>
      </c>
      <c r="E10" s="705">
        <v>0</v>
      </c>
      <c r="F10" s="705">
        <v>0</v>
      </c>
      <c r="G10" s="705">
        <v>0</v>
      </c>
      <c r="H10" s="705">
        <v>0</v>
      </c>
      <c r="I10" s="705">
        <v>0</v>
      </c>
      <c r="J10" s="705">
        <v>0</v>
      </c>
      <c r="K10" s="705">
        <v>0</v>
      </c>
    </row>
    <row r="11" spans="1:11" s="263" customFormat="1" x14ac:dyDescent="0.25">
      <c r="A11" s="630">
        <v>45565</v>
      </c>
      <c r="B11" s="705">
        <v>0</v>
      </c>
      <c r="C11" s="705">
        <v>2582.8355000000006</v>
      </c>
      <c r="D11" s="705">
        <v>0</v>
      </c>
      <c r="E11" s="705">
        <v>0</v>
      </c>
      <c r="F11" s="705">
        <v>0</v>
      </c>
      <c r="G11" s="705">
        <v>0</v>
      </c>
      <c r="H11" s="705">
        <v>0</v>
      </c>
      <c r="I11" s="705">
        <v>0</v>
      </c>
      <c r="J11" s="705">
        <v>0</v>
      </c>
      <c r="K11" s="705">
        <v>0</v>
      </c>
    </row>
    <row r="12" spans="1:11" s="263" customFormat="1" ht="13.5" customHeight="1" x14ac:dyDescent="0.25">
      <c r="A12" s="630">
        <v>45596</v>
      </c>
      <c r="B12" s="705">
        <v>0</v>
      </c>
      <c r="C12" s="705">
        <v>5515.2604999999994</v>
      </c>
      <c r="D12" s="705">
        <v>2070.6189999999997</v>
      </c>
      <c r="E12" s="705">
        <v>0</v>
      </c>
      <c r="F12" s="705">
        <v>0</v>
      </c>
      <c r="G12" s="705">
        <v>0</v>
      </c>
      <c r="H12" s="705">
        <v>0</v>
      </c>
      <c r="I12" s="705">
        <v>0</v>
      </c>
      <c r="J12" s="705">
        <v>0</v>
      </c>
      <c r="K12" s="705">
        <v>0</v>
      </c>
    </row>
    <row r="13" spans="1:11" s="263" customFormat="1" x14ac:dyDescent="0.25">
      <c r="A13" s="630">
        <v>45626</v>
      </c>
      <c r="B13" s="705">
        <v>0</v>
      </c>
      <c r="C13" s="705">
        <v>7622.5424999999987</v>
      </c>
      <c r="D13" s="705">
        <v>0</v>
      </c>
      <c r="E13" s="705">
        <v>0</v>
      </c>
      <c r="F13" s="705">
        <v>0</v>
      </c>
      <c r="G13" s="705">
        <v>0</v>
      </c>
      <c r="H13" s="705">
        <v>0</v>
      </c>
      <c r="I13" s="705">
        <v>0</v>
      </c>
      <c r="J13" s="705">
        <v>0</v>
      </c>
      <c r="K13" s="705">
        <v>0</v>
      </c>
    </row>
    <row r="14" spans="1:11" s="263" customFormat="1" x14ac:dyDescent="0.25">
      <c r="A14" s="599"/>
      <c r="B14" s="709"/>
      <c r="C14" s="709"/>
      <c r="D14" s="709"/>
      <c r="E14" s="709"/>
      <c r="F14" s="709"/>
      <c r="G14" s="709"/>
      <c r="H14" s="709"/>
      <c r="I14" s="709"/>
      <c r="J14" s="709"/>
      <c r="K14" s="709"/>
    </row>
    <row r="15" spans="1:11" s="263" customFormat="1" x14ac:dyDescent="0.25">
      <c r="A15" s="433" t="s">
        <v>1459</v>
      </c>
      <c r="B15" s="746"/>
      <c r="C15" s="747"/>
      <c r="D15" s="747"/>
      <c r="E15" s="746"/>
      <c r="F15" s="746"/>
      <c r="G15" s="746"/>
      <c r="H15" s="748"/>
      <c r="I15" s="748"/>
      <c r="J15" s="748"/>
      <c r="K15" s="746"/>
    </row>
    <row r="16" spans="1:11" s="263" customFormat="1" ht="15" customHeight="1" x14ac:dyDescent="0.25">
      <c r="A16" s="2087" t="s">
        <v>272</v>
      </c>
      <c r="B16" s="2087"/>
      <c r="C16" s="2087"/>
      <c r="D16" s="2087"/>
      <c r="E16" s="2087"/>
      <c r="F16" s="2087"/>
      <c r="G16" s="2087"/>
      <c r="H16" s="2087"/>
      <c r="I16" s="2087"/>
      <c r="J16" s="2087"/>
      <c r="K16" s="2087"/>
    </row>
    <row r="17" spans="1:11" s="263" customFormat="1" ht="15" customHeight="1" x14ac:dyDescent="0.25">
      <c r="A17" s="639"/>
      <c r="B17" s="633"/>
      <c r="C17" s="633"/>
      <c r="D17" s="633"/>
      <c r="E17" s="633"/>
      <c r="F17" s="633"/>
    </row>
    <row r="18" spans="1:11" s="263" customFormat="1" x14ac:dyDescent="0.25">
      <c r="A18" s="555"/>
      <c r="B18" s="641"/>
      <c r="C18" s="641"/>
      <c r="D18" s="641"/>
      <c r="E18" s="641"/>
      <c r="F18" s="641"/>
      <c r="G18" s="641"/>
      <c r="H18" s="641"/>
      <c r="I18" s="641"/>
      <c r="J18" s="641"/>
      <c r="K18" s="641"/>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96" orientation="landscape" useFirstPageNumber="1"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opLeftCell="C1" workbookViewId="0">
      <selection activeCell="C15" sqref="C15"/>
    </sheetView>
  </sheetViews>
  <sheetFormatPr defaultColWidth="9.140625" defaultRowHeight="15" x14ac:dyDescent="0.25"/>
  <cols>
    <col min="1" max="1" width="12.140625" style="555" bestFit="1" customWidth="1"/>
    <col min="2" max="2" width="13.42578125" style="555" customWidth="1"/>
    <col min="3" max="14" width="13.7109375" style="555" customWidth="1"/>
    <col min="15" max="15" width="6.140625" style="555" bestFit="1" customWidth="1"/>
    <col min="16" max="16384" width="9.140625" style="555"/>
  </cols>
  <sheetData>
    <row r="1" spans="1:14" x14ac:dyDescent="0.25">
      <c r="A1" s="738" t="s">
        <v>45</v>
      </c>
      <c r="B1" s="738"/>
      <c r="C1" s="738"/>
      <c r="D1" s="738"/>
      <c r="E1" s="738"/>
      <c r="F1" s="738"/>
      <c r="G1" s="738"/>
      <c r="H1" s="738"/>
      <c r="I1" s="738"/>
      <c r="J1" s="738"/>
      <c r="K1" s="738"/>
      <c r="L1" s="738"/>
      <c r="M1" s="738"/>
      <c r="N1" s="738"/>
    </row>
    <row r="2" spans="1:14" s="263" customFormat="1" x14ac:dyDescent="0.25">
      <c r="A2" s="2074" t="s">
        <v>140</v>
      </c>
      <c r="B2" s="2074" t="s">
        <v>239</v>
      </c>
      <c r="C2" s="2076" t="s">
        <v>71</v>
      </c>
      <c r="D2" s="2077"/>
      <c r="E2" s="2077"/>
      <c r="F2" s="2078"/>
      <c r="G2" s="2076" t="s">
        <v>72</v>
      </c>
      <c r="H2" s="2077"/>
      <c r="I2" s="2077"/>
      <c r="J2" s="2078"/>
      <c r="K2" s="2076" t="s">
        <v>73</v>
      </c>
      <c r="L2" s="2077"/>
      <c r="M2" s="2077"/>
      <c r="N2" s="2078"/>
    </row>
    <row r="3" spans="1:14" s="263" customFormat="1" x14ac:dyDescent="0.25">
      <c r="A3" s="2075"/>
      <c r="B3" s="2075"/>
      <c r="C3" s="2076" t="s">
        <v>546</v>
      </c>
      <c r="D3" s="2078"/>
      <c r="E3" s="2079" t="s">
        <v>547</v>
      </c>
      <c r="F3" s="2082"/>
      <c r="G3" s="2076" t="s">
        <v>546</v>
      </c>
      <c r="H3" s="2078"/>
      <c r="I3" s="2079" t="s">
        <v>547</v>
      </c>
      <c r="J3" s="2082"/>
      <c r="K3" s="2076" t="s">
        <v>548</v>
      </c>
      <c r="L3" s="2078"/>
      <c r="M3" s="2076" t="s">
        <v>549</v>
      </c>
      <c r="N3" s="2078"/>
    </row>
    <row r="4" spans="1:14" s="263" customFormat="1" ht="30" x14ac:dyDescent="0.25">
      <c r="A4" s="1878"/>
      <c r="B4" s="1878"/>
      <c r="C4" s="664" t="s">
        <v>473</v>
      </c>
      <c r="D4" s="644" t="s">
        <v>550</v>
      </c>
      <c r="E4" s="664" t="s">
        <v>473</v>
      </c>
      <c r="F4" s="644" t="s">
        <v>511</v>
      </c>
      <c r="G4" s="664" t="s">
        <v>473</v>
      </c>
      <c r="H4" s="644" t="s">
        <v>550</v>
      </c>
      <c r="I4" s="664" t="s">
        <v>473</v>
      </c>
      <c r="J4" s="644" t="s">
        <v>511</v>
      </c>
      <c r="K4" s="664" t="s">
        <v>473</v>
      </c>
      <c r="L4" s="644" t="s">
        <v>550</v>
      </c>
      <c r="M4" s="664" t="s">
        <v>473</v>
      </c>
      <c r="N4" s="644" t="s">
        <v>511</v>
      </c>
    </row>
    <row r="5" spans="1:14" s="557" customFormat="1" x14ac:dyDescent="0.25">
      <c r="A5" s="561" t="s">
        <v>477</v>
      </c>
      <c r="B5" s="749">
        <v>240</v>
      </c>
      <c r="C5" s="750">
        <v>1443270</v>
      </c>
      <c r="D5" s="742">
        <v>28700.029499999997</v>
      </c>
      <c r="E5" s="750">
        <v>1000</v>
      </c>
      <c r="F5" s="742">
        <v>20.143139999999999</v>
      </c>
      <c r="G5" s="751">
        <v>1471765</v>
      </c>
      <c r="H5" s="742">
        <v>29570.77</v>
      </c>
      <c r="I5" s="750">
        <v>36097</v>
      </c>
      <c r="J5" s="742">
        <v>720.77629999999999</v>
      </c>
      <c r="K5" s="587" t="s">
        <v>232</v>
      </c>
      <c r="L5" s="587" t="s">
        <v>232</v>
      </c>
      <c r="M5" s="752" t="s">
        <v>232</v>
      </c>
      <c r="N5" s="752" t="s">
        <v>232</v>
      </c>
    </row>
    <row r="6" spans="1:14" s="557" customFormat="1" x14ac:dyDescent="0.25">
      <c r="A6" s="626" t="s">
        <v>681</v>
      </c>
      <c r="B6" s="627">
        <v>161</v>
      </c>
      <c r="C6" s="627">
        <f>SUM(C7:C12)</f>
        <v>0</v>
      </c>
      <c r="D6" s="647">
        <f>SUM(D7:D12)</f>
        <v>0</v>
      </c>
      <c r="E6" s="627">
        <f>INDEX(E7:E12,COUNT(E7:E12))</f>
        <v>0</v>
      </c>
      <c r="F6" s="647">
        <f>INDEX(F7:F12,COUNT(F7:F12))</f>
        <v>0</v>
      </c>
      <c r="G6" s="627">
        <v>836707</v>
      </c>
      <c r="H6" s="647">
        <v>16959.82</v>
      </c>
      <c r="I6" s="627">
        <v>51658</v>
      </c>
      <c r="J6" s="647">
        <v>1045.6772000000001</v>
      </c>
      <c r="K6" s="753" t="s">
        <v>232</v>
      </c>
      <c r="L6" s="753" t="s">
        <v>232</v>
      </c>
      <c r="M6" s="754" t="s">
        <v>232</v>
      </c>
      <c r="N6" s="754" t="s">
        <v>232</v>
      </c>
    </row>
    <row r="7" spans="1:14" s="263" customFormat="1" x14ac:dyDescent="0.25">
      <c r="A7" s="630">
        <v>45412</v>
      </c>
      <c r="B7" s="755">
        <v>18</v>
      </c>
      <c r="C7" s="246">
        <v>0</v>
      </c>
      <c r="D7" s="705">
        <v>0</v>
      </c>
      <c r="E7" s="755">
        <v>0</v>
      </c>
      <c r="F7" s="705">
        <v>0</v>
      </c>
      <c r="G7" s="755">
        <v>88690</v>
      </c>
      <c r="H7" s="705">
        <v>1772.13</v>
      </c>
      <c r="I7" s="755">
        <v>39210</v>
      </c>
      <c r="J7" s="705">
        <v>775.52210000000002</v>
      </c>
      <c r="K7" s="587" t="s">
        <v>232</v>
      </c>
      <c r="L7" s="587" t="s">
        <v>232</v>
      </c>
      <c r="M7" s="587" t="s">
        <v>232</v>
      </c>
      <c r="N7" s="587" t="s">
        <v>232</v>
      </c>
    </row>
    <row r="8" spans="1:14" s="263" customFormat="1" x14ac:dyDescent="0.25">
      <c r="A8" s="630">
        <v>45443</v>
      </c>
      <c r="B8" s="755">
        <v>20</v>
      </c>
      <c r="C8" s="755">
        <v>0</v>
      </c>
      <c r="D8" s="705">
        <v>0</v>
      </c>
      <c r="E8" s="755">
        <v>0</v>
      </c>
      <c r="F8" s="705">
        <v>0</v>
      </c>
      <c r="G8" s="755">
        <v>111208</v>
      </c>
      <c r="H8" s="705">
        <v>2238.9899999999998</v>
      </c>
      <c r="I8" s="755">
        <v>39430</v>
      </c>
      <c r="J8" s="705">
        <v>787.33489999999995</v>
      </c>
      <c r="K8" s="587" t="s">
        <v>232</v>
      </c>
      <c r="L8" s="587" t="s">
        <v>232</v>
      </c>
      <c r="M8" s="587" t="s">
        <v>232</v>
      </c>
      <c r="N8" s="587" t="s">
        <v>232</v>
      </c>
    </row>
    <row r="9" spans="1:14" s="263" customFormat="1" x14ac:dyDescent="0.25">
      <c r="A9" s="630">
        <v>45473</v>
      </c>
      <c r="B9" s="247">
        <v>19</v>
      </c>
      <c r="C9" s="755">
        <v>0</v>
      </c>
      <c r="D9" s="705">
        <v>0</v>
      </c>
      <c r="E9" s="755">
        <v>0</v>
      </c>
      <c r="F9" s="705">
        <v>0</v>
      </c>
      <c r="G9" s="755">
        <v>110642</v>
      </c>
      <c r="H9" s="705">
        <v>2231.21</v>
      </c>
      <c r="I9" s="755">
        <v>39728</v>
      </c>
      <c r="J9" s="705">
        <v>793.4221</v>
      </c>
      <c r="K9" s="587" t="s">
        <v>232</v>
      </c>
      <c r="L9" s="587" t="s">
        <v>232</v>
      </c>
      <c r="M9" s="587" t="s">
        <v>232</v>
      </c>
      <c r="N9" s="587" t="s">
        <v>232</v>
      </c>
    </row>
    <row r="10" spans="1:14" s="263" customFormat="1" x14ac:dyDescent="0.25">
      <c r="A10" s="630">
        <v>45504</v>
      </c>
      <c r="B10" s="755">
        <v>22</v>
      </c>
      <c r="C10" s="755">
        <v>0</v>
      </c>
      <c r="D10" s="705">
        <v>0</v>
      </c>
      <c r="E10" s="755">
        <v>0</v>
      </c>
      <c r="F10" s="705">
        <v>0</v>
      </c>
      <c r="G10" s="755">
        <v>88299</v>
      </c>
      <c r="H10" s="705">
        <v>1785.82</v>
      </c>
      <c r="I10" s="755">
        <v>39082</v>
      </c>
      <c r="J10" s="705">
        <v>784.48360000000002</v>
      </c>
      <c r="K10" s="587" t="s">
        <v>232</v>
      </c>
      <c r="L10" s="587" t="s">
        <v>232</v>
      </c>
      <c r="M10" s="587" t="s">
        <v>232</v>
      </c>
      <c r="N10" s="587" t="s">
        <v>232</v>
      </c>
    </row>
    <row r="11" spans="1:14" s="263" customFormat="1" x14ac:dyDescent="0.25">
      <c r="A11" s="630">
        <v>45535</v>
      </c>
      <c r="B11" s="755">
        <v>21</v>
      </c>
      <c r="C11" s="755">
        <v>0</v>
      </c>
      <c r="D11" s="705">
        <v>0</v>
      </c>
      <c r="E11" s="755">
        <v>0</v>
      </c>
      <c r="F11" s="705">
        <v>0</v>
      </c>
      <c r="G11" s="755">
        <v>82866</v>
      </c>
      <c r="H11" s="705">
        <v>1688.45</v>
      </c>
      <c r="I11" s="755">
        <v>39449</v>
      </c>
      <c r="J11" s="705">
        <v>796.39059999999995</v>
      </c>
      <c r="K11" s="587" t="s">
        <v>232</v>
      </c>
      <c r="L11" s="587" t="s">
        <v>232</v>
      </c>
      <c r="M11" s="587" t="s">
        <v>232</v>
      </c>
      <c r="N11" s="587" t="s">
        <v>232</v>
      </c>
    </row>
    <row r="12" spans="1:14" s="263" customFormat="1" x14ac:dyDescent="0.25">
      <c r="A12" s="630">
        <v>45565</v>
      </c>
      <c r="B12" s="755">
        <v>20</v>
      </c>
      <c r="C12" s="755">
        <v>0</v>
      </c>
      <c r="D12" s="705">
        <v>0</v>
      </c>
      <c r="E12" s="755">
        <v>0</v>
      </c>
      <c r="F12" s="705">
        <v>0</v>
      </c>
      <c r="G12" s="755">
        <v>112544</v>
      </c>
      <c r="H12" s="705">
        <v>2306.8200000000002</v>
      </c>
      <c r="I12" s="755">
        <v>50077</v>
      </c>
      <c r="J12" s="705">
        <v>1016.9571999999999</v>
      </c>
      <c r="K12" s="587" t="s">
        <v>232</v>
      </c>
      <c r="L12" s="587" t="s">
        <v>232</v>
      </c>
      <c r="M12" s="587" t="s">
        <v>232</v>
      </c>
      <c r="N12" s="587" t="s">
        <v>232</v>
      </c>
    </row>
    <row r="13" spans="1:14" s="263" customFormat="1" x14ac:dyDescent="0.25">
      <c r="A13" s="630">
        <v>45596</v>
      </c>
      <c r="B13" s="755">
        <v>22</v>
      </c>
      <c r="C13" s="755">
        <v>0</v>
      </c>
      <c r="D13" s="705">
        <v>0</v>
      </c>
      <c r="E13" s="755">
        <v>0</v>
      </c>
      <c r="F13" s="705">
        <v>0</v>
      </c>
      <c r="G13" s="755">
        <v>132442</v>
      </c>
      <c r="H13" s="705">
        <v>2697.99</v>
      </c>
      <c r="I13" s="755">
        <v>59971</v>
      </c>
      <c r="J13" s="705">
        <v>1209.3853999999999</v>
      </c>
      <c r="K13" s="587" t="s">
        <v>232</v>
      </c>
      <c r="L13" s="587" t="s">
        <v>232</v>
      </c>
      <c r="M13" s="587" t="s">
        <v>232</v>
      </c>
      <c r="N13" s="587" t="s">
        <v>232</v>
      </c>
    </row>
    <row r="14" spans="1:14" s="263" customFormat="1" x14ac:dyDescent="0.25">
      <c r="A14" s="630">
        <v>45626</v>
      </c>
      <c r="B14" s="755">
        <v>19</v>
      </c>
      <c r="C14" s="755">
        <v>0</v>
      </c>
      <c r="D14" s="705">
        <v>0</v>
      </c>
      <c r="E14" s="755">
        <v>0</v>
      </c>
      <c r="F14" s="705">
        <v>0</v>
      </c>
      <c r="G14" s="755">
        <v>110016</v>
      </c>
      <c r="H14" s="705">
        <v>2238.41</v>
      </c>
      <c r="I14" s="755">
        <v>51658</v>
      </c>
      <c r="J14" s="705">
        <v>1045.6772000000001</v>
      </c>
      <c r="K14" s="587" t="s">
        <v>232</v>
      </c>
      <c r="L14" s="587" t="s">
        <v>232</v>
      </c>
      <c r="M14" s="587" t="s">
        <v>232</v>
      </c>
      <c r="N14" s="587" t="s">
        <v>232</v>
      </c>
    </row>
    <row r="15" spans="1:14" s="263" customFormat="1" x14ac:dyDescent="0.25">
      <c r="A15" s="599"/>
      <c r="B15" s="756"/>
      <c r="C15" s="756"/>
      <c r="D15" s="709"/>
      <c r="E15" s="756"/>
      <c r="F15" s="709"/>
      <c r="G15" s="756"/>
      <c r="H15" s="709"/>
      <c r="I15" s="756"/>
      <c r="J15" s="709"/>
      <c r="K15" s="602"/>
      <c r="L15" s="602"/>
      <c r="M15" s="602"/>
      <c r="N15" s="602"/>
    </row>
    <row r="16" spans="1:14" s="263" customFormat="1" x14ac:dyDescent="0.25">
      <c r="A16" s="433" t="s">
        <v>1459</v>
      </c>
      <c r="B16" s="757"/>
      <c r="C16" s="691"/>
      <c r="D16" s="691"/>
      <c r="E16" s="691"/>
      <c r="F16" s="691"/>
      <c r="G16" s="691"/>
      <c r="H16" s="691"/>
      <c r="I16" s="691"/>
      <c r="J16" s="691"/>
      <c r="K16" s="691"/>
      <c r="L16" s="691"/>
      <c r="M16" s="691"/>
      <c r="N16" s="691"/>
    </row>
    <row r="17" spans="1:14" s="263" customFormat="1" ht="15" customHeight="1" x14ac:dyDescent="0.25">
      <c r="A17" s="2087" t="s">
        <v>551</v>
      </c>
      <c r="B17" s="2087"/>
      <c r="C17" s="2087"/>
      <c r="D17" s="2087"/>
      <c r="E17" s="2087"/>
      <c r="F17" s="2087"/>
      <c r="G17" s="2087"/>
      <c r="H17" s="2087"/>
      <c r="I17" s="2087"/>
      <c r="J17" s="2087"/>
      <c r="K17" s="2087"/>
      <c r="L17" s="2087"/>
      <c r="M17" s="2087"/>
      <c r="N17" s="2087"/>
    </row>
    <row r="18" spans="1:14" s="263" customFormat="1" x14ac:dyDescent="0.25">
      <c r="A18" s="639"/>
      <c r="B18" s="641"/>
      <c r="C18" s="641"/>
      <c r="D18" s="641"/>
      <c r="E18" s="641"/>
      <c r="F18" s="641"/>
      <c r="G18" s="641"/>
      <c r="H18" s="641"/>
      <c r="I18" s="641"/>
      <c r="J18" s="641"/>
      <c r="K18" s="641"/>
      <c r="L18" s="641"/>
      <c r="M18" s="641"/>
      <c r="N18" s="641"/>
    </row>
    <row r="19" spans="1:14" x14ac:dyDescent="0.25">
      <c r="B19" s="641"/>
      <c r="C19" s="641"/>
      <c r="D19" s="641"/>
      <c r="E19" s="641"/>
      <c r="F19" s="641"/>
      <c r="G19" s="641"/>
      <c r="H19" s="641"/>
      <c r="I19" s="641"/>
      <c r="J19" s="641"/>
      <c r="K19" s="641"/>
      <c r="L19" s="641"/>
      <c r="M19" s="641"/>
    </row>
    <row r="20" spans="1:14" x14ac:dyDescent="0.25">
      <c r="B20" s="641"/>
      <c r="C20" s="641"/>
      <c r="D20" s="641"/>
      <c r="E20" s="641"/>
      <c r="F20" s="641"/>
      <c r="G20" s="641"/>
      <c r="H20" s="641"/>
    </row>
    <row r="21" spans="1:14" x14ac:dyDescent="0.25">
      <c r="E21" s="225"/>
      <c r="F21" s="225"/>
      <c r="G21" s="225"/>
      <c r="H21" s="225"/>
    </row>
    <row r="22" spans="1:14" ht="23.25" customHeight="1" x14ac:dyDescent="0.25">
      <c r="E22" s="225"/>
      <c r="F22" s="225"/>
      <c r="G22" s="225"/>
      <c r="H22" s="225"/>
    </row>
    <row r="23" spans="1:14" x14ac:dyDescent="0.25">
      <c r="E23" s="225"/>
      <c r="F23" s="225"/>
      <c r="G23" s="225"/>
      <c r="H23" s="225"/>
    </row>
    <row r="24" spans="1:14" x14ac:dyDescent="0.25">
      <c r="E24" s="225"/>
      <c r="F24" s="225"/>
      <c r="G24" s="225"/>
      <c r="H24" s="225"/>
    </row>
    <row r="25" spans="1:14" x14ac:dyDescent="0.25">
      <c r="E25" s="225"/>
      <c r="F25" s="225"/>
      <c r="G25" s="225"/>
      <c r="H25" s="225"/>
    </row>
    <row r="26" spans="1:14" x14ac:dyDescent="0.25">
      <c r="E26" s="225"/>
      <c r="F26" s="225"/>
      <c r="G26" s="225"/>
      <c r="H26" s="225"/>
    </row>
  </sheetData>
  <mergeCells count="12">
    <mergeCell ref="A17:N17"/>
    <mergeCell ref="M3:N3"/>
    <mergeCell ref="A2:A4"/>
    <mergeCell ref="B2:B4"/>
    <mergeCell ref="C2:F2"/>
    <mergeCell ref="G2:J2"/>
    <mergeCell ref="K2:N2"/>
    <mergeCell ref="C3:D3"/>
    <mergeCell ref="E3:F3"/>
    <mergeCell ref="G3:H3"/>
    <mergeCell ref="I3:J3"/>
    <mergeCell ref="K3:L3"/>
  </mergeCells>
  <printOptions horizontalCentered="1"/>
  <pageMargins left="0.78431372549019618" right="0.78431372549019618" top="0.98039215686274517" bottom="0.98039215686274517" header="0.50980392156862753" footer="0.50980392156862753"/>
  <pageSetup paperSize="9" scale="67" orientation="landscape" useFirstPageNumber="1"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election activeCell="C15" sqref="C15"/>
    </sheetView>
  </sheetViews>
  <sheetFormatPr defaultColWidth="9.140625" defaultRowHeight="15" x14ac:dyDescent="0.25"/>
  <cols>
    <col min="1" max="1" width="14.5703125" style="555" bestFit="1" customWidth="1"/>
    <col min="2" max="2" width="16.5703125" style="555" bestFit="1" customWidth="1"/>
    <col min="3" max="6" width="12.140625" style="555" bestFit="1" customWidth="1"/>
    <col min="7" max="7" width="14.5703125" style="555" customWidth="1"/>
    <col min="8" max="8" width="22.140625" style="555" bestFit="1" customWidth="1"/>
    <col min="9" max="9" width="4.5703125" style="555" bestFit="1" customWidth="1"/>
    <col min="10" max="16384" width="9.140625" style="555"/>
  </cols>
  <sheetData>
    <row r="1" spans="1:9" ht="18" customHeight="1" x14ac:dyDescent="0.25">
      <c r="A1" s="758" t="s">
        <v>552</v>
      </c>
      <c r="B1" s="758"/>
      <c r="C1" s="758"/>
      <c r="D1" s="758"/>
      <c r="E1" s="758"/>
      <c r="F1" s="758"/>
      <c r="G1" s="758"/>
      <c r="H1" s="619"/>
    </row>
    <row r="2" spans="1:9" s="263" customFormat="1" ht="18" customHeight="1" x14ac:dyDescent="0.25">
      <c r="A2" s="2083" t="s">
        <v>140</v>
      </c>
      <c r="B2" s="2076" t="s">
        <v>71</v>
      </c>
      <c r="C2" s="2078"/>
      <c r="D2" s="2076" t="s">
        <v>72</v>
      </c>
      <c r="E2" s="2078"/>
      <c r="F2" s="2076" t="s">
        <v>73</v>
      </c>
      <c r="G2" s="2078"/>
    </row>
    <row r="3" spans="1:9" s="263" customFormat="1" ht="43.5" customHeight="1" x14ac:dyDescent="0.25">
      <c r="A3" s="1891"/>
      <c r="B3" s="644" t="s">
        <v>485</v>
      </c>
      <c r="C3" s="664" t="s">
        <v>553</v>
      </c>
      <c r="D3" s="644" t="s">
        <v>485</v>
      </c>
      <c r="E3" s="664" t="s">
        <v>553</v>
      </c>
      <c r="F3" s="664" t="s">
        <v>554</v>
      </c>
      <c r="G3" s="664" t="s">
        <v>553</v>
      </c>
    </row>
    <row r="4" spans="1:9" s="557" customFormat="1" ht="18" customHeight="1" x14ac:dyDescent="0.25">
      <c r="A4" s="561" t="s">
        <v>477</v>
      </c>
      <c r="B4" s="699">
        <v>135.67188899999996</v>
      </c>
      <c r="C4" s="699">
        <v>2.0217879999999999</v>
      </c>
      <c r="D4" s="699">
        <v>388.70098350000001</v>
      </c>
      <c r="E4" s="699">
        <v>5.0480749399999993</v>
      </c>
      <c r="F4" s="699">
        <v>0</v>
      </c>
      <c r="G4" s="699">
        <v>0</v>
      </c>
    </row>
    <row r="5" spans="1:9" s="557" customFormat="1" ht="18" customHeight="1" x14ac:dyDescent="0.25">
      <c r="A5" s="626" t="s">
        <v>681</v>
      </c>
      <c r="B5" s="647">
        <v>84.858998000000014</v>
      </c>
      <c r="C5" s="647">
        <v>11.25211</v>
      </c>
      <c r="D5" s="647">
        <v>123.1394085</v>
      </c>
      <c r="E5" s="647">
        <v>1.2976150799999999</v>
      </c>
      <c r="F5" s="647">
        <f>SUM(F6:F11)</f>
        <v>0</v>
      </c>
      <c r="G5" s="647">
        <f>SUM(G6:G11)</f>
        <v>0</v>
      </c>
      <c r="H5" s="759"/>
      <c r="I5" s="759"/>
    </row>
    <row r="6" spans="1:9" s="263" customFormat="1" ht="18" customHeight="1" x14ac:dyDescent="0.25">
      <c r="A6" s="630">
        <v>45412</v>
      </c>
      <c r="B6" s="705">
        <v>0.51230799999999999</v>
      </c>
      <c r="C6" s="705">
        <v>0</v>
      </c>
      <c r="D6" s="705">
        <v>16.1061415</v>
      </c>
      <c r="E6" s="705">
        <v>9.5859180000000002E-2</v>
      </c>
      <c r="F6" s="705">
        <v>0</v>
      </c>
      <c r="G6" s="705">
        <v>0</v>
      </c>
    </row>
    <row r="7" spans="1:9" s="263" customFormat="1" ht="18" customHeight="1" x14ac:dyDescent="0.25">
      <c r="A7" s="630">
        <v>45443</v>
      </c>
      <c r="B7" s="705">
        <v>2.0300880000000001</v>
      </c>
      <c r="C7" s="705">
        <v>0</v>
      </c>
      <c r="D7" s="705">
        <v>18.2131945</v>
      </c>
      <c r="E7" s="705">
        <v>2.4916799999999999E-2</v>
      </c>
      <c r="F7" s="705">
        <v>0</v>
      </c>
      <c r="G7" s="705">
        <v>0</v>
      </c>
    </row>
    <row r="8" spans="1:9" s="263" customFormat="1" ht="18" customHeight="1" x14ac:dyDescent="0.25">
      <c r="A8" s="630">
        <v>45473</v>
      </c>
      <c r="B8" s="705">
        <v>10.538827</v>
      </c>
      <c r="C8" s="705">
        <v>1.6324999999999999E-2</v>
      </c>
      <c r="D8" s="705">
        <v>19.767966000000001</v>
      </c>
      <c r="E8" s="705">
        <v>1.985234E-2</v>
      </c>
      <c r="F8" s="705">
        <v>0</v>
      </c>
      <c r="G8" s="705">
        <v>0</v>
      </c>
    </row>
    <row r="9" spans="1:9" s="263" customFormat="1" ht="18" customHeight="1" x14ac:dyDescent="0.25">
      <c r="A9" s="630">
        <v>45504</v>
      </c>
      <c r="B9" s="705">
        <v>4.0770999999999997</v>
      </c>
      <c r="C9" s="705">
        <v>1.4985000000000002E-2</v>
      </c>
      <c r="D9" s="705">
        <v>8.4165655000000008</v>
      </c>
      <c r="E9" s="705">
        <v>0.15745086</v>
      </c>
      <c r="F9" s="705">
        <v>0</v>
      </c>
      <c r="G9" s="705">
        <v>0</v>
      </c>
    </row>
    <row r="10" spans="1:9" s="263" customFormat="1" ht="18" customHeight="1" x14ac:dyDescent="0.25">
      <c r="A10" s="630">
        <v>45535</v>
      </c>
      <c r="B10" s="705">
        <v>4.4723300000000004</v>
      </c>
      <c r="C10" s="705">
        <v>0.11080000000000001</v>
      </c>
      <c r="D10" s="705">
        <v>8.7233540000000005</v>
      </c>
      <c r="E10" s="705">
        <v>0.16312088</v>
      </c>
      <c r="F10" s="705">
        <v>0</v>
      </c>
      <c r="G10" s="705">
        <v>0</v>
      </c>
    </row>
    <row r="11" spans="1:9" s="263" customFormat="1" ht="19.5" customHeight="1" x14ac:dyDescent="0.25">
      <c r="A11" s="630">
        <v>45565</v>
      </c>
      <c r="B11" s="705">
        <v>39.06</v>
      </c>
      <c r="C11" s="705">
        <v>11.11</v>
      </c>
      <c r="D11" s="705">
        <v>10.460381999999999</v>
      </c>
      <c r="E11" s="705">
        <v>0.74050937999999999</v>
      </c>
      <c r="F11" s="705">
        <v>0</v>
      </c>
      <c r="G11" s="705">
        <v>0</v>
      </c>
    </row>
    <row r="12" spans="1:9" s="263" customFormat="1" ht="18" customHeight="1" x14ac:dyDescent="0.25">
      <c r="A12" s="630">
        <v>45596</v>
      </c>
      <c r="B12" s="705">
        <v>12.984315000000002</v>
      </c>
      <c r="C12" s="705">
        <v>0</v>
      </c>
      <c r="D12" s="705">
        <v>25.0395</v>
      </c>
      <c r="E12" s="705">
        <v>5.6793440000000001E-2</v>
      </c>
      <c r="F12" s="705">
        <v>0</v>
      </c>
      <c r="G12" s="705">
        <v>0</v>
      </c>
    </row>
    <row r="13" spans="1:9" s="263" customFormat="1" ht="18" customHeight="1" x14ac:dyDescent="0.25">
      <c r="A13" s="630">
        <v>45626</v>
      </c>
      <c r="B13" s="705">
        <v>11.18403</v>
      </c>
      <c r="C13" s="705">
        <v>0</v>
      </c>
      <c r="D13" s="650">
        <v>16.412305</v>
      </c>
      <c r="E13" s="650">
        <v>3.91122E-2</v>
      </c>
      <c r="F13" s="705">
        <v>0</v>
      </c>
      <c r="G13" s="705">
        <v>0</v>
      </c>
    </row>
    <row r="14" spans="1:9" s="263" customFormat="1" x14ac:dyDescent="0.25">
      <c r="A14" s="599"/>
      <c r="B14" s="709"/>
      <c r="C14" s="709"/>
      <c r="D14" s="709"/>
      <c r="E14" s="709"/>
      <c r="F14" s="709"/>
      <c r="G14" s="709"/>
    </row>
    <row r="15" spans="1:9" s="263" customFormat="1" x14ac:dyDescent="0.25">
      <c r="A15" s="433" t="s">
        <v>1459</v>
      </c>
      <c r="B15" s="721"/>
      <c r="C15" s="721"/>
      <c r="D15" s="721"/>
      <c r="E15" s="721"/>
      <c r="F15" s="760"/>
      <c r="G15" s="760"/>
    </row>
    <row r="16" spans="1:9" s="263" customFormat="1" x14ac:dyDescent="0.25">
      <c r="A16" s="2037" t="s">
        <v>555</v>
      </c>
      <c r="B16" s="2037"/>
      <c r="C16" s="2037"/>
      <c r="D16" s="2037"/>
      <c r="E16" s="2037"/>
      <c r="F16" s="2037"/>
      <c r="G16" s="2037"/>
    </row>
    <row r="17" spans="1:7" s="263" customFormat="1" x14ac:dyDescent="0.25">
      <c r="A17" s="639"/>
      <c r="B17" s="722"/>
      <c r="C17" s="722"/>
      <c r="D17" s="722"/>
      <c r="E17" s="722"/>
      <c r="F17" s="722"/>
      <c r="G17" s="722"/>
    </row>
    <row r="18" spans="1:7" x14ac:dyDescent="0.25">
      <c r="B18" s="722"/>
      <c r="C18" s="722"/>
      <c r="D18" s="722"/>
      <c r="E18" s="722"/>
      <c r="F18" s="722"/>
      <c r="G18" s="722"/>
    </row>
    <row r="19" spans="1:7" x14ac:dyDescent="0.25">
      <c r="B19" s="616"/>
      <c r="C19" s="616"/>
      <c r="D19" s="616"/>
      <c r="E19" s="616"/>
      <c r="F19" s="616"/>
    </row>
  </sheetData>
  <mergeCells count="5">
    <mergeCell ref="A2:A3"/>
    <mergeCell ref="B2:C2"/>
    <mergeCell ref="D2:E2"/>
    <mergeCell ref="F2:G2"/>
    <mergeCell ref="A16:G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C15" sqref="C15"/>
    </sheetView>
  </sheetViews>
  <sheetFormatPr defaultRowHeight="15" x14ac:dyDescent="0.25"/>
  <cols>
    <col min="1" max="1" width="14.42578125" style="280" bestFit="1" customWidth="1"/>
    <col min="2" max="3" width="16.28515625" style="280" bestFit="1" customWidth="1"/>
    <col min="4" max="4" width="15.85546875" style="280" bestFit="1" customWidth="1"/>
    <col min="5" max="5" width="16.28515625" style="280" customWidth="1"/>
    <col min="6" max="6" width="21.42578125" style="280" customWidth="1"/>
    <col min="7" max="7" width="9.140625" style="280"/>
    <col min="8" max="8" width="9.7109375" style="280" bestFit="1" customWidth="1"/>
    <col min="9" max="9" width="9.85546875" style="280" customWidth="1"/>
    <col min="10" max="16384" width="9.140625" style="280"/>
  </cols>
  <sheetData>
    <row r="1" spans="1:9" s="436" customFormat="1" ht="15" customHeight="1" x14ac:dyDescent="0.25">
      <c r="A1" s="2115" t="s">
        <v>47</v>
      </c>
      <c r="B1" s="2115"/>
      <c r="C1" s="2115"/>
      <c r="D1" s="2115"/>
      <c r="E1" s="2115"/>
      <c r="F1" s="2115"/>
    </row>
    <row r="2" spans="1:9" ht="45" x14ac:dyDescent="0.25">
      <c r="A2" s="761" t="s">
        <v>114</v>
      </c>
      <c r="B2" s="761" t="s">
        <v>793</v>
      </c>
      <c r="C2" s="761" t="s">
        <v>794</v>
      </c>
      <c r="D2" s="761" t="s">
        <v>795</v>
      </c>
      <c r="E2" s="761" t="s">
        <v>796</v>
      </c>
      <c r="F2" s="761" t="s">
        <v>797</v>
      </c>
    </row>
    <row r="3" spans="1:9" x14ac:dyDescent="0.25">
      <c r="A3" s="561" t="s">
        <v>477</v>
      </c>
      <c r="B3" s="762">
        <v>3617496.66</v>
      </c>
      <c r="C3" s="762">
        <v>3278432.04</v>
      </c>
      <c r="D3" s="762">
        <v>339064.62</v>
      </c>
      <c r="E3" s="762">
        <v>41044.090000000004</v>
      </c>
      <c r="F3" s="762">
        <v>300808.43000000005</v>
      </c>
      <c r="G3" s="763"/>
      <c r="H3" s="764"/>
    </row>
    <row r="4" spans="1:9" x14ac:dyDescent="0.25">
      <c r="A4" s="626" t="s">
        <v>681</v>
      </c>
      <c r="B4" s="765">
        <f>SUM(B5:B12)</f>
        <v>3457301.17</v>
      </c>
      <c r="C4" s="765">
        <f>SUM(C5:C12)</f>
        <v>3394689.2800000003</v>
      </c>
      <c r="D4" s="765">
        <f>SUM(D5:D12)</f>
        <v>62611.890000000014</v>
      </c>
      <c r="E4" s="765">
        <f>SUM(E5:E12)</f>
        <v>7549.4599999999982</v>
      </c>
      <c r="F4" s="765">
        <f>F3+E4</f>
        <v>308357.89000000007</v>
      </c>
      <c r="G4" s="763"/>
      <c r="H4" s="764"/>
      <c r="I4" s="763"/>
    </row>
    <row r="5" spans="1:9" x14ac:dyDescent="0.25">
      <c r="A5" s="766">
        <v>45412</v>
      </c>
      <c r="B5" s="767">
        <v>360879.1</v>
      </c>
      <c r="C5" s="767">
        <v>377139.12</v>
      </c>
      <c r="D5" s="767">
        <v>-16260.02</v>
      </c>
      <c r="E5" s="767">
        <v>-1944.68</v>
      </c>
      <c r="F5" s="767">
        <f>F3+E5</f>
        <v>298863.75000000006</v>
      </c>
      <c r="G5" s="763"/>
      <c r="H5" s="764"/>
    </row>
    <row r="6" spans="1:9" x14ac:dyDescent="0.25">
      <c r="A6" s="766">
        <v>45443</v>
      </c>
      <c r="B6" s="767">
        <v>371456.14</v>
      </c>
      <c r="C6" s="767">
        <v>384367</v>
      </c>
      <c r="D6" s="767">
        <v>-12910.86</v>
      </c>
      <c r="E6" s="767">
        <v>-1540.86</v>
      </c>
      <c r="F6" s="767">
        <f>F5+E6</f>
        <v>297322.89000000007</v>
      </c>
      <c r="G6" s="763"/>
      <c r="H6" s="764"/>
      <c r="I6" s="763"/>
    </row>
    <row r="7" spans="1:9" ht="15" customHeight="1" x14ac:dyDescent="0.25">
      <c r="A7" s="766">
        <v>45473</v>
      </c>
      <c r="B7" s="767">
        <v>535577.62000000011</v>
      </c>
      <c r="C7" s="767">
        <v>493820.18</v>
      </c>
      <c r="D7" s="767">
        <v>41757.440000000002</v>
      </c>
      <c r="E7" s="767">
        <v>5007.1799999999994</v>
      </c>
      <c r="F7" s="767">
        <f>F6+E7</f>
        <v>302330.07000000007</v>
      </c>
      <c r="G7" s="763"/>
      <c r="H7" s="764"/>
    </row>
    <row r="8" spans="1:9" x14ac:dyDescent="0.25">
      <c r="A8" s="766">
        <v>45504</v>
      </c>
      <c r="B8" s="767">
        <v>436258.05</v>
      </c>
      <c r="C8" s="767">
        <v>387462.01</v>
      </c>
      <c r="D8" s="767">
        <v>48796.04</v>
      </c>
      <c r="E8" s="767">
        <v>5839.71</v>
      </c>
      <c r="F8" s="767">
        <f>F7+E8</f>
        <v>308169.78000000009</v>
      </c>
      <c r="G8" s="763"/>
    </row>
    <row r="9" spans="1:9" x14ac:dyDescent="0.25">
      <c r="A9" s="766">
        <v>45535</v>
      </c>
      <c r="B9" s="767">
        <v>413096.57</v>
      </c>
      <c r="C9" s="767">
        <v>387603.28</v>
      </c>
      <c r="D9" s="767">
        <v>25493.29</v>
      </c>
      <c r="E9" s="767">
        <v>3039.45</v>
      </c>
      <c r="F9" s="767">
        <f>F8+E9</f>
        <v>311209.2300000001</v>
      </c>
      <c r="G9" s="763"/>
    </row>
    <row r="10" spans="1:9" x14ac:dyDescent="0.25">
      <c r="A10" s="766">
        <v>45565</v>
      </c>
      <c r="B10" s="767">
        <v>564317.74</v>
      </c>
      <c r="C10" s="767">
        <v>470780.11</v>
      </c>
      <c r="D10" s="767">
        <v>93537.63</v>
      </c>
      <c r="E10" s="767">
        <v>11162.19</v>
      </c>
      <c r="F10" s="767">
        <f>F9+E10</f>
        <v>322371.4200000001</v>
      </c>
      <c r="G10" s="763"/>
    </row>
    <row r="11" spans="1:9" x14ac:dyDescent="0.25">
      <c r="A11" s="766">
        <v>45596</v>
      </c>
      <c r="B11" s="767">
        <v>381434.1</v>
      </c>
      <c r="C11" s="767">
        <v>477791.73</v>
      </c>
      <c r="D11" s="767">
        <v>-96357.63</v>
      </c>
      <c r="E11" s="767">
        <v>-11472.74</v>
      </c>
      <c r="F11" s="767">
        <f>F9+E11</f>
        <v>299736.49000000011</v>
      </c>
      <c r="G11" s="763"/>
    </row>
    <row r="12" spans="1:9" x14ac:dyDescent="0.25">
      <c r="A12" s="766">
        <v>45626</v>
      </c>
      <c r="B12" s="767">
        <v>394281.85</v>
      </c>
      <c r="C12" s="767">
        <v>415725.85</v>
      </c>
      <c r="D12" s="767">
        <v>-21444</v>
      </c>
      <c r="E12" s="767">
        <v>-2540.79</v>
      </c>
      <c r="F12" s="767">
        <f>F11+E12</f>
        <v>297195.70000000013</v>
      </c>
      <c r="G12" s="763"/>
    </row>
    <row r="13" spans="1:9" x14ac:dyDescent="0.25">
      <c r="A13" s="599"/>
      <c r="B13" s="709"/>
      <c r="C13" s="709"/>
      <c r="D13" s="709"/>
      <c r="E13" s="709"/>
      <c r="F13" s="709"/>
      <c r="G13" s="763"/>
    </row>
    <row r="14" spans="1:9" x14ac:dyDescent="0.25">
      <c r="A14" s="433" t="s">
        <v>1459</v>
      </c>
      <c r="B14" s="768"/>
      <c r="C14" s="444"/>
      <c r="D14" s="444"/>
      <c r="E14" s="444"/>
      <c r="F14" s="727"/>
    </row>
    <row r="15" spans="1:9" ht="15" customHeight="1" x14ac:dyDescent="0.25">
      <c r="A15" s="2116" t="s">
        <v>1460</v>
      </c>
      <c r="B15" s="2116"/>
      <c r="C15" s="2116"/>
      <c r="D15" s="2116"/>
      <c r="E15" s="2116"/>
      <c r="F15" s="2116"/>
    </row>
    <row r="16" spans="1:9" x14ac:dyDescent="0.25">
      <c r="B16" s="769"/>
      <c r="C16" s="769"/>
      <c r="D16" s="769"/>
      <c r="E16" s="769"/>
      <c r="F16" s="769"/>
    </row>
    <row r="17" spans="2:6" x14ac:dyDescent="0.25">
      <c r="B17" s="1063"/>
      <c r="C17" s="1063"/>
      <c r="D17" s="1063"/>
      <c r="E17" s="1063"/>
    </row>
    <row r="18" spans="2:6" x14ac:dyDescent="0.25">
      <c r="B18" s="1063"/>
      <c r="C18" s="1063"/>
      <c r="D18" s="1063"/>
      <c r="E18" s="1063"/>
      <c r="F18" s="1063"/>
    </row>
    <row r="19" spans="2:6" s="770" customFormat="1" ht="15" customHeight="1" x14ac:dyDescent="0.2">
      <c r="B19" s="771"/>
      <c r="C19" s="771"/>
      <c r="D19" s="771"/>
      <c r="E19" s="771"/>
    </row>
  </sheetData>
  <mergeCells count="2">
    <mergeCell ref="A1:F1"/>
    <mergeCell ref="A15:F15"/>
  </mergeCells>
  <printOptions horizontalCentered="1"/>
  <pageMargins left="0.7" right="0.7" top="0.75" bottom="0.75" header="0.3" footer="0.3"/>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opLeftCell="C1" workbookViewId="0">
      <selection activeCell="C15" sqref="C15"/>
    </sheetView>
  </sheetViews>
  <sheetFormatPr defaultRowHeight="15" x14ac:dyDescent="0.25"/>
  <cols>
    <col min="1" max="1" width="14.42578125" style="773" bestFit="1" customWidth="1"/>
    <col min="2" max="2" width="31.140625" style="773" customWidth="1"/>
    <col min="3" max="3" width="30.28515625" style="773" customWidth="1"/>
    <col min="4" max="4" width="23.85546875" style="773" customWidth="1"/>
    <col min="5" max="5" width="40.7109375" style="773" customWidth="1"/>
    <col min="6" max="6" width="40.85546875" style="773" customWidth="1"/>
    <col min="7" max="16384" width="9.140625" style="773"/>
  </cols>
  <sheetData>
    <row r="1" spans="1:11" s="438" customFormat="1" ht="15" customHeight="1" x14ac:dyDescent="0.25">
      <c r="A1" s="2115" t="s">
        <v>798</v>
      </c>
      <c r="B1" s="2115"/>
      <c r="C1" s="2115"/>
      <c r="D1" s="2115"/>
      <c r="E1" s="2115"/>
      <c r="F1" s="2115"/>
      <c r="G1" s="437"/>
      <c r="H1" s="437"/>
      <c r="I1" s="437"/>
      <c r="J1" s="437"/>
      <c r="K1" s="437"/>
    </row>
    <row r="2" spans="1:11" ht="60" x14ac:dyDescent="0.25">
      <c r="A2" s="772" t="s">
        <v>114</v>
      </c>
      <c r="B2" s="772" t="s">
        <v>799</v>
      </c>
      <c r="C2" s="772" t="s">
        <v>800</v>
      </c>
      <c r="D2" s="772" t="s">
        <v>801</v>
      </c>
      <c r="E2" s="772" t="s">
        <v>802</v>
      </c>
      <c r="F2" s="761" t="s">
        <v>803</v>
      </c>
    </row>
    <row r="3" spans="1:11" x14ac:dyDescent="0.25">
      <c r="A3" s="774" t="s">
        <v>477</v>
      </c>
      <c r="B3" s="775">
        <v>149119.91718537293</v>
      </c>
      <c r="C3" s="775">
        <v>149119.91718537293</v>
      </c>
      <c r="D3" s="775">
        <v>6953988</v>
      </c>
      <c r="E3" s="776">
        <v>2.1443798462892505</v>
      </c>
      <c r="F3" s="776">
        <v>2.1443798462892505</v>
      </c>
    </row>
    <row r="4" spans="1:11" x14ac:dyDescent="0.25">
      <c r="A4" s="777" t="s">
        <v>681</v>
      </c>
      <c r="B4" s="173">
        <f>B10</f>
        <v>172050.70257000235</v>
      </c>
      <c r="C4" s="173">
        <f>C10</f>
        <v>172050.70257000235</v>
      </c>
      <c r="D4" s="173">
        <f>D10</f>
        <v>8430302</v>
      </c>
      <c r="E4" s="439">
        <f>E10</f>
        <v>2.04</v>
      </c>
      <c r="F4" s="439">
        <f>F10</f>
        <v>2.04</v>
      </c>
    </row>
    <row r="5" spans="1:11" x14ac:dyDescent="0.25">
      <c r="A5" s="630">
        <v>45412</v>
      </c>
      <c r="B5" s="778">
        <v>156651</v>
      </c>
      <c r="C5" s="778">
        <v>156651</v>
      </c>
      <c r="D5" s="778">
        <v>7155782</v>
      </c>
      <c r="E5" s="779">
        <f>B5/$D5*100</f>
        <v>2.1891527718424069</v>
      </c>
      <c r="F5" s="779">
        <f>C5/$D5*100</f>
        <v>2.1891527718424069</v>
      </c>
    </row>
    <row r="6" spans="1:11" x14ac:dyDescent="0.25">
      <c r="A6" s="630">
        <v>45443</v>
      </c>
      <c r="B6" s="778">
        <v>134149</v>
      </c>
      <c r="C6" s="778">
        <v>134149</v>
      </c>
      <c r="D6" s="778">
        <v>7187455</v>
      </c>
      <c r="E6" s="779">
        <f t="shared" ref="E6:F8" si="0">B6/$D6*100</f>
        <v>1.8664325550559968</v>
      </c>
      <c r="F6" s="779">
        <f t="shared" si="0"/>
        <v>1.8664325550559968</v>
      </c>
    </row>
    <row r="7" spans="1:11" x14ac:dyDescent="0.25">
      <c r="A7" s="630">
        <v>45473</v>
      </c>
      <c r="B7" s="778">
        <v>155222</v>
      </c>
      <c r="C7" s="778">
        <v>155222</v>
      </c>
      <c r="D7" s="778">
        <v>7708848</v>
      </c>
      <c r="E7" s="779">
        <f t="shared" si="0"/>
        <v>2.013556370549789</v>
      </c>
      <c r="F7" s="779">
        <f t="shared" si="0"/>
        <v>2.013556370549789</v>
      </c>
    </row>
    <row r="8" spans="1:11" x14ac:dyDescent="0.25">
      <c r="A8" s="630">
        <v>45504</v>
      </c>
      <c r="B8" s="778">
        <v>158429</v>
      </c>
      <c r="C8" s="778">
        <v>158429</v>
      </c>
      <c r="D8" s="778">
        <v>8038982</v>
      </c>
      <c r="E8" s="779">
        <f t="shared" si="0"/>
        <v>1.970759481735374</v>
      </c>
      <c r="F8" s="779">
        <f t="shared" si="0"/>
        <v>1.970759481735374</v>
      </c>
    </row>
    <row r="9" spans="1:11" x14ac:dyDescent="0.25">
      <c r="A9" s="630">
        <v>45535</v>
      </c>
      <c r="B9" s="778">
        <v>167313.35182221065</v>
      </c>
      <c r="C9" s="778">
        <v>167313.35182221065</v>
      </c>
      <c r="D9" s="778">
        <v>8161880</v>
      </c>
      <c r="E9" s="779">
        <v>2.0499999999999998</v>
      </c>
      <c r="F9" s="779">
        <v>2.0499999999999998</v>
      </c>
    </row>
    <row r="10" spans="1:11" x14ac:dyDescent="0.25">
      <c r="A10" s="630">
        <v>45565</v>
      </c>
      <c r="B10" s="778">
        <v>172050.70257000235</v>
      </c>
      <c r="C10" s="778">
        <v>172050.70257000235</v>
      </c>
      <c r="D10" s="778">
        <v>8430302</v>
      </c>
      <c r="E10" s="779">
        <v>2.04</v>
      </c>
      <c r="F10" s="779">
        <v>2.04</v>
      </c>
    </row>
    <row r="11" spans="1:11" x14ac:dyDescent="0.25">
      <c r="A11" s="599"/>
      <c r="B11" s="780"/>
      <c r="C11" s="780"/>
      <c r="D11" s="780"/>
      <c r="E11" s="781"/>
      <c r="F11" s="781"/>
    </row>
    <row r="12" spans="1:11" s="280" customFormat="1" ht="15" customHeight="1" x14ac:dyDescent="0.25">
      <c r="A12" s="613" t="s">
        <v>1351</v>
      </c>
      <c r="B12" s="782"/>
      <c r="C12" s="782"/>
      <c r="D12" s="782"/>
      <c r="E12" s="782"/>
      <c r="F12" s="782"/>
    </row>
    <row r="13" spans="1:11" ht="15" customHeight="1" x14ac:dyDescent="0.25">
      <c r="A13" s="2117" t="s">
        <v>804</v>
      </c>
      <c r="B13" s="2117"/>
      <c r="C13" s="2117"/>
      <c r="D13" s="2117"/>
      <c r="E13" s="2117"/>
      <c r="F13" s="2117"/>
    </row>
    <row r="14" spans="1:11" x14ac:dyDescent="0.25">
      <c r="A14" s="2118" t="s">
        <v>1352</v>
      </c>
      <c r="B14" s="2118"/>
      <c r="C14" s="2118"/>
      <c r="D14" s="2118"/>
      <c r="E14" s="2118"/>
      <c r="F14" s="2118"/>
    </row>
    <row r="17" ht="53.25" customHeight="1" x14ac:dyDescent="0.25"/>
  </sheetData>
  <mergeCells count="3">
    <mergeCell ref="A1:F1"/>
    <mergeCell ref="A13:F13"/>
    <mergeCell ref="A14:F14"/>
  </mergeCells>
  <printOptions horizontalCentered="1"/>
  <pageMargins left="0.7" right="0.7" top="0.75" bottom="0.75" header="0.3" footer="0.3"/>
  <pageSetup paperSize="9" scale="72"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opLeftCell="R1" workbookViewId="0">
      <selection activeCell="C15" sqref="C15"/>
    </sheetView>
  </sheetViews>
  <sheetFormatPr defaultColWidth="9.140625" defaultRowHeight="15" x14ac:dyDescent="0.25"/>
  <cols>
    <col min="1" max="1" width="11.140625" style="225" bestFit="1" customWidth="1"/>
    <col min="2" max="2" width="12.85546875" style="225" customWidth="1"/>
    <col min="3" max="3" width="16.42578125" style="225" bestFit="1" customWidth="1"/>
    <col min="4" max="4" width="8.42578125" style="225" bestFit="1" customWidth="1"/>
    <col min="5" max="5" width="15.140625" style="225" bestFit="1" customWidth="1"/>
    <col min="6" max="6" width="11.7109375" style="225" bestFit="1" customWidth="1"/>
    <col min="7" max="7" width="16.42578125" style="225" bestFit="1" customWidth="1"/>
    <col min="8" max="8" width="9.7109375" style="225" bestFit="1" customWidth="1"/>
    <col min="9" max="9" width="13" style="225" bestFit="1" customWidth="1"/>
    <col min="10" max="10" width="8.42578125" style="225" bestFit="1" customWidth="1"/>
    <col min="11" max="11" width="9.85546875" style="225" customWidth="1"/>
    <col min="12" max="14" width="11.7109375" style="225" bestFit="1" customWidth="1"/>
    <col min="15" max="15" width="14.5703125" style="225" customWidth="1"/>
    <col min="16" max="16" width="11.7109375" style="225" bestFit="1" customWidth="1"/>
    <col min="17" max="17" width="15.140625" style="225" bestFit="1" customWidth="1"/>
    <col min="18" max="18" width="8.42578125" style="225" bestFit="1" customWidth="1"/>
    <col min="19" max="19" width="15.140625" style="225" bestFit="1" customWidth="1"/>
    <col min="20" max="20" width="9.7109375" style="225" bestFit="1" customWidth="1"/>
    <col min="21" max="21" width="16.42578125" style="225" bestFit="1" customWidth="1"/>
    <col min="22" max="22" width="9.7109375" style="225" bestFit="1" customWidth="1"/>
    <col min="23" max="23" width="16.28515625" style="225" bestFit="1" customWidth="1"/>
    <col min="24" max="24" width="8.42578125" style="225" bestFit="1" customWidth="1"/>
    <col min="25" max="25" width="13" style="225" bestFit="1" customWidth="1"/>
    <col min="26" max="26" width="12.85546875" style="225" customWidth="1"/>
    <col min="27" max="27" width="16.42578125" style="440" bestFit="1" customWidth="1"/>
    <col min="28" max="28" width="13" style="440" bestFit="1" customWidth="1"/>
    <col min="29" max="29" width="14.140625" style="440" customWidth="1"/>
    <col min="30" max="30" width="4.5703125" style="440" bestFit="1" customWidth="1"/>
    <col min="31" max="31" width="10" style="440" bestFit="1" customWidth="1"/>
    <col min="32" max="16384" width="9.140625" style="440"/>
  </cols>
  <sheetData>
    <row r="1" spans="1:31" ht="15" customHeight="1" x14ac:dyDescent="0.25">
      <c r="A1" s="2123" t="s">
        <v>49</v>
      </c>
      <c r="B1" s="2124"/>
      <c r="C1" s="2124"/>
      <c r="D1" s="2124"/>
      <c r="E1" s="2124"/>
      <c r="F1" s="2124"/>
      <c r="G1" s="2124"/>
      <c r="H1" s="2124"/>
      <c r="I1" s="2124"/>
      <c r="J1" s="2124"/>
      <c r="K1" s="2124"/>
      <c r="L1" s="2124"/>
      <c r="M1" s="2124"/>
      <c r="N1" s="2124"/>
      <c r="O1" s="2124"/>
      <c r="P1" s="2124"/>
      <c r="Q1" s="2124"/>
      <c r="R1" s="2124"/>
      <c r="S1" s="2124"/>
      <c r="T1" s="2124"/>
      <c r="U1" s="2124"/>
      <c r="V1" s="2124"/>
      <c r="W1" s="2124"/>
      <c r="X1" s="2124"/>
      <c r="Y1" s="2124"/>
      <c r="Z1" s="2124"/>
    </row>
    <row r="2" spans="1:31" s="783" customFormat="1" ht="60" customHeight="1" x14ac:dyDescent="0.25">
      <c r="A2" s="2125" t="s">
        <v>805</v>
      </c>
      <c r="B2" s="2125" t="s">
        <v>806</v>
      </c>
      <c r="C2" s="2126"/>
      <c r="D2" s="2127" t="s">
        <v>807</v>
      </c>
      <c r="E2" s="2127"/>
      <c r="F2" s="2127" t="s">
        <v>808</v>
      </c>
      <c r="G2" s="2127"/>
      <c r="H2" s="2127" t="s">
        <v>809</v>
      </c>
      <c r="I2" s="2127"/>
      <c r="J2" s="2125" t="s">
        <v>810</v>
      </c>
      <c r="K2" s="2126"/>
      <c r="L2" s="2125" t="s">
        <v>811</v>
      </c>
      <c r="M2" s="2126"/>
      <c r="N2" s="2127" t="s">
        <v>78</v>
      </c>
      <c r="O2" s="2127"/>
      <c r="P2" s="2125" t="s">
        <v>812</v>
      </c>
      <c r="Q2" s="2126"/>
      <c r="R2" s="2125" t="s">
        <v>301</v>
      </c>
      <c r="S2" s="2126"/>
      <c r="T2" s="2127" t="s">
        <v>813</v>
      </c>
      <c r="U2" s="2127"/>
      <c r="V2" s="2128" t="s">
        <v>814</v>
      </c>
      <c r="W2" s="1947"/>
      <c r="X2" s="2129" t="s">
        <v>815</v>
      </c>
      <c r="Y2" s="1947"/>
      <c r="Z2" s="2121" t="s">
        <v>297</v>
      </c>
      <c r="AA2" s="2122"/>
      <c r="AB2" s="2121" t="s">
        <v>94</v>
      </c>
      <c r="AC2" s="2122"/>
    </row>
    <row r="3" spans="1:31" s="783" customFormat="1" ht="30" x14ac:dyDescent="0.25">
      <c r="A3" s="2125"/>
      <c r="B3" s="784" t="s">
        <v>816</v>
      </c>
      <c r="C3" s="784" t="s">
        <v>1216</v>
      </c>
      <c r="D3" s="784" t="s">
        <v>816</v>
      </c>
      <c r="E3" s="784" t="s">
        <v>1353</v>
      </c>
      <c r="F3" s="784" t="s">
        <v>816</v>
      </c>
      <c r="G3" s="784" t="s">
        <v>1216</v>
      </c>
      <c r="H3" s="784" t="s">
        <v>816</v>
      </c>
      <c r="I3" s="784" t="s">
        <v>1216</v>
      </c>
      <c r="J3" s="784" t="s">
        <v>816</v>
      </c>
      <c r="K3" s="785" t="s">
        <v>1216</v>
      </c>
      <c r="L3" s="784" t="s">
        <v>816</v>
      </c>
      <c r="M3" s="784" t="s">
        <v>1216</v>
      </c>
      <c r="N3" s="784" t="s">
        <v>816</v>
      </c>
      <c r="O3" s="784" t="s">
        <v>1216</v>
      </c>
      <c r="P3" s="784" t="s">
        <v>816</v>
      </c>
      <c r="Q3" s="784" t="s">
        <v>1216</v>
      </c>
      <c r="R3" s="784" t="s">
        <v>816</v>
      </c>
      <c r="S3" s="784" t="s">
        <v>1216</v>
      </c>
      <c r="T3" s="784" t="s">
        <v>816</v>
      </c>
      <c r="U3" s="784" t="s">
        <v>1216</v>
      </c>
      <c r="V3" s="784" t="s">
        <v>816</v>
      </c>
      <c r="W3" s="784" t="s">
        <v>1216</v>
      </c>
      <c r="X3" s="784" t="s">
        <v>816</v>
      </c>
      <c r="Y3" s="784" t="s">
        <v>1216</v>
      </c>
      <c r="Z3" s="784" t="s">
        <v>816</v>
      </c>
      <c r="AA3" s="784" t="s">
        <v>1216</v>
      </c>
      <c r="AB3" s="784" t="s">
        <v>816</v>
      </c>
      <c r="AC3" s="784" t="s">
        <v>1216</v>
      </c>
    </row>
    <row r="4" spans="1:31" s="441" customFormat="1" x14ac:dyDescent="0.25">
      <c r="A4" s="561" t="s">
        <v>477</v>
      </c>
      <c r="B4" s="786">
        <v>11365</v>
      </c>
      <c r="C4" s="787">
        <v>6953987.6900000004</v>
      </c>
      <c r="D4" s="786">
        <v>9</v>
      </c>
      <c r="E4" s="787">
        <v>526941.28</v>
      </c>
      <c r="F4" s="786">
        <v>3382</v>
      </c>
      <c r="G4" s="787">
        <v>2723152.54</v>
      </c>
      <c r="H4" s="786">
        <v>234</v>
      </c>
      <c r="I4" s="787">
        <v>40878.49</v>
      </c>
      <c r="J4" s="786">
        <v>23</v>
      </c>
      <c r="K4" s="788">
        <v>627.4</v>
      </c>
      <c r="L4" s="786">
        <v>2071</v>
      </c>
      <c r="M4" s="787">
        <v>6760.93</v>
      </c>
      <c r="N4" s="786">
        <v>1563</v>
      </c>
      <c r="O4" s="787">
        <v>4702435.43</v>
      </c>
      <c r="P4" s="786">
        <v>1677</v>
      </c>
      <c r="Q4" s="787">
        <v>315572.77</v>
      </c>
      <c r="R4" s="786">
        <v>88</v>
      </c>
      <c r="S4" s="787">
        <v>786385.51</v>
      </c>
      <c r="T4" s="786">
        <v>811</v>
      </c>
      <c r="U4" s="787">
        <v>3691165.73</v>
      </c>
      <c r="V4" s="786">
        <v>141</v>
      </c>
      <c r="W4" s="787">
        <v>1149735.92</v>
      </c>
      <c r="X4" s="786">
        <v>21</v>
      </c>
      <c r="Y4" s="787">
        <v>47547.05</v>
      </c>
      <c r="Z4" s="786">
        <v>63193</v>
      </c>
      <c r="AA4" s="787">
        <v>2284017.4500000002</v>
      </c>
      <c r="AB4" s="786">
        <v>84578</v>
      </c>
      <c r="AC4" s="787">
        <v>23229208.190000001</v>
      </c>
      <c r="AE4" s="442"/>
    </row>
    <row r="5" spans="1:31" s="441" customFormat="1" x14ac:dyDescent="0.25">
      <c r="A5" s="1730" t="s">
        <v>681</v>
      </c>
      <c r="B5" s="173">
        <v>11943</v>
      </c>
      <c r="C5" s="439">
        <v>6819061.4400000004</v>
      </c>
      <c r="D5" s="173">
        <v>10</v>
      </c>
      <c r="E5" s="439">
        <v>521219.59</v>
      </c>
      <c r="F5" s="173">
        <v>4057</v>
      </c>
      <c r="G5" s="439">
        <v>3040493.47</v>
      </c>
      <c r="H5" s="173">
        <v>239</v>
      </c>
      <c r="I5" s="439">
        <v>47897.18</v>
      </c>
      <c r="J5" s="173">
        <v>22</v>
      </c>
      <c r="K5" s="439">
        <v>1005.36</v>
      </c>
      <c r="L5" s="173">
        <v>1866</v>
      </c>
      <c r="M5" s="439">
        <v>15173.44</v>
      </c>
      <c r="N5" s="173">
        <v>1697</v>
      </c>
      <c r="O5" s="439">
        <v>5539982.0999999996</v>
      </c>
      <c r="P5" s="173">
        <v>-1541</v>
      </c>
      <c r="Q5" s="439">
        <v>291209.21000000002</v>
      </c>
      <c r="R5" s="173">
        <v>90</v>
      </c>
      <c r="S5" s="439">
        <v>820880.13</v>
      </c>
      <c r="T5" s="173">
        <v>776</v>
      </c>
      <c r="U5" s="439">
        <v>3681860.45</v>
      </c>
      <c r="V5" s="173">
        <v>141</v>
      </c>
      <c r="W5" s="439">
        <v>1077397.6599999999</v>
      </c>
      <c r="X5" s="173">
        <v>21</v>
      </c>
      <c r="Y5" s="439">
        <v>46761.91</v>
      </c>
      <c r="Z5" s="173">
        <v>-24565</v>
      </c>
      <c r="AA5" s="439">
        <v>2036123.86</v>
      </c>
      <c r="AB5" s="173">
        <v>-5244</v>
      </c>
      <c r="AC5" s="439">
        <v>23939065.800000001</v>
      </c>
      <c r="AE5" s="442"/>
    </row>
    <row r="6" spans="1:31" s="795" customFormat="1" x14ac:dyDescent="0.25">
      <c r="A6" s="630">
        <v>45412</v>
      </c>
      <c r="B6" s="789">
        <v>11430</v>
      </c>
      <c r="C6" s="790">
        <v>7155781.8899999997</v>
      </c>
      <c r="D6" s="789">
        <v>9</v>
      </c>
      <c r="E6" s="790">
        <v>543626.87</v>
      </c>
      <c r="F6" s="789">
        <v>3429</v>
      </c>
      <c r="G6" s="790">
        <v>2817729.07</v>
      </c>
      <c r="H6" s="789">
        <v>236</v>
      </c>
      <c r="I6" s="790">
        <v>42437.18</v>
      </c>
      <c r="J6" s="791">
        <v>23</v>
      </c>
      <c r="K6" s="792">
        <v>686.7</v>
      </c>
      <c r="L6" s="789">
        <v>2154</v>
      </c>
      <c r="M6" s="790">
        <v>7243.41</v>
      </c>
      <c r="N6" s="789">
        <v>1564</v>
      </c>
      <c r="O6" s="790">
        <v>4960090.78</v>
      </c>
      <c r="P6" s="789">
        <v>1782</v>
      </c>
      <c r="Q6" s="790">
        <v>322224.53000000003</v>
      </c>
      <c r="R6" s="789">
        <v>88</v>
      </c>
      <c r="S6" s="790">
        <v>770469.53</v>
      </c>
      <c r="T6" s="789">
        <v>814</v>
      </c>
      <c r="U6" s="790">
        <v>3784190.55</v>
      </c>
      <c r="V6" s="789">
        <v>141</v>
      </c>
      <c r="W6" s="790">
        <v>1169293.6200000001</v>
      </c>
      <c r="X6" s="789">
        <v>21</v>
      </c>
      <c r="Y6" s="790">
        <v>48302.44</v>
      </c>
      <c r="Z6" s="789">
        <v>66377</v>
      </c>
      <c r="AA6" s="793">
        <v>2340309.33</v>
      </c>
      <c r="AB6" s="794">
        <v>88068</v>
      </c>
      <c r="AC6" s="793">
        <v>23962385.899999999</v>
      </c>
      <c r="AD6" s="442"/>
      <c r="AE6" s="442"/>
    </row>
    <row r="7" spans="1:31" s="795" customFormat="1" x14ac:dyDescent="0.25">
      <c r="A7" s="630">
        <v>45443</v>
      </c>
      <c r="B7" s="789">
        <v>11503</v>
      </c>
      <c r="C7" s="790">
        <v>7187455.0999999996</v>
      </c>
      <c r="D7" s="789">
        <v>9</v>
      </c>
      <c r="E7" s="790">
        <v>537469.1</v>
      </c>
      <c r="F7" s="789">
        <v>3487</v>
      </c>
      <c r="G7" s="790">
        <v>2878459.06</v>
      </c>
      <c r="H7" s="789">
        <v>233</v>
      </c>
      <c r="I7" s="790">
        <v>42225.45</v>
      </c>
      <c r="J7" s="789">
        <v>23</v>
      </c>
      <c r="K7" s="790">
        <v>638.35</v>
      </c>
      <c r="L7" s="789">
        <v>2285</v>
      </c>
      <c r="M7" s="790">
        <v>7384.54</v>
      </c>
      <c r="N7" s="789">
        <v>1573</v>
      </c>
      <c r="O7" s="790">
        <v>5052831.16</v>
      </c>
      <c r="P7" s="789">
        <v>1866</v>
      </c>
      <c r="Q7" s="790">
        <v>331318.31</v>
      </c>
      <c r="R7" s="789">
        <v>88</v>
      </c>
      <c r="S7" s="790">
        <v>763526.05</v>
      </c>
      <c r="T7" s="789">
        <v>817</v>
      </c>
      <c r="U7" s="790">
        <v>3809804.16</v>
      </c>
      <c r="V7" s="789">
        <v>141</v>
      </c>
      <c r="W7" s="790">
        <v>1189654.69</v>
      </c>
      <c r="X7" s="789">
        <v>21</v>
      </c>
      <c r="Y7" s="790">
        <v>47610.45</v>
      </c>
      <c r="Z7" s="789">
        <v>70642</v>
      </c>
      <c r="AA7" s="790">
        <v>2366320.3199999998</v>
      </c>
      <c r="AB7" s="789">
        <v>92688</v>
      </c>
      <c r="AC7" s="790">
        <v>24214696.739999998</v>
      </c>
      <c r="AD7" s="442"/>
      <c r="AE7" s="442"/>
    </row>
    <row r="8" spans="1:31" s="795" customFormat="1" ht="15" customHeight="1" x14ac:dyDescent="0.25">
      <c r="A8" s="630">
        <v>45473</v>
      </c>
      <c r="B8" s="789">
        <v>11619</v>
      </c>
      <c r="C8" s="790">
        <v>7708847.6699999999</v>
      </c>
      <c r="D8" s="789">
        <v>9</v>
      </c>
      <c r="E8" s="790">
        <v>584958.61</v>
      </c>
      <c r="F8" s="789">
        <v>3535</v>
      </c>
      <c r="G8" s="790">
        <v>3001809.38</v>
      </c>
      <c r="H8" s="789">
        <v>233</v>
      </c>
      <c r="I8" s="790">
        <v>44218.74</v>
      </c>
      <c r="J8" s="789">
        <v>23</v>
      </c>
      <c r="K8" s="790">
        <v>711.9</v>
      </c>
      <c r="L8" s="789">
        <v>2390</v>
      </c>
      <c r="M8" s="790">
        <v>8059.06</v>
      </c>
      <c r="N8" s="789">
        <v>1625</v>
      </c>
      <c r="O8" s="790">
        <v>5387836.5499999998</v>
      </c>
      <c r="P8" s="789">
        <v>1984</v>
      </c>
      <c r="Q8" s="790">
        <v>339672.66</v>
      </c>
      <c r="R8" s="789">
        <v>88</v>
      </c>
      <c r="S8" s="790">
        <v>773244.52</v>
      </c>
      <c r="T8" s="789">
        <v>820</v>
      </c>
      <c r="U8" s="790">
        <v>3953336.98</v>
      </c>
      <c r="V8" s="789">
        <v>141</v>
      </c>
      <c r="W8" s="790">
        <v>1220904.6299999999</v>
      </c>
      <c r="X8" s="789">
        <v>21</v>
      </c>
      <c r="Y8" s="790">
        <v>47410.63</v>
      </c>
      <c r="Z8" s="789">
        <v>75335</v>
      </c>
      <c r="AA8" s="790">
        <v>2461801.42</v>
      </c>
      <c r="AB8" s="789">
        <f>SUM(B8,D8,F8,H8,J8,L8,N8,P8,R8,T8,V8,X8,Z8)</f>
        <v>97823</v>
      </c>
      <c r="AC8" s="790">
        <f>SUM(C8,E8,G8,I8,K8,M8,O8,Q8,S8,U8,W8,Y8,AA8)</f>
        <v>25532812.75</v>
      </c>
      <c r="AD8" s="442"/>
      <c r="AE8" s="442"/>
    </row>
    <row r="9" spans="1:31" s="795" customFormat="1" ht="15" customHeight="1" x14ac:dyDescent="0.25">
      <c r="A9" s="630">
        <v>45504</v>
      </c>
      <c r="B9" s="789">
        <v>11667</v>
      </c>
      <c r="C9" s="790">
        <v>8038981.5099999998</v>
      </c>
      <c r="D9" s="789">
        <v>9</v>
      </c>
      <c r="E9" s="790">
        <v>585683.86</v>
      </c>
      <c r="F9" s="789">
        <v>3575</v>
      </c>
      <c r="G9" s="790">
        <v>3099751.25</v>
      </c>
      <c r="H9" s="789">
        <v>236</v>
      </c>
      <c r="I9" s="790">
        <v>44482.11</v>
      </c>
      <c r="J9" s="789">
        <v>23</v>
      </c>
      <c r="K9" s="790">
        <v>793.66</v>
      </c>
      <c r="L9" s="789">
        <v>2596</v>
      </c>
      <c r="M9" s="790">
        <v>8752.2000000000007</v>
      </c>
      <c r="N9" s="789">
        <v>1630</v>
      </c>
      <c r="O9" s="790">
        <v>5689542.2400000002</v>
      </c>
      <c r="P9" s="789">
        <v>2130</v>
      </c>
      <c r="Q9" s="790">
        <v>353510.43</v>
      </c>
      <c r="R9" s="789">
        <v>88</v>
      </c>
      <c r="S9" s="790">
        <v>840458.03</v>
      </c>
      <c r="T9" s="789">
        <v>821</v>
      </c>
      <c r="U9" s="790">
        <v>4124262.93</v>
      </c>
      <c r="V9" s="789">
        <v>141</v>
      </c>
      <c r="W9" s="790">
        <v>1253223.0900000001</v>
      </c>
      <c r="X9" s="789">
        <v>21</v>
      </c>
      <c r="Y9" s="790">
        <v>54323.68</v>
      </c>
      <c r="Z9" s="789">
        <v>80934</v>
      </c>
      <c r="AA9" s="790">
        <v>2571863.39</v>
      </c>
      <c r="AB9" s="789">
        <v>103871</v>
      </c>
      <c r="AC9" s="790">
        <v>26665628.379999999</v>
      </c>
      <c r="AD9" s="442"/>
      <c r="AE9" s="442"/>
    </row>
    <row r="10" spans="1:31" s="795" customFormat="1" ht="15" customHeight="1" x14ac:dyDescent="0.25">
      <c r="A10" s="630">
        <v>45535</v>
      </c>
      <c r="B10" s="789">
        <v>11748</v>
      </c>
      <c r="C10" s="790">
        <v>7942235.7699999996</v>
      </c>
      <c r="D10" s="789">
        <v>10</v>
      </c>
      <c r="E10" s="790">
        <v>586598.91</v>
      </c>
      <c r="F10" s="789">
        <v>3677</v>
      </c>
      <c r="G10" s="790">
        <v>2997276.84</v>
      </c>
      <c r="H10" s="789">
        <v>235</v>
      </c>
      <c r="I10" s="790">
        <v>44415.16</v>
      </c>
      <c r="J10" s="789">
        <v>23</v>
      </c>
      <c r="K10" s="790">
        <v>815.17</v>
      </c>
      <c r="L10" s="789">
        <v>2748</v>
      </c>
      <c r="M10" s="790">
        <v>8659.93</v>
      </c>
      <c r="N10" s="789">
        <v>1656</v>
      </c>
      <c r="O10" s="790">
        <v>5671595.8799999999</v>
      </c>
      <c r="P10" s="789">
        <v>2219</v>
      </c>
      <c r="Q10" s="790">
        <v>329981.76</v>
      </c>
      <c r="R10" s="789">
        <v>88</v>
      </c>
      <c r="S10" s="790">
        <v>847965.94</v>
      </c>
      <c r="T10" s="789">
        <v>826</v>
      </c>
      <c r="U10" s="790">
        <v>4023533.07</v>
      </c>
      <c r="V10" s="789">
        <v>141</v>
      </c>
      <c r="W10" s="790">
        <v>1053367.01</v>
      </c>
      <c r="X10" s="789">
        <v>21</v>
      </c>
      <c r="Y10" s="790">
        <v>55150.36</v>
      </c>
      <c r="Z10" s="789">
        <v>85694</v>
      </c>
      <c r="AA10" s="790">
        <v>1971771.92</v>
      </c>
      <c r="AB10" s="789">
        <v>109086</v>
      </c>
      <c r="AC10" s="790">
        <v>25533367.720000006</v>
      </c>
      <c r="AD10" s="225"/>
      <c r="AE10" s="442"/>
    </row>
    <row r="11" spans="1:31" s="795" customFormat="1" ht="15" customHeight="1" x14ac:dyDescent="0.25">
      <c r="A11" s="630">
        <v>45565</v>
      </c>
      <c r="B11" s="789">
        <v>11829</v>
      </c>
      <c r="C11" s="790">
        <v>8197956.7800000003</v>
      </c>
      <c r="D11" s="789">
        <v>10</v>
      </c>
      <c r="E11" s="790">
        <v>599893.01</v>
      </c>
      <c r="F11" s="789">
        <v>3743</v>
      </c>
      <c r="G11" s="790">
        <v>3162671.57</v>
      </c>
      <c r="H11" s="789">
        <v>235</v>
      </c>
      <c r="I11" s="790">
        <v>45294.34</v>
      </c>
      <c r="J11" s="789">
        <v>22</v>
      </c>
      <c r="K11" s="790">
        <v>910.76</v>
      </c>
      <c r="L11" s="789">
        <v>2876</v>
      </c>
      <c r="M11" s="790">
        <v>13257.78</v>
      </c>
      <c r="N11" s="789">
        <v>1653</v>
      </c>
      <c r="O11" s="790">
        <v>5801097.3600000003</v>
      </c>
      <c r="P11" s="789">
        <v>2383</v>
      </c>
      <c r="Q11" s="790">
        <v>315979.57</v>
      </c>
      <c r="R11" s="789">
        <v>90</v>
      </c>
      <c r="S11" s="790">
        <v>856964.79</v>
      </c>
      <c r="T11" s="789">
        <v>834</v>
      </c>
      <c r="U11" s="790">
        <v>4087565.89</v>
      </c>
      <c r="V11" s="789">
        <v>141</v>
      </c>
      <c r="W11" s="790">
        <v>1074924.02</v>
      </c>
      <c r="X11" s="789">
        <v>21</v>
      </c>
      <c r="Y11" s="790">
        <v>56929.03</v>
      </c>
      <c r="Z11" s="789">
        <v>90211</v>
      </c>
      <c r="AA11" s="790">
        <v>2047841.5</v>
      </c>
      <c r="AB11" s="789">
        <v>114048</v>
      </c>
      <c r="AC11" s="790">
        <v>26261286.399999999</v>
      </c>
    </row>
    <row r="12" spans="1:31" s="795" customFormat="1" ht="15" customHeight="1" x14ac:dyDescent="0.25">
      <c r="A12" s="630">
        <v>45596</v>
      </c>
      <c r="B12" s="789">
        <v>11886</v>
      </c>
      <c r="C12" s="790">
        <v>7508509.1100000003</v>
      </c>
      <c r="D12" s="789">
        <v>10</v>
      </c>
      <c r="E12" s="790">
        <v>560556.30000000005</v>
      </c>
      <c r="F12" s="789">
        <v>3900</v>
      </c>
      <c r="G12" s="790">
        <v>3101582.52</v>
      </c>
      <c r="H12" s="789">
        <v>237</v>
      </c>
      <c r="I12" s="790">
        <v>46595.76</v>
      </c>
      <c r="J12" s="789">
        <v>22</v>
      </c>
      <c r="K12" s="790">
        <v>958.06</v>
      </c>
      <c r="L12" s="789">
        <v>2371</v>
      </c>
      <c r="M12" s="790">
        <v>14215.61</v>
      </c>
      <c r="N12" s="789">
        <v>1675</v>
      </c>
      <c r="O12" s="790">
        <v>5670539.7300000004</v>
      </c>
      <c r="P12" s="789">
        <v>421</v>
      </c>
      <c r="Q12" s="790">
        <v>303594.39</v>
      </c>
      <c r="R12" s="789">
        <v>90</v>
      </c>
      <c r="S12" s="790">
        <v>838922.46</v>
      </c>
      <c r="T12" s="789">
        <v>805</v>
      </c>
      <c r="U12" s="790">
        <v>3884713.17</v>
      </c>
      <c r="V12" s="789">
        <v>141</v>
      </c>
      <c r="W12" s="790">
        <v>1076160.8400000001</v>
      </c>
      <c r="X12" s="789">
        <v>21</v>
      </c>
      <c r="Y12" s="790">
        <v>51845.47</v>
      </c>
      <c r="Z12" s="789">
        <v>32823</v>
      </c>
      <c r="AA12" s="790">
        <v>2041982.68</v>
      </c>
      <c r="AB12" s="789">
        <v>54402</v>
      </c>
      <c r="AC12" s="790">
        <v>25100176.100000001</v>
      </c>
    </row>
    <row r="13" spans="1:31" s="795" customFormat="1" ht="15" customHeight="1" x14ac:dyDescent="0.25">
      <c r="A13" s="630">
        <v>45626</v>
      </c>
      <c r="B13" s="789">
        <v>11943</v>
      </c>
      <c r="C13" s="790">
        <v>6819061.4400000004</v>
      </c>
      <c r="D13" s="789">
        <v>10</v>
      </c>
      <c r="E13" s="790">
        <v>521219.59</v>
      </c>
      <c r="F13" s="789">
        <v>4057</v>
      </c>
      <c r="G13" s="790">
        <v>3040493.47</v>
      </c>
      <c r="H13" s="789">
        <v>239</v>
      </c>
      <c r="I13" s="790">
        <v>47897.18</v>
      </c>
      <c r="J13" s="789">
        <v>22</v>
      </c>
      <c r="K13" s="790">
        <v>1005.36</v>
      </c>
      <c r="L13" s="789">
        <v>1866</v>
      </c>
      <c r="M13" s="790">
        <v>15173.44</v>
      </c>
      <c r="N13" s="789">
        <v>1697</v>
      </c>
      <c r="O13" s="790">
        <v>5539982.0999999996</v>
      </c>
      <c r="P13" s="789">
        <v>-1541</v>
      </c>
      <c r="Q13" s="790">
        <v>291209.21000000002</v>
      </c>
      <c r="R13" s="789">
        <v>90</v>
      </c>
      <c r="S13" s="790">
        <v>820880.13</v>
      </c>
      <c r="T13" s="789">
        <v>776</v>
      </c>
      <c r="U13" s="790">
        <v>3681860.45</v>
      </c>
      <c r="V13" s="789">
        <v>141</v>
      </c>
      <c r="W13" s="790">
        <v>1077397.6599999999</v>
      </c>
      <c r="X13" s="789">
        <v>21</v>
      </c>
      <c r="Y13" s="790">
        <v>46761.91</v>
      </c>
      <c r="Z13" s="789">
        <v>-24565</v>
      </c>
      <c r="AA13" s="790">
        <v>2036123.86</v>
      </c>
      <c r="AB13" s="789">
        <v>-5244</v>
      </c>
      <c r="AC13" s="790">
        <v>23939065.800000001</v>
      </c>
    </row>
    <row r="14" spans="1:31" s="795" customFormat="1" ht="15" customHeight="1" x14ac:dyDescent="0.25">
      <c r="A14" s="599"/>
      <c r="B14" s="796"/>
      <c r="C14" s="797"/>
      <c r="D14" s="796"/>
      <c r="E14" s="797"/>
      <c r="F14" s="796"/>
      <c r="G14" s="797"/>
      <c r="H14" s="796"/>
      <c r="I14" s="797"/>
      <c r="J14" s="796"/>
      <c r="K14" s="797"/>
      <c r="L14" s="796"/>
      <c r="M14" s="797"/>
      <c r="N14" s="796"/>
      <c r="O14" s="797"/>
      <c r="P14" s="796"/>
      <c r="Q14" s="797"/>
      <c r="R14" s="796"/>
      <c r="S14" s="797"/>
      <c r="T14" s="796"/>
      <c r="U14" s="797"/>
      <c r="V14" s="796"/>
      <c r="W14" s="797"/>
      <c r="X14" s="796"/>
      <c r="Y14" s="797"/>
      <c r="Z14" s="796"/>
      <c r="AA14" s="797"/>
      <c r="AB14" s="796"/>
      <c r="AC14" s="797"/>
    </row>
    <row r="15" spans="1:31" x14ac:dyDescent="0.25">
      <c r="A15" s="433" t="s">
        <v>1459</v>
      </c>
      <c r="B15" s="798"/>
      <c r="C15" s="798"/>
      <c r="D15" s="798"/>
      <c r="E15" s="798"/>
      <c r="F15" s="798"/>
      <c r="G15" s="798"/>
      <c r="H15" s="798"/>
      <c r="I15" s="798"/>
      <c r="J15" s="798"/>
      <c r="K15" s="798"/>
      <c r="L15" s="798"/>
      <c r="M15" s="798"/>
      <c r="N15" s="798"/>
      <c r="O15" s="798"/>
      <c r="P15" s="798"/>
      <c r="Q15" s="798"/>
      <c r="R15" s="798"/>
      <c r="S15" s="798"/>
      <c r="T15" s="798"/>
      <c r="U15" s="798"/>
      <c r="V15" s="798"/>
      <c r="W15" s="798"/>
      <c r="X15" s="798"/>
      <c r="Y15" s="798"/>
      <c r="Z15" s="798"/>
    </row>
    <row r="16" spans="1:31" x14ac:dyDescent="0.25">
      <c r="A16" s="2119" t="s">
        <v>817</v>
      </c>
      <c r="B16" s="2119"/>
      <c r="C16" s="2119"/>
      <c r="D16" s="2119"/>
      <c r="E16" s="2119"/>
      <c r="F16" s="2119"/>
      <c r="G16" s="2119"/>
      <c r="H16" s="2119"/>
      <c r="I16" s="2119"/>
      <c r="J16" s="2119"/>
      <c r="K16" s="2119"/>
      <c r="L16" s="2119"/>
      <c r="M16" s="2119"/>
      <c r="N16" s="2119"/>
      <c r="O16" s="2119"/>
      <c r="P16" s="2119"/>
      <c r="Q16" s="2119"/>
      <c r="R16" s="2119"/>
      <c r="S16" s="2119"/>
      <c r="T16" s="2119"/>
      <c r="U16" s="2119"/>
      <c r="V16" s="2119"/>
      <c r="W16" s="2119"/>
      <c r="X16" s="2119"/>
      <c r="Y16" s="2119"/>
      <c r="Z16" s="2119"/>
    </row>
    <row r="17" spans="1:26" ht="15" customHeight="1" x14ac:dyDescent="0.25">
      <c r="A17" s="2118" t="s">
        <v>818</v>
      </c>
      <c r="B17" s="2118"/>
      <c r="C17" s="2118"/>
      <c r="D17" s="2118"/>
      <c r="E17" s="2118"/>
      <c r="F17" s="2118"/>
      <c r="G17" s="2118"/>
      <c r="H17" s="2118"/>
      <c r="I17" s="2118"/>
      <c r="J17" s="2118"/>
      <c r="K17" s="2118"/>
      <c r="L17" s="2118"/>
      <c r="M17" s="2118"/>
      <c r="N17" s="2118"/>
      <c r="O17" s="2118"/>
      <c r="P17" s="2118"/>
      <c r="Q17" s="2118"/>
      <c r="R17" s="2118"/>
      <c r="S17" s="2118"/>
      <c r="T17" s="2118"/>
      <c r="U17" s="2118"/>
      <c r="V17" s="2118"/>
      <c r="W17" s="2118"/>
      <c r="X17" s="2118"/>
      <c r="Y17" s="2118"/>
      <c r="Z17" s="2118"/>
    </row>
    <row r="18" spans="1:26" ht="15" customHeight="1" x14ac:dyDescent="0.25">
      <c r="A18" s="2120" t="s">
        <v>1200</v>
      </c>
      <c r="B18" s="2120"/>
      <c r="C18" s="2120"/>
      <c r="D18" s="2120"/>
      <c r="E18" s="2120"/>
      <c r="F18" s="2120"/>
      <c r="G18" s="2120"/>
      <c r="H18" s="2120"/>
      <c r="I18" s="2120"/>
      <c r="J18" s="2120"/>
      <c r="K18" s="2120"/>
      <c r="L18" s="2120"/>
      <c r="M18" s="2120"/>
      <c r="N18" s="2120"/>
      <c r="O18" s="2120"/>
      <c r="P18" s="2120"/>
      <c r="Q18" s="2120"/>
      <c r="R18" s="2120"/>
      <c r="S18" s="2120"/>
      <c r="T18" s="2120"/>
      <c r="U18" s="2120"/>
      <c r="V18" s="2120"/>
      <c r="W18" s="2120"/>
      <c r="X18" s="2120"/>
      <c r="Y18" s="2120"/>
      <c r="Z18" s="2120"/>
    </row>
    <row r="19" spans="1:26" x14ac:dyDescent="0.25">
      <c r="A19" s="440"/>
    </row>
  </sheetData>
  <mergeCells count="19">
    <mergeCell ref="V2:W2"/>
    <mergeCell ref="X2:Y2"/>
    <mergeCell ref="Z2:AA2"/>
    <mergeCell ref="A16:Z16"/>
    <mergeCell ref="A17:Z17"/>
    <mergeCell ref="A18:Z18"/>
    <mergeCell ref="AB2:AC2"/>
    <mergeCell ref="A1:Z1"/>
    <mergeCell ref="A2:A3"/>
    <mergeCell ref="B2:C2"/>
    <mergeCell ref="D2:E2"/>
    <mergeCell ref="F2:G2"/>
    <mergeCell ref="H2:I2"/>
    <mergeCell ref="J2:K2"/>
    <mergeCell ref="L2:M2"/>
    <mergeCell ref="N2:O2"/>
    <mergeCell ref="P2:Q2"/>
    <mergeCell ref="R2:S2"/>
    <mergeCell ref="T2:U2"/>
  </mergeCells>
  <printOptions horizontalCentered="1"/>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28"/>
  <sheetViews>
    <sheetView showGridLines="0" workbookViewId="0">
      <selection sqref="A1:Q1"/>
    </sheetView>
  </sheetViews>
  <sheetFormatPr defaultRowHeight="15" x14ac:dyDescent="0.25"/>
  <sheetData>
    <row r="1" spans="1:21" x14ac:dyDescent="0.25">
      <c r="A1" s="1839" t="s">
        <v>5</v>
      </c>
      <c r="B1" s="1840"/>
      <c r="C1" s="1840"/>
      <c r="D1" s="1840"/>
      <c r="E1" s="1840"/>
      <c r="F1" s="1840"/>
      <c r="G1" s="1840"/>
      <c r="H1" s="1840"/>
      <c r="I1" s="1840"/>
      <c r="J1" s="1840"/>
      <c r="K1" s="1840"/>
      <c r="L1" s="1840"/>
      <c r="M1" s="1840"/>
      <c r="N1" s="1840"/>
      <c r="O1" s="1840"/>
      <c r="P1" s="1840"/>
      <c r="Q1" s="1841"/>
      <c r="R1" s="44"/>
      <c r="S1" s="44"/>
    </row>
    <row r="2" spans="1:21" x14ac:dyDescent="0.25">
      <c r="A2" s="1842" t="s">
        <v>114</v>
      </c>
      <c r="B2" s="1844" t="s">
        <v>94</v>
      </c>
      <c r="C2" s="1844"/>
      <c r="D2" s="1844" t="s">
        <v>148</v>
      </c>
      <c r="E2" s="1844"/>
      <c r="F2" s="1844"/>
      <c r="G2" s="1844"/>
      <c r="H2" s="1844" t="s">
        <v>149</v>
      </c>
      <c r="I2" s="1844"/>
      <c r="J2" s="1844"/>
      <c r="K2" s="1844"/>
      <c r="L2" s="1844"/>
      <c r="M2" s="1844"/>
      <c r="N2" s="1844"/>
      <c r="O2" s="1844"/>
      <c r="P2" s="1844"/>
      <c r="Q2" s="1844"/>
      <c r="R2" s="45"/>
      <c r="S2" s="45"/>
    </row>
    <row r="3" spans="1:21" x14ac:dyDescent="0.25">
      <c r="A3" s="1843"/>
      <c r="B3" s="1845"/>
      <c r="C3" s="1845"/>
      <c r="D3" s="1845" t="s">
        <v>150</v>
      </c>
      <c r="E3" s="1845"/>
      <c r="F3" s="1845" t="s">
        <v>136</v>
      </c>
      <c r="G3" s="1845"/>
      <c r="H3" s="1845" t="s">
        <v>151</v>
      </c>
      <c r="I3" s="1845"/>
      <c r="J3" s="1845" t="s">
        <v>152</v>
      </c>
      <c r="K3" s="1845"/>
      <c r="L3" s="1845" t="s">
        <v>153</v>
      </c>
      <c r="M3" s="1845"/>
      <c r="N3" s="1845" t="s">
        <v>154</v>
      </c>
      <c r="O3" s="1845"/>
      <c r="P3" s="1845" t="s">
        <v>155</v>
      </c>
      <c r="Q3" s="1845"/>
      <c r="R3" s="45"/>
      <c r="S3" s="45"/>
    </row>
    <row r="4" spans="1:21" ht="30" x14ac:dyDescent="0.25">
      <c r="A4" s="1843"/>
      <c r="B4" s="1251" t="s">
        <v>139</v>
      </c>
      <c r="C4" s="1251" t="s">
        <v>1215</v>
      </c>
      <c r="D4" s="1251" t="s">
        <v>139</v>
      </c>
      <c r="E4" s="1251" t="s">
        <v>1215</v>
      </c>
      <c r="F4" s="1251" t="s">
        <v>139</v>
      </c>
      <c r="G4" s="1251" t="s">
        <v>1215</v>
      </c>
      <c r="H4" s="1251" t="s">
        <v>139</v>
      </c>
      <c r="I4" s="1251" t="s">
        <v>1215</v>
      </c>
      <c r="J4" s="1251" t="s">
        <v>139</v>
      </c>
      <c r="K4" s="1251" t="s">
        <v>1215</v>
      </c>
      <c r="L4" s="1251" t="s">
        <v>139</v>
      </c>
      <c r="M4" s="1251" t="s">
        <v>1215</v>
      </c>
      <c r="N4" s="1251" t="s">
        <v>139</v>
      </c>
      <c r="O4" s="1251" t="s">
        <v>1215</v>
      </c>
      <c r="P4" s="1251" t="s">
        <v>139</v>
      </c>
      <c r="Q4" s="1251" t="s">
        <v>1215</v>
      </c>
      <c r="R4" s="46"/>
      <c r="S4" s="46"/>
    </row>
    <row r="5" spans="1:21" x14ac:dyDescent="0.25">
      <c r="A5" s="267" t="s">
        <v>477</v>
      </c>
      <c r="B5" s="229">
        <v>340</v>
      </c>
      <c r="C5" s="229">
        <v>83091.975847599984</v>
      </c>
      <c r="D5" s="229">
        <v>337</v>
      </c>
      <c r="E5" s="229">
        <v>80426.091544199997</v>
      </c>
      <c r="F5" s="229">
        <v>2</v>
      </c>
      <c r="G5" s="229">
        <v>2639.41</v>
      </c>
      <c r="H5" s="229">
        <v>72</v>
      </c>
      <c r="I5" s="229">
        <v>32405.593709199999</v>
      </c>
      <c r="J5" s="229">
        <v>16</v>
      </c>
      <c r="K5" s="229">
        <v>2306.4180996999999</v>
      </c>
      <c r="L5" s="229">
        <v>195</v>
      </c>
      <c r="M5" s="229">
        <v>37193.107738699997</v>
      </c>
      <c r="N5" s="229">
        <v>50</v>
      </c>
      <c r="O5" s="229">
        <v>10340.569020000001</v>
      </c>
      <c r="P5" s="229">
        <v>7</v>
      </c>
      <c r="Q5" s="229">
        <v>846.28728000000001</v>
      </c>
      <c r="R5" s="47"/>
      <c r="S5" s="47"/>
    </row>
    <row r="6" spans="1:21" x14ac:dyDescent="0.25">
      <c r="A6" s="268" t="s">
        <v>681</v>
      </c>
      <c r="B6" s="529">
        <f t="shared" ref="B6:C12" si="0">SUM(H6,J6,L6,N6,P6)</f>
        <v>302</v>
      </c>
      <c r="C6" s="529">
        <f>SUM(I6,K6,M6,O6,Q6)</f>
        <v>121631.281575246</v>
      </c>
      <c r="D6" s="174">
        <f t="shared" ref="D6:Q6" si="1">SUM(D7:D13)</f>
        <v>302</v>
      </c>
      <c r="E6" s="174">
        <f t="shared" si="1"/>
        <v>121630.87997524599</v>
      </c>
      <c r="F6" s="174">
        <f t="shared" si="1"/>
        <v>0</v>
      </c>
      <c r="G6" s="174">
        <f t="shared" si="1"/>
        <v>0</v>
      </c>
      <c r="H6" s="174">
        <f t="shared" si="1"/>
        <v>70</v>
      </c>
      <c r="I6" s="174">
        <f t="shared" si="1"/>
        <v>16191.390670316005</v>
      </c>
      <c r="J6" s="174">
        <f t="shared" si="1"/>
        <v>23</v>
      </c>
      <c r="K6" s="174">
        <f t="shared" si="1"/>
        <v>5753.0480757999994</v>
      </c>
      <c r="L6" s="174">
        <f t="shared" si="1"/>
        <v>163</v>
      </c>
      <c r="M6" s="174">
        <f t="shared" si="1"/>
        <v>50507.949102329992</v>
      </c>
      <c r="N6" s="174">
        <f t="shared" si="1"/>
        <v>39</v>
      </c>
      <c r="O6" s="174">
        <f t="shared" si="1"/>
        <v>48535.958778499997</v>
      </c>
      <c r="P6" s="174">
        <f t="shared" si="1"/>
        <v>7</v>
      </c>
      <c r="Q6" s="174">
        <f t="shared" si="1"/>
        <v>642.93494829999997</v>
      </c>
      <c r="R6" s="48"/>
      <c r="S6" s="48"/>
    </row>
    <row r="7" spans="1:21" x14ac:dyDescent="0.25">
      <c r="A7" s="135">
        <v>45412</v>
      </c>
      <c r="B7" s="133">
        <f t="shared" si="0"/>
        <v>35</v>
      </c>
      <c r="C7" s="133">
        <f t="shared" si="0"/>
        <v>25370.566831899996</v>
      </c>
      <c r="D7" s="133">
        <v>35</v>
      </c>
      <c r="E7" s="133">
        <v>25370.566831899996</v>
      </c>
      <c r="F7" s="133">
        <v>0</v>
      </c>
      <c r="G7" s="133">
        <v>0</v>
      </c>
      <c r="H7" s="133">
        <v>10</v>
      </c>
      <c r="I7" s="133">
        <v>4644.9488850000007</v>
      </c>
      <c r="J7" s="133">
        <v>0</v>
      </c>
      <c r="K7" s="133">
        <v>0</v>
      </c>
      <c r="L7" s="133">
        <v>22</v>
      </c>
      <c r="M7" s="133">
        <v>19527.236426899995</v>
      </c>
      <c r="N7" s="133">
        <v>3</v>
      </c>
      <c r="O7" s="133">
        <v>1198.3815200000001</v>
      </c>
      <c r="P7" s="133">
        <v>0</v>
      </c>
      <c r="Q7" s="133">
        <v>0</v>
      </c>
      <c r="R7" s="49"/>
      <c r="S7" s="49"/>
      <c r="T7" s="49"/>
      <c r="U7" s="49"/>
    </row>
    <row r="8" spans="1:21" x14ac:dyDescent="0.25">
      <c r="A8" s="135">
        <v>45443</v>
      </c>
      <c r="B8" s="133">
        <f>SUM(H8,J8,L8,N8,P8)</f>
        <v>39</v>
      </c>
      <c r="C8" s="133">
        <f>SUM(I8,K8,M8,O8,Q8)</f>
        <v>12338.4028273</v>
      </c>
      <c r="D8" s="133">
        <v>39</v>
      </c>
      <c r="E8" s="133">
        <v>12338.4028273</v>
      </c>
      <c r="F8" s="133">
        <v>0</v>
      </c>
      <c r="G8" s="133">
        <v>0</v>
      </c>
      <c r="H8" s="133">
        <v>6</v>
      </c>
      <c r="I8" s="133">
        <v>2234.4149838000003</v>
      </c>
      <c r="J8" s="133">
        <v>3</v>
      </c>
      <c r="K8" s="133">
        <v>426.58800000000002</v>
      </c>
      <c r="L8" s="133">
        <v>23</v>
      </c>
      <c r="M8" s="133">
        <v>4608.0137235000002</v>
      </c>
      <c r="N8" s="133">
        <v>6</v>
      </c>
      <c r="O8" s="133">
        <v>5026.2249999999995</v>
      </c>
      <c r="P8" s="133">
        <v>1</v>
      </c>
      <c r="Q8" s="133">
        <v>43.161119999999997</v>
      </c>
      <c r="R8" s="49"/>
      <c r="S8" s="49"/>
      <c r="T8" s="130"/>
      <c r="U8" s="130"/>
    </row>
    <row r="9" spans="1:21" x14ac:dyDescent="0.25">
      <c r="A9" s="135">
        <v>45473</v>
      </c>
      <c r="B9" s="133">
        <f t="shared" si="0"/>
        <v>38</v>
      </c>
      <c r="C9" s="133">
        <f t="shared" si="0"/>
        <v>3571.1980000000003</v>
      </c>
      <c r="D9" s="133">
        <v>38</v>
      </c>
      <c r="E9" s="133">
        <v>3571.1980000000003</v>
      </c>
      <c r="F9" s="133">
        <v>0</v>
      </c>
      <c r="G9" s="133">
        <v>0</v>
      </c>
      <c r="H9" s="133">
        <v>7</v>
      </c>
      <c r="I9" s="133">
        <v>1299.5532000000001</v>
      </c>
      <c r="J9" s="133">
        <v>3</v>
      </c>
      <c r="K9" s="133">
        <v>87.91</v>
      </c>
      <c r="L9" s="133">
        <v>25</v>
      </c>
      <c r="M9" s="133">
        <v>1581.0903999999998</v>
      </c>
      <c r="N9" s="133">
        <v>2</v>
      </c>
      <c r="O9" s="133">
        <v>571.85</v>
      </c>
      <c r="P9" s="133">
        <v>1</v>
      </c>
      <c r="Q9" s="133">
        <v>30.7944</v>
      </c>
      <c r="R9" s="49"/>
      <c r="S9" s="49"/>
    </row>
    <row r="10" spans="1:21" x14ac:dyDescent="0.25">
      <c r="A10" s="135">
        <v>45504</v>
      </c>
      <c r="B10" s="133">
        <f t="shared" si="0"/>
        <v>42</v>
      </c>
      <c r="C10" s="133">
        <f t="shared" si="0"/>
        <v>9001.1008530999989</v>
      </c>
      <c r="D10" s="133">
        <v>42</v>
      </c>
      <c r="E10" s="133">
        <v>9001.1008530999989</v>
      </c>
      <c r="F10" s="133">
        <v>0</v>
      </c>
      <c r="G10" s="133">
        <v>0</v>
      </c>
      <c r="H10" s="133">
        <v>12</v>
      </c>
      <c r="I10" s="133">
        <v>1603.3992968</v>
      </c>
      <c r="J10" s="133">
        <v>4</v>
      </c>
      <c r="K10" s="133">
        <v>199.82195999999999</v>
      </c>
      <c r="L10" s="133">
        <v>19</v>
      </c>
      <c r="M10" s="133">
        <v>4648.3601679999992</v>
      </c>
      <c r="N10" s="133">
        <v>4</v>
      </c>
      <c r="O10" s="133">
        <v>2296.33</v>
      </c>
      <c r="P10" s="133">
        <v>3</v>
      </c>
      <c r="Q10" s="133">
        <v>253.1894283</v>
      </c>
      <c r="R10" s="49"/>
      <c r="S10" s="49"/>
    </row>
    <row r="11" spans="1:21" x14ac:dyDescent="0.25">
      <c r="A11" s="135">
        <v>45535</v>
      </c>
      <c r="B11" s="133">
        <f t="shared" si="0"/>
        <v>43</v>
      </c>
      <c r="C11" s="133">
        <f t="shared" si="0"/>
        <v>18815.442833906003</v>
      </c>
      <c r="D11" s="133">
        <v>43</v>
      </c>
      <c r="E11" s="133">
        <v>18815.442833906</v>
      </c>
      <c r="F11" s="133">
        <v>0</v>
      </c>
      <c r="G11" s="133">
        <v>0</v>
      </c>
      <c r="H11" s="133">
        <v>12</v>
      </c>
      <c r="I11" s="133">
        <v>4205.4737630660029</v>
      </c>
      <c r="J11" s="133">
        <v>4</v>
      </c>
      <c r="K11" s="133">
        <v>3079.2996358</v>
      </c>
      <c r="L11" s="133">
        <v>20</v>
      </c>
      <c r="M11" s="133">
        <v>5101.5248965399996</v>
      </c>
      <c r="N11" s="133">
        <v>7</v>
      </c>
      <c r="O11" s="133">
        <v>6429.1445384999997</v>
      </c>
      <c r="P11" s="133">
        <v>0</v>
      </c>
      <c r="Q11" s="133">
        <v>0</v>
      </c>
      <c r="R11" s="49"/>
      <c r="S11" s="49"/>
    </row>
    <row r="12" spans="1:21" x14ac:dyDescent="0.25">
      <c r="A12" s="135">
        <v>45565</v>
      </c>
      <c r="B12" s="133">
        <f t="shared" si="0"/>
        <v>58</v>
      </c>
      <c r="C12" s="133">
        <f t="shared" si="0"/>
        <v>16883.401600000001</v>
      </c>
      <c r="D12" s="133">
        <v>58</v>
      </c>
      <c r="E12" s="133">
        <v>16883</v>
      </c>
      <c r="F12" s="133">
        <v>0</v>
      </c>
      <c r="G12" s="133">
        <v>0</v>
      </c>
      <c r="H12" s="133">
        <v>12</v>
      </c>
      <c r="I12" s="133">
        <v>1145.6599999999999</v>
      </c>
      <c r="J12" s="133">
        <v>8</v>
      </c>
      <c r="K12" s="133">
        <v>1936.9567999999999</v>
      </c>
      <c r="L12" s="133">
        <v>24</v>
      </c>
      <c r="M12" s="133">
        <v>9076.484800000002</v>
      </c>
      <c r="N12" s="133">
        <v>12</v>
      </c>
      <c r="O12" s="133">
        <v>4408.5099999999993</v>
      </c>
      <c r="P12" s="133">
        <v>2</v>
      </c>
      <c r="Q12" s="133">
        <v>315.78999999999996</v>
      </c>
      <c r="R12" s="49"/>
      <c r="S12" s="49"/>
    </row>
    <row r="13" spans="1:21" x14ac:dyDescent="0.25">
      <c r="A13" s="135">
        <v>45596</v>
      </c>
      <c r="B13" s="133">
        <f>SUM(H13,J13,L13,N13,P13)</f>
        <v>47</v>
      </c>
      <c r="C13" s="133">
        <f>SUM(I13,K13,M13,O13,Q13)</f>
        <v>35651.168629039996</v>
      </c>
      <c r="D13" s="133">
        <v>47</v>
      </c>
      <c r="E13" s="133">
        <v>35651.168629039996</v>
      </c>
      <c r="F13" s="133">
        <v>0</v>
      </c>
      <c r="G13" s="133">
        <v>0</v>
      </c>
      <c r="H13" s="133">
        <v>11</v>
      </c>
      <c r="I13" s="133">
        <v>1057.9405416499999</v>
      </c>
      <c r="J13" s="133">
        <v>1</v>
      </c>
      <c r="K13" s="133">
        <v>22.471679999999999</v>
      </c>
      <c r="L13" s="133">
        <v>30</v>
      </c>
      <c r="M13" s="133">
        <v>5965.2386873899995</v>
      </c>
      <c r="N13" s="133">
        <v>5</v>
      </c>
      <c r="O13" s="133">
        <v>28605.51772</v>
      </c>
      <c r="P13" s="133">
        <v>0</v>
      </c>
      <c r="Q13" s="133">
        <v>0</v>
      </c>
      <c r="R13" s="49"/>
      <c r="S13" s="49"/>
    </row>
    <row r="14" spans="1:21" s="221" customFormat="1" x14ac:dyDescent="0.25">
      <c r="A14" s="433" t="str">
        <f>"$ indicates as on "&amp;TEXT(IF(COUNT(B7:B13)=1,A7,IF(COUNT(B7:B13)=2,A8,IF(COUNT(B7:B13)=3,A9,IF(COUNT(B7:B13)=4,A10,IF(COUNT(B7:B13)=5,A11,IF(COUNT(B7:B13)=6,A12,IF(COUNT(B7:B13)=7,A13,IF(COUNT(B7:B13)=8,#REF!,IF(COUNT(B7:B13)=9,#REF!,IF(COUNT(B7:B13)=10,#REF!,IF(COUNT(B7:B13)=11,#REF!,#REF!))))))))))),"mmmm dd, yyyy")</f>
        <v>$ indicates as on October 31, 2024</v>
      </c>
      <c r="B14" s="434"/>
      <c r="C14" s="434"/>
      <c r="D14" s="434"/>
      <c r="E14" s="434"/>
      <c r="F14" s="434"/>
      <c r="G14" s="434"/>
      <c r="H14" s="434"/>
      <c r="I14" s="434"/>
      <c r="J14" s="434"/>
      <c r="K14" s="434"/>
      <c r="L14" s="434"/>
      <c r="M14" s="434"/>
      <c r="N14" s="434"/>
      <c r="O14" s="434"/>
      <c r="P14" s="434"/>
      <c r="Q14" s="434"/>
      <c r="R14" s="49"/>
      <c r="S14" s="49"/>
    </row>
    <row r="15" spans="1:21" x14ac:dyDescent="0.25">
      <c r="A15" s="1838" t="s">
        <v>147</v>
      </c>
      <c r="B15" s="1838"/>
      <c r="C15" s="1838"/>
      <c r="D15" s="1838"/>
      <c r="E15" s="1838"/>
      <c r="F15" s="1838"/>
      <c r="G15" s="1838"/>
      <c r="H15" s="1838"/>
      <c r="I15" s="1838"/>
      <c r="J15" s="50"/>
      <c r="K15" s="51"/>
      <c r="L15" s="50"/>
      <c r="M15" s="51"/>
      <c r="N15" s="50"/>
      <c r="O15" s="51"/>
      <c r="P15" s="50"/>
      <c r="Q15" s="51"/>
      <c r="R15" s="15"/>
      <c r="S15" s="15"/>
    </row>
    <row r="16" spans="1:21" x14ac:dyDescent="0.25">
      <c r="A16" s="1837" t="s">
        <v>1227</v>
      </c>
      <c r="B16" s="1837"/>
      <c r="C16" s="19"/>
      <c r="D16" s="52"/>
      <c r="E16" s="52"/>
      <c r="F16" s="52"/>
      <c r="G16" s="52"/>
      <c r="H16" s="52"/>
      <c r="I16" s="52"/>
      <c r="J16" s="50"/>
      <c r="N16" s="50"/>
      <c r="O16" s="51"/>
      <c r="P16" s="50"/>
      <c r="Q16" s="50"/>
      <c r="R16" s="50"/>
      <c r="S16" s="50"/>
    </row>
    <row r="17" spans="1:19" x14ac:dyDescent="0.25">
      <c r="A17" s="328"/>
      <c r="B17" s="50"/>
      <c r="C17" s="51"/>
      <c r="D17" s="50"/>
      <c r="E17" s="51"/>
      <c r="F17" s="50"/>
      <c r="G17" s="50"/>
      <c r="H17" s="50"/>
      <c r="I17" s="50"/>
      <c r="J17" s="50"/>
      <c r="N17" s="50"/>
      <c r="O17" s="51"/>
      <c r="P17" s="50"/>
      <c r="Q17" s="50"/>
      <c r="R17" s="50"/>
      <c r="S17" s="50"/>
    </row>
    <row r="18" spans="1:19" x14ac:dyDescent="0.25">
      <c r="A18" s="1837"/>
      <c r="B18" s="1837"/>
      <c r="C18" s="1837"/>
      <c r="D18" s="1837"/>
      <c r="E18" s="54"/>
      <c r="F18" s="50"/>
      <c r="G18" s="50"/>
      <c r="H18" s="50"/>
      <c r="I18" s="50"/>
      <c r="J18" s="50"/>
      <c r="N18" s="55"/>
      <c r="O18" s="55"/>
      <c r="P18" s="55"/>
      <c r="Q18" s="55"/>
      <c r="R18" s="56"/>
      <c r="S18" s="56"/>
    </row>
    <row r="19" spans="1:19" x14ac:dyDescent="0.25">
      <c r="A19" s="53"/>
      <c r="B19" s="54"/>
      <c r="C19" s="54"/>
      <c r="D19" s="54"/>
      <c r="E19" s="54"/>
      <c r="F19" s="7"/>
      <c r="G19" s="7"/>
      <c r="H19" s="57"/>
      <c r="I19" s="54"/>
      <c r="J19" s="54"/>
      <c r="N19" s="54"/>
      <c r="O19" s="54"/>
      <c r="P19" s="7"/>
      <c r="Q19" s="7"/>
      <c r="R19" s="7"/>
      <c r="S19" s="7"/>
    </row>
    <row r="20" spans="1:19" x14ac:dyDescent="0.25">
      <c r="A20" s="53"/>
      <c r="B20" s="54"/>
      <c r="C20" s="54"/>
      <c r="D20" s="54"/>
      <c r="E20" s="54"/>
      <c r="F20" s="54"/>
      <c r="G20" s="54"/>
      <c r="H20" s="54"/>
      <c r="I20" s="54"/>
      <c r="J20" s="54"/>
      <c r="K20" s="54"/>
      <c r="L20" s="54"/>
      <c r="M20" s="54"/>
      <c r="N20" s="54"/>
      <c r="O20" s="54"/>
      <c r="P20" s="54"/>
      <c r="Q20" s="54"/>
      <c r="R20" s="58"/>
      <c r="S20" s="58"/>
    </row>
    <row r="21" spans="1:19" x14ac:dyDescent="0.25">
      <c r="A21" s="53"/>
      <c r="B21" s="54"/>
      <c r="C21" s="58"/>
      <c r="D21" s="54"/>
      <c r="E21" s="58"/>
      <c r="F21" s="58"/>
      <c r="G21" s="58"/>
      <c r="H21" s="54"/>
      <c r="I21" s="58"/>
      <c r="J21" s="54"/>
      <c r="K21" s="58"/>
      <c r="L21" s="54"/>
      <c r="M21" s="58"/>
      <c r="N21" s="54"/>
      <c r="O21" s="58"/>
      <c r="P21" s="54"/>
      <c r="Q21" s="58"/>
      <c r="R21" s="58"/>
      <c r="S21" s="58"/>
    </row>
    <row r="22" spans="1:19" x14ac:dyDescent="0.25">
      <c r="A22" s="43"/>
      <c r="B22" s="59"/>
      <c r="C22" s="49"/>
      <c r="D22" s="59"/>
      <c r="E22" s="49"/>
      <c r="F22" s="49"/>
      <c r="G22" s="49"/>
      <c r="H22" s="59"/>
      <c r="I22" s="49"/>
      <c r="J22" s="59"/>
      <c r="K22" s="49"/>
      <c r="L22" s="59"/>
      <c r="M22" s="49"/>
      <c r="N22" s="59"/>
      <c r="O22" s="49"/>
      <c r="P22" s="59"/>
      <c r="Q22" s="49"/>
      <c r="R22" s="49"/>
      <c r="S22" s="49"/>
    </row>
    <row r="23" spans="1:19" x14ac:dyDescent="0.25">
      <c r="A23" s="43"/>
      <c r="B23" s="59"/>
      <c r="C23" s="49"/>
      <c r="D23" s="59"/>
      <c r="E23" s="49"/>
      <c r="F23" s="49"/>
      <c r="G23" s="49"/>
      <c r="H23" s="59"/>
      <c r="I23" s="49"/>
      <c r="J23" s="59"/>
      <c r="K23" s="49"/>
      <c r="L23" s="59"/>
      <c r="M23" s="49"/>
      <c r="N23" s="59"/>
      <c r="O23" s="49"/>
      <c r="P23" s="59"/>
      <c r="Q23" s="49"/>
      <c r="R23" s="49"/>
      <c r="S23" s="49"/>
    </row>
    <row r="24" spans="1:19" x14ac:dyDescent="0.25">
      <c r="A24" s="43"/>
      <c r="B24" s="59"/>
      <c r="C24" s="49"/>
      <c r="D24" s="59"/>
      <c r="E24" s="49"/>
      <c r="F24" s="49"/>
      <c r="G24" s="49"/>
      <c r="H24" s="59"/>
      <c r="I24" s="49"/>
      <c r="J24" s="59"/>
      <c r="K24" s="49"/>
      <c r="L24" s="59"/>
      <c r="M24" s="49"/>
      <c r="N24" s="59"/>
      <c r="O24" s="49"/>
      <c r="P24" s="59"/>
      <c r="Q24" s="49"/>
      <c r="R24" s="49"/>
      <c r="S24" s="49"/>
    </row>
    <row r="26" spans="1:19" x14ac:dyDescent="0.25">
      <c r="J26" s="60"/>
      <c r="K26" s="60"/>
      <c r="L26" s="60"/>
      <c r="M26" s="60"/>
      <c r="N26" s="60"/>
      <c r="O26" s="60"/>
      <c r="P26" s="60"/>
      <c r="Q26" s="60"/>
      <c r="R26" s="44"/>
      <c r="S26" s="44"/>
    </row>
    <row r="27" spans="1:19" x14ac:dyDescent="0.25">
      <c r="J27" s="19"/>
      <c r="K27" s="19"/>
      <c r="L27" s="19"/>
      <c r="M27" s="60"/>
      <c r="N27" s="60"/>
      <c r="O27" s="60"/>
      <c r="P27" s="60"/>
      <c r="Q27" s="60"/>
      <c r="R27" s="44"/>
      <c r="S27" s="44"/>
    </row>
    <row r="28" spans="1:19" x14ac:dyDescent="0.25">
      <c r="J28" s="60"/>
      <c r="K28" s="60"/>
      <c r="L28" s="60"/>
      <c r="M28" s="60"/>
      <c r="N28" s="60"/>
      <c r="O28" s="60"/>
      <c r="P28" s="60"/>
      <c r="Q28" s="60"/>
      <c r="R28" s="11"/>
    </row>
  </sheetData>
  <mergeCells count="15">
    <mergeCell ref="A18:D18"/>
    <mergeCell ref="A15:I15"/>
    <mergeCell ref="A16:B16"/>
    <mergeCell ref="A1:Q1"/>
    <mergeCell ref="A2:A4"/>
    <mergeCell ref="B2:C3"/>
    <mergeCell ref="D2:G2"/>
    <mergeCell ref="H2:Q2"/>
    <mergeCell ref="D3:E3"/>
    <mergeCell ref="F3:G3"/>
    <mergeCell ref="H3:I3"/>
    <mergeCell ref="J3:K3"/>
    <mergeCell ref="L3:M3"/>
    <mergeCell ref="N3:O3"/>
    <mergeCell ref="P3:Q3"/>
  </mergeCells>
  <printOptions horizontalCentered="1"/>
  <pageMargins left="0.7" right="0.7" top="0.75" bottom="0.75" header="0.3" footer="0.3"/>
  <pageSetup paperSize="9" scale="84"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C15" sqref="C15"/>
    </sheetView>
  </sheetViews>
  <sheetFormatPr defaultRowHeight="15" x14ac:dyDescent="0.25"/>
  <cols>
    <col min="1" max="1" width="20.7109375" style="444" bestFit="1" customWidth="1"/>
    <col min="2" max="9" width="12.140625" style="444" customWidth="1"/>
    <col min="10" max="10" width="10.28515625" style="444" customWidth="1"/>
    <col min="11" max="16384" width="9.140625" style="444"/>
  </cols>
  <sheetData>
    <row r="1" spans="1:10" ht="15" customHeight="1" x14ac:dyDescent="0.25">
      <c r="A1" s="2130" t="s">
        <v>819</v>
      </c>
      <c r="B1" s="2131"/>
      <c r="C1" s="2131"/>
      <c r="D1" s="2131"/>
      <c r="E1" s="2131"/>
      <c r="F1" s="2131"/>
      <c r="G1" s="2131"/>
      <c r="H1" s="2131"/>
      <c r="I1" s="2131"/>
      <c r="J1" s="2131"/>
    </row>
    <row r="2" spans="1:10" ht="15" customHeight="1" x14ac:dyDescent="0.25">
      <c r="A2" s="2132" t="s">
        <v>820</v>
      </c>
      <c r="B2" s="2134" t="s">
        <v>821</v>
      </c>
      <c r="C2" s="2134"/>
      <c r="D2" s="2134"/>
      <c r="E2" s="2134"/>
      <c r="F2" s="2134"/>
      <c r="G2" s="2134"/>
      <c r="H2" s="2134"/>
      <c r="I2" s="2134"/>
      <c r="J2" s="2134"/>
    </row>
    <row r="3" spans="1:10" x14ac:dyDescent="0.25">
      <c r="A3" s="2133"/>
      <c r="B3" s="799">
        <v>44713</v>
      </c>
      <c r="C3" s="799">
        <v>44805</v>
      </c>
      <c r="D3" s="800">
        <v>44896</v>
      </c>
      <c r="E3" s="800">
        <v>44986</v>
      </c>
      <c r="F3" s="800">
        <v>45078</v>
      </c>
      <c r="G3" s="800">
        <v>45170</v>
      </c>
      <c r="H3" s="800">
        <v>45261</v>
      </c>
      <c r="I3" s="800">
        <v>45352</v>
      </c>
      <c r="J3" s="800">
        <v>45444</v>
      </c>
    </row>
    <row r="4" spans="1:10" x14ac:dyDescent="0.25">
      <c r="A4" s="801" t="s">
        <v>822</v>
      </c>
      <c r="B4" s="802">
        <v>3110</v>
      </c>
      <c r="C4" s="802">
        <v>3176</v>
      </c>
      <c r="D4" s="802">
        <v>3176</v>
      </c>
      <c r="E4" s="803">
        <v>3448</v>
      </c>
      <c r="F4" s="804">
        <v>2300</v>
      </c>
      <c r="G4" s="805">
        <v>2072</v>
      </c>
      <c r="H4" s="806">
        <v>2138</v>
      </c>
      <c r="I4" s="806">
        <v>2040</v>
      </c>
      <c r="J4" s="806">
        <v>1953</v>
      </c>
    </row>
    <row r="5" spans="1:10" x14ac:dyDescent="0.25">
      <c r="A5" s="801" t="s">
        <v>823</v>
      </c>
      <c r="B5" s="802">
        <v>133</v>
      </c>
      <c r="C5" s="802">
        <v>166</v>
      </c>
      <c r="D5" s="802">
        <v>57</v>
      </c>
      <c r="E5" s="803">
        <v>166</v>
      </c>
      <c r="F5" s="804">
        <v>271</v>
      </c>
      <c r="G5" s="805">
        <v>136</v>
      </c>
      <c r="H5" s="806">
        <v>461</v>
      </c>
      <c r="I5" s="806">
        <v>494</v>
      </c>
      <c r="J5" s="806">
        <v>166</v>
      </c>
    </row>
    <row r="6" spans="1:10" x14ac:dyDescent="0.25">
      <c r="A6" s="801" t="s">
        <v>824</v>
      </c>
      <c r="B6" s="802">
        <v>687</v>
      </c>
      <c r="C6" s="802">
        <v>687</v>
      </c>
      <c r="D6" s="802">
        <v>656</v>
      </c>
      <c r="E6" s="803">
        <v>656</v>
      </c>
      <c r="F6" s="804">
        <v>656</v>
      </c>
      <c r="G6" s="805">
        <v>564</v>
      </c>
      <c r="H6" s="806">
        <v>658</v>
      </c>
      <c r="I6" s="806">
        <v>658</v>
      </c>
      <c r="J6" s="806">
        <v>606</v>
      </c>
    </row>
    <row r="7" spans="1:10" x14ac:dyDescent="0.25">
      <c r="A7" s="801" t="s">
        <v>825</v>
      </c>
      <c r="B7" s="802">
        <v>0</v>
      </c>
      <c r="C7" s="802">
        <v>0</v>
      </c>
      <c r="D7" s="802">
        <v>0</v>
      </c>
      <c r="E7" s="803">
        <v>0</v>
      </c>
      <c r="F7" s="804">
        <v>0</v>
      </c>
      <c r="G7" s="805">
        <v>45</v>
      </c>
      <c r="H7" s="806">
        <v>0</v>
      </c>
      <c r="I7" s="806">
        <v>0</v>
      </c>
      <c r="J7" s="806">
        <v>0</v>
      </c>
    </row>
    <row r="8" spans="1:10" x14ac:dyDescent="0.25">
      <c r="A8" s="801" t="s">
        <v>826</v>
      </c>
      <c r="B8" s="802">
        <v>547</v>
      </c>
      <c r="C8" s="802">
        <v>581</v>
      </c>
      <c r="D8" s="802">
        <v>213</v>
      </c>
      <c r="E8" s="803">
        <v>219</v>
      </c>
      <c r="F8" s="804">
        <v>219</v>
      </c>
      <c r="G8" s="805">
        <v>187</v>
      </c>
      <c r="H8" s="806">
        <v>180</v>
      </c>
      <c r="I8" s="806">
        <v>219</v>
      </c>
      <c r="J8" s="806">
        <v>219</v>
      </c>
    </row>
    <row r="9" spans="1:10" x14ac:dyDescent="0.25">
      <c r="A9" s="801" t="s">
        <v>827</v>
      </c>
      <c r="B9" s="802">
        <v>213</v>
      </c>
      <c r="C9" s="802">
        <v>206</v>
      </c>
      <c r="D9" s="802">
        <v>197</v>
      </c>
      <c r="E9" s="803">
        <v>1416</v>
      </c>
      <c r="F9" s="804">
        <v>2066</v>
      </c>
      <c r="G9" s="805">
        <v>2106</v>
      </c>
      <c r="H9" s="806">
        <v>1899</v>
      </c>
      <c r="I9" s="806">
        <v>1649</v>
      </c>
      <c r="J9" s="806">
        <v>1355</v>
      </c>
    </row>
    <row r="10" spans="1:10" x14ac:dyDescent="0.25">
      <c r="A10" s="801" t="s">
        <v>828</v>
      </c>
      <c r="B10" s="802">
        <v>12</v>
      </c>
      <c r="C10" s="802">
        <v>42</v>
      </c>
      <c r="D10" s="802">
        <v>12</v>
      </c>
      <c r="E10" s="803">
        <v>12</v>
      </c>
      <c r="F10" s="804">
        <v>632</v>
      </c>
      <c r="G10" s="805">
        <v>316</v>
      </c>
      <c r="H10" s="806">
        <v>188</v>
      </c>
      <c r="I10" s="806">
        <v>188</v>
      </c>
      <c r="J10" s="806">
        <v>44</v>
      </c>
    </row>
    <row r="11" spans="1:10" x14ac:dyDescent="0.25">
      <c r="A11" s="801" t="s">
        <v>297</v>
      </c>
      <c r="B11" s="802">
        <v>35000</v>
      </c>
      <c r="C11" s="802">
        <v>39239</v>
      </c>
      <c r="D11" s="802">
        <v>37132</v>
      </c>
      <c r="E11" s="803">
        <v>42369</v>
      </c>
      <c r="F11" s="804">
        <v>37055</v>
      </c>
      <c r="G11" s="807">
        <v>42119</v>
      </c>
      <c r="H11" s="806">
        <v>41728</v>
      </c>
      <c r="I11" s="806">
        <v>48673</v>
      </c>
      <c r="J11" s="806">
        <v>48854</v>
      </c>
    </row>
    <row r="12" spans="1:10" x14ac:dyDescent="0.25">
      <c r="A12" s="808" t="s">
        <v>94</v>
      </c>
      <c r="B12" s="809">
        <f t="shared" ref="B12:I12" si="0">SUM(B4:B11)</f>
        <v>39702</v>
      </c>
      <c r="C12" s="809">
        <f t="shared" si="0"/>
        <v>44097</v>
      </c>
      <c r="D12" s="809">
        <f t="shared" si="0"/>
        <v>41443</v>
      </c>
      <c r="E12" s="809">
        <f t="shared" si="0"/>
        <v>48286</v>
      </c>
      <c r="F12" s="809">
        <f t="shared" si="0"/>
        <v>43199</v>
      </c>
      <c r="G12" s="809">
        <f t="shared" si="0"/>
        <v>47545</v>
      </c>
      <c r="H12" s="809">
        <f t="shared" si="0"/>
        <v>47252</v>
      </c>
      <c r="I12" s="809">
        <f t="shared" si="0"/>
        <v>53921</v>
      </c>
      <c r="J12" s="809">
        <v>53197</v>
      </c>
    </row>
    <row r="13" spans="1:10" x14ac:dyDescent="0.25">
      <c r="A13" s="810" t="s">
        <v>829</v>
      </c>
      <c r="B13" s="811"/>
      <c r="C13" s="811"/>
      <c r="D13" s="812"/>
      <c r="E13" s="812"/>
      <c r="F13" s="812"/>
      <c r="G13" s="812"/>
      <c r="H13" s="812"/>
      <c r="I13" s="812"/>
      <c r="J13" s="812"/>
    </row>
    <row r="14" spans="1:10" x14ac:dyDescent="0.25">
      <c r="B14" s="813"/>
      <c r="C14" s="813"/>
      <c r="D14" s="813"/>
      <c r="E14" s="813"/>
      <c r="F14" s="813"/>
      <c r="G14" s="813"/>
      <c r="H14" s="813"/>
      <c r="I14" s="813"/>
      <c r="J14" s="813"/>
    </row>
  </sheetData>
  <mergeCells count="3">
    <mergeCell ref="A1:J1"/>
    <mergeCell ref="A2:A3"/>
    <mergeCell ref="B2:J2"/>
  </mergeCells>
  <printOptions horizontalCentered="1"/>
  <pageMargins left="0.7" right="0.7" top="0.75" bottom="0.75" header="0.3" footer="0.3"/>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D1" workbookViewId="0">
      <selection activeCell="C15" sqref="C15"/>
    </sheetView>
  </sheetViews>
  <sheetFormatPr defaultColWidth="9.140625" defaultRowHeight="15" x14ac:dyDescent="0.25"/>
  <cols>
    <col min="1" max="1" width="14.5703125" style="225" bestFit="1" customWidth="1"/>
    <col min="2" max="3" width="17.7109375" style="225" bestFit="1" customWidth="1"/>
    <col min="4" max="4" width="19.28515625" style="225" bestFit="1" customWidth="1"/>
    <col min="5" max="6" width="17.7109375" style="225" bestFit="1" customWidth="1"/>
    <col min="7" max="7" width="18.5703125" style="225" bestFit="1" customWidth="1"/>
    <col min="8" max="8" width="15.28515625" style="225" bestFit="1" customWidth="1"/>
    <col min="9" max="9" width="13.85546875" style="225" bestFit="1" customWidth="1"/>
    <col min="10" max="10" width="15.42578125" style="225" bestFit="1" customWidth="1"/>
    <col min="11" max="11" width="19.5703125" style="225" bestFit="1" customWidth="1"/>
    <col min="12" max="13" width="13.7109375" style="440" bestFit="1" customWidth="1"/>
    <col min="14" max="16384" width="9.140625" style="440"/>
  </cols>
  <sheetData>
    <row r="1" spans="1:13" ht="15" customHeight="1" x14ac:dyDescent="0.25">
      <c r="A1" s="2137" t="s">
        <v>830</v>
      </c>
      <c r="B1" s="2137"/>
      <c r="C1" s="2137"/>
      <c r="D1" s="2137"/>
      <c r="E1" s="2137"/>
      <c r="F1" s="2137"/>
      <c r="G1" s="2137"/>
      <c r="H1" s="2137"/>
      <c r="I1" s="2137"/>
      <c r="J1" s="2137"/>
      <c r="K1" s="2137"/>
    </row>
    <row r="2" spans="1:13" s="795" customFormat="1" ht="15" customHeight="1" x14ac:dyDescent="0.25">
      <c r="A2" s="2138" t="s">
        <v>114</v>
      </c>
      <c r="B2" s="2140" t="s">
        <v>831</v>
      </c>
      <c r="C2" s="2140"/>
      <c r="D2" s="2140"/>
      <c r="E2" s="2141" t="s">
        <v>832</v>
      </c>
      <c r="F2" s="2141"/>
      <c r="G2" s="2141"/>
      <c r="H2" s="2140" t="s">
        <v>833</v>
      </c>
      <c r="I2" s="2140"/>
      <c r="J2" s="2140"/>
      <c r="K2" s="2142" t="s">
        <v>834</v>
      </c>
    </row>
    <row r="3" spans="1:13" s="795" customFormat="1" x14ac:dyDescent="0.25">
      <c r="A3" s="2139"/>
      <c r="B3" s="814" t="s">
        <v>835</v>
      </c>
      <c r="C3" s="814" t="s">
        <v>836</v>
      </c>
      <c r="D3" s="814" t="s">
        <v>94</v>
      </c>
      <c r="E3" s="814" t="s">
        <v>835</v>
      </c>
      <c r="F3" s="814" t="s">
        <v>836</v>
      </c>
      <c r="G3" s="814" t="s">
        <v>94</v>
      </c>
      <c r="H3" s="814" t="s">
        <v>835</v>
      </c>
      <c r="I3" s="814" t="s">
        <v>836</v>
      </c>
      <c r="J3" s="814" t="s">
        <v>94</v>
      </c>
      <c r="K3" s="2142"/>
    </row>
    <row r="4" spans="1:13" s="441" customFormat="1" x14ac:dyDescent="0.25">
      <c r="A4" s="815" t="s">
        <v>477</v>
      </c>
      <c r="B4" s="816">
        <v>8841564.8542797305</v>
      </c>
      <c r="C4" s="816">
        <v>2606649.9309260407</v>
      </c>
      <c r="D4" s="816">
        <v>11448214.78520577</v>
      </c>
      <c r="E4" s="816">
        <v>8532666.8482885826</v>
      </c>
      <c r="F4" s="816">
        <v>2560846.6137513546</v>
      </c>
      <c r="G4" s="816">
        <v>11093513.462039936</v>
      </c>
      <c r="H4" s="816">
        <v>308898.00599114149</v>
      </c>
      <c r="I4" s="816">
        <v>45803.317174686148</v>
      </c>
      <c r="J4" s="816">
        <v>354701.32316582766</v>
      </c>
      <c r="K4" s="816">
        <v>5340194.6749522863</v>
      </c>
    </row>
    <row r="5" spans="1:13" s="441" customFormat="1" x14ac:dyDescent="0.25">
      <c r="A5" s="817" t="s">
        <v>681</v>
      </c>
      <c r="B5" s="818">
        <v>7056243.5499999998</v>
      </c>
      <c r="C5" s="818">
        <v>1839823.05</v>
      </c>
      <c r="D5" s="818">
        <v>8896066.5999999996</v>
      </c>
      <c r="E5" s="818">
        <v>6341059.5099999998</v>
      </c>
      <c r="F5" s="818">
        <v>1722716.7</v>
      </c>
      <c r="G5" s="818">
        <v>8063776.2199999997</v>
      </c>
      <c r="H5" s="818">
        <v>715184.03</v>
      </c>
      <c r="I5" s="818">
        <v>117106.34</v>
      </c>
      <c r="J5" s="818">
        <v>832290.38</v>
      </c>
      <c r="K5" s="818">
        <v>6808101.1699999999</v>
      </c>
    </row>
    <row r="6" spans="1:13" s="795" customFormat="1" x14ac:dyDescent="0.25">
      <c r="A6" s="766">
        <v>45412</v>
      </c>
      <c r="B6" s="819">
        <v>881430.02513550152</v>
      </c>
      <c r="C6" s="819">
        <v>233054.31953251455</v>
      </c>
      <c r="D6" s="819">
        <f>B6+C6</f>
        <v>1114484.3446680161</v>
      </c>
      <c r="E6" s="819">
        <v>681885.24491182459</v>
      </c>
      <c r="F6" s="819">
        <v>193366.30208995071</v>
      </c>
      <c r="G6" s="819">
        <f>E6+F6</f>
        <v>875251.54700177535</v>
      </c>
      <c r="H6" s="819">
        <v>199544.78022367728</v>
      </c>
      <c r="I6" s="819">
        <v>39688.017442563738</v>
      </c>
      <c r="J6" s="819">
        <f>H6+I6</f>
        <v>239232.79766624101</v>
      </c>
      <c r="K6" s="820">
        <v>5725898.0232708147</v>
      </c>
    </row>
    <row r="7" spans="1:13" s="795" customFormat="1" x14ac:dyDescent="0.25">
      <c r="A7" s="766">
        <v>45443</v>
      </c>
      <c r="B7" s="819">
        <v>792839.22503205109</v>
      </c>
      <c r="C7" s="819">
        <v>195701.39598213934</v>
      </c>
      <c r="D7" s="819">
        <v>988540.6210141906</v>
      </c>
      <c r="E7" s="819">
        <v>690962.66577725741</v>
      </c>
      <c r="F7" s="819">
        <v>187060.94780343864</v>
      </c>
      <c r="G7" s="819">
        <v>878023.61358069605</v>
      </c>
      <c r="H7" s="819">
        <v>101876.5592547931</v>
      </c>
      <c r="I7" s="819">
        <v>8640.4481787007244</v>
      </c>
      <c r="J7" s="819">
        <v>110517.00743349385</v>
      </c>
      <c r="K7" s="819">
        <v>5891160.5167409051</v>
      </c>
    </row>
    <row r="8" spans="1:13" s="795" customFormat="1" x14ac:dyDescent="0.25">
      <c r="A8" s="766">
        <v>45473</v>
      </c>
      <c r="B8" s="819">
        <v>836611.86083407258</v>
      </c>
      <c r="C8" s="819">
        <v>222192.46142933128</v>
      </c>
      <c r="D8" s="819">
        <v>1058804.3222634038</v>
      </c>
      <c r="E8" s="819">
        <v>878194.62179201376</v>
      </c>
      <c r="F8" s="819">
        <v>224246.28983096097</v>
      </c>
      <c r="G8" s="819">
        <v>1102440.9116229748</v>
      </c>
      <c r="H8" s="819">
        <v>-41582.760957941238</v>
      </c>
      <c r="I8" s="819">
        <v>-2053.8284016295001</v>
      </c>
      <c r="J8" s="819">
        <v>-43636.58935957076</v>
      </c>
      <c r="K8" s="819">
        <v>6115581.8946445212</v>
      </c>
    </row>
    <row r="9" spans="1:13" s="795" customFormat="1" x14ac:dyDescent="0.25">
      <c r="A9" s="766">
        <v>45504</v>
      </c>
      <c r="B9" s="819">
        <v>988217.0189983747</v>
      </c>
      <c r="C9" s="819">
        <v>245322.21305601485</v>
      </c>
      <c r="D9" s="819">
        <v>1233539.2320543891</v>
      </c>
      <c r="E9" s="819">
        <v>828405.8775189044</v>
      </c>
      <c r="F9" s="819">
        <v>216089.6102756497</v>
      </c>
      <c r="G9" s="819">
        <v>1044495.4877945539</v>
      </c>
      <c r="H9" s="819">
        <v>159811.14147947083</v>
      </c>
      <c r="I9" s="819">
        <v>29232.602780365043</v>
      </c>
      <c r="J9" s="819">
        <v>189043.74425983592</v>
      </c>
      <c r="K9" s="819">
        <v>6496653.0700000003</v>
      </c>
      <c r="L9" s="821"/>
      <c r="M9" s="822"/>
    </row>
    <row r="10" spans="1:13" x14ac:dyDescent="0.25">
      <c r="A10" s="766">
        <v>45535</v>
      </c>
      <c r="B10" s="819">
        <v>843068.87081782799</v>
      </c>
      <c r="C10" s="819">
        <v>236729.83680865273</v>
      </c>
      <c r="D10" s="819">
        <v>1079798.7076264806</v>
      </c>
      <c r="E10" s="819">
        <v>757418.87520194473</v>
      </c>
      <c r="F10" s="819">
        <v>214256.35408489394</v>
      </c>
      <c r="G10" s="819">
        <v>971675.22928683879</v>
      </c>
      <c r="H10" s="819">
        <v>85649.995615883439</v>
      </c>
      <c r="I10" s="819">
        <v>22473.482723758556</v>
      </c>
      <c r="J10" s="819">
        <v>108123.478339642</v>
      </c>
      <c r="K10" s="819">
        <v>6670305.1594206765</v>
      </c>
    </row>
    <row r="11" spans="1:13" x14ac:dyDescent="0.25">
      <c r="A11" s="766">
        <v>45565</v>
      </c>
      <c r="B11" s="819">
        <v>913780.57506857719</v>
      </c>
      <c r="C11" s="819">
        <v>260658.38606126769</v>
      </c>
      <c r="D11" s="819">
        <v>1174438.9611298451</v>
      </c>
      <c r="E11" s="819">
        <v>973369.36445436673</v>
      </c>
      <c r="F11" s="819">
        <v>272183.74692304526</v>
      </c>
      <c r="G11" s="819">
        <v>1245553.1113774125</v>
      </c>
      <c r="H11" s="819">
        <v>-59588.789385791984</v>
      </c>
      <c r="I11" s="819">
        <v>-11525.360861776833</v>
      </c>
      <c r="J11" s="819">
        <v>-71114.150247568847</v>
      </c>
      <c r="K11" s="819">
        <v>6709259.14374917</v>
      </c>
    </row>
    <row r="12" spans="1:13" s="443" customFormat="1" x14ac:dyDescent="0.25">
      <c r="A12" s="823">
        <v>45596</v>
      </c>
      <c r="B12" s="824">
        <v>991568.71357907075</v>
      </c>
      <c r="C12" s="824">
        <v>239540.66645982163</v>
      </c>
      <c r="D12" s="824">
        <v>1231109.3800388929</v>
      </c>
      <c r="E12" s="824">
        <v>782359.3865901893</v>
      </c>
      <c r="F12" s="824">
        <v>208921.21264244919</v>
      </c>
      <c r="G12" s="824">
        <v>991280.59923263825</v>
      </c>
      <c r="H12" s="824">
        <v>209209.32698888384</v>
      </c>
      <c r="I12" s="824">
        <v>30619.453817371948</v>
      </c>
      <c r="J12" s="824">
        <v>239828.78080625576</v>
      </c>
      <c r="K12" s="824">
        <v>6725614.6468880363</v>
      </c>
    </row>
    <row r="13" spans="1:13" s="443" customFormat="1" x14ac:dyDescent="0.25">
      <c r="A13" s="766">
        <v>45626</v>
      </c>
      <c r="B13" s="824">
        <v>808727.26053452399</v>
      </c>
      <c r="C13" s="824">
        <v>206623.77067025797</v>
      </c>
      <c r="D13" s="824">
        <v>1015351.0312047815</v>
      </c>
      <c r="E13" s="824">
        <v>748463.47375349887</v>
      </c>
      <c r="F13" s="824">
        <v>206592.23634961154</v>
      </c>
      <c r="G13" s="824">
        <v>955055.72010311019</v>
      </c>
      <c r="H13" s="824">
        <v>60263.776781024761</v>
      </c>
      <c r="I13" s="824">
        <v>31.52432064632012</v>
      </c>
      <c r="J13" s="824">
        <v>60295.311101671075</v>
      </c>
      <c r="K13" s="824">
        <v>6808101.1699999999</v>
      </c>
    </row>
    <row r="14" spans="1:13" x14ac:dyDescent="0.25">
      <c r="A14" s="599"/>
      <c r="B14" s="825"/>
      <c r="C14" s="825"/>
      <c r="D14" s="825"/>
      <c r="E14" s="825"/>
      <c r="F14" s="825"/>
      <c r="G14" s="825"/>
      <c r="H14" s="825"/>
      <c r="I14" s="825"/>
      <c r="J14" s="825"/>
      <c r="K14" s="825"/>
    </row>
    <row r="15" spans="1:13" ht="15" customHeight="1" x14ac:dyDescent="0.25">
      <c r="A15" s="433" t="s">
        <v>1459</v>
      </c>
      <c r="B15" s="826"/>
      <c r="C15" s="826"/>
      <c r="D15" s="826"/>
      <c r="E15" s="826"/>
      <c r="F15" s="826"/>
      <c r="G15" s="826"/>
      <c r="H15" s="826"/>
      <c r="I15" s="826"/>
      <c r="J15" s="826"/>
      <c r="K15" s="826"/>
    </row>
    <row r="16" spans="1:13" ht="15" customHeight="1" x14ac:dyDescent="0.25">
      <c r="A16" s="2135" t="s">
        <v>1354</v>
      </c>
      <c r="B16" s="2135"/>
      <c r="C16" s="2135"/>
      <c r="D16" s="2135"/>
      <c r="E16" s="2135"/>
      <c r="F16" s="2135"/>
      <c r="G16" s="2135"/>
      <c r="H16" s="2135"/>
      <c r="I16" s="2135"/>
      <c r="J16" s="2135"/>
      <c r="K16" s="2135"/>
    </row>
    <row r="17" spans="1:11" x14ac:dyDescent="0.25">
      <c r="A17" s="2136" t="s">
        <v>128</v>
      </c>
      <c r="B17" s="2136"/>
      <c r="C17" s="2136"/>
      <c r="D17" s="2136"/>
      <c r="E17" s="2136"/>
      <c r="F17" s="2136"/>
      <c r="G17" s="2136"/>
      <c r="H17" s="2136"/>
      <c r="I17" s="2136"/>
      <c r="J17" s="2136"/>
      <c r="K17" s="2136"/>
    </row>
    <row r="19" spans="1:11" x14ac:dyDescent="0.25">
      <c r="B19" s="827"/>
      <c r="C19" s="827"/>
      <c r="D19" s="827"/>
      <c r="E19" s="827"/>
      <c r="F19" s="827"/>
      <c r="G19" s="827"/>
      <c r="H19" s="827"/>
      <c r="I19" s="827"/>
      <c r="J19" s="827"/>
      <c r="K19" s="827"/>
    </row>
    <row r="20" spans="1:11" x14ac:dyDescent="0.25">
      <c r="B20" s="1342"/>
      <c r="C20" s="1342"/>
      <c r="D20" s="1342"/>
      <c r="E20" s="1342"/>
      <c r="F20" s="1342"/>
      <c r="G20" s="1342"/>
      <c r="H20" s="1342"/>
      <c r="I20" s="1342"/>
      <c r="J20" s="1342"/>
    </row>
  </sheetData>
  <mergeCells count="8">
    <mergeCell ref="A16:K16"/>
    <mergeCell ref="A17:K17"/>
    <mergeCell ref="A1:K1"/>
    <mergeCell ref="A2:A3"/>
    <mergeCell ref="B2:D2"/>
    <mergeCell ref="E2:G2"/>
    <mergeCell ref="H2:J2"/>
    <mergeCell ref="K2:K3"/>
  </mergeCells>
  <pageMargins left="0.7" right="0.7" top="0.75" bottom="0.75" header="0.3" footer="0.3"/>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topLeftCell="E1" workbookViewId="0">
      <selection activeCell="C15" sqref="C15"/>
    </sheetView>
  </sheetViews>
  <sheetFormatPr defaultColWidth="8.85546875" defaultRowHeight="15" x14ac:dyDescent="0.25"/>
  <cols>
    <col min="1" max="1" width="8.140625" style="855" bestFit="1" customWidth="1"/>
    <col min="2" max="2" width="43.28515625" style="855" customWidth="1"/>
    <col min="3" max="3" width="12.42578125" style="855" customWidth="1"/>
    <col min="4" max="4" width="19.5703125" style="855" customWidth="1"/>
    <col min="5" max="6" width="18.42578125" style="889" customWidth="1"/>
    <col min="7" max="7" width="16.140625" style="889" customWidth="1"/>
    <col min="8" max="8" width="16.5703125" style="889" customWidth="1"/>
    <col min="9" max="9" width="16.42578125" style="888" bestFit="1" customWidth="1"/>
    <col min="10" max="10" width="19.5703125" style="888" bestFit="1" customWidth="1"/>
    <col min="11" max="11" width="15.7109375" style="889" bestFit="1" customWidth="1"/>
    <col min="12" max="12" width="18.140625" style="889" customWidth="1"/>
    <col min="13" max="13" width="17.28515625" style="889" bestFit="1" customWidth="1"/>
    <col min="14" max="14" width="17" style="889" bestFit="1" customWidth="1"/>
    <col min="15" max="16384" width="8.85546875" style="855"/>
  </cols>
  <sheetData>
    <row r="1" spans="1:14" s="830" customFormat="1" ht="15" customHeight="1" thickBot="1" x14ac:dyDescent="0.3">
      <c r="A1" s="2143" t="s">
        <v>52</v>
      </c>
      <c r="B1" s="2143"/>
      <c r="C1" s="2143"/>
      <c r="D1" s="2143"/>
      <c r="E1" s="828"/>
      <c r="F1" s="828"/>
      <c r="G1" s="828"/>
      <c r="H1" s="828"/>
      <c r="I1" s="829"/>
      <c r="J1" s="829"/>
      <c r="K1" s="828"/>
      <c r="L1" s="828"/>
      <c r="M1" s="828"/>
      <c r="N1" s="828"/>
    </row>
    <row r="2" spans="1:14" s="830" customFormat="1" ht="15.75" thickBot="1" x14ac:dyDescent="0.3">
      <c r="A2" s="2144" t="s">
        <v>1217</v>
      </c>
      <c r="B2" s="2146" t="s">
        <v>837</v>
      </c>
      <c r="C2" s="2148" t="s">
        <v>477</v>
      </c>
      <c r="D2" s="2149"/>
      <c r="E2" s="2149"/>
      <c r="F2" s="2149"/>
      <c r="G2" s="2149"/>
      <c r="H2" s="2149"/>
      <c r="I2" s="2150" t="s">
        <v>681</v>
      </c>
      <c r="J2" s="2151"/>
      <c r="K2" s="2151"/>
      <c r="L2" s="2151"/>
      <c r="M2" s="2151"/>
      <c r="N2" s="2152"/>
    </row>
    <row r="3" spans="1:14" s="835" customFormat="1" ht="120.75" thickBot="1" x14ac:dyDescent="0.3">
      <c r="A3" s="2145"/>
      <c r="B3" s="2147"/>
      <c r="C3" s="831" t="s">
        <v>838</v>
      </c>
      <c r="D3" s="832" t="s">
        <v>839</v>
      </c>
      <c r="E3" s="833" t="s">
        <v>840</v>
      </c>
      <c r="F3" s="833" t="s">
        <v>841</v>
      </c>
      <c r="G3" s="833" t="s">
        <v>842</v>
      </c>
      <c r="H3" s="834" t="s">
        <v>843</v>
      </c>
      <c r="I3" s="831" t="s">
        <v>1461</v>
      </c>
      <c r="J3" s="832" t="s">
        <v>1462</v>
      </c>
      <c r="K3" s="833" t="s">
        <v>1463</v>
      </c>
      <c r="L3" s="833" t="s">
        <v>1464</v>
      </c>
      <c r="M3" s="833" t="s">
        <v>1465</v>
      </c>
      <c r="N3" s="834" t="s">
        <v>1466</v>
      </c>
    </row>
    <row r="4" spans="1:14" s="830" customFormat="1" x14ac:dyDescent="0.25">
      <c r="A4" s="836" t="s">
        <v>844</v>
      </c>
      <c r="B4" s="837" t="s">
        <v>845</v>
      </c>
      <c r="C4" s="838"/>
      <c r="D4" s="839"/>
      <c r="E4" s="840"/>
      <c r="F4" s="841"/>
      <c r="G4" s="841"/>
      <c r="H4" s="842"/>
      <c r="I4" s="843"/>
      <c r="J4" s="844"/>
      <c r="K4" s="845"/>
      <c r="L4" s="846"/>
      <c r="M4" s="846"/>
      <c r="N4" s="847"/>
    </row>
    <row r="5" spans="1:14" x14ac:dyDescent="0.25">
      <c r="A5" s="848" t="s">
        <v>846</v>
      </c>
      <c r="B5" s="849" t="s">
        <v>847</v>
      </c>
      <c r="C5" s="850"/>
      <c r="D5" s="851"/>
      <c r="E5" s="852"/>
      <c r="F5" s="852"/>
      <c r="G5" s="852"/>
      <c r="H5" s="853"/>
      <c r="I5" s="850"/>
      <c r="J5" s="851"/>
      <c r="K5" s="852"/>
      <c r="L5" s="852"/>
      <c r="M5" s="852"/>
      <c r="N5" s="854"/>
    </row>
    <row r="6" spans="1:14" x14ac:dyDescent="0.25">
      <c r="A6" s="856">
        <v>1</v>
      </c>
      <c r="B6" s="857" t="s">
        <v>848</v>
      </c>
      <c r="C6" s="858">
        <v>34</v>
      </c>
      <c r="D6" s="859">
        <v>787375</v>
      </c>
      <c r="E6" s="860">
        <v>2549033.3660787628</v>
      </c>
      <c r="F6" s="860">
        <v>2566071.2468651729</v>
      </c>
      <c r="G6" s="860">
        <v>-17037.880786410846</v>
      </c>
      <c r="H6" s="861">
        <v>82048.330541344068</v>
      </c>
      <c r="I6" s="858">
        <v>34</v>
      </c>
      <c r="J6" s="859">
        <v>619683</v>
      </c>
      <c r="K6" s="860">
        <v>3687557.31</v>
      </c>
      <c r="L6" s="860">
        <v>3656862.14</v>
      </c>
      <c r="M6" s="860">
        <v>30695.18</v>
      </c>
      <c r="N6" s="862">
        <v>95971.03</v>
      </c>
    </row>
    <row r="7" spans="1:14" x14ac:dyDescent="0.25">
      <c r="A7" s="856">
        <v>2</v>
      </c>
      <c r="B7" s="857" t="s">
        <v>849</v>
      </c>
      <c r="C7" s="858">
        <v>36</v>
      </c>
      <c r="D7" s="859">
        <v>1797810</v>
      </c>
      <c r="E7" s="860">
        <v>2017947.226804839</v>
      </c>
      <c r="F7" s="860">
        <v>1987100.9533116657</v>
      </c>
      <c r="G7" s="860">
        <v>30846.273493173274</v>
      </c>
      <c r="H7" s="861">
        <v>378356.38879828155</v>
      </c>
      <c r="I7" s="858">
        <v>37</v>
      </c>
      <c r="J7" s="859">
        <v>1853747</v>
      </c>
      <c r="K7" s="860">
        <v>3084853.22</v>
      </c>
      <c r="L7" s="860">
        <v>2943508.23</v>
      </c>
      <c r="M7" s="860">
        <v>141344.99</v>
      </c>
      <c r="N7" s="862">
        <v>528550.68000000005</v>
      </c>
    </row>
    <row r="8" spans="1:14" x14ac:dyDescent="0.25">
      <c r="A8" s="856">
        <v>3</v>
      </c>
      <c r="B8" s="857" t="s">
        <v>850</v>
      </c>
      <c r="C8" s="858">
        <v>24</v>
      </c>
      <c r="D8" s="859">
        <v>644072</v>
      </c>
      <c r="E8" s="860">
        <v>109331.08305881255</v>
      </c>
      <c r="F8" s="860">
        <v>99395.912645713062</v>
      </c>
      <c r="G8" s="860">
        <v>9935.1704130994804</v>
      </c>
      <c r="H8" s="861">
        <v>92386.339710373257</v>
      </c>
      <c r="I8" s="858">
        <v>25</v>
      </c>
      <c r="J8" s="859">
        <v>649913</v>
      </c>
      <c r="K8" s="860">
        <v>201432.94</v>
      </c>
      <c r="L8" s="860">
        <v>178371.08</v>
      </c>
      <c r="M8" s="860">
        <v>23061.86</v>
      </c>
      <c r="N8" s="862">
        <v>111452.72</v>
      </c>
    </row>
    <row r="9" spans="1:14" x14ac:dyDescent="0.25">
      <c r="A9" s="856">
        <v>4</v>
      </c>
      <c r="B9" s="857" t="s">
        <v>851</v>
      </c>
      <c r="C9" s="858">
        <v>20</v>
      </c>
      <c r="D9" s="859">
        <v>916847</v>
      </c>
      <c r="E9" s="860">
        <v>71608.317777688251</v>
      </c>
      <c r="F9" s="860">
        <v>55482.969644488461</v>
      </c>
      <c r="G9" s="860">
        <v>16125.348133199801</v>
      </c>
      <c r="H9" s="861">
        <v>106354.10963474726</v>
      </c>
      <c r="I9" s="858">
        <v>20</v>
      </c>
      <c r="J9" s="859">
        <v>831739</v>
      </c>
      <c r="K9" s="860">
        <v>128955.09</v>
      </c>
      <c r="L9" s="860">
        <v>106371.68</v>
      </c>
      <c r="M9" s="860">
        <v>22583.41</v>
      </c>
      <c r="N9" s="862">
        <v>117894.79</v>
      </c>
    </row>
    <row r="10" spans="1:14" x14ac:dyDescent="0.25">
      <c r="A10" s="856">
        <v>5</v>
      </c>
      <c r="B10" s="857" t="s">
        <v>852</v>
      </c>
      <c r="C10" s="858">
        <v>23</v>
      </c>
      <c r="D10" s="859">
        <v>439558</v>
      </c>
      <c r="E10" s="860">
        <v>188957.01906265874</v>
      </c>
      <c r="F10" s="860">
        <v>159896.26910931425</v>
      </c>
      <c r="G10" s="860">
        <v>29060.749953344508</v>
      </c>
      <c r="H10" s="861">
        <v>142307.36813117948</v>
      </c>
      <c r="I10" s="858">
        <v>23</v>
      </c>
      <c r="J10" s="859">
        <v>434210</v>
      </c>
      <c r="K10" s="860">
        <v>492177.25</v>
      </c>
      <c r="L10" s="860">
        <v>397091.09</v>
      </c>
      <c r="M10" s="860">
        <v>95086.16</v>
      </c>
      <c r="N10" s="862">
        <v>254670.71</v>
      </c>
    </row>
    <row r="11" spans="1:14" x14ac:dyDescent="0.25">
      <c r="A11" s="856">
        <v>6</v>
      </c>
      <c r="B11" s="857" t="s">
        <v>853</v>
      </c>
      <c r="C11" s="858">
        <v>23</v>
      </c>
      <c r="D11" s="859">
        <v>489352</v>
      </c>
      <c r="E11" s="860">
        <v>21400.965521414237</v>
      </c>
      <c r="F11" s="860">
        <v>18108.661776973287</v>
      </c>
      <c r="G11" s="860">
        <v>3292.3037444409483</v>
      </c>
      <c r="H11" s="861">
        <v>98287.496889507558</v>
      </c>
      <c r="I11" s="858">
        <v>23</v>
      </c>
      <c r="J11" s="859">
        <v>442798</v>
      </c>
      <c r="K11" s="860">
        <v>41580.629999999997</v>
      </c>
      <c r="L11" s="860">
        <v>30908.77</v>
      </c>
      <c r="M11" s="860">
        <v>10671.86</v>
      </c>
      <c r="N11" s="862">
        <v>115276.62</v>
      </c>
    </row>
    <row r="12" spans="1:14" x14ac:dyDescent="0.25">
      <c r="A12" s="856">
        <v>7</v>
      </c>
      <c r="B12" s="857" t="s">
        <v>854</v>
      </c>
      <c r="C12" s="858">
        <v>15</v>
      </c>
      <c r="D12" s="859">
        <v>247469</v>
      </c>
      <c r="E12" s="860">
        <v>1860.1699836342416</v>
      </c>
      <c r="F12" s="860">
        <v>2878.1649841779999</v>
      </c>
      <c r="G12" s="860">
        <v>-1017.9950005437586</v>
      </c>
      <c r="H12" s="861">
        <v>27027.143937979879</v>
      </c>
      <c r="I12" s="858">
        <v>14</v>
      </c>
      <c r="J12" s="859">
        <v>211952</v>
      </c>
      <c r="K12" s="860">
        <v>2932.44</v>
      </c>
      <c r="L12" s="860">
        <v>4716.53</v>
      </c>
      <c r="M12" s="860">
        <v>-1784.09</v>
      </c>
      <c r="N12" s="862">
        <v>25540.5</v>
      </c>
    </row>
    <row r="13" spans="1:14" x14ac:dyDescent="0.25">
      <c r="A13" s="856">
        <v>8</v>
      </c>
      <c r="B13" s="857" t="s">
        <v>855</v>
      </c>
      <c r="C13" s="858">
        <v>12</v>
      </c>
      <c r="D13" s="859">
        <v>105080</v>
      </c>
      <c r="E13" s="860">
        <v>1834.50366237973</v>
      </c>
      <c r="F13" s="860">
        <v>923.09643945199991</v>
      </c>
      <c r="G13" s="860">
        <v>911.40722292773046</v>
      </c>
      <c r="H13" s="861">
        <v>10164.554760066972</v>
      </c>
      <c r="I13" s="858">
        <v>13</v>
      </c>
      <c r="J13" s="859">
        <v>102853</v>
      </c>
      <c r="K13" s="860">
        <v>1653.57</v>
      </c>
      <c r="L13" s="860">
        <v>1259.1199999999999</v>
      </c>
      <c r="M13" s="860">
        <v>394.46</v>
      </c>
      <c r="N13" s="862">
        <v>11485.51</v>
      </c>
    </row>
    <row r="14" spans="1:14" x14ac:dyDescent="0.25">
      <c r="A14" s="856">
        <v>9</v>
      </c>
      <c r="B14" s="857" t="s">
        <v>856</v>
      </c>
      <c r="C14" s="858">
        <v>7</v>
      </c>
      <c r="D14" s="859">
        <v>47417</v>
      </c>
      <c r="E14" s="860">
        <v>788.29377179699998</v>
      </c>
      <c r="F14" s="860">
        <v>322.37005946600004</v>
      </c>
      <c r="G14" s="860">
        <v>465.92371233099988</v>
      </c>
      <c r="H14" s="861">
        <v>9570.0856389227101</v>
      </c>
      <c r="I14" s="858">
        <v>9</v>
      </c>
      <c r="J14" s="859">
        <v>83279</v>
      </c>
      <c r="K14" s="860">
        <v>7499.27</v>
      </c>
      <c r="L14" s="860">
        <v>1700.29</v>
      </c>
      <c r="M14" s="860">
        <v>5798.98</v>
      </c>
      <c r="N14" s="862">
        <v>19444.25</v>
      </c>
    </row>
    <row r="15" spans="1:14" x14ac:dyDescent="0.25">
      <c r="A15" s="856">
        <v>10</v>
      </c>
      <c r="B15" s="857" t="s">
        <v>857</v>
      </c>
      <c r="C15" s="858">
        <v>22</v>
      </c>
      <c r="D15" s="859">
        <v>227917</v>
      </c>
      <c r="E15" s="860">
        <v>3245.1869369369233</v>
      </c>
      <c r="F15" s="860">
        <v>3165.1813504759998</v>
      </c>
      <c r="G15" s="860">
        <v>80.005586460922984</v>
      </c>
      <c r="H15" s="861">
        <v>30470.287422671317</v>
      </c>
      <c r="I15" s="858">
        <v>22</v>
      </c>
      <c r="J15" s="859">
        <v>223453</v>
      </c>
      <c r="K15" s="860">
        <v>7962.28</v>
      </c>
      <c r="L15" s="860">
        <v>5870.71</v>
      </c>
      <c r="M15" s="860">
        <v>2091.5700000000002</v>
      </c>
      <c r="N15" s="862">
        <v>35546.879999999997</v>
      </c>
    </row>
    <row r="16" spans="1:14" x14ac:dyDescent="0.25">
      <c r="A16" s="856">
        <v>11</v>
      </c>
      <c r="B16" s="857" t="s">
        <v>858</v>
      </c>
      <c r="C16" s="858">
        <v>21</v>
      </c>
      <c r="D16" s="859">
        <v>604977</v>
      </c>
      <c r="E16" s="860">
        <v>19749.604812980189</v>
      </c>
      <c r="F16" s="860">
        <v>18579.33192511852</v>
      </c>
      <c r="G16" s="860">
        <v>1170.2728878616622</v>
      </c>
      <c r="H16" s="861">
        <v>137775.07229674602</v>
      </c>
      <c r="I16" s="858">
        <v>21</v>
      </c>
      <c r="J16" s="859">
        <v>531349</v>
      </c>
      <c r="K16" s="860">
        <v>48921.13</v>
      </c>
      <c r="L16" s="860">
        <v>33961.57</v>
      </c>
      <c r="M16" s="860">
        <v>14959.56</v>
      </c>
      <c r="N16" s="862">
        <v>171213.41</v>
      </c>
    </row>
    <row r="17" spans="1:14" x14ac:dyDescent="0.25">
      <c r="A17" s="856">
        <v>12</v>
      </c>
      <c r="B17" s="857" t="s">
        <v>859</v>
      </c>
      <c r="C17" s="858">
        <v>14</v>
      </c>
      <c r="D17" s="859">
        <v>227228</v>
      </c>
      <c r="E17" s="860">
        <v>668.23744856463918</v>
      </c>
      <c r="F17" s="860">
        <v>2383.9553721819998</v>
      </c>
      <c r="G17" s="860">
        <v>-1715.7179236173611</v>
      </c>
      <c r="H17" s="861">
        <v>23929.930134168535</v>
      </c>
      <c r="I17" s="858">
        <v>14</v>
      </c>
      <c r="J17" s="859">
        <v>186214</v>
      </c>
      <c r="K17" s="860">
        <v>435.94</v>
      </c>
      <c r="L17" s="860">
        <v>3784.3</v>
      </c>
      <c r="M17" s="860">
        <v>-3348.37</v>
      </c>
      <c r="N17" s="862">
        <v>21006.38</v>
      </c>
    </row>
    <row r="18" spans="1:14" x14ac:dyDescent="0.25">
      <c r="A18" s="856">
        <v>13</v>
      </c>
      <c r="B18" s="857" t="s">
        <v>860</v>
      </c>
      <c r="C18" s="858">
        <v>22</v>
      </c>
      <c r="D18" s="859">
        <v>274697</v>
      </c>
      <c r="E18" s="860">
        <v>4673.2245475154232</v>
      </c>
      <c r="F18" s="860">
        <v>8850.6077761527849</v>
      </c>
      <c r="G18" s="860">
        <v>-4177.3832286373608</v>
      </c>
      <c r="H18" s="861">
        <v>79633.739745628773</v>
      </c>
      <c r="I18" s="858">
        <v>22</v>
      </c>
      <c r="J18" s="859">
        <v>239394</v>
      </c>
      <c r="K18" s="860">
        <v>11554.43</v>
      </c>
      <c r="L18" s="860">
        <v>17898.88</v>
      </c>
      <c r="M18" s="860">
        <v>-6344.45</v>
      </c>
      <c r="N18" s="862">
        <v>78220.86</v>
      </c>
    </row>
    <row r="19" spans="1:14" x14ac:dyDescent="0.25">
      <c r="A19" s="856">
        <v>14</v>
      </c>
      <c r="B19" s="857" t="s">
        <v>861</v>
      </c>
      <c r="C19" s="858">
        <v>21</v>
      </c>
      <c r="D19" s="859">
        <v>180961</v>
      </c>
      <c r="E19" s="860">
        <v>3832.7154833038803</v>
      </c>
      <c r="F19" s="860">
        <v>2128.1309957360004</v>
      </c>
      <c r="G19" s="860">
        <v>1704.5844875678808</v>
      </c>
      <c r="H19" s="861">
        <v>23958.706561093528</v>
      </c>
      <c r="I19" s="858">
        <v>21</v>
      </c>
      <c r="J19" s="859">
        <v>208762</v>
      </c>
      <c r="K19" s="860">
        <v>23992.58</v>
      </c>
      <c r="L19" s="860">
        <v>11507.49</v>
      </c>
      <c r="M19" s="860">
        <v>12485.1</v>
      </c>
      <c r="N19" s="862">
        <v>41694.9</v>
      </c>
    </row>
    <row r="20" spans="1:14" x14ac:dyDescent="0.25">
      <c r="A20" s="856">
        <v>15</v>
      </c>
      <c r="B20" s="857" t="s">
        <v>862</v>
      </c>
      <c r="C20" s="858">
        <v>5</v>
      </c>
      <c r="D20" s="859">
        <v>40773</v>
      </c>
      <c r="E20" s="860">
        <v>937.98954490100004</v>
      </c>
      <c r="F20" s="860">
        <v>826.09197179700004</v>
      </c>
      <c r="G20" s="860">
        <v>111.89757310399999</v>
      </c>
      <c r="H20" s="861">
        <v>4025.861107163822</v>
      </c>
      <c r="I20" s="858">
        <v>5</v>
      </c>
      <c r="J20" s="859">
        <v>35969</v>
      </c>
      <c r="K20" s="860">
        <v>1457.15</v>
      </c>
      <c r="L20" s="860">
        <v>1391.89</v>
      </c>
      <c r="M20" s="860">
        <v>65.260000000000005</v>
      </c>
      <c r="N20" s="862">
        <v>5087.33</v>
      </c>
    </row>
    <row r="21" spans="1:14" x14ac:dyDescent="0.25">
      <c r="A21" s="856">
        <v>16</v>
      </c>
      <c r="B21" s="857" t="s">
        <v>863</v>
      </c>
      <c r="C21" s="858">
        <v>13</v>
      </c>
      <c r="D21" s="859">
        <v>228427</v>
      </c>
      <c r="E21" s="860">
        <v>26803.775064089456</v>
      </c>
      <c r="F21" s="860">
        <v>24002.093512246996</v>
      </c>
      <c r="G21" s="860">
        <v>2801.681551842461</v>
      </c>
      <c r="H21" s="861">
        <v>58909.810950913612</v>
      </c>
      <c r="I21" s="858">
        <v>12</v>
      </c>
      <c r="J21" s="859">
        <v>201585</v>
      </c>
      <c r="K21" s="860">
        <v>14572.33</v>
      </c>
      <c r="L21" s="860">
        <v>16264.69</v>
      </c>
      <c r="M21" s="860">
        <v>-1692.35</v>
      </c>
      <c r="N21" s="862">
        <v>52616.21</v>
      </c>
    </row>
    <row r="22" spans="1:14" x14ac:dyDescent="0.25">
      <c r="A22" s="856"/>
      <c r="B22" s="849" t="s">
        <v>864</v>
      </c>
      <c r="C22" s="850">
        <v>312</v>
      </c>
      <c r="D22" s="851">
        <v>7259960</v>
      </c>
      <c r="E22" s="863">
        <v>5022671.6795602785</v>
      </c>
      <c r="F22" s="863">
        <v>4950115.0377401337</v>
      </c>
      <c r="G22" s="863">
        <v>72556.64182014433</v>
      </c>
      <c r="H22" s="864">
        <v>1305205.2262607885</v>
      </c>
      <c r="I22" s="850">
        <v>315</v>
      </c>
      <c r="J22" s="851">
        <v>6856900</v>
      </c>
      <c r="K22" s="863">
        <v>7757537.5700000003</v>
      </c>
      <c r="L22" s="863">
        <v>7411468.4500000002</v>
      </c>
      <c r="M22" s="863">
        <v>346069.12</v>
      </c>
      <c r="N22" s="865">
        <v>1685672.78</v>
      </c>
    </row>
    <row r="23" spans="1:14" x14ac:dyDescent="0.25">
      <c r="A23" s="856"/>
      <c r="B23" s="866"/>
      <c r="C23" s="858"/>
      <c r="D23" s="859"/>
      <c r="E23" s="860"/>
      <c r="F23" s="860"/>
      <c r="G23" s="860"/>
      <c r="H23" s="861"/>
      <c r="I23" s="867"/>
      <c r="J23" s="868"/>
      <c r="K23" s="860"/>
      <c r="L23" s="860"/>
      <c r="M23" s="860"/>
      <c r="N23" s="862"/>
    </row>
    <row r="24" spans="1:14" x14ac:dyDescent="0.25">
      <c r="A24" s="848" t="s">
        <v>865</v>
      </c>
      <c r="B24" s="849" t="s">
        <v>866</v>
      </c>
      <c r="C24" s="858"/>
      <c r="D24" s="859"/>
      <c r="E24" s="860"/>
      <c r="F24" s="860"/>
      <c r="G24" s="860"/>
      <c r="H24" s="861"/>
      <c r="I24" s="867"/>
      <c r="J24" s="868"/>
      <c r="K24" s="860"/>
      <c r="L24" s="860"/>
      <c r="M24" s="860"/>
      <c r="N24" s="862"/>
    </row>
    <row r="25" spans="1:14" x14ac:dyDescent="0.25">
      <c r="A25" s="856">
        <v>17</v>
      </c>
      <c r="B25" s="869" t="s">
        <v>867</v>
      </c>
      <c r="C25" s="858">
        <v>19</v>
      </c>
      <c r="D25" s="859">
        <v>4281290</v>
      </c>
      <c r="E25" s="860">
        <v>5316.09</v>
      </c>
      <c r="F25" s="860">
        <v>4270.59</v>
      </c>
      <c r="G25" s="860">
        <v>1045.49</v>
      </c>
      <c r="H25" s="861">
        <v>78415.3</v>
      </c>
      <c r="I25" s="858">
        <v>28</v>
      </c>
      <c r="J25" s="859">
        <v>8577112</v>
      </c>
      <c r="K25" s="860">
        <v>46751</v>
      </c>
      <c r="L25" s="860">
        <v>16381.76</v>
      </c>
      <c r="M25" s="860">
        <v>30369.24</v>
      </c>
      <c r="N25" s="862">
        <v>178512.56</v>
      </c>
    </row>
    <row r="26" spans="1:14" x14ac:dyDescent="0.25">
      <c r="A26" s="856">
        <v>18</v>
      </c>
      <c r="B26" s="869" t="s">
        <v>868</v>
      </c>
      <c r="C26" s="858">
        <v>31</v>
      </c>
      <c r="D26" s="859">
        <v>12937115</v>
      </c>
      <c r="E26" s="860">
        <v>9006.39</v>
      </c>
      <c r="F26" s="860">
        <v>12365.66</v>
      </c>
      <c r="G26" s="860">
        <v>-3359.26</v>
      </c>
      <c r="H26" s="861">
        <v>259583.23</v>
      </c>
      <c r="I26" s="858">
        <v>32</v>
      </c>
      <c r="J26" s="859">
        <v>15359112</v>
      </c>
      <c r="K26" s="860">
        <v>47784.06</v>
      </c>
      <c r="L26" s="860">
        <v>34716.26</v>
      </c>
      <c r="M26" s="860">
        <v>13067.81</v>
      </c>
      <c r="N26" s="862">
        <v>362680.49</v>
      </c>
    </row>
    <row r="27" spans="1:14" x14ac:dyDescent="0.25">
      <c r="A27" s="856">
        <v>19</v>
      </c>
      <c r="B27" s="869" t="s">
        <v>869</v>
      </c>
      <c r="C27" s="858">
        <v>26</v>
      </c>
      <c r="D27" s="859">
        <v>7986403</v>
      </c>
      <c r="E27" s="860">
        <v>9033.5400000000009</v>
      </c>
      <c r="F27" s="860">
        <v>6014.88</v>
      </c>
      <c r="G27" s="860">
        <v>3018.66</v>
      </c>
      <c r="H27" s="861">
        <v>148217.79999999999</v>
      </c>
      <c r="I27" s="858">
        <v>31</v>
      </c>
      <c r="J27" s="859">
        <v>11115277</v>
      </c>
      <c r="K27" s="860">
        <v>47995.62</v>
      </c>
      <c r="L27" s="860">
        <v>20996.63</v>
      </c>
      <c r="M27" s="860">
        <v>26998.99</v>
      </c>
      <c r="N27" s="862">
        <v>268225.56</v>
      </c>
    </row>
    <row r="28" spans="1:14" x14ac:dyDescent="0.25">
      <c r="A28" s="856">
        <v>20</v>
      </c>
      <c r="B28" s="869" t="s">
        <v>870</v>
      </c>
      <c r="C28" s="858">
        <v>29</v>
      </c>
      <c r="D28" s="859">
        <v>11049628</v>
      </c>
      <c r="E28" s="860">
        <v>12644.72</v>
      </c>
      <c r="F28" s="860">
        <v>7909.58</v>
      </c>
      <c r="G28" s="860">
        <v>4735.1400000000003</v>
      </c>
      <c r="H28" s="861">
        <v>218145.99</v>
      </c>
      <c r="I28" s="858">
        <v>29</v>
      </c>
      <c r="J28" s="859">
        <v>18956532</v>
      </c>
      <c r="K28" s="860">
        <v>58536.639999999999</v>
      </c>
      <c r="L28" s="860">
        <v>34214.400000000001</v>
      </c>
      <c r="M28" s="860">
        <v>24322.23</v>
      </c>
      <c r="N28" s="862">
        <v>389881.99</v>
      </c>
    </row>
    <row r="29" spans="1:14" x14ac:dyDescent="0.25">
      <c r="A29" s="856">
        <v>21</v>
      </c>
      <c r="B29" s="869" t="s">
        <v>871</v>
      </c>
      <c r="C29" s="858">
        <v>24</v>
      </c>
      <c r="D29" s="859">
        <v>12267299</v>
      </c>
      <c r="E29" s="860">
        <v>16076.07</v>
      </c>
      <c r="F29" s="860">
        <v>5139.37</v>
      </c>
      <c r="G29" s="860">
        <v>10936.69</v>
      </c>
      <c r="H29" s="861">
        <v>168434.34</v>
      </c>
      <c r="I29" s="858">
        <v>29</v>
      </c>
      <c r="J29" s="859">
        <v>23521214</v>
      </c>
      <c r="K29" s="860">
        <v>57293.62</v>
      </c>
      <c r="L29" s="860">
        <v>33823.54</v>
      </c>
      <c r="M29" s="860">
        <v>23470.080000000002</v>
      </c>
      <c r="N29" s="862">
        <v>326391.44</v>
      </c>
    </row>
    <row r="30" spans="1:14" x14ac:dyDescent="0.25">
      <c r="A30" s="856">
        <v>22</v>
      </c>
      <c r="B30" s="869" t="s">
        <v>872</v>
      </c>
      <c r="C30" s="858">
        <v>9</v>
      </c>
      <c r="D30" s="859">
        <v>752821</v>
      </c>
      <c r="E30" s="860">
        <v>1394.39</v>
      </c>
      <c r="F30" s="860">
        <v>584.84</v>
      </c>
      <c r="G30" s="860">
        <v>809.55</v>
      </c>
      <c r="H30" s="861">
        <v>16236.99</v>
      </c>
      <c r="I30" s="858">
        <v>10</v>
      </c>
      <c r="J30" s="859">
        <v>1157125</v>
      </c>
      <c r="K30" s="860">
        <v>7867.57</v>
      </c>
      <c r="L30" s="860">
        <v>3152.11</v>
      </c>
      <c r="M30" s="860">
        <v>4715.46</v>
      </c>
      <c r="N30" s="862">
        <v>32047.19</v>
      </c>
    </row>
    <row r="31" spans="1:14" x14ac:dyDescent="0.25">
      <c r="A31" s="856">
        <v>23</v>
      </c>
      <c r="B31" s="869" t="s">
        <v>873</v>
      </c>
      <c r="C31" s="858">
        <v>23</v>
      </c>
      <c r="D31" s="859">
        <v>4936198</v>
      </c>
      <c r="E31" s="860">
        <v>6433.32</v>
      </c>
      <c r="F31" s="860">
        <v>3320.92</v>
      </c>
      <c r="G31" s="860">
        <v>3112.4</v>
      </c>
      <c r="H31" s="861">
        <v>104685.73</v>
      </c>
      <c r="I31" s="858">
        <v>23</v>
      </c>
      <c r="J31" s="859">
        <v>7890048</v>
      </c>
      <c r="K31" s="860">
        <v>30267.77</v>
      </c>
      <c r="L31" s="860">
        <v>14441.87</v>
      </c>
      <c r="M31" s="860">
        <v>15825.9</v>
      </c>
      <c r="N31" s="862">
        <v>189470.66</v>
      </c>
    </row>
    <row r="32" spans="1:14" x14ac:dyDescent="0.25">
      <c r="A32" s="856">
        <v>24</v>
      </c>
      <c r="B32" s="869" t="s">
        <v>874</v>
      </c>
      <c r="C32" s="858">
        <v>27</v>
      </c>
      <c r="D32" s="859">
        <v>5232806</v>
      </c>
      <c r="E32" s="860">
        <v>4795.54</v>
      </c>
      <c r="F32" s="860">
        <v>6888.55</v>
      </c>
      <c r="G32" s="860">
        <v>-2093.0100000000002</v>
      </c>
      <c r="H32" s="861">
        <v>109698.37</v>
      </c>
      <c r="I32" s="858">
        <v>28</v>
      </c>
      <c r="J32" s="859">
        <v>5147705</v>
      </c>
      <c r="K32" s="860">
        <v>17041.47</v>
      </c>
      <c r="L32" s="860">
        <v>17816.060000000001</v>
      </c>
      <c r="M32" s="860">
        <v>-774.59</v>
      </c>
      <c r="N32" s="862">
        <v>147479.59</v>
      </c>
    </row>
    <row r="33" spans="1:14" x14ac:dyDescent="0.25">
      <c r="A33" s="856">
        <v>25</v>
      </c>
      <c r="B33" s="869" t="s">
        <v>875</v>
      </c>
      <c r="C33" s="858">
        <v>130</v>
      </c>
      <c r="D33" s="859">
        <v>13344178</v>
      </c>
      <c r="E33" s="860">
        <v>13411.02</v>
      </c>
      <c r="F33" s="860">
        <v>12506.16</v>
      </c>
      <c r="G33" s="860">
        <v>904.86</v>
      </c>
      <c r="H33" s="861">
        <v>196178.06</v>
      </c>
      <c r="I33" s="858">
        <v>190</v>
      </c>
      <c r="J33" s="859">
        <v>28951310</v>
      </c>
      <c r="K33" s="860">
        <v>175549.31</v>
      </c>
      <c r="L33" s="860">
        <v>59123.44</v>
      </c>
      <c r="M33" s="860">
        <v>116425.87</v>
      </c>
      <c r="N33" s="862">
        <v>461710.36</v>
      </c>
    </row>
    <row r="34" spans="1:14" x14ac:dyDescent="0.25">
      <c r="A34" s="856">
        <v>26</v>
      </c>
      <c r="B34" s="869" t="s">
        <v>876</v>
      </c>
      <c r="C34" s="858">
        <v>43</v>
      </c>
      <c r="D34" s="859">
        <v>15301801</v>
      </c>
      <c r="E34" s="860">
        <v>4541.6899999999996</v>
      </c>
      <c r="F34" s="860">
        <v>5459.99</v>
      </c>
      <c r="G34" s="860">
        <v>-918.31</v>
      </c>
      <c r="H34" s="861">
        <v>171034.5</v>
      </c>
      <c r="I34" s="858">
        <v>42</v>
      </c>
      <c r="J34" s="859">
        <v>16771531</v>
      </c>
      <c r="K34" s="860">
        <v>16073.58</v>
      </c>
      <c r="L34" s="860">
        <v>17102.580000000002</v>
      </c>
      <c r="M34" s="860">
        <v>-1029.01</v>
      </c>
      <c r="N34" s="862">
        <v>244082.77</v>
      </c>
    </row>
    <row r="35" spans="1:14" x14ac:dyDescent="0.25">
      <c r="A35" s="856">
        <v>27</v>
      </c>
      <c r="B35" s="869" t="s">
        <v>877</v>
      </c>
      <c r="C35" s="858">
        <v>36</v>
      </c>
      <c r="D35" s="859">
        <v>12784279</v>
      </c>
      <c r="E35" s="860">
        <v>11599.9</v>
      </c>
      <c r="F35" s="860">
        <v>11434.04</v>
      </c>
      <c r="G35" s="860">
        <v>165.86</v>
      </c>
      <c r="H35" s="861">
        <v>272743.18</v>
      </c>
      <c r="I35" s="858">
        <v>39</v>
      </c>
      <c r="J35" s="859">
        <v>16707838</v>
      </c>
      <c r="K35" s="860">
        <v>64914.55</v>
      </c>
      <c r="L35" s="860">
        <v>36482.26</v>
      </c>
      <c r="M35" s="860">
        <v>28432.29</v>
      </c>
      <c r="N35" s="862">
        <v>435433.06</v>
      </c>
    </row>
    <row r="36" spans="1:14" x14ac:dyDescent="0.25">
      <c r="A36" s="856"/>
      <c r="B36" s="849" t="s">
        <v>878</v>
      </c>
      <c r="C36" s="850">
        <v>397</v>
      </c>
      <c r="D36" s="851">
        <v>100873818</v>
      </c>
      <c r="E36" s="863">
        <v>94252.68</v>
      </c>
      <c r="F36" s="863">
        <v>75894.570000000007</v>
      </c>
      <c r="G36" s="863">
        <v>18358.080000000002</v>
      </c>
      <c r="H36" s="864">
        <v>1743373.48</v>
      </c>
      <c r="I36" s="850">
        <v>481</v>
      </c>
      <c r="J36" s="851">
        <v>154154804</v>
      </c>
      <c r="K36" s="863">
        <v>570075.18999999994</v>
      </c>
      <c r="L36" s="863">
        <v>288250.92</v>
      </c>
      <c r="M36" s="863">
        <v>281824.28000000003</v>
      </c>
      <c r="N36" s="865">
        <v>3035915.66</v>
      </c>
    </row>
    <row r="37" spans="1:14" x14ac:dyDescent="0.25">
      <c r="A37" s="856"/>
      <c r="B37" s="866"/>
      <c r="C37" s="858"/>
      <c r="D37" s="859"/>
      <c r="E37" s="860"/>
      <c r="F37" s="860"/>
      <c r="G37" s="860"/>
      <c r="H37" s="861"/>
      <c r="I37" s="867"/>
      <c r="J37" s="868"/>
      <c r="K37" s="860"/>
      <c r="L37" s="860"/>
      <c r="M37" s="860"/>
      <c r="N37" s="862"/>
    </row>
    <row r="38" spans="1:14" x14ac:dyDescent="0.25">
      <c r="A38" s="848" t="s">
        <v>879</v>
      </c>
      <c r="B38" s="849" t="s">
        <v>880</v>
      </c>
      <c r="C38" s="858"/>
      <c r="D38" s="859"/>
      <c r="E38" s="860"/>
      <c r="F38" s="860"/>
      <c r="G38" s="860"/>
      <c r="H38" s="861"/>
      <c r="I38" s="867"/>
      <c r="J38" s="868"/>
      <c r="K38" s="860"/>
      <c r="L38" s="860"/>
      <c r="M38" s="860"/>
      <c r="N38" s="862"/>
    </row>
    <row r="39" spans="1:14" x14ac:dyDescent="0.25">
      <c r="A39" s="856">
        <v>28</v>
      </c>
      <c r="B39" s="869" t="s">
        <v>881</v>
      </c>
      <c r="C39" s="858">
        <v>20</v>
      </c>
      <c r="D39" s="859">
        <v>519553</v>
      </c>
      <c r="E39" s="860">
        <v>1094.69</v>
      </c>
      <c r="F39" s="860">
        <v>1165.98</v>
      </c>
      <c r="G39" s="860">
        <v>-71.290000000000006</v>
      </c>
      <c r="H39" s="861">
        <v>24158.37</v>
      </c>
      <c r="I39" s="858">
        <v>18</v>
      </c>
      <c r="J39" s="859">
        <v>546121</v>
      </c>
      <c r="K39" s="860">
        <v>3879.34</v>
      </c>
      <c r="L39" s="860">
        <v>4130.7299999999996</v>
      </c>
      <c r="M39" s="860">
        <v>-251.39</v>
      </c>
      <c r="N39" s="862">
        <v>28641.62</v>
      </c>
    </row>
    <row r="40" spans="1:14" x14ac:dyDescent="0.25">
      <c r="A40" s="856">
        <v>29</v>
      </c>
      <c r="B40" s="869" t="s">
        <v>882</v>
      </c>
      <c r="C40" s="858">
        <v>31</v>
      </c>
      <c r="D40" s="859">
        <v>5291966</v>
      </c>
      <c r="E40" s="860">
        <v>5628.26</v>
      </c>
      <c r="F40" s="860">
        <v>7445.59</v>
      </c>
      <c r="G40" s="860">
        <v>-1817.33</v>
      </c>
      <c r="H40" s="861">
        <v>166686.76</v>
      </c>
      <c r="I40" s="858">
        <v>31</v>
      </c>
      <c r="J40" s="859">
        <v>5682969</v>
      </c>
      <c r="K40" s="860">
        <v>23358.35</v>
      </c>
      <c r="L40" s="860">
        <v>19932.39</v>
      </c>
      <c r="M40" s="860">
        <v>3425.96</v>
      </c>
      <c r="N40" s="862">
        <v>222915.29</v>
      </c>
    </row>
    <row r="41" spans="1:14" x14ac:dyDescent="0.25">
      <c r="A41" s="856">
        <v>30</v>
      </c>
      <c r="B41" s="869" t="s">
        <v>883</v>
      </c>
      <c r="C41" s="858">
        <v>29</v>
      </c>
      <c r="D41" s="859">
        <v>4430919</v>
      </c>
      <c r="E41" s="860">
        <v>9637.68</v>
      </c>
      <c r="F41" s="860">
        <v>10680.04</v>
      </c>
      <c r="G41" s="860">
        <v>-1042.3599999999999</v>
      </c>
      <c r="H41" s="861">
        <v>204997.12</v>
      </c>
      <c r="I41" s="858">
        <v>34</v>
      </c>
      <c r="J41" s="859">
        <v>5025177</v>
      </c>
      <c r="K41" s="860">
        <v>43893.42</v>
      </c>
      <c r="L41" s="860">
        <v>29883.52</v>
      </c>
      <c r="M41" s="860">
        <v>14009.9</v>
      </c>
      <c r="N41" s="862">
        <v>285761.55</v>
      </c>
    </row>
    <row r="42" spans="1:14" x14ac:dyDescent="0.25">
      <c r="A42" s="856">
        <v>31</v>
      </c>
      <c r="B42" s="869" t="s">
        <v>884</v>
      </c>
      <c r="C42" s="858">
        <v>13</v>
      </c>
      <c r="D42" s="859">
        <v>1139849</v>
      </c>
      <c r="E42" s="860">
        <v>3726.78</v>
      </c>
      <c r="F42" s="860">
        <v>1220.27</v>
      </c>
      <c r="G42" s="860">
        <v>2506.52</v>
      </c>
      <c r="H42" s="861">
        <v>31148.94</v>
      </c>
      <c r="I42" s="858">
        <v>25</v>
      </c>
      <c r="J42" s="859">
        <v>2768773</v>
      </c>
      <c r="K42" s="860">
        <v>34545.56</v>
      </c>
      <c r="L42" s="860">
        <v>8355.94</v>
      </c>
      <c r="M42" s="860">
        <v>26189.62</v>
      </c>
      <c r="N42" s="862">
        <v>101688.46</v>
      </c>
    </row>
    <row r="43" spans="1:14" x14ac:dyDescent="0.25">
      <c r="A43" s="856">
        <v>32</v>
      </c>
      <c r="B43" s="869" t="s">
        <v>885</v>
      </c>
      <c r="C43" s="858">
        <v>26</v>
      </c>
      <c r="D43" s="859">
        <v>435281</v>
      </c>
      <c r="E43" s="860">
        <v>29686.63</v>
      </c>
      <c r="F43" s="860">
        <v>15965.01</v>
      </c>
      <c r="G43" s="860">
        <v>13721.62</v>
      </c>
      <c r="H43" s="861">
        <v>80625.37</v>
      </c>
      <c r="I43" s="858">
        <v>30</v>
      </c>
      <c r="J43" s="859">
        <v>564124</v>
      </c>
      <c r="K43" s="860">
        <v>195638.23</v>
      </c>
      <c r="L43" s="860">
        <v>149458.48000000001</v>
      </c>
      <c r="M43" s="860">
        <v>46179.75</v>
      </c>
      <c r="N43" s="862">
        <v>196699.16</v>
      </c>
    </row>
    <row r="44" spans="1:14" x14ac:dyDescent="0.25">
      <c r="A44" s="856">
        <v>33</v>
      </c>
      <c r="B44" s="869" t="s">
        <v>886</v>
      </c>
      <c r="C44" s="858">
        <v>22</v>
      </c>
      <c r="D44" s="859">
        <v>362326</v>
      </c>
      <c r="E44" s="860">
        <v>2495.87</v>
      </c>
      <c r="F44" s="860">
        <v>1771.98</v>
      </c>
      <c r="G44" s="860">
        <v>723.89</v>
      </c>
      <c r="H44" s="861">
        <v>17888.919999999998</v>
      </c>
      <c r="I44" s="858">
        <v>22</v>
      </c>
      <c r="J44" s="859">
        <v>466589</v>
      </c>
      <c r="K44" s="860">
        <v>22512.2</v>
      </c>
      <c r="L44" s="860">
        <v>12028.21</v>
      </c>
      <c r="M44" s="860">
        <v>10483.99</v>
      </c>
      <c r="N44" s="862">
        <v>41434.639999999999</v>
      </c>
    </row>
    <row r="45" spans="1:14" x14ac:dyDescent="0.25">
      <c r="A45" s="856"/>
      <c r="B45" s="849" t="s">
        <v>887</v>
      </c>
      <c r="C45" s="850">
        <v>141</v>
      </c>
      <c r="D45" s="851">
        <v>12179894</v>
      </c>
      <c r="E45" s="863">
        <v>52269.91</v>
      </c>
      <c r="F45" s="863">
        <v>38248.870000000003</v>
      </c>
      <c r="G45" s="863">
        <v>14021.04</v>
      </c>
      <c r="H45" s="864">
        <v>525505.48</v>
      </c>
      <c r="I45" s="850">
        <v>160</v>
      </c>
      <c r="J45" s="851">
        <v>15053753</v>
      </c>
      <c r="K45" s="863">
        <v>323827.09999999998</v>
      </c>
      <c r="L45" s="863">
        <v>223789.26</v>
      </c>
      <c r="M45" s="863">
        <v>100037.83</v>
      </c>
      <c r="N45" s="865">
        <v>877140.71</v>
      </c>
    </row>
    <row r="46" spans="1:14" x14ac:dyDescent="0.25">
      <c r="A46" s="856"/>
      <c r="B46" s="866"/>
      <c r="C46" s="858"/>
      <c r="D46" s="859"/>
      <c r="E46" s="860"/>
      <c r="F46" s="860"/>
      <c r="G46" s="860"/>
      <c r="H46" s="861"/>
      <c r="I46" s="867"/>
      <c r="J46" s="868"/>
      <c r="K46" s="860"/>
      <c r="L46" s="860"/>
      <c r="M46" s="860"/>
      <c r="N46" s="862"/>
    </row>
    <row r="47" spans="1:14" x14ac:dyDescent="0.25">
      <c r="A47" s="848" t="s">
        <v>888</v>
      </c>
      <c r="B47" s="849" t="s">
        <v>889</v>
      </c>
      <c r="C47" s="858"/>
      <c r="D47" s="859"/>
      <c r="E47" s="860"/>
      <c r="F47" s="860"/>
      <c r="G47" s="860"/>
      <c r="H47" s="861"/>
      <c r="I47" s="867"/>
      <c r="J47" s="868"/>
      <c r="K47" s="860"/>
      <c r="L47" s="860"/>
      <c r="M47" s="860"/>
      <c r="N47" s="862"/>
    </row>
    <row r="48" spans="1:14" x14ac:dyDescent="0.25">
      <c r="A48" s="856">
        <v>34</v>
      </c>
      <c r="B48" s="869" t="s">
        <v>890</v>
      </c>
      <c r="C48" s="858">
        <v>26</v>
      </c>
      <c r="D48" s="859">
        <v>2774489</v>
      </c>
      <c r="E48" s="860">
        <v>701.19</v>
      </c>
      <c r="F48" s="860">
        <v>435.96</v>
      </c>
      <c r="G48" s="860">
        <v>265.23</v>
      </c>
      <c r="H48" s="861">
        <v>20199.11</v>
      </c>
      <c r="I48" s="858">
        <v>29</v>
      </c>
      <c r="J48" s="859">
        <v>2975429</v>
      </c>
      <c r="K48" s="860">
        <v>2974.38</v>
      </c>
      <c r="L48" s="860">
        <v>1484.58</v>
      </c>
      <c r="M48" s="860">
        <v>1489.8</v>
      </c>
      <c r="N48" s="862">
        <v>30263.84</v>
      </c>
    </row>
    <row r="49" spans="1:14" x14ac:dyDescent="0.25">
      <c r="A49" s="856">
        <v>35</v>
      </c>
      <c r="B49" s="869" t="s">
        <v>891</v>
      </c>
      <c r="C49" s="858">
        <v>10</v>
      </c>
      <c r="D49" s="859">
        <v>2933164</v>
      </c>
      <c r="E49" s="860">
        <v>336.48</v>
      </c>
      <c r="F49" s="860">
        <v>182.65</v>
      </c>
      <c r="G49" s="860">
        <v>153.83000000000001</v>
      </c>
      <c r="H49" s="861">
        <v>15887.98</v>
      </c>
      <c r="I49" s="858">
        <v>11</v>
      </c>
      <c r="J49" s="859">
        <v>3032199</v>
      </c>
      <c r="K49" s="860">
        <v>1388.66</v>
      </c>
      <c r="L49" s="860">
        <v>649.92999999999995</v>
      </c>
      <c r="M49" s="860">
        <v>738.73</v>
      </c>
      <c r="N49" s="862">
        <v>22448.080000000002</v>
      </c>
    </row>
    <row r="50" spans="1:14" x14ac:dyDescent="0.25">
      <c r="A50" s="856"/>
      <c r="B50" s="849" t="s">
        <v>892</v>
      </c>
      <c r="C50" s="850">
        <v>36</v>
      </c>
      <c r="D50" s="851">
        <v>5707653</v>
      </c>
      <c r="E50" s="863">
        <v>1037.67</v>
      </c>
      <c r="F50" s="863">
        <v>618.62</v>
      </c>
      <c r="G50" s="863">
        <v>419.06</v>
      </c>
      <c r="H50" s="864">
        <v>36087.08</v>
      </c>
      <c r="I50" s="850">
        <v>40</v>
      </c>
      <c r="J50" s="851">
        <v>6007628</v>
      </c>
      <c r="K50" s="863">
        <v>4363.04</v>
      </c>
      <c r="L50" s="863">
        <v>2134.5100000000002</v>
      </c>
      <c r="M50" s="863">
        <v>2228.5300000000002</v>
      </c>
      <c r="N50" s="865">
        <v>52711.91</v>
      </c>
    </row>
    <row r="51" spans="1:14" x14ac:dyDescent="0.25">
      <c r="A51" s="856"/>
      <c r="B51" s="866"/>
      <c r="C51" s="858"/>
      <c r="D51" s="859"/>
      <c r="E51" s="860"/>
      <c r="F51" s="860"/>
      <c r="G51" s="860"/>
      <c r="H51" s="861"/>
      <c r="I51" s="867"/>
      <c r="J51" s="868"/>
      <c r="K51" s="860"/>
      <c r="L51" s="860"/>
      <c r="M51" s="860"/>
      <c r="N51" s="862"/>
    </row>
    <row r="52" spans="1:14" x14ac:dyDescent="0.25">
      <c r="A52" s="848" t="s">
        <v>893</v>
      </c>
      <c r="B52" s="849" t="s">
        <v>894</v>
      </c>
      <c r="C52" s="858"/>
      <c r="D52" s="859"/>
      <c r="E52" s="860"/>
      <c r="F52" s="860"/>
      <c r="G52" s="860"/>
      <c r="H52" s="861"/>
      <c r="I52" s="867"/>
      <c r="J52" s="868"/>
      <c r="K52" s="860"/>
      <c r="L52" s="860"/>
      <c r="M52" s="860"/>
      <c r="N52" s="862"/>
    </row>
    <row r="53" spans="1:14" x14ac:dyDescent="0.25">
      <c r="A53" s="856">
        <v>36</v>
      </c>
      <c r="B53" s="857" t="s">
        <v>895</v>
      </c>
      <c r="C53" s="858">
        <v>185</v>
      </c>
      <c r="D53" s="859">
        <v>4495761</v>
      </c>
      <c r="E53" s="860">
        <v>9475.4699999999993</v>
      </c>
      <c r="F53" s="860">
        <v>10125.17</v>
      </c>
      <c r="G53" s="860">
        <v>-649.69000000000005</v>
      </c>
      <c r="H53" s="861">
        <v>175468.04</v>
      </c>
      <c r="I53" s="858">
        <v>270</v>
      </c>
      <c r="J53" s="859">
        <v>12225285</v>
      </c>
      <c r="K53" s="860">
        <v>80124.789999999994</v>
      </c>
      <c r="L53" s="860">
        <v>38537.47</v>
      </c>
      <c r="M53" s="860">
        <v>41587.32</v>
      </c>
      <c r="N53" s="862">
        <v>273175.06</v>
      </c>
    </row>
    <row r="54" spans="1:14" x14ac:dyDescent="0.25">
      <c r="A54" s="856">
        <v>37</v>
      </c>
      <c r="B54" s="857" t="s">
        <v>896</v>
      </c>
      <c r="C54" s="858">
        <v>13</v>
      </c>
      <c r="D54" s="859">
        <v>4752363</v>
      </c>
      <c r="E54" s="860">
        <v>605.99</v>
      </c>
      <c r="F54" s="860">
        <v>308.01</v>
      </c>
      <c r="G54" s="860">
        <v>297.97000000000003</v>
      </c>
      <c r="H54" s="861">
        <v>22339.39</v>
      </c>
      <c r="I54" s="858">
        <v>18</v>
      </c>
      <c r="J54" s="859">
        <v>6252992</v>
      </c>
      <c r="K54" s="860">
        <v>10894.24</v>
      </c>
      <c r="L54" s="860">
        <v>2336.3200000000002</v>
      </c>
      <c r="M54" s="860">
        <v>8557.92</v>
      </c>
      <c r="N54" s="862">
        <v>44244.82</v>
      </c>
    </row>
    <row r="55" spans="1:14" x14ac:dyDescent="0.25">
      <c r="A55" s="856">
        <v>38</v>
      </c>
      <c r="B55" s="857" t="s">
        <v>897</v>
      </c>
      <c r="C55" s="858">
        <v>161</v>
      </c>
      <c r="D55" s="859">
        <v>12124531</v>
      </c>
      <c r="E55" s="860">
        <v>28829.61</v>
      </c>
      <c r="F55" s="860">
        <v>14113.07</v>
      </c>
      <c r="G55" s="860">
        <v>14716.54</v>
      </c>
      <c r="H55" s="861">
        <v>538872.99</v>
      </c>
      <c r="I55" s="858">
        <v>214</v>
      </c>
      <c r="J55" s="859">
        <v>18347870</v>
      </c>
      <c r="K55" s="860">
        <v>146753.5</v>
      </c>
      <c r="L55" s="860">
        <v>89947.839999999997</v>
      </c>
      <c r="M55" s="860">
        <v>56805.66</v>
      </c>
      <c r="N55" s="862">
        <v>785743.37</v>
      </c>
    </row>
    <row r="56" spans="1:14" x14ac:dyDescent="0.25">
      <c r="A56" s="856">
        <v>39</v>
      </c>
      <c r="B56" s="857" t="s">
        <v>898</v>
      </c>
      <c r="C56" s="858">
        <v>50</v>
      </c>
      <c r="D56" s="859">
        <v>1348079</v>
      </c>
      <c r="E56" s="860">
        <v>781.08</v>
      </c>
      <c r="F56" s="860">
        <v>1656.37</v>
      </c>
      <c r="G56" s="860">
        <v>-875.29</v>
      </c>
      <c r="H56" s="861">
        <v>23869.39</v>
      </c>
      <c r="I56" s="858">
        <v>54</v>
      </c>
      <c r="J56" s="859">
        <v>1379573</v>
      </c>
      <c r="K56" s="860">
        <v>2342.48</v>
      </c>
      <c r="L56" s="860">
        <v>4410.46</v>
      </c>
      <c r="M56" s="860">
        <v>-2067.98</v>
      </c>
      <c r="N56" s="862">
        <v>26732.36</v>
      </c>
    </row>
    <row r="57" spans="1:14" x14ac:dyDescent="0.25">
      <c r="A57" s="856"/>
      <c r="B57" s="849" t="s">
        <v>899</v>
      </c>
      <c r="C57" s="850">
        <v>409</v>
      </c>
      <c r="D57" s="851">
        <v>22720734</v>
      </c>
      <c r="E57" s="863">
        <v>39692.15</v>
      </c>
      <c r="F57" s="863">
        <v>26202.62</v>
      </c>
      <c r="G57" s="863">
        <v>13489.53</v>
      </c>
      <c r="H57" s="864">
        <v>760549.8</v>
      </c>
      <c r="I57" s="850">
        <v>556</v>
      </c>
      <c r="J57" s="851">
        <v>38205720</v>
      </c>
      <c r="K57" s="863">
        <v>240115.02</v>
      </c>
      <c r="L57" s="863">
        <v>135232.09</v>
      </c>
      <c r="M57" s="863">
        <v>104882.92</v>
      </c>
      <c r="N57" s="865">
        <v>1129895.6200000001</v>
      </c>
    </row>
    <row r="58" spans="1:14" x14ac:dyDescent="0.25">
      <c r="A58" s="856"/>
      <c r="B58" s="866"/>
      <c r="C58" s="858"/>
      <c r="D58" s="859"/>
      <c r="E58" s="860"/>
      <c r="F58" s="860"/>
      <c r="G58" s="860"/>
      <c r="H58" s="861"/>
      <c r="I58" s="867"/>
      <c r="J58" s="868"/>
      <c r="K58" s="860"/>
      <c r="L58" s="860"/>
      <c r="M58" s="860"/>
      <c r="N58" s="862"/>
    </row>
    <row r="59" spans="1:14" x14ac:dyDescent="0.25">
      <c r="A59" s="856"/>
      <c r="B59" s="849" t="s">
        <v>900</v>
      </c>
      <c r="C59" s="850">
        <v>1299</v>
      </c>
      <c r="D59" s="851">
        <v>148689499</v>
      </c>
      <c r="E59" s="863">
        <v>2630139.44</v>
      </c>
      <c r="F59" s="863">
        <v>2445350.7799999998</v>
      </c>
      <c r="G59" s="863">
        <v>184788.63</v>
      </c>
      <c r="H59" s="864">
        <v>4412998.4400000004</v>
      </c>
      <c r="I59" s="850">
        <v>1552</v>
      </c>
      <c r="J59" s="851">
        <v>220278805</v>
      </c>
      <c r="K59" s="863">
        <v>8895917.9199999999</v>
      </c>
      <c r="L59" s="863">
        <v>8060875.2300000004</v>
      </c>
      <c r="M59" s="863">
        <v>835042.68</v>
      </c>
      <c r="N59" s="865">
        <v>6781336.6900000004</v>
      </c>
    </row>
    <row r="60" spans="1:14" x14ac:dyDescent="0.25">
      <c r="A60" s="856"/>
      <c r="B60" s="866"/>
      <c r="C60" s="858"/>
      <c r="D60" s="859"/>
      <c r="E60" s="860"/>
      <c r="F60" s="860"/>
      <c r="G60" s="860"/>
      <c r="H60" s="861"/>
      <c r="I60" s="867"/>
      <c r="J60" s="868"/>
      <c r="K60" s="860"/>
      <c r="L60" s="860"/>
      <c r="M60" s="860"/>
      <c r="N60" s="862"/>
    </row>
    <row r="61" spans="1:14" s="830" customFormat="1" x14ac:dyDescent="0.25">
      <c r="A61" s="870" t="s">
        <v>901</v>
      </c>
      <c r="B61" s="849" t="s">
        <v>902</v>
      </c>
      <c r="C61" s="858"/>
      <c r="D61" s="859"/>
      <c r="E61" s="860"/>
      <c r="F61" s="860"/>
      <c r="G61" s="860"/>
      <c r="H61" s="861"/>
      <c r="I61" s="867"/>
      <c r="J61" s="868"/>
      <c r="K61" s="860"/>
      <c r="L61" s="860"/>
      <c r="M61" s="860"/>
      <c r="N61" s="862"/>
    </row>
    <row r="62" spans="1:14" x14ac:dyDescent="0.25">
      <c r="A62" s="856" t="s">
        <v>846</v>
      </c>
      <c r="B62" s="857" t="s">
        <v>847</v>
      </c>
      <c r="C62" s="858"/>
      <c r="D62" s="859"/>
      <c r="E62" s="860"/>
      <c r="F62" s="860"/>
      <c r="G62" s="860"/>
      <c r="H62" s="861"/>
      <c r="I62" s="867"/>
      <c r="J62" s="868"/>
      <c r="K62" s="860"/>
      <c r="L62" s="860"/>
      <c r="M62" s="860"/>
      <c r="N62" s="862"/>
    </row>
    <row r="63" spans="1:14" x14ac:dyDescent="0.25">
      <c r="A63" s="856" t="s">
        <v>903</v>
      </c>
      <c r="B63" s="857" t="s">
        <v>904</v>
      </c>
      <c r="C63" s="858">
        <v>92</v>
      </c>
      <c r="D63" s="859">
        <v>134471</v>
      </c>
      <c r="E63" s="860">
        <v>102.64</v>
      </c>
      <c r="F63" s="860">
        <v>4850.99</v>
      </c>
      <c r="G63" s="860">
        <v>-4748.3500000000004</v>
      </c>
      <c r="H63" s="861">
        <v>19564.330000000002</v>
      </c>
      <c r="I63" s="858">
        <v>79</v>
      </c>
      <c r="J63" s="859">
        <v>67822</v>
      </c>
      <c r="K63" s="860">
        <v>0</v>
      </c>
      <c r="L63" s="860">
        <v>1088.52</v>
      </c>
      <c r="M63" s="860">
        <v>-1088.52</v>
      </c>
      <c r="N63" s="862">
        <v>15676.99</v>
      </c>
    </row>
    <row r="64" spans="1:14" x14ac:dyDescent="0.25">
      <c r="A64" s="856" t="s">
        <v>905</v>
      </c>
      <c r="B64" s="857" t="s">
        <v>906</v>
      </c>
      <c r="C64" s="858">
        <v>3</v>
      </c>
      <c r="D64" s="859">
        <v>2883</v>
      </c>
      <c r="E64" s="860">
        <v>0</v>
      </c>
      <c r="F64" s="860">
        <v>533.65</v>
      </c>
      <c r="G64" s="860">
        <v>-533.65</v>
      </c>
      <c r="H64" s="861">
        <v>119.12</v>
      </c>
      <c r="I64" s="858">
        <v>0</v>
      </c>
      <c r="J64" s="859">
        <v>0</v>
      </c>
      <c r="K64" s="860">
        <v>0</v>
      </c>
      <c r="L64" s="860">
        <v>0</v>
      </c>
      <c r="M64" s="860">
        <v>0</v>
      </c>
      <c r="N64" s="862">
        <v>0</v>
      </c>
    </row>
    <row r="65" spans="1:14" x14ac:dyDescent="0.25">
      <c r="A65" s="856" t="s">
        <v>907</v>
      </c>
      <c r="B65" s="857" t="s">
        <v>908</v>
      </c>
      <c r="C65" s="858">
        <v>7</v>
      </c>
      <c r="D65" s="859">
        <v>52</v>
      </c>
      <c r="E65" s="860">
        <v>0</v>
      </c>
      <c r="F65" s="860">
        <v>0</v>
      </c>
      <c r="G65" s="860">
        <v>0</v>
      </c>
      <c r="H65" s="861">
        <v>2055.17</v>
      </c>
      <c r="I65" s="858">
        <v>4</v>
      </c>
      <c r="J65" s="859">
        <v>30</v>
      </c>
      <c r="K65" s="860">
        <v>0</v>
      </c>
      <c r="L65" s="860">
        <v>606.48</v>
      </c>
      <c r="M65" s="860">
        <v>-606.48</v>
      </c>
      <c r="N65" s="862">
        <v>1086.73</v>
      </c>
    </row>
    <row r="66" spans="1:14" x14ac:dyDescent="0.25">
      <c r="A66" s="856" t="s">
        <v>909</v>
      </c>
      <c r="B66" s="857" t="s">
        <v>910</v>
      </c>
      <c r="C66" s="858">
        <v>0</v>
      </c>
      <c r="D66" s="859">
        <v>0</v>
      </c>
      <c r="E66" s="860">
        <v>0</v>
      </c>
      <c r="F66" s="860">
        <v>0</v>
      </c>
      <c r="G66" s="860">
        <v>0</v>
      </c>
      <c r="H66" s="861">
        <v>0</v>
      </c>
      <c r="I66" s="858">
        <v>1</v>
      </c>
      <c r="J66" s="859">
        <v>197210</v>
      </c>
      <c r="K66" s="860">
        <v>148.65</v>
      </c>
      <c r="L66" s="860">
        <v>556.27</v>
      </c>
      <c r="M66" s="860">
        <v>-407.62</v>
      </c>
      <c r="N66" s="862">
        <v>5447.93</v>
      </c>
    </row>
    <row r="67" spans="1:14" x14ac:dyDescent="0.25">
      <c r="A67" s="856"/>
      <c r="B67" s="849" t="s">
        <v>911</v>
      </c>
      <c r="C67" s="850">
        <v>102</v>
      </c>
      <c r="D67" s="851">
        <v>137406</v>
      </c>
      <c r="E67" s="863">
        <v>102.64</v>
      </c>
      <c r="F67" s="863">
        <v>5384.64</v>
      </c>
      <c r="G67" s="863">
        <v>-5282</v>
      </c>
      <c r="H67" s="864">
        <v>21738.61</v>
      </c>
      <c r="I67" s="850">
        <v>84</v>
      </c>
      <c r="J67" s="851">
        <v>265062</v>
      </c>
      <c r="K67" s="863">
        <v>148.65</v>
      </c>
      <c r="L67" s="863">
        <v>2251.27</v>
      </c>
      <c r="M67" s="863">
        <v>-2102.62</v>
      </c>
      <c r="N67" s="865">
        <v>22211.65</v>
      </c>
    </row>
    <row r="68" spans="1:14" x14ac:dyDescent="0.25">
      <c r="A68" s="856"/>
      <c r="B68" s="866"/>
      <c r="C68" s="858"/>
      <c r="D68" s="859"/>
      <c r="E68" s="860"/>
      <c r="F68" s="860"/>
      <c r="G68" s="860"/>
      <c r="H68" s="861"/>
      <c r="I68" s="867"/>
      <c r="J68" s="868"/>
      <c r="K68" s="860"/>
      <c r="L68" s="860"/>
      <c r="M68" s="860"/>
      <c r="N68" s="862"/>
    </row>
    <row r="69" spans="1:14" x14ac:dyDescent="0.25">
      <c r="A69" s="856" t="s">
        <v>865</v>
      </c>
      <c r="B69" s="857" t="s">
        <v>866</v>
      </c>
      <c r="C69" s="858"/>
      <c r="D69" s="859"/>
      <c r="E69" s="860"/>
      <c r="F69" s="860"/>
      <c r="G69" s="860"/>
      <c r="H69" s="861"/>
      <c r="I69" s="867"/>
      <c r="J69" s="868"/>
      <c r="K69" s="860"/>
      <c r="L69" s="860"/>
      <c r="M69" s="860"/>
      <c r="N69" s="862"/>
    </row>
    <row r="70" spans="1:14" x14ac:dyDescent="0.25">
      <c r="A70" s="856" t="s">
        <v>903</v>
      </c>
      <c r="B70" s="857" t="s">
        <v>876</v>
      </c>
      <c r="C70" s="858">
        <v>19</v>
      </c>
      <c r="D70" s="859">
        <v>292193</v>
      </c>
      <c r="E70" s="860">
        <v>0</v>
      </c>
      <c r="F70" s="860">
        <v>93.94</v>
      </c>
      <c r="G70" s="860">
        <v>-93.94</v>
      </c>
      <c r="H70" s="861">
        <v>3723.64</v>
      </c>
      <c r="I70" s="858">
        <v>18</v>
      </c>
      <c r="J70" s="859">
        <v>268283</v>
      </c>
      <c r="K70" s="860">
        <v>0</v>
      </c>
      <c r="L70" s="860">
        <v>211.82</v>
      </c>
      <c r="M70" s="860">
        <v>-211.82</v>
      </c>
      <c r="N70" s="862">
        <v>4452.17</v>
      </c>
    </row>
    <row r="71" spans="1:14" x14ac:dyDescent="0.25">
      <c r="A71" s="856" t="s">
        <v>905</v>
      </c>
      <c r="B71" s="857" t="s">
        <v>297</v>
      </c>
      <c r="C71" s="858">
        <v>5</v>
      </c>
      <c r="D71" s="859">
        <v>9876</v>
      </c>
      <c r="E71" s="860">
        <v>0</v>
      </c>
      <c r="F71" s="860">
        <v>1837.48</v>
      </c>
      <c r="G71" s="860">
        <v>-1837.48</v>
      </c>
      <c r="H71" s="861">
        <v>479.58</v>
      </c>
      <c r="I71" s="858">
        <v>0</v>
      </c>
      <c r="J71" s="859">
        <v>0</v>
      </c>
      <c r="K71" s="860">
        <v>0</v>
      </c>
      <c r="L71" s="860">
        <v>0</v>
      </c>
      <c r="M71" s="860">
        <v>0</v>
      </c>
      <c r="N71" s="862">
        <v>0</v>
      </c>
    </row>
    <row r="72" spans="1:14" x14ac:dyDescent="0.25">
      <c r="A72" s="856"/>
      <c r="B72" s="849" t="s">
        <v>911</v>
      </c>
      <c r="C72" s="850">
        <v>24</v>
      </c>
      <c r="D72" s="851">
        <v>302069</v>
      </c>
      <c r="E72" s="863">
        <v>0</v>
      </c>
      <c r="F72" s="863">
        <v>1931.42</v>
      </c>
      <c r="G72" s="863">
        <v>-1931.42</v>
      </c>
      <c r="H72" s="864">
        <v>4203.22</v>
      </c>
      <c r="I72" s="850">
        <v>18</v>
      </c>
      <c r="J72" s="851">
        <v>268283</v>
      </c>
      <c r="K72" s="863">
        <v>0</v>
      </c>
      <c r="L72" s="863">
        <v>211.82</v>
      </c>
      <c r="M72" s="863">
        <v>-211.82</v>
      </c>
      <c r="N72" s="865">
        <v>4452.17</v>
      </c>
    </row>
    <row r="73" spans="1:14" x14ac:dyDescent="0.25">
      <c r="A73" s="856"/>
      <c r="B73" s="866"/>
      <c r="C73" s="858"/>
      <c r="D73" s="859"/>
      <c r="E73" s="860"/>
      <c r="F73" s="860"/>
      <c r="G73" s="860"/>
      <c r="H73" s="861"/>
      <c r="I73" s="867"/>
      <c r="J73" s="868"/>
      <c r="K73" s="860"/>
      <c r="L73" s="860"/>
      <c r="M73" s="860"/>
      <c r="N73" s="862"/>
    </row>
    <row r="74" spans="1:14" x14ac:dyDescent="0.25">
      <c r="A74" s="856" t="s">
        <v>879</v>
      </c>
      <c r="B74" s="857" t="s">
        <v>894</v>
      </c>
      <c r="C74" s="850">
        <v>0</v>
      </c>
      <c r="D74" s="851">
        <v>0</v>
      </c>
      <c r="E74" s="863">
        <v>0</v>
      </c>
      <c r="F74" s="863">
        <v>0</v>
      </c>
      <c r="G74" s="863">
        <v>0</v>
      </c>
      <c r="H74" s="864">
        <v>0</v>
      </c>
      <c r="I74" s="871">
        <v>0</v>
      </c>
      <c r="J74" s="872">
        <v>0</v>
      </c>
      <c r="K74" s="863">
        <v>0</v>
      </c>
      <c r="L74" s="863">
        <v>0</v>
      </c>
      <c r="M74" s="863">
        <v>0</v>
      </c>
      <c r="N74" s="865">
        <v>0</v>
      </c>
    </row>
    <row r="75" spans="1:14" x14ac:dyDescent="0.25">
      <c r="A75" s="856"/>
      <c r="B75" s="866"/>
      <c r="C75" s="858"/>
      <c r="D75" s="859"/>
      <c r="E75" s="860"/>
      <c r="F75" s="860"/>
      <c r="G75" s="860"/>
      <c r="H75" s="861"/>
      <c r="I75" s="867"/>
      <c r="J75" s="868"/>
      <c r="K75" s="860"/>
      <c r="L75" s="860"/>
      <c r="M75" s="860"/>
      <c r="N75" s="862"/>
    </row>
    <row r="76" spans="1:14" x14ac:dyDescent="0.25">
      <c r="A76" s="856"/>
      <c r="B76" s="849" t="s">
        <v>912</v>
      </c>
      <c r="C76" s="850">
        <v>126</v>
      </c>
      <c r="D76" s="851">
        <v>439475</v>
      </c>
      <c r="E76" s="863">
        <v>102.64</v>
      </c>
      <c r="F76" s="863">
        <v>7316.05</v>
      </c>
      <c r="G76" s="863">
        <v>-7213.41</v>
      </c>
      <c r="H76" s="864">
        <v>25941.83</v>
      </c>
      <c r="I76" s="850">
        <v>102</v>
      </c>
      <c r="J76" s="851">
        <v>533345</v>
      </c>
      <c r="K76" s="863">
        <v>148.65</v>
      </c>
      <c r="L76" s="863">
        <v>2463.09</v>
      </c>
      <c r="M76" s="863">
        <v>-2314.44</v>
      </c>
      <c r="N76" s="865">
        <v>26663.82</v>
      </c>
    </row>
    <row r="77" spans="1:14" x14ac:dyDescent="0.25">
      <c r="A77" s="856"/>
      <c r="B77" s="866"/>
      <c r="C77" s="858"/>
      <c r="D77" s="859"/>
      <c r="E77" s="860"/>
      <c r="F77" s="860"/>
      <c r="G77" s="860"/>
      <c r="H77" s="861"/>
      <c r="I77" s="867"/>
      <c r="J77" s="868"/>
      <c r="K77" s="860"/>
      <c r="L77" s="860"/>
      <c r="M77" s="860"/>
      <c r="N77" s="862"/>
    </row>
    <row r="78" spans="1:14" s="830" customFormat="1" x14ac:dyDescent="0.25">
      <c r="A78" s="870" t="s">
        <v>913</v>
      </c>
      <c r="B78" s="849" t="s">
        <v>914</v>
      </c>
      <c r="C78" s="858"/>
      <c r="D78" s="859"/>
      <c r="E78" s="860"/>
      <c r="F78" s="860"/>
      <c r="G78" s="860"/>
      <c r="H78" s="861"/>
      <c r="I78" s="867"/>
      <c r="J78" s="868"/>
      <c r="K78" s="860"/>
      <c r="L78" s="860"/>
      <c r="M78" s="860"/>
      <c r="N78" s="862"/>
    </row>
    <row r="79" spans="1:14" x14ac:dyDescent="0.25">
      <c r="A79" s="856" t="s">
        <v>846</v>
      </c>
      <c r="B79" s="857" t="s">
        <v>847</v>
      </c>
      <c r="C79" s="850">
        <v>12</v>
      </c>
      <c r="D79" s="851">
        <v>2734</v>
      </c>
      <c r="E79" s="863">
        <v>11.01</v>
      </c>
      <c r="F79" s="863">
        <v>753.31</v>
      </c>
      <c r="G79" s="863">
        <v>-742.3</v>
      </c>
      <c r="H79" s="864">
        <v>246.94</v>
      </c>
      <c r="I79" s="850">
        <v>12</v>
      </c>
      <c r="J79" s="851">
        <v>2237</v>
      </c>
      <c r="K79" s="863">
        <v>0.03</v>
      </c>
      <c r="L79" s="863">
        <v>437.89</v>
      </c>
      <c r="M79" s="863">
        <v>-437.87</v>
      </c>
      <c r="N79" s="865">
        <v>100.66</v>
      </c>
    </row>
    <row r="80" spans="1:14" x14ac:dyDescent="0.25">
      <c r="A80" s="856"/>
      <c r="B80" s="866"/>
      <c r="C80" s="858"/>
      <c r="D80" s="859"/>
      <c r="E80" s="860"/>
      <c r="F80" s="860"/>
      <c r="G80" s="860"/>
      <c r="H80" s="861"/>
      <c r="I80" s="858"/>
      <c r="J80" s="859"/>
      <c r="K80" s="860"/>
      <c r="L80" s="860"/>
      <c r="M80" s="860"/>
      <c r="N80" s="862"/>
    </row>
    <row r="81" spans="1:14" x14ac:dyDescent="0.25">
      <c r="A81" s="856" t="s">
        <v>865</v>
      </c>
      <c r="B81" s="857" t="s">
        <v>915</v>
      </c>
      <c r="C81" s="850">
        <v>0</v>
      </c>
      <c r="D81" s="851">
        <v>0</v>
      </c>
      <c r="E81" s="863">
        <v>0</v>
      </c>
      <c r="F81" s="863">
        <v>0</v>
      </c>
      <c r="G81" s="863">
        <v>0</v>
      </c>
      <c r="H81" s="864">
        <v>0</v>
      </c>
      <c r="I81" s="850">
        <v>0</v>
      </c>
      <c r="J81" s="851">
        <v>0</v>
      </c>
      <c r="K81" s="863">
        <v>0</v>
      </c>
      <c r="L81" s="863">
        <v>0</v>
      </c>
      <c r="M81" s="863">
        <v>0</v>
      </c>
      <c r="N81" s="865">
        <v>0</v>
      </c>
    </row>
    <row r="82" spans="1:14" x14ac:dyDescent="0.25">
      <c r="A82" s="856"/>
      <c r="B82" s="866"/>
      <c r="C82" s="858"/>
      <c r="D82" s="859"/>
      <c r="E82" s="860"/>
      <c r="F82" s="860"/>
      <c r="G82" s="860"/>
      <c r="H82" s="861"/>
      <c r="I82" s="858"/>
      <c r="J82" s="859"/>
      <c r="K82" s="860"/>
      <c r="L82" s="860"/>
      <c r="M82" s="860"/>
      <c r="N82" s="862"/>
    </row>
    <row r="83" spans="1:14" x14ac:dyDescent="0.25">
      <c r="A83" s="856" t="s">
        <v>879</v>
      </c>
      <c r="B83" s="857" t="s">
        <v>894</v>
      </c>
      <c r="C83" s="850">
        <v>0</v>
      </c>
      <c r="D83" s="851">
        <v>0</v>
      </c>
      <c r="E83" s="863">
        <v>0</v>
      </c>
      <c r="F83" s="863">
        <v>0</v>
      </c>
      <c r="G83" s="863">
        <v>0</v>
      </c>
      <c r="H83" s="864">
        <v>0</v>
      </c>
      <c r="I83" s="850">
        <v>0</v>
      </c>
      <c r="J83" s="851">
        <v>0</v>
      </c>
      <c r="K83" s="863">
        <v>0</v>
      </c>
      <c r="L83" s="863">
        <v>0</v>
      </c>
      <c r="M83" s="863">
        <v>0</v>
      </c>
      <c r="N83" s="865">
        <v>0</v>
      </c>
    </row>
    <row r="84" spans="1:14" x14ac:dyDescent="0.25">
      <c r="A84" s="856"/>
      <c r="B84" s="866"/>
      <c r="C84" s="858"/>
      <c r="D84" s="859"/>
      <c r="E84" s="860"/>
      <c r="F84" s="860"/>
      <c r="G84" s="860"/>
      <c r="H84" s="861"/>
      <c r="I84" s="858"/>
      <c r="J84" s="859"/>
      <c r="K84" s="860"/>
      <c r="L84" s="860"/>
      <c r="M84" s="860"/>
      <c r="N84" s="862"/>
    </row>
    <row r="85" spans="1:14" x14ac:dyDescent="0.25">
      <c r="A85" s="856"/>
      <c r="B85" s="849" t="s">
        <v>916</v>
      </c>
      <c r="C85" s="850">
        <v>12</v>
      </c>
      <c r="D85" s="851">
        <v>2734</v>
      </c>
      <c r="E85" s="863">
        <v>11.01</v>
      </c>
      <c r="F85" s="863">
        <v>753.31</v>
      </c>
      <c r="G85" s="863">
        <v>-742.3</v>
      </c>
      <c r="H85" s="864">
        <v>246.94</v>
      </c>
      <c r="I85" s="850">
        <v>12</v>
      </c>
      <c r="J85" s="851">
        <v>2237</v>
      </c>
      <c r="K85" s="863">
        <v>0.03</v>
      </c>
      <c r="L85" s="863">
        <v>437.89</v>
      </c>
      <c r="M85" s="863">
        <v>-437.87</v>
      </c>
      <c r="N85" s="865">
        <v>100.66</v>
      </c>
    </row>
    <row r="86" spans="1:14" x14ac:dyDescent="0.25">
      <c r="A86" s="856"/>
      <c r="B86" s="866"/>
      <c r="C86" s="858"/>
      <c r="D86" s="859"/>
      <c r="E86" s="860"/>
      <c r="F86" s="860"/>
      <c r="G86" s="860"/>
      <c r="H86" s="861"/>
      <c r="I86" s="858"/>
      <c r="J86" s="859"/>
      <c r="K86" s="860"/>
      <c r="L86" s="860"/>
      <c r="M86" s="860"/>
      <c r="N86" s="862"/>
    </row>
    <row r="87" spans="1:14" s="830" customFormat="1" x14ac:dyDescent="0.25">
      <c r="A87" s="873"/>
      <c r="B87" s="849" t="s">
        <v>917</v>
      </c>
      <c r="C87" s="850">
        <v>1437</v>
      </c>
      <c r="D87" s="851">
        <v>149131708</v>
      </c>
      <c r="E87" s="863">
        <v>2630253.1</v>
      </c>
      <c r="F87" s="863">
        <v>2453420.14</v>
      </c>
      <c r="G87" s="863">
        <v>176832.92</v>
      </c>
      <c r="H87" s="864">
        <v>4439187.21</v>
      </c>
      <c r="I87" s="850">
        <v>1666</v>
      </c>
      <c r="J87" s="851">
        <v>220814387</v>
      </c>
      <c r="K87" s="863">
        <v>8896066.5999999996</v>
      </c>
      <c r="L87" s="863">
        <v>8063776.2199999997</v>
      </c>
      <c r="M87" s="863">
        <v>832290.38</v>
      </c>
      <c r="N87" s="865">
        <v>6808101.1699999999</v>
      </c>
    </row>
    <row r="88" spans="1:14" x14ac:dyDescent="0.25">
      <c r="A88" s="856"/>
      <c r="B88" s="866"/>
      <c r="C88" s="858"/>
      <c r="D88" s="859"/>
      <c r="E88" s="860"/>
      <c r="F88" s="860"/>
      <c r="G88" s="860"/>
      <c r="H88" s="861"/>
      <c r="I88" s="858"/>
      <c r="J88" s="859"/>
      <c r="K88" s="860"/>
      <c r="L88" s="860"/>
      <c r="M88" s="860"/>
      <c r="N88" s="862"/>
    </row>
    <row r="89" spans="1:14" ht="15.75" thickBot="1" x14ac:dyDescent="0.3">
      <c r="A89" s="874"/>
      <c r="B89" s="875" t="s">
        <v>918</v>
      </c>
      <c r="C89" s="876">
        <v>76</v>
      </c>
      <c r="D89" s="877">
        <v>1870167</v>
      </c>
      <c r="E89" s="878">
        <v>2720.01</v>
      </c>
      <c r="F89" s="878">
        <v>4622.68</v>
      </c>
      <c r="G89" s="878">
        <v>-1902.68</v>
      </c>
      <c r="H89" s="879">
        <v>67690.490000000005</v>
      </c>
      <c r="I89" s="876">
        <v>88</v>
      </c>
      <c r="J89" s="877">
        <v>3088215</v>
      </c>
      <c r="K89" s="878">
        <v>15294.92</v>
      </c>
      <c r="L89" s="878">
        <v>10222.120000000001</v>
      </c>
      <c r="M89" s="878">
        <v>5072.8</v>
      </c>
      <c r="N89" s="880">
        <v>89180.32</v>
      </c>
    </row>
    <row r="90" spans="1:14" x14ac:dyDescent="0.25">
      <c r="A90" s="881"/>
      <c r="B90" s="882"/>
      <c r="C90" s="883"/>
      <c r="D90" s="883"/>
      <c r="E90" s="884"/>
      <c r="F90" s="884"/>
      <c r="G90" s="884"/>
      <c r="H90" s="884"/>
      <c r="I90" s="883"/>
      <c r="J90" s="883"/>
      <c r="K90" s="884"/>
      <c r="L90" s="884"/>
      <c r="M90" s="884"/>
      <c r="N90" s="884"/>
    </row>
    <row r="91" spans="1:14" x14ac:dyDescent="0.25">
      <c r="A91" s="885" t="s">
        <v>79</v>
      </c>
      <c r="B91" s="885"/>
      <c r="C91" s="886"/>
      <c r="D91" s="886"/>
      <c r="E91" s="887"/>
      <c r="F91" s="887"/>
      <c r="G91" s="887"/>
      <c r="H91" s="884"/>
    </row>
    <row r="92" spans="1:14" ht="15" customHeight="1" x14ac:dyDescent="0.25">
      <c r="A92" s="2153" t="s">
        <v>919</v>
      </c>
      <c r="B92" s="2153"/>
      <c r="C92" s="2153"/>
      <c r="D92" s="2153"/>
      <c r="E92" s="887"/>
      <c r="F92" s="887"/>
      <c r="G92" s="887"/>
      <c r="H92" s="884"/>
    </row>
    <row r="93" spans="1:14" ht="15" customHeight="1" x14ac:dyDescent="0.25">
      <c r="A93" s="2154" t="s">
        <v>1459</v>
      </c>
      <c r="B93" s="2154"/>
      <c r="C93" s="890"/>
      <c r="D93" s="890"/>
      <c r="E93" s="891"/>
      <c r="F93" s="891"/>
      <c r="G93" s="891"/>
    </row>
    <row r="94" spans="1:14" ht="21" customHeight="1" x14ac:dyDescent="0.25">
      <c r="A94" s="2155" t="s">
        <v>920</v>
      </c>
      <c r="B94" s="2156"/>
      <c r="C94" s="2156"/>
      <c r="D94" s="2156"/>
      <c r="E94" s="2156"/>
      <c r="F94" s="2156"/>
      <c r="G94" s="2156"/>
    </row>
    <row r="95" spans="1:14" ht="15" customHeight="1" x14ac:dyDescent="0.25">
      <c r="A95" s="2155" t="s">
        <v>128</v>
      </c>
      <c r="B95" s="2155"/>
      <c r="C95" s="890"/>
      <c r="D95" s="890"/>
      <c r="E95" s="891"/>
      <c r="F95" s="891"/>
      <c r="G95" s="891"/>
    </row>
    <row r="99" spans="3:3" x14ac:dyDescent="0.25">
      <c r="C99" s="892"/>
    </row>
    <row r="100" spans="3:3" x14ac:dyDescent="0.25">
      <c r="C100" s="892"/>
    </row>
    <row r="101" spans="3:3" x14ac:dyDescent="0.25">
      <c r="C101" s="892"/>
    </row>
  </sheetData>
  <mergeCells count="9">
    <mergeCell ref="A92:D92"/>
    <mergeCell ref="A93:B93"/>
    <mergeCell ref="A94:G94"/>
    <mergeCell ref="A95:B95"/>
    <mergeCell ref="A1:D1"/>
    <mergeCell ref="A2:A3"/>
    <mergeCell ref="B2:B3"/>
    <mergeCell ref="C2:H2"/>
    <mergeCell ref="I2:N2"/>
  </mergeCells>
  <pageMargins left="0.7" right="0.7" top="0.75" bottom="0.75" header="0.3" footer="0.3"/>
  <pageSetup paperSize="9" scale="51"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workbookViewId="0">
      <selection activeCell="C15" sqref="C15"/>
    </sheetView>
  </sheetViews>
  <sheetFormatPr defaultColWidth="9.140625" defaultRowHeight="15" x14ac:dyDescent="0.25"/>
  <cols>
    <col min="1" max="1" width="14.42578125" style="812" bestFit="1" customWidth="1"/>
    <col min="2" max="3" width="14.85546875" style="812" bestFit="1" customWidth="1"/>
    <col min="4" max="4" width="13.7109375" style="812" bestFit="1" customWidth="1"/>
    <col min="5" max="6" width="14.85546875" style="812" bestFit="1" customWidth="1"/>
    <col min="7" max="7" width="13.7109375" style="812" bestFit="1" customWidth="1"/>
    <col min="8" max="9" width="12.85546875" style="812" bestFit="1" customWidth="1"/>
    <col min="10" max="10" width="16.140625" style="812" bestFit="1" customWidth="1"/>
    <col min="11" max="11" width="10" style="812" customWidth="1"/>
    <col min="12" max="16384" width="9.140625" style="812"/>
  </cols>
  <sheetData>
    <row r="1" spans="1:18" ht="15" customHeight="1" x14ac:dyDescent="0.25">
      <c r="A1" s="2158" t="s">
        <v>921</v>
      </c>
      <c r="B1" s="2159"/>
      <c r="C1" s="2159"/>
      <c r="D1" s="2159"/>
      <c r="E1" s="2159"/>
      <c r="F1" s="2159"/>
      <c r="G1" s="2159"/>
      <c r="H1" s="2159"/>
      <c r="I1" s="2159"/>
      <c r="J1" s="2160"/>
    </row>
    <row r="2" spans="1:18" s="893" customFormat="1" x14ac:dyDescent="0.25">
      <c r="A2" s="2161" t="s">
        <v>114</v>
      </c>
      <c r="B2" s="2162" t="s">
        <v>575</v>
      </c>
      <c r="C2" s="2162"/>
      <c r="D2" s="2162"/>
      <c r="E2" s="2162" t="s">
        <v>138</v>
      </c>
      <c r="F2" s="2162"/>
      <c r="G2" s="2162"/>
      <c r="H2" s="2162" t="s">
        <v>94</v>
      </c>
      <c r="I2" s="2162"/>
      <c r="J2" s="2162"/>
      <c r="K2" s="812"/>
      <c r="L2" s="812"/>
      <c r="M2" s="812"/>
      <c r="N2" s="812"/>
      <c r="O2" s="812"/>
      <c r="P2" s="812"/>
      <c r="Q2" s="812"/>
      <c r="R2" s="812"/>
    </row>
    <row r="3" spans="1:18" s="893" customFormat="1" ht="45" x14ac:dyDescent="0.25">
      <c r="A3" s="2161"/>
      <c r="B3" s="894" t="s">
        <v>922</v>
      </c>
      <c r="C3" s="894" t="s">
        <v>923</v>
      </c>
      <c r="D3" s="894" t="s">
        <v>924</v>
      </c>
      <c r="E3" s="894" t="s">
        <v>922</v>
      </c>
      <c r="F3" s="894" t="s">
        <v>923</v>
      </c>
      <c r="G3" s="894" t="s">
        <v>924</v>
      </c>
      <c r="H3" s="894" t="s">
        <v>922</v>
      </c>
      <c r="I3" s="894" t="s">
        <v>923</v>
      </c>
      <c r="J3" s="894" t="s">
        <v>924</v>
      </c>
      <c r="K3" s="812"/>
      <c r="L3" s="812"/>
      <c r="M3" s="812"/>
      <c r="N3" s="812"/>
      <c r="O3" s="812"/>
      <c r="P3" s="812"/>
      <c r="Q3" s="812"/>
      <c r="R3" s="812"/>
    </row>
    <row r="4" spans="1:18" s="897" customFormat="1" x14ac:dyDescent="0.25">
      <c r="A4" s="895" t="s">
        <v>477</v>
      </c>
      <c r="B4" s="896">
        <v>1689869.16</v>
      </c>
      <c r="C4" s="896">
        <v>1489137.0499999998</v>
      </c>
      <c r="D4" s="896">
        <v>200732.11000000004</v>
      </c>
      <c r="E4" s="896">
        <v>1900513.16</v>
      </c>
      <c r="F4" s="896">
        <v>2096290.51</v>
      </c>
      <c r="G4" s="896">
        <v>-195777.35</v>
      </c>
      <c r="H4" s="896">
        <v>3590382.3200000003</v>
      </c>
      <c r="I4" s="896">
        <v>3585427.5599999996</v>
      </c>
      <c r="J4" s="896">
        <v>4954.7600000000239</v>
      </c>
      <c r="K4" s="812"/>
      <c r="L4" s="812"/>
      <c r="M4" s="812"/>
      <c r="N4" s="812"/>
      <c r="O4" s="812"/>
      <c r="P4" s="812"/>
      <c r="Q4" s="812"/>
      <c r="R4" s="812"/>
    </row>
    <row r="5" spans="1:18" s="897" customFormat="1" x14ac:dyDescent="0.25">
      <c r="A5" s="898" t="s">
        <v>681</v>
      </c>
      <c r="B5" s="818">
        <f>SUM(B6:B13)</f>
        <v>1943716.3099999998</v>
      </c>
      <c r="C5" s="818">
        <f t="shared" ref="C5:J5" si="0">SUM(C6:C13)</f>
        <v>1618828.5599999998</v>
      </c>
      <c r="D5" s="818">
        <f t="shared" si="0"/>
        <v>324887.75</v>
      </c>
      <c r="E5" s="818">
        <f t="shared" si="0"/>
        <v>1368018.0499999998</v>
      </c>
      <c r="F5" s="818">
        <f t="shared" si="0"/>
        <v>1558492.1200000003</v>
      </c>
      <c r="G5" s="818">
        <f t="shared" si="0"/>
        <v>-190474.07</v>
      </c>
      <c r="H5" s="818">
        <f t="shared" si="0"/>
        <v>3311734.36</v>
      </c>
      <c r="I5" s="818">
        <f t="shared" si="0"/>
        <v>3177320.68</v>
      </c>
      <c r="J5" s="818">
        <f t="shared" si="0"/>
        <v>134413.68</v>
      </c>
      <c r="K5" s="899"/>
      <c r="L5" s="899"/>
      <c r="M5" s="899"/>
      <c r="N5" s="899"/>
      <c r="O5" s="899"/>
      <c r="P5" s="899"/>
      <c r="Q5" s="899"/>
      <c r="R5" s="899"/>
    </row>
    <row r="6" spans="1:18" s="893" customFormat="1" x14ac:dyDescent="0.25">
      <c r="A6" s="630">
        <v>45412</v>
      </c>
      <c r="B6" s="900">
        <v>206765.05</v>
      </c>
      <c r="C6" s="900">
        <v>173941.35</v>
      </c>
      <c r="D6" s="901">
        <f>B6-C6</f>
        <v>32823.699999999983</v>
      </c>
      <c r="E6" s="900">
        <v>141518.29999999999</v>
      </c>
      <c r="F6" s="902">
        <v>126989.36</v>
      </c>
      <c r="G6" s="901">
        <f>E6-F6</f>
        <v>14528.939999999988</v>
      </c>
      <c r="H6" s="901">
        <f t="shared" ref="H6:J11" si="1">B6+E6</f>
        <v>348283.35</v>
      </c>
      <c r="I6" s="901">
        <f t="shared" si="1"/>
        <v>300930.71000000002</v>
      </c>
      <c r="J6" s="901">
        <f t="shared" si="1"/>
        <v>47352.63999999997</v>
      </c>
      <c r="K6" s="812"/>
      <c r="L6" s="812"/>
      <c r="M6" s="812"/>
      <c r="N6" s="812"/>
      <c r="O6" s="812"/>
      <c r="P6" s="812"/>
      <c r="Q6" s="812"/>
      <c r="R6" s="812"/>
    </row>
    <row r="7" spans="1:18" s="225" customFormat="1" ht="15" customHeight="1" x14ac:dyDescent="0.25">
      <c r="A7" s="630">
        <v>45443</v>
      </c>
      <c r="B7" s="903">
        <v>250702.03</v>
      </c>
      <c r="C7" s="903">
        <v>202603.02</v>
      </c>
      <c r="D7" s="903">
        <v>48099.01</v>
      </c>
      <c r="E7" s="903">
        <v>181627.12</v>
      </c>
      <c r="F7" s="903">
        <v>225723.47</v>
      </c>
      <c r="G7" s="903">
        <v>-44096.35</v>
      </c>
      <c r="H7" s="901">
        <f t="shared" si="1"/>
        <v>432329.15</v>
      </c>
      <c r="I7" s="901">
        <f t="shared" si="1"/>
        <v>428326.49</v>
      </c>
      <c r="J7" s="901">
        <f t="shared" si="1"/>
        <v>4002.6600000000035</v>
      </c>
    </row>
    <row r="8" spans="1:18" s="225" customFormat="1" ht="15" customHeight="1" x14ac:dyDescent="0.25">
      <c r="A8" s="630">
        <v>45473</v>
      </c>
      <c r="B8" s="903">
        <v>286508.09999999998</v>
      </c>
      <c r="C8" s="903">
        <v>258282.46</v>
      </c>
      <c r="D8" s="903">
        <v>28225.64</v>
      </c>
      <c r="E8" s="903">
        <v>177883.69</v>
      </c>
      <c r="F8" s="903">
        <v>182683.28</v>
      </c>
      <c r="G8" s="903">
        <v>-4799.59</v>
      </c>
      <c r="H8" s="903">
        <f t="shared" si="1"/>
        <v>464391.79</v>
      </c>
      <c r="I8" s="903">
        <f t="shared" si="1"/>
        <v>440965.74</v>
      </c>
      <c r="J8" s="903">
        <f t="shared" si="1"/>
        <v>23426.05</v>
      </c>
      <c r="M8" s="280"/>
      <c r="N8" s="280"/>
      <c r="O8" s="280"/>
    </row>
    <row r="9" spans="1:18" s="225" customFormat="1" x14ac:dyDescent="0.25">
      <c r="A9" s="630">
        <v>45504</v>
      </c>
      <c r="B9" s="903">
        <v>225680.35</v>
      </c>
      <c r="C9" s="903">
        <v>200590.98</v>
      </c>
      <c r="D9" s="903">
        <v>25089.37</v>
      </c>
      <c r="E9" s="903">
        <v>98533.36</v>
      </c>
      <c r="F9" s="903">
        <v>109112.64</v>
      </c>
      <c r="G9" s="903">
        <v>-10579.28</v>
      </c>
      <c r="H9" s="903">
        <f t="shared" si="1"/>
        <v>324213.71000000002</v>
      </c>
      <c r="I9" s="903">
        <f t="shared" si="1"/>
        <v>309703.62</v>
      </c>
      <c r="J9" s="903">
        <f t="shared" si="1"/>
        <v>14510.089999999998</v>
      </c>
      <c r="M9" s="280"/>
      <c r="N9" s="280"/>
      <c r="O9" s="280"/>
    </row>
    <row r="10" spans="1:18" s="225" customFormat="1" x14ac:dyDescent="0.25">
      <c r="A10" s="630">
        <v>45535</v>
      </c>
      <c r="B10" s="903">
        <v>241582.3</v>
      </c>
      <c r="C10" s="903">
        <v>209897.08</v>
      </c>
      <c r="D10" s="903">
        <v>31685.22</v>
      </c>
      <c r="E10" s="903">
        <v>180091.9</v>
      </c>
      <c r="F10" s="903">
        <v>232562.32</v>
      </c>
      <c r="G10" s="903">
        <v>-52470.42</v>
      </c>
      <c r="H10" s="903">
        <f t="shared" si="1"/>
        <v>421674.19999999995</v>
      </c>
      <c r="I10" s="903">
        <f t="shared" si="1"/>
        <v>442459.4</v>
      </c>
      <c r="J10" s="903">
        <f t="shared" si="1"/>
        <v>-20785.199999999997</v>
      </c>
    </row>
    <row r="11" spans="1:18" s="225" customFormat="1" x14ac:dyDescent="0.25">
      <c r="A11" s="630">
        <v>45565</v>
      </c>
      <c r="B11" s="903">
        <v>266460.02</v>
      </c>
      <c r="C11" s="903">
        <v>233898.74</v>
      </c>
      <c r="D11" s="903">
        <v>32561.279999999999</v>
      </c>
      <c r="E11" s="903">
        <v>209098.74</v>
      </c>
      <c r="F11" s="903">
        <v>245494.38</v>
      </c>
      <c r="G11" s="903">
        <v>-36395.64</v>
      </c>
      <c r="H11" s="903">
        <f t="shared" si="1"/>
        <v>475558.76</v>
      </c>
      <c r="I11" s="903">
        <f t="shared" si="1"/>
        <v>479393.12</v>
      </c>
      <c r="J11" s="903">
        <f t="shared" si="1"/>
        <v>-3834.3600000000006</v>
      </c>
    </row>
    <row r="12" spans="1:18" s="225" customFormat="1" x14ac:dyDescent="0.25">
      <c r="A12" s="630">
        <v>45596</v>
      </c>
      <c r="B12" s="903">
        <v>281146.5</v>
      </c>
      <c r="C12" s="903">
        <v>190375.53</v>
      </c>
      <c r="D12" s="903">
        <v>90770.97</v>
      </c>
      <c r="E12" s="903">
        <v>215839.02</v>
      </c>
      <c r="F12" s="903">
        <v>240105.32</v>
      </c>
      <c r="G12" s="903">
        <v>-24266.3</v>
      </c>
      <c r="H12" s="903">
        <f t="shared" ref="H12:J13" si="2">B12+E12</f>
        <v>496985.52</v>
      </c>
      <c r="I12" s="903">
        <f t="shared" si="2"/>
        <v>430480.85</v>
      </c>
      <c r="J12" s="903">
        <f t="shared" si="2"/>
        <v>66504.67</v>
      </c>
    </row>
    <row r="13" spans="1:18" s="225" customFormat="1" x14ac:dyDescent="0.25">
      <c r="A13" s="630">
        <v>45626</v>
      </c>
      <c r="B13" s="903">
        <v>184871.96</v>
      </c>
      <c r="C13" s="903">
        <v>149239.4</v>
      </c>
      <c r="D13" s="903">
        <v>35632.559999999998</v>
      </c>
      <c r="E13" s="903">
        <v>163425.92000000001</v>
      </c>
      <c r="F13" s="903">
        <v>195821.35</v>
      </c>
      <c r="G13" s="903">
        <v>-32395.43</v>
      </c>
      <c r="H13" s="903">
        <f t="shared" si="2"/>
        <v>348297.88</v>
      </c>
      <c r="I13" s="903">
        <f t="shared" si="2"/>
        <v>345060.75</v>
      </c>
      <c r="J13" s="903">
        <f t="shared" si="2"/>
        <v>3237.1299999999974</v>
      </c>
    </row>
    <row r="14" spans="1:18" s="225" customFormat="1" x14ac:dyDescent="0.25">
      <c r="A14" s="599"/>
      <c r="B14" s="904"/>
      <c r="C14" s="904"/>
      <c r="D14" s="904"/>
      <c r="E14" s="904"/>
      <c r="F14" s="904"/>
      <c r="G14" s="904"/>
      <c r="H14" s="904"/>
      <c r="I14" s="904"/>
      <c r="J14" s="904"/>
    </row>
    <row r="15" spans="1:18" ht="15" customHeight="1" x14ac:dyDescent="0.25">
      <c r="A15" s="433" t="s">
        <v>1459</v>
      </c>
      <c r="B15" s="905"/>
      <c r="C15" s="905"/>
      <c r="D15" s="905"/>
      <c r="E15" s="905"/>
      <c r="F15" s="905"/>
      <c r="G15" s="905"/>
      <c r="H15" s="905"/>
      <c r="I15" s="905"/>
      <c r="J15" s="905"/>
    </row>
    <row r="16" spans="1:18" ht="15" customHeight="1" x14ac:dyDescent="0.25">
      <c r="A16" s="2157" t="s">
        <v>925</v>
      </c>
      <c r="B16" s="2157"/>
      <c r="C16" s="2157"/>
      <c r="D16" s="2157"/>
      <c r="E16" s="2157"/>
      <c r="F16" s="2157"/>
      <c r="G16" s="2157"/>
      <c r="H16" s="2157"/>
      <c r="I16" s="2157"/>
      <c r="J16" s="2157"/>
    </row>
    <row r="17" spans="1:10" x14ac:dyDescent="0.25">
      <c r="A17" s="905" t="s">
        <v>141</v>
      </c>
      <c r="B17" s="905"/>
      <c r="C17" s="906"/>
      <c r="D17" s="906"/>
      <c r="E17" s="906"/>
      <c r="F17" s="906"/>
      <c r="G17" s="906"/>
      <c r="H17" s="906"/>
      <c r="I17" s="906"/>
      <c r="J17" s="906"/>
    </row>
    <row r="18" spans="1:10" x14ac:dyDescent="0.25">
      <c r="B18" s="1343"/>
      <c r="C18" s="1343"/>
      <c r="D18" s="1343"/>
      <c r="E18" s="1343"/>
      <c r="F18" s="1343"/>
      <c r="G18" s="1343"/>
      <c r="H18" s="1343"/>
      <c r="I18" s="1343"/>
      <c r="J18" s="1343"/>
    </row>
    <row r="19" spans="1:10" x14ac:dyDescent="0.25">
      <c r="B19" s="1343"/>
      <c r="C19" s="1343"/>
      <c r="D19" s="1343"/>
      <c r="E19" s="1343"/>
      <c r="F19" s="1343"/>
      <c r="G19" s="1343"/>
      <c r="H19" s="1343"/>
      <c r="I19" s="1343"/>
      <c r="J19" s="1343"/>
    </row>
  </sheetData>
  <mergeCells count="6">
    <mergeCell ref="A16:J16"/>
    <mergeCell ref="A1:J1"/>
    <mergeCell ref="A2:A3"/>
    <mergeCell ref="B2:D2"/>
    <mergeCell ref="E2:G2"/>
    <mergeCell ref="H2:J2"/>
  </mergeCells>
  <pageMargins left="0.7" right="0.7" top="0.75" bottom="0.75" header="0.3" footer="0.3"/>
  <pageSetup paperSize="9" scale="60"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C15" sqref="C15"/>
    </sheetView>
  </sheetViews>
  <sheetFormatPr defaultRowHeight="15" x14ac:dyDescent="0.25"/>
  <cols>
    <col min="1" max="1" width="29" style="280" customWidth="1"/>
    <col min="2" max="2" width="18.28515625" style="280" customWidth="1"/>
    <col min="3" max="3" width="13.28515625" style="280" customWidth="1"/>
    <col min="4" max="4" width="12.7109375" style="280" customWidth="1"/>
    <col min="5" max="5" width="11.85546875" style="280" bestFit="1" customWidth="1"/>
    <col min="6" max="6" width="12.85546875" style="280" bestFit="1" customWidth="1"/>
    <col min="7" max="7" width="14" style="280" customWidth="1"/>
    <col min="8" max="8" width="13.28515625" style="280" customWidth="1"/>
    <col min="9" max="9" width="11.7109375" style="280" customWidth="1"/>
    <col min="10" max="10" width="11.85546875" style="280" bestFit="1" customWidth="1"/>
    <col min="11" max="11" width="12.85546875" style="280" bestFit="1" customWidth="1"/>
    <col min="12" max="12" width="10.5703125" style="280" bestFit="1" customWidth="1"/>
    <col min="13" max="16384" width="9.140625" style="280"/>
  </cols>
  <sheetData>
    <row r="1" spans="1:11" x14ac:dyDescent="0.25">
      <c r="A1" s="551" t="s">
        <v>54</v>
      </c>
      <c r="B1" s="551"/>
      <c r="C1" s="551"/>
      <c r="D1" s="551"/>
      <c r="E1" s="551"/>
      <c r="F1" s="551"/>
      <c r="G1" s="551"/>
      <c r="H1" s="551"/>
      <c r="I1" s="551"/>
      <c r="J1" s="551"/>
      <c r="K1" s="551"/>
    </row>
    <row r="2" spans="1:11" x14ac:dyDescent="0.25">
      <c r="A2" s="907" t="s">
        <v>114</v>
      </c>
      <c r="B2" s="2163" t="s">
        <v>1355</v>
      </c>
      <c r="C2" s="2164"/>
      <c r="D2" s="2164"/>
      <c r="E2" s="2164"/>
      <c r="F2" s="2165"/>
      <c r="G2" s="2163" t="s">
        <v>1358</v>
      </c>
      <c r="H2" s="2164"/>
      <c r="I2" s="2164"/>
      <c r="J2" s="2164"/>
      <c r="K2" s="2165"/>
    </row>
    <row r="3" spans="1:11" ht="30" x14ac:dyDescent="0.25">
      <c r="A3" s="908" t="s">
        <v>574</v>
      </c>
      <c r="B3" s="909" t="s">
        <v>926</v>
      </c>
      <c r="C3" s="909" t="s">
        <v>927</v>
      </c>
      <c r="D3" s="909" t="s">
        <v>928</v>
      </c>
      <c r="E3" s="909" t="s">
        <v>929</v>
      </c>
      <c r="F3" s="909" t="s">
        <v>94</v>
      </c>
      <c r="G3" s="909" t="s">
        <v>930</v>
      </c>
      <c r="H3" s="909" t="s">
        <v>927</v>
      </c>
      <c r="I3" s="909" t="s">
        <v>928</v>
      </c>
      <c r="J3" s="909" t="s">
        <v>931</v>
      </c>
      <c r="K3" s="910" t="s">
        <v>94</v>
      </c>
    </row>
    <row r="4" spans="1:11" x14ac:dyDescent="0.25">
      <c r="A4" s="911" t="s">
        <v>932</v>
      </c>
      <c r="B4" s="912">
        <v>176750</v>
      </c>
      <c r="C4" s="912">
        <v>5976</v>
      </c>
      <c r="D4" s="913">
        <v>401</v>
      </c>
      <c r="E4" s="912">
        <v>1409</v>
      </c>
      <c r="F4" s="914">
        <v>184536</v>
      </c>
      <c r="G4" s="912">
        <v>142504</v>
      </c>
      <c r="H4" s="912">
        <v>4835</v>
      </c>
      <c r="I4" s="912">
        <v>97</v>
      </c>
      <c r="J4" s="912">
        <v>1552</v>
      </c>
      <c r="K4" s="915">
        <v>148988</v>
      </c>
    </row>
    <row r="5" spans="1:11" x14ac:dyDescent="0.25">
      <c r="A5" s="2166" t="s">
        <v>933</v>
      </c>
      <c r="B5" s="2167"/>
      <c r="C5" s="2167"/>
      <c r="D5" s="2167"/>
      <c r="E5" s="2167"/>
      <c r="F5" s="2167"/>
      <c r="G5" s="2167"/>
      <c r="H5" s="2167"/>
      <c r="I5" s="2167"/>
      <c r="J5" s="2167"/>
      <c r="K5" s="2168"/>
    </row>
    <row r="6" spans="1:11" x14ac:dyDescent="0.25">
      <c r="A6" s="911" t="s">
        <v>934</v>
      </c>
      <c r="B6" s="916">
        <v>359090.21230999997</v>
      </c>
      <c r="C6" s="916">
        <v>40748.158789999987</v>
      </c>
      <c r="D6" s="916">
        <v>0</v>
      </c>
      <c r="E6" s="916">
        <v>0</v>
      </c>
      <c r="F6" s="917">
        <v>399838.37109999999</v>
      </c>
      <c r="G6" s="912">
        <v>281173.6113500002</v>
      </c>
      <c r="H6" s="912">
        <v>27955.947090000001</v>
      </c>
      <c r="I6" s="912">
        <v>0</v>
      </c>
      <c r="J6" s="912">
        <v>0</v>
      </c>
      <c r="K6" s="915">
        <v>309129.55844000017</v>
      </c>
    </row>
    <row r="7" spans="1:11" x14ac:dyDescent="0.25">
      <c r="A7" s="911" t="s">
        <v>935</v>
      </c>
      <c r="B7" s="916">
        <v>1753.5855699999995</v>
      </c>
      <c r="C7" s="916">
        <v>572.58439999999996</v>
      </c>
      <c r="D7" s="916">
        <v>1606.87221</v>
      </c>
      <c r="E7" s="916">
        <v>0</v>
      </c>
      <c r="F7" s="917">
        <v>3933.0421799999995</v>
      </c>
      <c r="G7" s="912">
        <v>936.13504999999964</v>
      </c>
      <c r="H7" s="912">
        <v>409.34803999999997</v>
      </c>
      <c r="I7" s="912">
        <v>739</v>
      </c>
      <c r="J7" s="912">
        <v>0</v>
      </c>
      <c r="K7" s="915">
        <v>2084.4830899999997</v>
      </c>
    </row>
    <row r="8" spans="1:11" x14ac:dyDescent="0.25">
      <c r="A8" s="911" t="s">
        <v>936</v>
      </c>
      <c r="B8" s="916">
        <v>2534215.9056100002</v>
      </c>
      <c r="C8" s="916">
        <v>191858.41097</v>
      </c>
      <c r="D8" s="916">
        <v>0</v>
      </c>
      <c r="E8" s="916">
        <v>0</v>
      </c>
      <c r="F8" s="917">
        <v>2726074.3165800003</v>
      </c>
      <c r="G8" s="912">
        <v>2204811.97774</v>
      </c>
      <c r="H8" s="912">
        <v>172906.75875000001</v>
      </c>
      <c r="I8" s="912">
        <v>0</v>
      </c>
      <c r="J8" s="912">
        <v>0</v>
      </c>
      <c r="K8" s="915">
        <v>2377718.73649</v>
      </c>
    </row>
    <row r="9" spans="1:11" x14ac:dyDescent="0.25">
      <c r="A9" s="911" t="s">
        <v>937</v>
      </c>
      <c r="B9" s="916">
        <v>23479.850439999998</v>
      </c>
      <c r="C9" s="916">
        <v>229.76651000000001</v>
      </c>
      <c r="D9" s="916">
        <v>495.4</v>
      </c>
      <c r="E9" s="916">
        <v>0</v>
      </c>
      <c r="F9" s="917">
        <v>24205.016950000001</v>
      </c>
      <c r="G9" s="912">
        <v>18685.371999999999</v>
      </c>
      <c r="H9" s="912">
        <v>251.37000000000003</v>
      </c>
      <c r="I9" s="912">
        <v>0</v>
      </c>
      <c r="J9" s="912">
        <v>0</v>
      </c>
      <c r="K9" s="915">
        <v>18936.741999999998</v>
      </c>
    </row>
    <row r="10" spans="1:11" x14ac:dyDescent="0.25">
      <c r="A10" s="918" t="s">
        <v>938</v>
      </c>
      <c r="B10" s="916">
        <v>360.48323999999997</v>
      </c>
      <c r="C10" s="916">
        <v>575.63504</v>
      </c>
      <c r="D10" s="916">
        <v>0</v>
      </c>
      <c r="E10" s="916">
        <v>0</v>
      </c>
      <c r="F10" s="917">
        <v>936.11827999999991</v>
      </c>
      <c r="G10" s="912">
        <v>1108.9000000000001</v>
      </c>
      <c r="H10" s="912">
        <v>1187.03</v>
      </c>
      <c r="I10" s="912">
        <v>0</v>
      </c>
      <c r="J10" s="912">
        <v>0</v>
      </c>
      <c r="K10" s="915">
        <v>2295.9300000000003</v>
      </c>
    </row>
    <row r="11" spans="1:11" x14ac:dyDescent="0.25">
      <c r="A11" s="918" t="s">
        <v>939</v>
      </c>
      <c r="B11" s="916">
        <v>77.417299999999997</v>
      </c>
      <c r="C11" s="916">
        <v>10.25</v>
      </c>
      <c r="D11" s="916">
        <v>610.37</v>
      </c>
      <c r="E11" s="916">
        <v>0</v>
      </c>
      <c r="F11" s="917">
        <v>698.03729999999996</v>
      </c>
      <c r="G11" s="912">
        <v>146.42000000000002</v>
      </c>
      <c r="H11" s="912">
        <v>23.62</v>
      </c>
      <c r="I11" s="912">
        <v>0</v>
      </c>
      <c r="J11" s="912">
        <v>0</v>
      </c>
      <c r="K11" s="915">
        <v>170.04000000000002</v>
      </c>
    </row>
    <row r="12" spans="1:11" x14ac:dyDescent="0.25">
      <c r="A12" s="911" t="s">
        <v>940</v>
      </c>
      <c r="B12" s="916">
        <v>540.06867999999997</v>
      </c>
      <c r="C12" s="916">
        <v>0.55000000000000004</v>
      </c>
      <c r="D12" s="916">
        <v>0</v>
      </c>
      <c r="E12" s="916">
        <v>0</v>
      </c>
      <c r="F12" s="917">
        <v>540.61867999999993</v>
      </c>
      <c r="G12" s="912">
        <v>183.62281999999996</v>
      </c>
      <c r="H12" s="912">
        <v>0</v>
      </c>
      <c r="I12" s="912">
        <v>0</v>
      </c>
      <c r="J12" s="912">
        <v>0</v>
      </c>
      <c r="K12" s="915">
        <v>183.62281999999996</v>
      </c>
    </row>
    <row r="13" spans="1:11" x14ac:dyDescent="0.25">
      <c r="A13" s="918" t="s">
        <v>941</v>
      </c>
      <c r="B13" s="916">
        <v>-5.87</v>
      </c>
      <c r="C13" s="916">
        <v>0</v>
      </c>
      <c r="D13" s="916">
        <v>0</v>
      </c>
      <c r="E13" s="916">
        <v>0</v>
      </c>
      <c r="F13" s="917">
        <v>-5.87</v>
      </c>
      <c r="G13" s="912">
        <v>-0.32</v>
      </c>
      <c r="H13" s="912">
        <v>0</v>
      </c>
      <c r="I13" s="912">
        <v>0</v>
      </c>
      <c r="J13" s="912">
        <v>0</v>
      </c>
      <c r="K13" s="915">
        <v>-0.32</v>
      </c>
    </row>
    <row r="14" spans="1:11" x14ac:dyDescent="0.25">
      <c r="A14" s="918" t="s">
        <v>942</v>
      </c>
      <c r="B14" s="916">
        <v>-1.1399999999999999</v>
      </c>
      <c r="C14" s="916">
        <v>-2.554E-2</v>
      </c>
      <c r="D14" s="916">
        <v>0</v>
      </c>
      <c r="E14" s="916">
        <v>0</v>
      </c>
      <c r="F14" s="917">
        <v>-1.1655399999999998</v>
      </c>
      <c r="G14" s="912">
        <v>3</v>
      </c>
      <c r="H14" s="912">
        <v>0</v>
      </c>
      <c r="I14" s="912">
        <v>0</v>
      </c>
      <c r="J14" s="912">
        <v>0</v>
      </c>
      <c r="K14" s="915">
        <v>3</v>
      </c>
    </row>
    <row r="15" spans="1:11" x14ac:dyDescent="0.25">
      <c r="A15" s="911" t="s">
        <v>78</v>
      </c>
      <c r="B15" s="916">
        <v>91179.420110000021</v>
      </c>
      <c r="C15" s="916">
        <v>58158.580339999986</v>
      </c>
      <c r="D15" s="916">
        <v>0</v>
      </c>
      <c r="E15" s="916">
        <v>0</v>
      </c>
      <c r="F15" s="917">
        <v>149338.00044999999</v>
      </c>
      <c r="G15" s="912">
        <v>32342.954799999978</v>
      </c>
      <c r="H15" s="912">
        <v>36358.85729</v>
      </c>
      <c r="I15" s="912">
        <v>1.71</v>
      </c>
      <c r="J15" s="912">
        <v>0</v>
      </c>
      <c r="K15" s="915">
        <v>68703.522089999984</v>
      </c>
    </row>
    <row r="16" spans="1:11" x14ac:dyDescent="0.25">
      <c r="A16" s="911" t="s">
        <v>297</v>
      </c>
      <c r="B16" s="916">
        <v>18832.08796999999</v>
      </c>
      <c r="C16" s="916">
        <v>5860.2637099999993</v>
      </c>
      <c r="D16" s="916">
        <v>776.11955999999998</v>
      </c>
      <c r="E16" s="916">
        <v>0</v>
      </c>
      <c r="F16" s="917">
        <v>25468.471239999988</v>
      </c>
      <c r="G16" s="912">
        <v>10014.714809999998</v>
      </c>
      <c r="H16" s="912">
        <v>5564.1994699999996</v>
      </c>
      <c r="I16" s="912">
        <v>1</v>
      </c>
      <c r="J16" s="912">
        <v>0</v>
      </c>
      <c r="K16" s="915">
        <v>15579.914279999997</v>
      </c>
    </row>
    <row r="17" spans="1:12" x14ac:dyDescent="0.25">
      <c r="A17" s="919" t="s">
        <v>943</v>
      </c>
      <c r="B17" s="917">
        <v>3029522.0212299996</v>
      </c>
      <c r="C17" s="917">
        <v>298014.17421999993</v>
      </c>
      <c r="D17" s="917">
        <v>3488.7617700000001</v>
      </c>
      <c r="E17" s="917">
        <v>292082.4658500001</v>
      </c>
      <c r="F17" s="917">
        <v>3623107.4230700005</v>
      </c>
      <c r="G17" s="917">
        <v>2549406.38857</v>
      </c>
      <c r="H17" s="917">
        <v>244657.13063999999</v>
      </c>
      <c r="I17" s="917">
        <v>741.71</v>
      </c>
      <c r="J17" s="920">
        <v>248255.33473999999</v>
      </c>
      <c r="K17" s="917">
        <v>3043060.5639500008</v>
      </c>
      <c r="L17" s="921"/>
    </row>
    <row r="18" spans="1:12" x14ac:dyDescent="0.25">
      <c r="A18" s="922"/>
      <c r="B18" s="923"/>
      <c r="C18" s="923"/>
      <c r="D18" s="923"/>
      <c r="E18" s="923"/>
      <c r="F18" s="923"/>
      <c r="G18" s="923"/>
      <c r="H18" s="923"/>
      <c r="I18" s="923"/>
      <c r="J18" s="924"/>
      <c r="K18" s="923"/>
      <c r="L18" s="921"/>
    </row>
    <row r="19" spans="1:12" x14ac:dyDescent="0.25">
      <c r="A19" s="925" t="s">
        <v>79</v>
      </c>
      <c r="B19" s="926"/>
      <c r="C19" s="927"/>
      <c r="D19" s="927"/>
      <c r="E19" s="928"/>
      <c r="F19" s="929"/>
      <c r="G19" s="929"/>
      <c r="H19" s="929"/>
      <c r="I19" s="929"/>
      <c r="J19" s="929"/>
      <c r="K19" s="929"/>
    </row>
    <row r="20" spans="1:12" ht="15.75" x14ac:dyDescent="0.3">
      <c r="A20" s="930" t="s">
        <v>944</v>
      </c>
      <c r="B20" s="931"/>
      <c r="C20" s="931"/>
      <c r="D20" s="931"/>
      <c r="E20" s="931"/>
      <c r="F20" s="929"/>
      <c r="G20" s="929"/>
      <c r="H20" s="929"/>
      <c r="I20" s="929"/>
      <c r="J20" s="929"/>
      <c r="K20" s="932"/>
    </row>
    <row r="21" spans="1:12" ht="15.75" x14ac:dyDescent="0.3">
      <c r="A21" s="933" t="s">
        <v>1356</v>
      </c>
      <c r="B21" s="934"/>
      <c r="C21" s="934"/>
      <c r="D21" s="934"/>
      <c r="E21" s="934"/>
      <c r="F21" s="934"/>
      <c r="G21" s="934"/>
      <c r="H21" s="934"/>
      <c r="I21" s="934"/>
      <c r="J21" s="934"/>
      <c r="K21" s="934"/>
    </row>
    <row r="22" spans="1:12" ht="15.75" x14ac:dyDescent="0.3">
      <c r="A22" s="933" t="s">
        <v>1359</v>
      </c>
      <c r="B22" s="935"/>
      <c r="C22" s="445"/>
      <c r="D22" s="445"/>
      <c r="E22" s="445"/>
      <c r="F22" s="929"/>
      <c r="G22" s="929"/>
      <c r="H22" s="929"/>
      <c r="I22" s="929"/>
      <c r="J22" s="929"/>
      <c r="K22" s="929"/>
    </row>
    <row r="23" spans="1:12" ht="15.75" x14ac:dyDescent="0.3">
      <c r="A23" s="930" t="s">
        <v>1357</v>
      </c>
      <c r="B23" s="445"/>
      <c r="C23" s="445"/>
      <c r="D23" s="445"/>
      <c r="E23" s="929"/>
      <c r="F23" s="929"/>
      <c r="G23" s="929"/>
      <c r="H23" s="929"/>
      <c r="I23" s="929"/>
      <c r="J23" s="929"/>
      <c r="K23" s="929"/>
    </row>
    <row r="24" spans="1:12" x14ac:dyDescent="0.25">
      <c r="A24" s="934"/>
      <c r="B24" s="936"/>
      <c r="C24" s="936"/>
      <c r="D24" s="936"/>
      <c r="E24" s="936"/>
      <c r="F24" s="936"/>
      <c r="G24" s="936"/>
      <c r="H24" s="936"/>
      <c r="I24" s="936"/>
      <c r="J24" s="936"/>
      <c r="K24" s="936"/>
    </row>
  </sheetData>
  <mergeCells count="3">
    <mergeCell ref="B2:F2"/>
    <mergeCell ref="G2:K2"/>
    <mergeCell ref="A5:K5"/>
  </mergeCells>
  <printOptions horizontalCentered="1"/>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workbookViewId="0">
      <selection activeCell="C15" sqref="C15"/>
    </sheetView>
  </sheetViews>
  <sheetFormatPr defaultColWidth="9.140625" defaultRowHeight="15" x14ac:dyDescent="0.25"/>
  <cols>
    <col min="1" max="1" width="54.140625" style="555" customWidth="1"/>
    <col min="2" max="2" width="9.140625" style="555" bestFit="1" customWidth="1"/>
    <col min="3" max="5" width="10.28515625" style="555" bestFit="1" customWidth="1"/>
    <col min="6" max="6" width="14.42578125" style="555" customWidth="1"/>
    <col min="7" max="7" width="17.5703125" style="555" bestFit="1" customWidth="1"/>
    <col min="8" max="8" width="13.5703125" style="555" customWidth="1"/>
    <col min="9" max="9" width="12.85546875" style="555" customWidth="1"/>
    <col min="10" max="10" width="12.28515625" style="555" customWidth="1"/>
    <col min="11" max="11" width="14.7109375" style="555" bestFit="1" customWidth="1"/>
    <col min="12" max="12" width="17.5703125" style="555" bestFit="1" customWidth="1"/>
    <col min="13" max="16384" width="9.140625" style="555"/>
  </cols>
  <sheetData>
    <row r="1" spans="1:12" ht="15.75" customHeight="1" x14ac:dyDescent="0.25">
      <c r="A1" s="614" t="s">
        <v>556</v>
      </c>
    </row>
    <row r="2" spans="1:12" s="263" customFormat="1" ht="18.75" customHeight="1" x14ac:dyDescent="0.25">
      <c r="A2" s="2170" t="s">
        <v>557</v>
      </c>
      <c r="B2" s="2170" t="s">
        <v>558</v>
      </c>
      <c r="C2" s="2171" t="s">
        <v>559</v>
      </c>
      <c r="D2" s="2172"/>
      <c r="E2" s="2172"/>
      <c r="F2" s="2172"/>
      <c r="G2" s="2173"/>
      <c r="H2" s="1863" t="s">
        <v>560</v>
      </c>
      <c r="I2" s="1863"/>
      <c r="J2" s="1863"/>
      <c r="K2" s="1863"/>
      <c r="L2" s="1863"/>
    </row>
    <row r="3" spans="1:12" s="263" customFormat="1" ht="63.75" customHeight="1" x14ac:dyDescent="0.25">
      <c r="A3" s="1891"/>
      <c r="B3" s="1891"/>
      <c r="C3" s="937">
        <v>45620</v>
      </c>
      <c r="D3" s="937">
        <v>45589</v>
      </c>
      <c r="E3" s="937">
        <v>45231</v>
      </c>
      <c r="F3" s="938" t="s">
        <v>677</v>
      </c>
      <c r="G3" s="939" t="s">
        <v>678</v>
      </c>
      <c r="H3" s="937">
        <v>45620</v>
      </c>
      <c r="I3" s="937">
        <v>45589</v>
      </c>
      <c r="J3" s="937">
        <v>45231</v>
      </c>
      <c r="K3" s="939" t="s">
        <v>677</v>
      </c>
      <c r="L3" s="940" t="s">
        <v>678</v>
      </c>
    </row>
    <row r="4" spans="1:12" s="263" customFormat="1" ht="18" customHeight="1" x14ac:dyDescent="0.25">
      <c r="A4" s="941" t="s">
        <v>1360</v>
      </c>
      <c r="B4" s="942" t="s">
        <v>561</v>
      </c>
      <c r="C4" s="943">
        <v>6156</v>
      </c>
      <c r="D4" s="943">
        <v>6140</v>
      </c>
      <c r="E4" s="943">
        <v>5930</v>
      </c>
      <c r="F4" s="944">
        <v>3.8111298482293421</v>
      </c>
      <c r="G4" s="944">
        <v>0.26058631921824105</v>
      </c>
      <c r="H4" s="943">
        <v>6559</v>
      </c>
      <c r="I4" s="943">
        <v>6546</v>
      </c>
      <c r="J4" s="943">
        <v>6219</v>
      </c>
      <c r="K4" s="944">
        <v>5.4671168998231225</v>
      </c>
      <c r="L4" s="944">
        <v>0.1985945615643141</v>
      </c>
    </row>
    <row r="5" spans="1:12" s="263" customFormat="1" ht="18" customHeight="1" x14ac:dyDescent="0.25">
      <c r="A5" s="941" t="s">
        <v>1361</v>
      </c>
      <c r="B5" s="942" t="s">
        <v>561</v>
      </c>
      <c r="C5" s="943">
        <v>289</v>
      </c>
      <c r="D5" s="943">
        <v>289</v>
      </c>
      <c r="E5" s="943">
        <v>284</v>
      </c>
      <c r="F5" s="944">
        <v>1.7605633802816902</v>
      </c>
      <c r="G5" s="944">
        <v>0</v>
      </c>
      <c r="H5" s="943">
        <v>574</v>
      </c>
      <c r="I5" s="943">
        <v>569</v>
      </c>
      <c r="J5" s="943">
        <v>585</v>
      </c>
      <c r="K5" s="944">
        <v>-1.8803418803418803</v>
      </c>
      <c r="L5" s="944">
        <v>0.87873462214411258</v>
      </c>
    </row>
    <row r="6" spans="1:12" s="263" customFormat="1" ht="18" customHeight="1" x14ac:dyDescent="0.25">
      <c r="A6" s="941" t="s">
        <v>1362</v>
      </c>
      <c r="B6" s="942" t="s">
        <v>561</v>
      </c>
      <c r="C6" s="943">
        <v>5</v>
      </c>
      <c r="D6" s="943">
        <v>5</v>
      </c>
      <c r="E6" s="943">
        <v>4</v>
      </c>
      <c r="F6" s="944">
        <v>25</v>
      </c>
      <c r="G6" s="944">
        <v>0</v>
      </c>
      <c r="H6" s="943">
        <v>3</v>
      </c>
      <c r="I6" s="943">
        <v>3</v>
      </c>
      <c r="J6" s="943">
        <v>3</v>
      </c>
      <c r="K6" s="944">
        <v>0</v>
      </c>
      <c r="L6" s="944">
        <v>0</v>
      </c>
    </row>
    <row r="7" spans="1:12" s="263" customFormat="1" ht="18" customHeight="1" x14ac:dyDescent="0.25">
      <c r="A7" s="941" t="s">
        <v>1363</v>
      </c>
      <c r="B7" s="942" t="s">
        <v>562</v>
      </c>
      <c r="C7" s="763">
        <v>387.93</v>
      </c>
      <c r="D7" s="943">
        <v>384.47</v>
      </c>
      <c r="E7" s="943">
        <v>341.53958999999998</v>
      </c>
      <c r="F7" s="944">
        <v>13.58273282461926</v>
      </c>
      <c r="G7" s="944">
        <v>0.89994017738704679</v>
      </c>
      <c r="H7" s="943">
        <v>1432.52892</v>
      </c>
      <c r="I7" s="943">
        <v>1404.3110200000001</v>
      </c>
      <c r="J7" s="943">
        <v>1009.7287</v>
      </c>
      <c r="K7" s="944">
        <v>41.872655496471474</v>
      </c>
      <c r="L7" s="944">
        <v>2.0093768116980151</v>
      </c>
    </row>
    <row r="8" spans="1:12" s="263" customFormat="1" ht="18" customHeight="1" x14ac:dyDescent="0.25">
      <c r="A8" s="941" t="s">
        <v>1364</v>
      </c>
      <c r="B8" s="942" t="s">
        <v>563</v>
      </c>
      <c r="C8" s="943">
        <v>80187.947605900001</v>
      </c>
      <c r="D8" s="943">
        <v>78734.505758700005</v>
      </c>
      <c r="E8" s="943">
        <v>71246.10860159999</v>
      </c>
      <c r="F8" s="944">
        <v>12.550634946677217</v>
      </c>
      <c r="G8" s="944">
        <v>1.8460036462976004</v>
      </c>
      <c r="H8" s="943">
        <v>39002.360945200002</v>
      </c>
      <c r="I8" s="943">
        <v>38358.038298200001</v>
      </c>
      <c r="J8" s="943">
        <v>32761.5780428</v>
      </c>
      <c r="K8" s="944">
        <v>19.049091268579893</v>
      </c>
      <c r="L8" s="944">
        <v>1.6797591211285601</v>
      </c>
    </row>
    <row r="9" spans="1:12" s="263" customFormat="1" ht="18" customHeight="1" x14ac:dyDescent="0.25">
      <c r="A9" s="941" t="s">
        <v>1365</v>
      </c>
      <c r="B9" s="942" t="s">
        <v>564</v>
      </c>
      <c r="C9" s="945">
        <v>37925444.634344965</v>
      </c>
      <c r="D9" s="945">
        <v>36917910.791159391</v>
      </c>
      <c r="E9" s="945">
        <v>28660454.256310593</v>
      </c>
      <c r="F9" s="944">
        <v>32.326739468877619</v>
      </c>
      <c r="G9" s="944">
        <v>2.72911933962104</v>
      </c>
      <c r="H9" s="943">
        <v>6570238.7950999998</v>
      </c>
      <c r="I9" s="943">
        <v>6565004.1562000001</v>
      </c>
      <c r="J9" s="943">
        <v>4731350.4660999998</v>
      </c>
      <c r="K9" s="944">
        <v>38.866035018449509</v>
      </c>
      <c r="L9" s="944">
        <v>7.9735500168055029E-2</v>
      </c>
    </row>
    <row r="10" spans="1:12" s="263" customFormat="1" ht="18" customHeight="1" x14ac:dyDescent="0.25">
      <c r="A10" s="941" t="s">
        <v>1366</v>
      </c>
      <c r="B10" s="942" t="s">
        <v>563</v>
      </c>
      <c r="C10" s="943">
        <v>93949.823029825202</v>
      </c>
      <c r="D10" s="943">
        <v>92437.560272990508</v>
      </c>
      <c r="E10" s="943">
        <v>78971.663494192486</v>
      </c>
      <c r="F10" s="944">
        <v>18.966498707139678</v>
      </c>
      <c r="G10" s="944">
        <v>1.6359829839392299</v>
      </c>
      <c r="H10" s="943">
        <v>46076.307829999998</v>
      </c>
      <c r="I10" s="943">
        <v>45259.360610000003</v>
      </c>
      <c r="J10" s="943">
        <v>37565.870430000003</v>
      </c>
      <c r="K10" s="944">
        <v>22.654705727791637</v>
      </c>
      <c r="L10" s="944">
        <v>1.8050348237122267</v>
      </c>
    </row>
    <row r="11" spans="1:12" s="263" customFormat="1" ht="18" customHeight="1" x14ac:dyDescent="0.25">
      <c r="A11" s="941" t="s">
        <v>1367</v>
      </c>
      <c r="B11" s="942" t="s">
        <v>564</v>
      </c>
      <c r="C11" s="945">
        <v>42680138.557145551</v>
      </c>
      <c r="D11" s="945">
        <v>41641963.463614501</v>
      </c>
      <c r="E11" s="945">
        <v>32724331.772355612</v>
      </c>
      <c r="F11" s="944">
        <v>30.423254641368295</v>
      </c>
      <c r="G11" s="944">
        <v>2.4930983248140448</v>
      </c>
      <c r="H11" s="943">
        <v>7099606.4730000002</v>
      </c>
      <c r="I11" s="943">
        <v>7084738.1770000001</v>
      </c>
      <c r="J11" s="943">
        <v>5089169.6349999998</v>
      </c>
      <c r="K11" s="944">
        <v>39.504221360072634</v>
      </c>
      <c r="L11" s="944">
        <v>0.20986373283728038</v>
      </c>
    </row>
    <row r="12" spans="1:12" s="263" customFormat="1" ht="18" customHeight="1" x14ac:dyDescent="0.25">
      <c r="A12" s="941" t="s">
        <v>1368</v>
      </c>
      <c r="B12" s="942" t="s">
        <v>563</v>
      </c>
      <c r="C12" s="943">
        <v>1741.0728312000001</v>
      </c>
      <c r="D12" s="943">
        <v>2136.2244009999999</v>
      </c>
      <c r="E12" s="943">
        <v>1946.3559127999999</v>
      </c>
      <c r="F12" s="944">
        <v>-10.547047446460217</v>
      </c>
      <c r="G12" s="944">
        <v>-18.497662025348237</v>
      </c>
      <c r="H12" s="943">
        <v>2396.8018149999998</v>
      </c>
      <c r="I12" s="943">
        <v>3400.50605</v>
      </c>
      <c r="J12" s="943">
        <v>3390.9780310000001</v>
      </c>
      <c r="K12" s="944">
        <v>-29.318273575096487</v>
      </c>
      <c r="L12" s="944">
        <v>-29.516319637190474</v>
      </c>
    </row>
    <row r="13" spans="1:12" s="263" customFormat="1" ht="18" customHeight="1" x14ac:dyDescent="0.25">
      <c r="A13" s="941" t="s">
        <v>1369</v>
      </c>
      <c r="B13" s="942" t="s">
        <v>563</v>
      </c>
      <c r="C13" s="943">
        <v>96.726268399999995</v>
      </c>
      <c r="D13" s="943">
        <v>97.101109136363633</v>
      </c>
      <c r="E13" s="943">
        <v>97.31779564</v>
      </c>
      <c r="F13" s="944">
        <v>-0.60783049606692152</v>
      </c>
      <c r="G13" s="944">
        <v>-0.38603136431452195</v>
      </c>
      <c r="H13" s="943">
        <v>133.15565638888887</v>
      </c>
      <c r="I13" s="943">
        <v>154.56845681818183</v>
      </c>
      <c r="J13" s="943">
        <v>169.54890155000001</v>
      </c>
      <c r="K13" s="944">
        <v>-21.464748416773887</v>
      </c>
      <c r="L13" s="944">
        <v>-13.853279556566148</v>
      </c>
    </row>
    <row r="14" spans="1:12" s="263" customFormat="1" ht="18" customHeight="1" x14ac:dyDescent="0.25">
      <c r="A14" s="941" t="s">
        <v>1370</v>
      </c>
      <c r="B14" s="942" t="s">
        <v>564</v>
      </c>
      <c r="C14" s="943">
        <v>747214.69620146498</v>
      </c>
      <c r="D14" s="943">
        <v>852349.65586867568</v>
      </c>
      <c r="E14" s="943">
        <v>477501.66939442634</v>
      </c>
      <c r="F14" s="944">
        <v>56.484206044576155</v>
      </c>
      <c r="G14" s="944">
        <v>-12.33472190002376</v>
      </c>
      <c r="H14" s="943">
        <v>302791.49120300001</v>
      </c>
      <c r="I14" s="943">
        <v>393956.36710899998</v>
      </c>
      <c r="J14" s="943">
        <v>298631.95501400001</v>
      </c>
      <c r="K14" s="944">
        <v>1.3928637304755296</v>
      </c>
      <c r="L14" s="944">
        <v>-23.140856073732767</v>
      </c>
    </row>
    <row r="15" spans="1:12" s="263" customFormat="1" ht="18" customHeight="1" x14ac:dyDescent="0.25">
      <c r="A15" s="941" t="s">
        <v>1371</v>
      </c>
      <c r="B15" s="942" t="s">
        <v>564</v>
      </c>
      <c r="C15" s="943">
        <v>41511.927566748054</v>
      </c>
      <c r="D15" s="943">
        <v>38743.166175848892</v>
      </c>
      <c r="E15" s="943">
        <v>23875.083469721321</v>
      </c>
      <c r="F15" s="944">
        <v>73.871340049529039</v>
      </c>
      <c r="G15" s="944">
        <v>7.1464510110820783</v>
      </c>
      <c r="H15" s="943">
        <v>16821.74951127778</v>
      </c>
      <c r="I15" s="943">
        <v>17907.107595863636</v>
      </c>
      <c r="J15" s="943">
        <v>14931.597750700001</v>
      </c>
      <c r="K15" s="944">
        <v>12.658737478306151</v>
      </c>
      <c r="L15" s="944">
        <v>-6.0610463123400393</v>
      </c>
    </row>
    <row r="16" spans="1:12" s="263" customFormat="1" ht="18" customHeight="1" x14ac:dyDescent="0.25">
      <c r="A16" s="941" t="s">
        <v>565</v>
      </c>
      <c r="B16" s="942" t="s">
        <v>561</v>
      </c>
      <c r="C16" s="943">
        <v>0</v>
      </c>
      <c r="D16" s="943">
        <v>0</v>
      </c>
      <c r="E16" s="943">
        <v>0</v>
      </c>
      <c r="F16" s="944" t="s">
        <v>220</v>
      </c>
      <c r="G16" s="944" t="s">
        <v>220</v>
      </c>
      <c r="H16" s="943">
        <v>1</v>
      </c>
      <c r="I16" s="943">
        <v>0</v>
      </c>
      <c r="J16" s="943">
        <v>4</v>
      </c>
      <c r="K16" s="944">
        <v>-75</v>
      </c>
      <c r="L16" s="944">
        <v>5.8333333333329997E-2</v>
      </c>
    </row>
    <row r="17" spans="1:12" s="263" customFormat="1" ht="18" customHeight="1" x14ac:dyDescent="0.25">
      <c r="A17" s="941" t="s">
        <v>1372</v>
      </c>
      <c r="B17" s="942" t="s">
        <v>566</v>
      </c>
      <c r="C17" s="943">
        <v>89.19</v>
      </c>
      <c r="D17" s="943">
        <v>88.483500000000006</v>
      </c>
      <c r="E17" s="943">
        <v>84.835099999999997</v>
      </c>
      <c r="F17" s="944">
        <v>5.1333705034826398</v>
      </c>
      <c r="G17" s="944">
        <v>0.79845394904133671</v>
      </c>
      <c r="H17" s="943">
        <v>14.6824926624175</v>
      </c>
      <c r="I17" s="943">
        <v>14.6824926624175</v>
      </c>
      <c r="J17" s="943">
        <v>13.898792055228</v>
      </c>
      <c r="K17" s="944">
        <v>5.6386238751929012</v>
      </c>
      <c r="L17" s="944">
        <v>0</v>
      </c>
    </row>
    <row r="18" spans="1:12" s="263" customFormat="1" ht="18" customHeight="1" x14ac:dyDescent="0.25">
      <c r="A18" s="946"/>
      <c r="B18" s="947"/>
      <c r="C18" s="948"/>
      <c r="D18" s="948"/>
      <c r="E18" s="948"/>
      <c r="F18" s="949"/>
      <c r="G18" s="949"/>
      <c r="H18" s="602"/>
      <c r="I18" s="602"/>
      <c r="J18" s="602"/>
      <c r="K18" s="719"/>
      <c r="L18" s="719"/>
    </row>
    <row r="19" spans="1:12" s="950" customFormat="1" ht="15" customHeight="1" x14ac:dyDescent="0.25">
      <c r="A19" s="1345" t="s">
        <v>1373</v>
      </c>
      <c r="B19" s="1345"/>
      <c r="C19" s="1345"/>
      <c r="D19" s="1345"/>
      <c r="E19" s="1345"/>
      <c r="F19" s="1345"/>
      <c r="G19" s="1345"/>
      <c r="H19" s="1345"/>
      <c r="I19" s="1345"/>
      <c r="J19" s="1345"/>
      <c r="K19" s="1345"/>
      <c r="L19" s="1345"/>
    </row>
    <row r="20" spans="1:12" s="950" customFormat="1" ht="13.5" customHeight="1" x14ac:dyDescent="0.25">
      <c r="A20" s="951" t="s">
        <v>1374</v>
      </c>
      <c r="B20" s="951"/>
      <c r="C20" s="951"/>
      <c r="D20" s="951"/>
      <c r="E20" s="951"/>
      <c r="F20" s="951"/>
      <c r="G20" s="951"/>
      <c r="H20" s="951"/>
      <c r="I20" s="951"/>
      <c r="J20" s="951"/>
      <c r="K20" s="951"/>
      <c r="L20" s="951"/>
    </row>
    <row r="21" spans="1:12" x14ac:dyDescent="0.25">
      <c r="A21" s="555" t="s">
        <v>1375</v>
      </c>
    </row>
    <row r="22" spans="1:12" x14ac:dyDescent="0.25">
      <c r="A22" s="555" t="s">
        <v>1376</v>
      </c>
    </row>
    <row r="23" spans="1:12" x14ac:dyDescent="0.25">
      <c r="A23" s="555" t="s">
        <v>1377</v>
      </c>
    </row>
    <row r="24" spans="1:12" x14ac:dyDescent="0.25">
      <c r="A24" s="2169" t="s">
        <v>567</v>
      </c>
      <c r="B24" s="2169"/>
      <c r="C24" s="2169"/>
      <c r="D24" s="2169"/>
      <c r="E24" s="2169"/>
      <c r="F24" s="2169"/>
      <c r="G24" s="2169"/>
      <c r="H24" s="2169"/>
      <c r="I24" s="2169"/>
      <c r="J24" s="2169"/>
      <c r="K24" s="2169"/>
      <c r="L24" s="2169"/>
    </row>
  </sheetData>
  <mergeCells count="5">
    <mergeCell ref="A24:L24"/>
    <mergeCell ref="A2:A3"/>
    <mergeCell ref="B2:B3"/>
    <mergeCell ref="C2:G2"/>
    <mergeCell ref="H2:L2"/>
  </mergeCells>
  <printOptions horizontalCentered="1"/>
  <pageMargins left="0.78431372549019618" right="0.78431372549019618" top="0.98039215686274517" bottom="0.98039215686274517" header="0.50980392156862753" footer="0.50980392156862753"/>
  <pageSetup paperSize="9" scale="65" orientation="landscape" useFirstPageNumber="1"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opLeftCell="B1" workbookViewId="0">
      <selection activeCell="C15" sqref="C15"/>
    </sheetView>
  </sheetViews>
  <sheetFormatPr defaultColWidth="9.140625" defaultRowHeight="15" x14ac:dyDescent="0.25"/>
  <cols>
    <col min="1" max="1" width="14.5703125" style="555" bestFit="1" customWidth="1"/>
    <col min="2" max="2" width="19.85546875" style="555" customWidth="1"/>
    <col min="3" max="4" width="14.5703125" style="555" bestFit="1" customWidth="1"/>
    <col min="5" max="5" width="18.42578125" style="555" customWidth="1"/>
    <col min="6" max="6" width="14.140625" style="555" bestFit="1" customWidth="1"/>
    <col min="7" max="7" width="20.85546875" style="555" customWidth="1"/>
    <col min="8" max="8" width="13.140625" style="555" customWidth="1"/>
    <col min="9" max="9" width="14.5703125" style="555" bestFit="1" customWidth="1"/>
    <col min="10" max="10" width="17.85546875" style="555" customWidth="1"/>
    <col min="11" max="11" width="14" style="555" customWidth="1"/>
    <col min="12" max="12" width="4.5703125" style="555" bestFit="1" customWidth="1"/>
    <col min="13" max="16384" width="9.140625" style="555"/>
  </cols>
  <sheetData>
    <row r="1" spans="1:11" ht="16.5" customHeight="1" x14ac:dyDescent="0.25">
      <c r="A1" s="758" t="s">
        <v>56</v>
      </c>
      <c r="B1" s="758"/>
      <c r="C1" s="758"/>
      <c r="D1" s="758"/>
      <c r="E1" s="758"/>
      <c r="F1" s="758"/>
      <c r="G1" s="758"/>
      <c r="H1" s="758"/>
      <c r="I1" s="758"/>
      <c r="J1" s="758"/>
      <c r="K1" s="758"/>
    </row>
    <row r="2" spans="1:11" s="263" customFormat="1" ht="18" customHeight="1" x14ac:dyDescent="0.25">
      <c r="A2" s="2170" t="s">
        <v>140</v>
      </c>
      <c r="B2" s="2171" t="s">
        <v>76</v>
      </c>
      <c r="C2" s="2172"/>
      <c r="D2" s="2172"/>
      <c r="E2" s="2172"/>
      <c r="F2" s="2174"/>
      <c r="G2" s="2171" t="s">
        <v>77</v>
      </c>
      <c r="H2" s="2172"/>
      <c r="I2" s="2172"/>
      <c r="J2" s="2172"/>
      <c r="K2" s="2174"/>
    </row>
    <row r="3" spans="1:11" s="263" customFormat="1" ht="67.5" customHeight="1" x14ac:dyDescent="0.25">
      <c r="A3" s="1891"/>
      <c r="B3" s="938" t="s">
        <v>568</v>
      </c>
      <c r="C3" s="938" t="s">
        <v>569</v>
      </c>
      <c r="D3" s="952" t="s">
        <v>1378</v>
      </c>
      <c r="E3" s="952" t="s">
        <v>1379</v>
      </c>
      <c r="F3" s="938" t="s">
        <v>571</v>
      </c>
      <c r="G3" s="938" t="s">
        <v>568</v>
      </c>
      <c r="H3" s="938" t="s">
        <v>569</v>
      </c>
      <c r="I3" s="952" t="s">
        <v>570</v>
      </c>
      <c r="J3" s="952" t="s">
        <v>1379</v>
      </c>
      <c r="K3" s="938" t="s">
        <v>572</v>
      </c>
    </row>
    <row r="4" spans="1:11" s="263" customFormat="1" ht="30" customHeight="1" x14ac:dyDescent="0.25">
      <c r="A4" s="895" t="s">
        <v>477</v>
      </c>
      <c r="B4" s="953">
        <v>46015</v>
      </c>
      <c r="C4" s="953">
        <v>281</v>
      </c>
      <c r="D4" s="953">
        <v>61665</v>
      </c>
      <c r="E4" s="914">
        <v>3773299.28</v>
      </c>
      <c r="F4" s="914">
        <v>42344187.609999999</v>
      </c>
      <c r="G4" s="953">
        <v>23060</v>
      </c>
      <c r="H4" s="953">
        <v>580</v>
      </c>
      <c r="I4" s="953">
        <v>17487</v>
      </c>
      <c r="J4" s="914">
        <v>661463.29700000002</v>
      </c>
      <c r="K4" s="914">
        <v>6420627.6279999996</v>
      </c>
    </row>
    <row r="5" spans="1:11" s="263" customFormat="1" ht="18" customHeight="1" x14ac:dyDescent="0.25">
      <c r="A5" s="898" t="s">
        <v>681</v>
      </c>
      <c r="B5" s="954">
        <v>61236</v>
      </c>
      <c r="C5" s="954">
        <v>289</v>
      </c>
      <c r="D5" s="954">
        <v>63343</v>
      </c>
      <c r="E5" s="955">
        <v>4276515</v>
      </c>
      <c r="F5" s="955">
        <v>43167867.115999997</v>
      </c>
      <c r="G5" s="954">
        <f>G13</f>
        <v>30365</v>
      </c>
      <c r="H5" s="954">
        <f>H13</f>
        <v>574</v>
      </c>
      <c r="I5" s="954">
        <f>I13</f>
        <v>17863</v>
      </c>
      <c r="J5" s="1344">
        <f>J13</f>
        <v>762244.22822000098</v>
      </c>
      <c r="K5" s="1344">
        <f>K13</f>
        <v>7455060.8959999997</v>
      </c>
    </row>
    <row r="6" spans="1:11" s="263" customFormat="1" ht="18" customHeight="1" x14ac:dyDescent="0.25">
      <c r="A6" s="630">
        <v>45412</v>
      </c>
      <c r="B6" s="587">
        <v>46792</v>
      </c>
      <c r="C6" s="587">
        <v>282</v>
      </c>
      <c r="D6" s="587">
        <v>62763</v>
      </c>
      <c r="E6" s="705">
        <v>3860905.75</v>
      </c>
      <c r="F6" s="705">
        <v>43957388.061999999</v>
      </c>
      <c r="G6" s="587">
        <v>23560</v>
      </c>
      <c r="H6" s="587">
        <v>578</v>
      </c>
      <c r="I6" s="587">
        <v>17644</v>
      </c>
      <c r="J6" s="705">
        <v>670642.35581886093</v>
      </c>
      <c r="K6" s="705">
        <v>6922743.2829000009</v>
      </c>
    </row>
    <row r="7" spans="1:11" s="263" customFormat="1" ht="18" customHeight="1" x14ac:dyDescent="0.25">
      <c r="A7" s="630">
        <v>45443</v>
      </c>
      <c r="B7" s="587">
        <v>48397</v>
      </c>
      <c r="C7" s="587">
        <v>282</v>
      </c>
      <c r="D7" s="587">
        <v>62492</v>
      </c>
      <c r="E7" s="705">
        <v>3927366.21</v>
      </c>
      <c r="F7" s="705">
        <v>44576101.505999997</v>
      </c>
      <c r="G7" s="587">
        <v>24093</v>
      </c>
      <c r="H7" s="587">
        <v>577</v>
      </c>
      <c r="I7" s="587">
        <v>17661</v>
      </c>
      <c r="J7" s="705">
        <v>683554.59368588799</v>
      </c>
      <c r="K7" s="705">
        <v>6973608.2975000003</v>
      </c>
    </row>
    <row r="8" spans="1:11" s="263" customFormat="1" ht="18" customHeight="1" x14ac:dyDescent="0.25">
      <c r="A8" s="630">
        <v>45473</v>
      </c>
      <c r="B8" s="587">
        <v>49661</v>
      </c>
      <c r="C8" s="587">
        <v>285</v>
      </c>
      <c r="D8" s="587">
        <v>62513</v>
      </c>
      <c r="E8" s="705">
        <v>3982690.82</v>
      </c>
      <c r="F8" s="705">
        <v>47074465.240999997</v>
      </c>
      <c r="G8" s="587">
        <v>24858</v>
      </c>
      <c r="H8" s="587">
        <v>573</v>
      </c>
      <c r="I8" s="587">
        <v>17671</v>
      </c>
      <c r="J8" s="705">
        <v>689967</v>
      </c>
      <c r="K8" s="705">
        <v>7350540</v>
      </c>
    </row>
    <row r="9" spans="1:11" s="263" customFormat="1" ht="18" customHeight="1" x14ac:dyDescent="0.25">
      <c r="A9" s="630">
        <v>45504</v>
      </c>
      <c r="B9" s="587">
        <v>51301</v>
      </c>
      <c r="C9" s="587">
        <v>285</v>
      </c>
      <c r="D9" s="587">
        <v>62525</v>
      </c>
      <c r="E9" s="705">
        <v>4032001.16</v>
      </c>
      <c r="F9" s="705">
        <v>49073775.344999999</v>
      </c>
      <c r="G9" s="587">
        <v>25718</v>
      </c>
      <c r="H9" s="587">
        <v>572</v>
      </c>
      <c r="I9" s="587">
        <v>17683</v>
      </c>
      <c r="J9" s="705">
        <v>703105.47562186699</v>
      </c>
      <c r="K9" s="705">
        <v>7735271.7120000003</v>
      </c>
    </row>
    <row r="10" spans="1:11" s="263" customFormat="1" x14ac:dyDescent="0.25">
      <c r="A10" s="630">
        <v>45535</v>
      </c>
      <c r="B10" s="587">
        <v>53691</v>
      </c>
      <c r="C10" s="587">
        <v>285</v>
      </c>
      <c r="D10" s="587">
        <v>62832</v>
      </c>
      <c r="E10" s="705">
        <v>4948451.1044000005</v>
      </c>
      <c r="F10" s="705">
        <v>40650203.100000001</v>
      </c>
      <c r="G10" s="587">
        <v>26770</v>
      </c>
      <c r="H10" s="587">
        <v>569</v>
      </c>
      <c r="I10" s="587">
        <v>17696</v>
      </c>
      <c r="J10" s="705">
        <v>718517.65656850196</v>
      </c>
      <c r="K10" s="705">
        <v>7791717.4450000003</v>
      </c>
    </row>
    <row r="11" spans="1:11" s="263" customFormat="1" x14ac:dyDescent="0.25">
      <c r="A11" s="630">
        <v>45565</v>
      </c>
      <c r="B11" s="587">
        <v>56662</v>
      </c>
      <c r="C11" s="587">
        <v>289</v>
      </c>
      <c r="D11" s="587">
        <v>63165</v>
      </c>
      <c r="E11" s="705">
        <v>4148717.06</v>
      </c>
      <c r="F11" s="705">
        <v>50611775.153999999</v>
      </c>
      <c r="G11" s="587">
        <v>28331</v>
      </c>
      <c r="H11" s="587">
        <v>569</v>
      </c>
      <c r="I11" s="587">
        <v>17830</v>
      </c>
      <c r="J11" s="705">
        <v>733892.4110811851</v>
      </c>
      <c r="K11" s="705">
        <v>7826208.6689999998</v>
      </c>
    </row>
    <row r="12" spans="1:11" s="263" customFormat="1" x14ac:dyDescent="0.25">
      <c r="A12" s="630">
        <v>45596</v>
      </c>
      <c r="B12" s="587">
        <v>59197</v>
      </c>
      <c r="C12" s="587">
        <v>289</v>
      </c>
      <c r="D12" s="587">
        <v>63140</v>
      </c>
      <c r="E12" s="705">
        <v>4196195.7299999995</v>
      </c>
      <c r="F12" s="705">
        <v>48280598.340000004</v>
      </c>
      <c r="G12" s="587">
        <v>29366</v>
      </c>
      <c r="H12" s="587">
        <v>569</v>
      </c>
      <c r="I12" s="587">
        <v>17860</v>
      </c>
      <c r="J12" s="705">
        <v>749335.48313602398</v>
      </c>
      <c r="K12" s="705">
        <v>7433486.5159999998</v>
      </c>
    </row>
    <row r="13" spans="1:11" s="263" customFormat="1" x14ac:dyDescent="0.25">
      <c r="A13" s="630">
        <v>45626</v>
      </c>
      <c r="B13" s="587">
        <v>61236</v>
      </c>
      <c r="C13" s="587">
        <v>289</v>
      </c>
      <c r="D13" s="587">
        <v>63343</v>
      </c>
      <c r="E13" s="705">
        <v>4276515</v>
      </c>
      <c r="F13" s="705">
        <v>43167867.115999997</v>
      </c>
      <c r="G13" s="587">
        <v>30365</v>
      </c>
      <c r="H13" s="587">
        <v>574</v>
      </c>
      <c r="I13" s="587">
        <v>17863</v>
      </c>
      <c r="J13" s="705">
        <v>762244.22822000098</v>
      </c>
      <c r="K13" s="705">
        <v>7455060.8959999997</v>
      </c>
    </row>
    <row r="14" spans="1:11" s="263" customFormat="1" x14ac:dyDescent="0.25">
      <c r="A14" s="599"/>
      <c r="B14" s="602"/>
      <c r="C14" s="602"/>
      <c r="D14" s="602"/>
      <c r="E14" s="709"/>
      <c r="F14" s="709"/>
      <c r="G14" s="602"/>
      <c r="H14" s="602"/>
      <c r="I14" s="602"/>
      <c r="J14" s="709"/>
      <c r="K14" s="709"/>
    </row>
    <row r="15" spans="1:11" s="263" customFormat="1" ht="18" customHeight="1" x14ac:dyDescent="0.25">
      <c r="A15" s="433" t="s">
        <v>1459</v>
      </c>
      <c r="B15" s="602"/>
      <c r="C15" s="602"/>
      <c r="D15" s="602"/>
      <c r="E15" s="602"/>
      <c r="F15" s="602"/>
      <c r="G15" s="602"/>
      <c r="H15" s="602"/>
      <c r="I15" s="602"/>
      <c r="J15" s="602"/>
      <c r="K15" s="711"/>
    </row>
    <row r="16" spans="1:11" s="263" customFormat="1" x14ac:dyDescent="0.25">
      <c r="A16" s="2175" t="s">
        <v>573</v>
      </c>
      <c r="B16" s="2176"/>
      <c r="C16" s="2176"/>
      <c r="D16" s="2176"/>
      <c r="E16" s="2176"/>
      <c r="F16" s="2176"/>
      <c r="G16" s="2176"/>
      <c r="H16" s="2176"/>
      <c r="I16" s="2176"/>
      <c r="J16" s="2176"/>
      <c r="K16" s="2176"/>
    </row>
    <row r="17" spans="1:8" s="263" customFormat="1" x14ac:dyDescent="0.25">
      <c r="A17" s="614" t="s">
        <v>567</v>
      </c>
      <c r="B17" s="614"/>
      <c r="C17" s="614"/>
      <c r="D17" s="956"/>
      <c r="E17" s="956"/>
      <c r="F17" s="956"/>
      <c r="G17" s="956"/>
      <c r="H17" s="956"/>
    </row>
    <row r="18" spans="1:8" s="263" customFormat="1" x14ac:dyDescent="0.25">
      <c r="A18" s="639"/>
      <c r="D18" s="614"/>
      <c r="E18" s="614"/>
      <c r="F18" s="614"/>
    </row>
    <row r="19" spans="1:8" s="263" customFormat="1" x14ac:dyDescent="0.25">
      <c r="A19" s="555"/>
      <c r="B19" s="555"/>
      <c r="C19" s="555"/>
      <c r="G19" s="555"/>
      <c r="H19" s="555"/>
    </row>
  </sheetData>
  <mergeCells count="4">
    <mergeCell ref="A2:A3"/>
    <mergeCell ref="B2:F2"/>
    <mergeCell ref="G2:K2"/>
    <mergeCell ref="A16:K16"/>
  </mergeCells>
  <printOptions horizontalCentered="1"/>
  <pageMargins left="0.78431372549019618" right="0.78431372549019618" top="0.98039215686274517" bottom="0.98039215686274517" header="0.50980392156862753" footer="0.50980392156862753"/>
  <pageSetup paperSize="9" scale="73" orientation="landscape" useFirstPageNumber="1"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C15" sqref="C15"/>
    </sheetView>
  </sheetViews>
  <sheetFormatPr defaultColWidth="9.140625" defaultRowHeight="15" x14ac:dyDescent="0.25"/>
  <cols>
    <col min="1" max="1" width="51" style="555" bestFit="1" customWidth="1"/>
    <col min="2" max="2" width="10.140625" style="555" bestFit="1" customWidth="1"/>
    <col min="3" max="4" width="12.42578125" style="555" bestFit="1" customWidth="1"/>
    <col min="5" max="6" width="14" style="555" bestFit="1" customWidth="1"/>
    <col min="7" max="7" width="12.42578125" style="555" bestFit="1" customWidth="1"/>
    <col min="8" max="9" width="14" style="555" bestFit="1" customWidth="1"/>
    <col min="10" max="10" width="14.85546875" style="555" customWidth="1"/>
    <col min="11" max="11" width="10.28515625" style="555" bestFit="1" customWidth="1"/>
    <col min="12" max="16384" width="9.140625" style="555"/>
  </cols>
  <sheetData>
    <row r="1" spans="1:11" ht="15.75" customHeight="1" x14ac:dyDescent="0.25">
      <c r="A1" s="957" t="s">
        <v>1467</v>
      </c>
    </row>
    <row r="2" spans="1:11" s="263" customFormat="1" ht="18" customHeight="1" x14ac:dyDescent="0.25">
      <c r="A2" s="2170" t="s">
        <v>574</v>
      </c>
      <c r="B2" s="2170" t="s">
        <v>558</v>
      </c>
      <c r="C2" s="2171" t="s">
        <v>138</v>
      </c>
      <c r="D2" s="2174"/>
      <c r="E2" s="2171" t="s">
        <v>575</v>
      </c>
      <c r="F2" s="2174"/>
      <c r="G2" s="2171" t="s">
        <v>297</v>
      </c>
      <c r="H2" s="2174"/>
      <c r="I2" s="2171" t="s">
        <v>94</v>
      </c>
      <c r="J2" s="2174"/>
    </row>
    <row r="3" spans="1:11" s="263" customFormat="1" ht="16.5" customHeight="1" x14ac:dyDescent="0.25">
      <c r="A3" s="1891"/>
      <c r="B3" s="1891"/>
      <c r="C3" s="958" t="s">
        <v>137</v>
      </c>
      <c r="D3" s="958" t="s">
        <v>576</v>
      </c>
      <c r="E3" s="958" t="s">
        <v>137</v>
      </c>
      <c r="F3" s="958" t="s">
        <v>576</v>
      </c>
      <c r="G3" s="958" t="s">
        <v>137</v>
      </c>
      <c r="H3" s="958" t="s">
        <v>576</v>
      </c>
      <c r="I3" s="958" t="s">
        <v>137</v>
      </c>
      <c r="J3" s="958" t="s">
        <v>576</v>
      </c>
    </row>
    <row r="4" spans="1:11" s="263" customFormat="1" ht="18" customHeight="1" x14ac:dyDescent="0.25">
      <c r="A4" s="2177" t="s">
        <v>76</v>
      </c>
      <c r="B4" s="2178"/>
      <c r="C4" s="2178"/>
      <c r="D4" s="2178"/>
      <c r="E4" s="2178"/>
      <c r="F4" s="2178"/>
      <c r="G4" s="2178"/>
      <c r="H4" s="2178"/>
      <c r="I4" s="2178"/>
      <c r="J4" s="2179"/>
    </row>
    <row r="5" spans="1:11" s="263" customFormat="1" ht="27" customHeight="1" x14ac:dyDescent="0.25">
      <c r="A5" s="959" t="s">
        <v>577</v>
      </c>
      <c r="B5" s="960" t="s">
        <v>578</v>
      </c>
      <c r="C5" s="943">
        <v>820</v>
      </c>
      <c r="D5" s="943">
        <v>3712</v>
      </c>
      <c r="E5" s="943">
        <v>6156</v>
      </c>
      <c r="F5" s="943">
        <v>49912</v>
      </c>
      <c r="G5" s="943">
        <v>420</v>
      </c>
      <c r="H5" s="943">
        <v>8317</v>
      </c>
      <c r="I5" s="943">
        <v>7396</v>
      </c>
      <c r="J5" s="943">
        <v>61941</v>
      </c>
    </row>
    <row r="6" spans="1:11" s="263" customFormat="1" x14ac:dyDescent="0.25">
      <c r="A6" s="959" t="s">
        <v>579</v>
      </c>
      <c r="B6" s="960" t="s">
        <v>578</v>
      </c>
      <c r="C6" s="943">
        <v>8678</v>
      </c>
      <c r="D6" s="943">
        <v>16747</v>
      </c>
      <c r="E6" s="943">
        <v>6404</v>
      </c>
      <c r="F6" s="943">
        <v>59287</v>
      </c>
      <c r="G6" s="943">
        <v>2804</v>
      </c>
      <c r="H6" s="943">
        <v>65239</v>
      </c>
      <c r="I6" s="943">
        <v>17886</v>
      </c>
      <c r="J6" s="943">
        <v>141273</v>
      </c>
    </row>
    <row r="7" spans="1:11" s="263" customFormat="1" x14ac:dyDescent="0.25">
      <c r="A7" s="959" t="s">
        <v>580</v>
      </c>
      <c r="B7" s="960" t="s">
        <v>581</v>
      </c>
      <c r="C7" s="961">
        <v>99244.91158</v>
      </c>
      <c r="D7" s="961">
        <v>3040676.9093200001</v>
      </c>
      <c r="E7" s="961">
        <v>8018794.7605900001</v>
      </c>
      <c r="F7" s="961">
        <v>19533197.782779999</v>
      </c>
      <c r="G7" s="961">
        <v>1276942.6308125192</v>
      </c>
      <c r="H7" s="961">
        <v>10796286.804564288</v>
      </c>
      <c r="I7" s="961">
        <v>9394982.3029825203</v>
      </c>
      <c r="J7" s="961">
        <v>33370161.496664286</v>
      </c>
      <c r="K7" s="733"/>
    </row>
    <row r="8" spans="1:11" s="263" customFormat="1" x14ac:dyDescent="0.25">
      <c r="A8" s="959" t="s">
        <v>582</v>
      </c>
      <c r="B8" s="960" t="s">
        <v>583</v>
      </c>
      <c r="C8" s="961">
        <v>3469578.7908734549</v>
      </c>
      <c r="D8" s="961">
        <v>1495219.7801403997</v>
      </c>
      <c r="E8" s="961">
        <v>37925444.634344965</v>
      </c>
      <c r="F8" s="961">
        <v>1911002.5830253339</v>
      </c>
      <c r="G8" s="961">
        <v>1285115.1319271298</v>
      </c>
      <c r="H8" s="961">
        <v>2382549.9228839478</v>
      </c>
      <c r="I8" s="961">
        <v>42680138.557145551</v>
      </c>
      <c r="J8" s="961">
        <v>5788772.2860496808</v>
      </c>
    </row>
    <row r="9" spans="1:11" s="263" customFormat="1" x14ac:dyDescent="0.25">
      <c r="A9" s="959" t="s">
        <v>584</v>
      </c>
      <c r="B9" s="960" t="s">
        <v>585</v>
      </c>
      <c r="C9" s="961">
        <v>305.09690999999998</v>
      </c>
      <c r="D9" s="961">
        <v>23820.306619999999</v>
      </c>
      <c r="E9" s="961">
        <v>174107.28312000001</v>
      </c>
      <c r="F9" s="961">
        <v>1070.4793999999999</v>
      </c>
      <c r="G9" s="961">
        <v>11411.466222750001</v>
      </c>
      <c r="H9" s="961">
        <v>531.30214286</v>
      </c>
      <c r="I9" s="961">
        <v>185823.84625275002</v>
      </c>
      <c r="J9" s="961">
        <v>25422.088162859996</v>
      </c>
      <c r="K9" s="633"/>
    </row>
    <row r="10" spans="1:11" s="263" customFormat="1" x14ac:dyDescent="0.25">
      <c r="A10" s="959" t="s">
        <v>586</v>
      </c>
      <c r="B10" s="960" t="s">
        <v>587</v>
      </c>
      <c r="C10" s="961">
        <v>86848.208495400002</v>
      </c>
      <c r="D10" s="961">
        <v>40081.501567400002</v>
      </c>
      <c r="E10" s="961">
        <v>747214.69620146498</v>
      </c>
      <c r="F10" s="961">
        <v>1828.8497937179995</v>
      </c>
      <c r="G10" s="961">
        <v>14952.105400268998</v>
      </c>
      <c r="H10" s="961">
        <v>174.27096212400002</v>
      </c>
      <c r="I10" s="961">
        <v>849015.01009713393</v>
      </c>
      <c r="J10" s="961">
        <v>42084.622323242002</v>
      </c>
      <c r="K10" s="633"/>
    </row>
    <row r="11" spans="1:11" s="263" customFormat="1" ht="18" customHeight="1" x14ac:dyDescent="0.25">
      <c r="A11" s="2177" t="s">
        <v>77</v>
      </c>
      <c r="B11" s="2178"/>
      <c r="C11" s="2178"/>
      <c r="D11" s="2178"/>
      <c r="E11" s="2178"/>
      <c r="F11" s="2178"/>
      <c r="G11" s="2178"/>
      <c r="H11" s="2178"/>
      <c r="I11" s="2178"/>
      <c r="J11" s="2179"/>
    </row>
    <row r="12" spans="1:11" s="263" customFormat="1" ht="27" customHeight="1" x14ac:dyDescent="0.25">
      <c r="A12" s="959" t="s">
        <v>588</v>
      </c>
      <c r="B12" s="960" t="s">
        <v>578</v>
      </c>
      <c r="C12" s="962">
        <v>696</v>
      </c>
      <c r="D12" s="962">
        <v>908</v>
      </c>
      <c r="E12" s="962">
        <v>6559</v>
      </c>
      <c r="F12" s="962">
        <v>20176</v>
      </c>
      <c r="G12" s="962">
        <v>2734</v>
      </c>
      <c r="H12" s="962">
        <v>2481</v>
      </c>
      <c r="I12" s="962">
        <v>9989</v>
      </c>
      <c r="J12" s="962">
        <v>23565</v>
      </c>
    </row>
    <row r="13" spans="1:11" s="263" customFormat="1" x14ac:dyDescent="0.25">
      <c r="A13" s="959" t="s">
        <v>589</v>
      </c>
      <c r="B13" s="960" t="s">
        <v>578</v>
      </c>
      <c r="C13" s="962">
        <v>7113</v>
      </c>
      <c r="D13" s="962">
        <v>7955</v>
      </c>
      <c r="E13" s="962">
        <v>6755</v>
      </c>
      <c r="F13" s="962">
        <v>20687</v>
      </c>
      <c r="G13" s="962">
        <v>22599</v>
      </c>
      <c r="H13" s="962">
        <v>24017</v>
      </c>
      <c r="I13" s="962">
        <v>36467</v>
      </c>
      <c r="J13" s="962">
        <v>52659</v>
      </c>
    </row>
    <row r="14" spans="1:11" s="263" customFormat="1" x14ac:dyDescent="0.25">
      <c r="A14" s="959" t="s">
        <v>580</v>
      </c>
      <c r="B14" s="960" t="s">
        <v>590</v>
      </c>
      <c r="C14" s="961">
        <v>4378.0814700000001</v>
      </c>
      <c r="D14" s="961">
        <v>202576.95405999999</v>
      </c>
      <c r="E14" s="961">
        <v>3900236.0945199998</v>
      </c>
      <c r="F14" s="961">
        <v>2391575.3908600002</v>
      </c>
      <c r="G14" s="961">
        <v>703016.60747060005</v>
      </c>
      <c r="H14" s="961">
        <v>420659.1538194</v>
      </c>
      <c r="I14" s="961">
        <v>4607630.7834606003</v>
      </c>
      <c r="J14" s="961">
        <v>3014811.4987393999</v>
      </c>
      <c r="K14" s="733"/>
    </row>
    <row r="15" spans="1:11" s="263" customFormat="1" x14ac:dyDescent="0.25">
      <c r="A15" s="959" t="s">
        <v>582</v>
      </c>
      <c r="B15" s="960" t="s">
        <v>591</v>
      </c>
      <c r="C15" s="961">
        <v>79331.396999999997</v>
      </c>
      <c r="D15" s="961">
        <v>77082.521900000007</v>
      </c>
      <c r="E15" s="961">
        <v>6570238.7950999998</v>
      </c>
      <c r="F15" s="961">
        <v>189869.19959999999</v>
      </c>
      <c r="G15" s="961">
        <v>450036.28129999997</v>
      </c>
      <c r="H15" s="961">
        <v>88502.701000000001</v>
      </c>
      <c r="I15" s="961">
        <v>7099606.4733999996</v>
      </c>
      <c r="J15" s="961">
        <v>355454.42249999999</v>
      </c>
    </row>
    <row r="16" spans="1:11" s="263" customFormat="1" x14ac:dyDescent="0.25">
      <c r="A16" s="959" t="s">
        <v>592</v>
      </c>
      <c r="B16" s="960" t="s">
        <v>590</v>
      </c>
      <c r="C16" s="961">
        <v>33.453479999999999</v>
      </c>
      <c r="D16" s="961">
        <v>0</v>
      </c>
      <c r="E16" s="961">
        <v>239676.68146999998</v>
      </c>
      <c r="F16" s="961">
        <v>0</v>
      </c>
      <c r="G16" s="961">
        <v>68310.789690000005</v>
      </c>
      <c r="H16" s="961">
        <v>0</v>
      </c>
      <c r="I16" s="961">
        <v>308020.92463999998</v>
      </c>
      <c r="J16" s="961">
        <v>0</v>
      </c>
    </row>
    <row r="17" spans="1:10" s="263" customFormat="1" x14ac:dyDescent="0.25">
      <c r="A17" s="959" t="s">
        <v>586</v>
      </c>
      <c r="B17" s="960" t="s">
        <v>591</v>
      </c>
      <c r="C17" s="961">
        <v>313.72892999999999</v>
      </c>
      <c r="D17" s="961">
        <v>0</v>
      </c>
      <c r="E17" s="961">
        <v>302791.14120329998</v>
      </c>
      <c r="F17" s="961">
        <v>0</v>
      </c>
      <c r="G17" s="961">
        <v>41442.099285300006</v>
      </c>
      <c r="H17" s="961">
        <v>0</v>
      </c>
      <c r="I17" s="961">
        <v>344546.96941859997</v>
      </c>
      <c r="J17" s="961">
        <v>0</v>
      </c>
    </row>
    <row r="18" spans="1:10" s="263" customFormat="1" x14ac:dyDescent="0.25">
      <c r="A18" s="963"/>
      <c r="B18" s="964"/>
      <c r="C18" s="602"/>
      <c r="D18" s="602"/>
      <c r="E18" s="756"/>
      <c r="F18" s="602"/>
      <c r="G18" s="602"/>
      <c r="H18" s="602"/>
      <c r="I18" s="756"/>
      <c r="J18" s="602"/>
    </row>
    <row r="19" spans="1:10" s="263" customFormat="1" ht="33" customHeight="1" x14ac:dyDescent="0.25">
      <c r="A19" s="2180" t="s">
        <v>593</v>
      </c>
      <c r="B19" s="2180"/>
      <c r="C19" s="2180"/>
      <c r="D19" s="2180"/>
      <c r="E19" s="2180"/>
      <c r="F19" s="2180"/>
      <c r="G19" s="2180"/>
      <c r="H19" s="2180"/>
      <c r="I19" s="2180"/>
      <c r="J19" s="2180"/>
    </row>
    <row r="20" spans="1:10" s="263" customFormat="1" ht="13.5" customHeight="1" x14ac:dyDescent="0.25">
      <c r="A20" s="2087" t="s">
        <v>567</v>
      </c>
      <c r="B20" s="2087"/>
      <c r="C20" s="2087"/>
      <c r="D20" s="2087"/>
      <c r="E20" s="2087"/>
      <c r="F20" s="2087"/>
      <c r="G20" s="2087"/>
      <c r="H20" s="2087"/>
      <c r="I20" s="2087"/>
      <c r="J20" s="2087"/>
    </row>
  </sheetData>
  <mergeCells count="10">
    <mergeCell ref="A4:J4"/>
    <mergeCell ref="A11:J11"/>
    <mergeCell ref="A19:J19"/>
    <mergeCell ref="A20:J20"/>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scale="71" orientation="landscape" useFirstPageNumber="1"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zoomScale="90" zoomScaleNormal="90" workbookViewId="0">
      <selection activeCell="C15" sqref="C15"/>
    </sheetView>
  </sheetViews>
  <sheetFormatPr defaultColWidth="9.140625" defaultRowHeight="12.75" x14ac:dyDescent="0.2"/>
  <cols>
    <col min="1" max="1" width="11" style="447" customWidth="1"/>
    <col min="2" max="2" width="20.28515625" style="447" bestFit="1" customWidth="1"/>
    <col min="3" max="3" width="12.7109375" style="447" customWidth="1"/>
    <col min="4" max="4" width="15.140625" style="447" customWidth="1"/>
    <col min="5" max="6" width="9.7109375" style="447" customWidth="1"/>
    <col min="7" max="7" width="18.42578125" style="447" customWidth="1"/>
    <col min="8" max="8" width="9.140625" style="447" customWidth="1"/>
    <col min="9" max="9" width="12.7109375" style="447" customWidth="1"/>
    <col min="10" max="10" width="15" style="447" customWidth="1"/>
    <col min="11" max="12" width="9.7109375" style="447" customWidth="1"/>
    <col min="13" max="16384" width="9.140625" style="447"/>
  </cols>
  <sheetData>
    <row r="1" spans="1:13" ht="15" x14ac:dyDescent="0.2">
      <c r="A1" s="2184" t="s">
        <v>1468</v>
      </c>
      <c r="B1" s="2185"/>
      <c r="C1" s="2185"/>
      <c r="D1" s="2185"/>
      <c r="E1" s="2185"/>
      <c r="F1" s="2185"/>
      <c r="G1" s="2185"/>
      <c r="H1" s="2185"/>
      <c r="I1" s="2185"/>
      <c r="J1" s="2185"/>
      <c r="K1" s="2185"/>
      <c r="L1" s="2185"/>
      <c r="M1" s="446"/>
    </row>
    <row r="2" spans="1:13" ht="15" customHeight="1" x14ac:dyDescent="0.2">
      <c r="A2" s="2186" t="s">
        <v>945</v>
      </c>
      <c r="B2" s="2186" t="s">
        <v>946</v>
      </c>
      <c r="C2" s="2187" t="s">
        <v>947</v>
      </c>
      <c r="D2" s="2187"/>
      <c r="E2" s="2187"/>
      <c r="F2" s="2187"/>
      <c r="G2" s="2187"/>
      <c r="H2" s="2187"/>
      <c r="I2" s="2187" t="s">
        <v>948</v>
      </c>
      <c r="J2" s="2187"/>
      <c r="K2" s="2187"/>
      <c r="L2" s="2187"/>
    </row>
    <row r="3" spans="1:13" ht="45" x14ac:dyDescent="0.2">
      <c r="A3" s="2186"/>
      <c r="B3" s="2186"/>
      <c r="C3" s="965" t="s">
        <v>949</v>
      </c>
      <c r="D3" s="965" t="s">
        <v>950</v>
      </c>
      <c r="E3" s="965" t="s">
        <v>951</v>
      </c>
      <c r="F3" s="965" t="s">
        <v>952</v>
      </c>
      <c r="G3" s="965" t="s">
        <v>953</v>
      </c>
      <c r="H3" s="965" t="s">
        <v>954</v>
      </c>
      <c r="I3" s="965" t="s">
        <v>949</v>
      </c>
      <c r="J3" s="965" t="s">
        <v>950</v>
      </c>
      <c r="K3" s="965" t="s">
        <v>951</v>
      </c>
      <c r="L3" s="965" t="s">
        <v>952</v>
      </c>
    </row>
    <row r="4" spans="1:13" ht="15" x14ac:dyDescent="0.25">
      <c r="A4" s="2189" t="s">
        <v>955</v>
      </c>
      <c r="B4" s="448" t="s">
        <v>956</v>
      </c>
      <c r="C4" s="449">
        <v>19</v>
      </c>
      <c r="D4" s="450">
        <v>1</v>
      </c>
      <c r="E4" s="450">
        <v>0</v>
      </c>
      <c r="F4" s="450">
        <v>0</v>
      </c>
      <c r="G4" s="450">
        <v>0</v>
      </c>
      <c r="H4" s="450">
        <v>0</v>
      </c>
      <c r="I4" s="450">
        <v>1</v>
      </c>
      <c r="J4" s="450">
        <v>0</v>
      </c>
      <c r="K4" s="450">
        <v>0</v>
      </c>
      <c r="L4" s="451">
        <v>0</v>
      </c>
      <c r="M4" s="452"/>
    </row>
    <row r="5" spans="1:13" ht="15" x14ac:dyDescent="0.25">
      <c r="A5" s="2190"/>
      <c r="B5" s="448" t="s">
        <v>957</v>
      </c>
      <c r="C5" s="449">
        <v>19</v>
      </c>
      <c r="D5" s="450">
        <v>1</v>
      </c>
      <c r="E5" s="450">
        <v>0</v>
      </c>
      <c r="F5" s="450">
        <v>0</v>
      </c>
      <c r="G5" s="450">
        <v>0</v>
      </c>
      <c r="H5" s="450">
        <v>0</v>
      </c>
      <c r="I5" s="450">
        <v>1</v>
      </c>
      <c r="J5" s="450">
        <v>0</v>
      </c>
      <c r="K5" s="450">
        <v>0</v>
      </c>
      <c r="L5" s="451">
        <v>0</v>
      </c>
      <c r="M5" s="452"/>
    </row>
    <row r="6" spans="1:13" ht="15" x14ac:dyDescent="0.25">
      <c r="A6" s="2191"/>
      <c r="B6" s="448" t="s">
        <v>958</v>
      </c>
      <c r="C6" s="449">
        <v>11</v>
      </c>
      <c r="D6" s="450">
        <v>0</v>
      </c>
      <c r="E6" s="450">
        <v>0</v>
      </c>
      <c r="F6" s="450">
        <v>0</v>
      </c>
      <c r="G6" s="450">
        <v>0</v>
      </c>
      <c r="H6" s="450">
        <v>0</v>
      </c>
      <c r="I6" s="450">
        <v>0</v>
      </c>
      <c r="J6" s="450">
        <v>0</v>
      </c>
      <c r="K6" s="450">
        <v>0</v>
      </c>
      <c r="L6" s="451">
        <v>0</v>
      </c>
      <c r="M6" s="452"/>
    </row>
    <row r="7" spans="1:13" ht="15" x14ac:dyDescent="0.25">
      <c r="A7" s="2189" t="s">
        <v>959</v>
      </c>
      <c r="B7" s="448" t="s">
        <v>956</v>
      </c>
      <c r="C7" s="453">
        <v>4</v>
      </c>
      <c r="D7" s="453">
        <v>6</v>
      </c>
      <c r="E7" s="453">
        <v>2</v>
      </c>
      <c r="F7" s="453">
        <v>2</v>
      </c>
      <c r="G7" s="453">
        <v>0</v>
      </c>
      <c r="H7" s="453">
        <v>2</v>
      </c>
      <c r="I7" s="453">
        <v>0</v>
      </c>
      <c r="J7" s="453">
        <v>2</v>
      </c>
      <c r="K7" s="453">
        <v>2</v>
      </c>
      <c r="L7" s="453">
        <v>2</v>
      </c>
    </row>
    <row r="8" spans="1:13" ht="15" x14ac:dyDescent="0.25">
      <c r="A8" s="2190"/>
      <c r="B8" s="448" t="s">
        <v>957</v>
      </c>
      <c r="C8" s="453">
        <v>4</v>
      </c>
      <c r="D8" s="453">
        <v>6</v>
      </c>
      <c r="E8" s="453">
        <v>2</v>
      </c>
      <c r="F8" s="453">
        <v>2</v>
      </c>
      <c r="G8" s="453">
        <v>0</v>
      </c>
      <c r="H8" s="453">
        <v>2</v>
      </c>
      <c r="I8" s="453">
        <v>0</v>
      </c>
      <c r="J8" s="453">
        <v>2</v>
      </c>
      <c r="K8" s="453">
        <v>2</v>
      </c>
      <c r="L8" s="453">
        <v>2</v>
      </c>
    </row>
    <row r="9" spans="1:13" ht="15" x14ac:dyDescent="0.25">
      <c r="A9" s="2191"/>
      <c r="B9" s="448" t="s">
        <v>958</v>
      </c>
      <c r="C9" s="453">
        <v>3</v>
      </c>
      <c r="D9" s="453">
        <v>4</v>
      </c>
      <c r="E9" s="453">
        <v>2</v>
      </c>
      <c r="F9" s="453">
        <v>2</v>
      </c>
      <c r="G9" s="453">
        <v>0</v>
      </c>
      <c r="H9" s="453">
        <v>1</v>
      </c>
      <c r="I9" s="453">
        <v>0</v>
      </c>
      <c r="J9" s="453">
        <v>2</v>
      </c>
      <c r="K9" s="453">
        <v>2</v>
      </c>
      <c r="L9" s="453">
        <v>2</v>
      </c>
    </row>
    <row r="10" spans="1:13" ht="15" x14ac:dyDescent="0.25">
      <c r="A10" s="2189" t="s">
        <v>960</v>
      </c>
      <c r="B10" s="448" t="s">
        <v>956</v>
      </c>
      <c r="C10" s="453">
        <v>1</v>
      </c>
      <c r="D10" s="453">
        <v>3</v>
      </c>
      <c r="E10" s="453">
        <v>2</v>
      </c>
      <c r="F10" s="453">
        <v>2</v>
      </c>
      <c r="G10" s="453" t="s">
        <v>232</v>
      </c>
      <c r="H10" s="453" t="s">
        <v>232</v>
      </c>
      <c r="I10" s="453" t="s">
        <v>232</v>
      </c>
      <c r="J10" s="453" t="s">
        <v>232</v>
      </c>
      <c r="K10" s="453">
        <v>2</v>
      </c>
      <c r="L10" s="453">
        <v>2</v>
      </c>
    </row>
    <row r="11" spans="1:13" ht="15" x14ac:dyDescent="0.25">
      <c r="A11" s="2190"/>
      <c r="B11" s="448" t="s">
        <v>957</v>
      </c>
      <c r="C11" s="453">
        <v>1</v>
      </c>
      <c r="D11" s="453">
        <v>1</v>
      </c>
      <c r="E11" s="453">
        <v>2</v>
      </c>
      <c r="F11" s="453">
        <v>2</v>
      </c>
      <c r="G11" s="453" t="s">
        <v>232</v>
      </c>
      <c r="H11" s="453" t="s">
        <v>232</v>
      </c>
      <c r="I11" s="453">
        <v>0</v>
      </c>
      <c r="J11" s="453">
        <v>0</v>
      </c>
      <c r="K11" s="453">
        <v>2</v>
      </c>
      <c r="L11" s="453">
        <v>2</v>
      </c>
    </row>
    <row r="12" spans="1:13" ht="15" x14ac:dyDescent="0.25">
      <c r="A12" s="2191"/>
      <c r="B12" s="448" t="s">
        <v>958</v>
      </c>
      <c r="C12" s="453">
        <v>0</v>
      </c>
      <c r="D12" s="453">
        <v>0</v>
      </c>
      <c r="E12" s="453">
        <v>0</v>
      </c>
      <c r="F12" s="453">
        <v>0</v>
      </c>
      <c r="G12" s="453" t="s">
        <v>232</v>
      </c>
      <c r="H12" s="453" t="s">
        <v>232</v>
      </c>
      <c r="I12" s="453">
        <v>0</v>
      </c>
      <c r="J12" s="453">
        <v>0</v>
      </c>
      <c r="K12" s="453">
        <v>0</v>
      </c>
      <c r="L12" s="453">
        <v>0</v>
      </c>
    </row>
    <row r="13" spans="1:13" ht="15" x14ac:dyDescent="0.25">
      <c r="A13" s="2189" t="s">
        <v>961</v>
      </c>
      <c r="B13" s="448" t="s">
        <v>956</v>
      </c>
      <c r="C13" s="454">
        <v>0</v>
      </c>
      <c r="D13" s="454">
        <v>5</v>
      </c>
      <c r="E13" s="454">
        <v>2</v>
      </c>
      <c r="F13" s="454">
        <v>2</v>
      </c>
      <c r="G13" s="454">
        <v>0</v>
      </c>
      <c r="H13" s="454">
        <v>0</v>
      </c>
      <c r="I13" s="454">
        <v>2</v>
      </c>
      <c r="J13" s="454">
        <v>2</v>
      </c>
      <c r="K13" s="454">
        <v>2</v>
      </c>
      <c r="L13" s="454">
        <v>2</v>
      </c>
    </row>
    <row r="14" spans="1:13" ht="15" x14ac:dyDescent="0.25">
      <c r="A14" s="2190"/>
      <c r="B14" s="448" t="s">
        <v>957</v>
      </c>
      <c r="C14" s="454">
        <v>0</v>
      </c>
      <c r="D14" s="454">
        <v>5</v>
      </c>
      <c r="E14" s="454">
        <v>2</v>
      </c>
      <c r="F14" s="454">
        <v>2</v>
      </c>
      <c r="G14" s="454">
        <v>0</v>
      </c>
      <c r="H14" s="454">
        <v>0</v>
      </c>
      <c r="I14" s="454">
        <v>2</v>
      </c>
      <c r="J14" s="454">
        <v>2</v>
      </c>
      <c r="K14" s="454">
        <v>2</v>
      </c>
      <c r="L14" s="454">
        <v>2</v>
      </c>
    </row>
    <row r="15" spans="1:13" ht="15" x14ac:dyDescent="0.25">
      <c r="A15" s="2191"/>
      <c r="B15" s="448" t="s">
        <v>958</v>
      </c>
      <c r="C15" s="454">
        <v>0</v>
      </c>
      <c r="D15" s="454">
        <v>0</v>
      </c>
      <c r="E15" s="454">
        <v>2</v>
      </c>
      <c r="F15" s="454">
        <v>2</v>
      </c>
      <c r="G15" s="454">
        <v>0</v>
      </c>
      <c r="H15" s="454">
        <v>0</v>
      </c>
      <c r="I15" s="454">
        <v>0</v>
      </c>
      <c r="J15" s="454">
        <v>1</v>
      </c>
      <c r="K15" s="454">
        <v>2</v>
      </c>
      <c r="L15" s="454">
        <v>2</v>
      </c>
    </row>
    <row r="16" spans="1:13" ht="15" x14ac:dyDescent="0.2">
      <c r="A16" s="2188" t="s">
        <v>962</v>
      </c>
      <c r="B16" s="2188"/>
      <c r="C16" s="2188"/>
      <c r="D16" s="2188"/>
      <c r="E16" s="2188"/>
      <c r="F16" s="2188"/>
      <c r="G16" s="455"/>
      <c r="H16" s="455"/>
      <c r="I16" s="455"/>
      <c r="J16" s="455"/>
      <c r="K16" s="455"/>
      <c r="L16" s="455"/>
    </row>
    <row r="17" spans="1:23" ht="15" x14ac:dyDescent="0.25">
      <c r="A17" s="2181" t="s">
        <v>963</v>
      </c>
      <c r="B17" s="2181"/>
      <c r="C17" s="2181"/>
      <c r="D17" s="2181"/>
      <c r="E17" s="2181"/>
      <c r="F17" s="456"/>
      <c r="G17" s="280"/>
      <c r="H17" s="280"/>
      <c r="I17" s="280"/>
      <c r="J17" s="280"/>
      <c r="K17" s="280"/>
      <c r="L17" s="280"/>
    </row>
    <row r="18" spans="1:23" ht="15" x14ac:dyDescent="0.25">
      <c r="A18" s="2182" t="s">
        <v>964</v>
      </c>
      <c r="B18" s="2183"/>
      <c r="C18" s="2183"/>
      <c r="D18" s="2183"/>
      <c r="E18" s="552"/>
      <c r="F18" s="552"/>
      <c r="G18" s="280"/>
      <c r="H18" s="280"/>
      <c r="I18" s="280"/>
      <c r="J18" s="280"/>
      <c r="K18" s="280"/>
      <c r="L18" s="280"/>
    </row>
    <row r="19" spans="1:23" ht="15" customHeight="1" x14ac:dyDescent="0.2">
      <c r="B19" s="457"/>
      <c r="C19" s="457"/>
      <c r="D19" s="457"/>
      <c r="E19" s="457"/>
      <c r="F19" s="457"/>
      <c r="N19" s="452"/>
      <c r="O19" s="452"/>
      <c r="P19" s="452"/>
      <c r="Q19" s="452"/>
      <c r="R19" s="452"/>
      <c r="S19" s="452"/>
      <c r="T19" s="452"/>
      <c r="U19" s="452"/>
      <c r="V19" s="452"/>
      <c r="W19" s="452"/>
    </row>
    <row r="20" spans="1:23" x14ac:dyDescent="0.2">
      <c r="N20" s="452"/>
      <c r="O20" s="452"/>
      <c r="P20" s="452"/>
      <c r="Q20" s="452"/>
      <c r="R20" s="452"/>
      <c r="S20" s="452"/>
      <c r="T20" s="452"/>
      <c r="U20" s="452"/>
      <c r="V20" s="452"/>
      <c r="W20" s="452"/>
    </row>
    <row r="21" spans="1:23" x14ac:dyDescent="0.2">
      <c r="N21" s="452"/>
      <c r="O21" s="452"/>
      <c r="P21" s="452"/>
      <c r="Q21" s="452"/>
      <c r="R21" s="452"/>
      <c r="S21" s="452"/>
      <c r="T21" s="452"/>
      <c r="U21" s="452"/>
      <c r="V21" s="452"/>
      <c r="W21" s="452"/>
    </row>
    <row r="22" spans="1:23" x14ac:dyDescent="0.2">
      <c r="N22" s="452"/>
      <c r="O22" s="452"/>
      <c r="P22" s="452"/>
      <c r="Q22" s="452"/>
      <c r="R22" s="452"/>
      <c r="S22" s="452"/>
      <c r="T22" s="452"/>
      <c r="U22" s="452"/>
      <c r="V22" s="452"/>
      <c r="W22" s="452"/>
    </row>
    <row r="23" spans="1:23" x14ac:dyDescent="0.2">
      <c r="N23" s="452"/>
      <c r="O23" s="452"/>
      <c r="P23" s="452"/>
      <c r="Q23" s="452"/>
      <c r="R23" s="452"/>
      <c r="S23" s="452"/>
      <c r="T23" s="452"/>
      <c r="U23" s="452"/>
      <c r="V23" s="452"/>
      <c r="W23" s="452"/>
    </row>
    <row r="24" spans="1:23" x14ac:dyDescent="0.2">
      <c r="N24" s="452"/>
      <c r="O24" s="452"/>
      <c r="P24" s="452"/>
      <c r="Q24" s="452"/>
      <c r="R24" s="452"/>
      <c r="S24" s="452"/>
      <c r="T24" s="452"/>
      <c r="U24" s="452"/>
      <c r="V24" s="452"/>
      <c r="W24" s="452"/>
    </row>
    <row r="25" spans="1:23" x14ac:dyDescent="0.2">
      <c r="N25" s="452"/>
      <c r="O25" s="452"/>
      <c r="P25" s="452"/>
      <c r="Q25" s="452"/>
      <c r="R25" s="452"/>
      <c r="S25" s="452"/>
      <c r="T25" s="452"/>
      <c r="U25" s="452"/>
      <c r="V25" s="452"/>
      <c r="W25" s="452"/>
    </row>
    <row r="26" spans="1:23" x14ac:dyDescent="0.2">
      <c r="E26" s="447" t="s">
        <v>965</v>
      </c>
      <c r="N26" s="452"/>
      <c r="O26" s="452"/>
      <c r="P26" s="452"/>
      <c r="Q26" s="452"/>
      <c r="R26" s="452"/>
      <c r="S26" s="452"/>
      <c r="T26" s="452"/>
      <c r="U26" s="452"/>
      <c r="V26" s="452"/>
      <c r="W26" s="452"/>
    </row>
    <row r="27" spans="1:23" x14ac:dyDescent="0.2">
      <c r="N27" s="452"/>
      <c r="O27" s="452"/>
      <c r="P27" s="452"/>
      <c r="Q27" s="452"/>
      <c r="R27" s="452"/>
      <c r="S27" s="452"/>
      <c r="T27" s="452"/>
      <c r="U27" s="452"/>
      <c r="V27" s="452"/>
      <c r="W27" s="452"/>
    </row>
    <row r="28" spans="1:23" x14ac:dyDescent="0.2">
      <c r="N28" s="452"/>
      <c r="O28" s="452"/>
      <c r="P28" s="452"/>
      <c r="Q28" s="452"/>
      <c r="R28" s="452"/>
      <c r="S28" s="452"/>
      <c r="T28" s="452"/>
      <c r="U28" s="452"/>
      <c r="V28" s="452"/>
      <c r="W28" s="452"/>
    </row>
    <row r="29" spans="1:23" x14ac:dyDescent="0.2">
      <c r="N29" s="452"/>
      <c r="O29" s="452"/>
      <c r="P29" s="452"/>
      <c r="Q29" s="452"/>
      <c r="R29" s="452"/>
      <c r="S29" s="452"/>
      <c r="T29" s="452"/>
      <c r="U29" s="452"/>
      <c r="V29" s="452"/>
      <c r="W29" s="452"/>
    </row>
    <row r="30" spans="1:23" x14ac:dyDescent="0.2">
      <c r="N30" s="452"/>
      <c r="O30" s="452"/>
      <c r="P30" s="452"/>
      <c r="Q30" s="452"/>
      <c r="R30" s="452"/>
      <c r="S30" s="452"/>
      <c r="T30" s="452"/>
      <c r="U30" s="452"/>
      <c r="V30" s="452"/>
      <c r="W30" s="452"/>
    </row>
    <row r="31" spans="1:23" x14ac:dyDescent="0.2">
      <c r="N31" s="452"/>
      <c r="O31" s="452"/>
      <c r="P31" s="452"/>
      <c r="Q31" s="452"/>
      <c r="R31" s="452"/>
      <c r="S31" s="452"/>
      <c r="T31" s="452"/>
      <c r="U31" s="452"/>
      <c r="V31" s="452"/>
      <c r="W31" s="452"/>
    </row>
    <row r="32" spans="1:23" x14ac:dyDescent="0.2">
      <c r="N32" s="452"/>
      <c r="O32" s="452"/>
      <c r="P32" s="452"/>
      <c r="Q32" s="452"/>
      <c r="R32" s="452"/>
      <c r="S32" s="452"/>
      <c r="T32" s="452"/>
      <c r="U32" s="452"/>
      <c r="V32" s="452"/>
      <c r="W32" s="452"/>
    </row>
  </sheetData>
  <mergeCells count="12">
    <mergeCell ref="A17:E17"/>
    <mergeCell ref="A18:D18"/>
    <mergeCell ref="A1:L1"/>
    <mergeCell ref="A2:A3"/>
    <mergeCell ref="B2:B3"/>
    <mergeCell ref="C2:H2"/>
    <mergeCell ref="I2:L2"/>
    <mergeCell ref="A16:F16"/>
    <mergeCell ref="A4:A6"/>
    <mergeCell ref="A7:A9"/>
    <mergeCell ref="A10:A12"/>
    <mergeCell ref="A13:A15"/>
  </mergeCells>
  <printOptions horizontalCentered="1"/>
  <pageMargins left="0.7" right="0.7" top="0.75" bottom="0.75" header="0.3" footer="0.3"/>
  <pageSetup scale="58"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activeCell="C15" sqref="C15"/>
    </sheetView>
  </sheetViews>
  <sheetFormatPr defaultColWidth="9.140625" defaultRowHeight="15" x14ac:dyDescent="0.25"/>
  <cols>
    <col min="1" max="1" width="10.5703125" style="966" customWidth="1"/>
    <col min="2" max="2" width="15.140625" style="966" customWidth="1"/>
    <col min="3" max="3" width="16.5703125" style="966" customWidth="1"/>
    <col min="4" max="4" width="15.42578125" style="966" customWidth="1"/>
    <col min="5" max="5" width="17.7109375" style="966" customWidth="1"/>
    <col min="6" max="6" width="16.42578125" style="966" customWidth="1"/>
    <col min="7" max="7" width="17.28515625" style="225" customWidth="1"/>
    <col min="8" max="8" width="9.140625" style="225"/>
    <col min="9" max="9" width="11.5703125" style="225" customWidth="1"/>
    <col min="10" max="10" width="20" style="225" customWidth="1"/>
    <col min="11" max="11" width="9.140625" style="225"/>
    <col min="12" max="12" width="17.28515625" style="225" customWidth="1"/>
    <col min="13" max="13" width="9.140625" style="225"/>
    <col min="14" max="14" width="19" style="225" customWidth="1"/>
    <col min="15" max="16384" width="9.140625" style="225"/>
  </cols>
  <sheetData>
    <row r="1" spans="1:7" s="966" customFormat="1" x14ac:dyDescent="0.25">
      <c r="A1" s="2192" t="s">
        <v>966</v>
      </c>
      <c r="B1" s="2192"/>
      <c r="C1" s="2192"/>
      <c r="D1" s="2192"/>
      <c r="E1" s="2192"/>
      <c r="F1" s="2192"/>
    </row>
    <row r="2" spans="1:7" s="966" customFormat="1" ht="16.5" customHeight="1" x14ac:dyDescent="0.25">
      <c r="A2" s="2193" t="s">
        <v>114</v>
      </c>
      <c r="B2" s="2195" t="s">
        <v>967</v>
      </c>
      <c r="C2" s="2196"/>
      <c r="D2" s="2196"/>
      <c r="E2" s="2196"/>
      <c r="F2" s="2197"/>
    </row>
    <row r="3" spans="1:7" s="966" customFormat="1" ht="30" customHeight="1" x14ac:dyDescent="0.25">
      <c r="A3" s="2194"/>
      <c r="B3" s="967" t="s">
        <v>968</v>
      </c>
      <c r="C3" s="968" t="s">
        <v>249</v>
      </c>
      <c r="D3" s="968" t="s">
        <v>250</v>
      </c>
      <c r="E3" s="968" t="s">
        <v>251</v>
      </c>
      <c r="F3" s="969" t="s">
        <v>969</v>
      </c>
    </row>
    <row r="4" spans="1:7" s="972" customFormat="1" ht="14.25" customHeight="1" x14ac:dyDescent="0.25">
      <c r="A4" s="970" t="s">
        <v>477</v>
      </c>
      <c r="B4" s="971">
        <v>13292.54</v>
      </c>
      <c r="C4" s="971">
        <v>13741.67</v>
      </c>
      <c r="D4" s="971">
        <v>12310.21</v>
      </c>
      <c r="E4" s="971">
        <v>13267.91</v>
      </c>
      <c r="F4" s="971">
        <v>12889.677058823536</v>
      </c>
    </row>
    <row r="5" spans="1:7" s="972" customFormat="1" ht="14.25" customHeight="1" x14ac:dyDescent="0.25">
      <c r="A5" s="973" t="s">
        <v>681</v>
      </c>
      <c r="B5" s="459">
        <v>13278.55</v>
      </c>
      <c r="C5" s="459">
        <v>15090.4</v>
      </c>
      <c r="D5" s="459">
        <v>13109.95</v>
      </c>
      <c r="E5" s="459">
        <v>14132.73</v>
      </c>
      <c r="F5" s="459">
        <v>14159.532832369936</v>
      </c>
    </row>
    <row r="6" spans="1:7" ht="14.25" customHeight="1" x14ac:dyDescent="0.25">
      <c r="A6" s="630">
        <v>45412</v>
      </c>
      <c r="B6" s="461">
        <v>13278.55</v>
      </c>
      <c r="C6" s="461">
        <v>14582.28</v>
      </c>
      <c r="D6" s="461">
        <v>13278.55</v>
      </c>
      <c r="E6" s="461">
        <v>14033.2</v>
      </c>
      <c r="F6" s="461">
        <v>14076.074090909091</v>
      </c>
    </row>
    <row r="7" spans="1:7" ht="14.25" customHeight="1" x14ac:dyDescent="0.25">
      <c r="A7" s="630">
        <v>45443</v>
      </c>
      <c r="B7" s="461">
        <v>14032.32</v>
      </c>
      <c r="C7" s="461">
        <v>15090.4</v>
      </c>
      <c r="D7" s="461">
        <v>13874.77</v>
      </c>
      <c r="E7" s="461">
        <v>14416.73</v>
      </c>
      <c r="F7" s="461">
        <v>14429.576521739133</v>
      </c>
    </row>
    <row r="8" spans="1:7" ht="14.25" customHeight="1" x14ac:dyDescent="0.25">
      <c r="A8" s="630">
        <v>45473</v>
      </c>
      <c r="B8" s="974">
        <v>14419.53</v>
      </c>
      <c r="C8" s="974">
        <v>14622.21</v>
      </c>
      <c r="D8" s="974">
        <v>14122.52</v>
      </c>
      <c r="E8" s="974">
        <v>14289.95</v>
      </c>
      <c r="F8" s="974">
        <v>14323.131000000003</v>
      </c>
    </row>
    <row r="9" spans="1:7" x14ac:dyDescent="0.25">
      <c r="A9" s="630">
        <v>45504</v>
      </c>
      <c r="B9" s="461">
        <v>14288.19</v>
      </c>
      <c r="C9" s="974">
        <v>14718.18</v>
      </c>
      <c r="D9" s="974">
        <v>13339.08</v>
      </c>
      <c r="E9" s="974">
        <v>13673.63</v>
      </c>
      <c r="F9" s="974">
        <v>14208.219565217394</v>
      </c>
    </row>
    <row r="10" spans="1:7" x14ac:dyDescent="0.25">
      <c r="A10" s="630">
        <v>45535</v>
      </c>
      <c r="B10" s="461">
        <v>13679.25</v>
      </c>
      <c r="C10" s="974">
        <v>14081.45</v>
      </c>
      <c r="D10" s="461">
        <v>13109.95</v>
      </c>
      <c r="E10" s="461">
        <v>13771.33</v>
      </c>
      <c r="F10" s="461">
        <v>13684.003333333334</v>
      </c>
    </row>
    <row r="11" spans="1:7" x14ac:dyDescent="0.25">
      <c r="A11" s="630">
        <v>45565</v>
      </c>
      <c r="B11" s="974">
        <v>14262.84</v>
      </c>
      <c r="C11" s="974">
        <v>14378.26</v>
      </c>
      <c r="D11" s="974">
        <v>14171.58</v>
      </c>
      <c r="E11" s="974">
        <v>14221.51</v>
      </c>
      <c r="F11" s="461">
        <v>13862.872380952384</v>
      </c>
    </row>
    <row r="12" spans="1:7" ht="14.25" customHeight="1" x14ac:dyDescent="0.25">
      <c r="A12" s="630">
        <v>45596</v>
      </c>
      <c r="B12" s="461">
        <v>14226.42</v>
      </c>
      <c r="C12" s="974">
        <v>14810.27</v>
      </c>
      <c r="D12" s="461">
        <v>14085.29</v>
      </c>
      <c r="E12" s="461">
        <v>14481.61</v>
      </c>
      <c r="F12" s="461">
        <v>14492.20590909091</v>
      </c>
    </row>
    <row r="13" spans="1:7" ht="14.25" customHeight="1" x14ac:dyDescent="0.25">
      <c r="A13" s="630">
        <v>45626</v>
      </c>
      <c r="B13" s="974">
        <v>14505.71</v>
      </c>
      <c r="C13" s="974">
        <v>14684.92</v>
      </c>
      <c r="D13" s="974">
        <v>13692.99</v>
      </c>
      <c r="E13" s="974">
        <v>14132.73</v>
      </c>
      <c r="F13" s="461">
        <v>14165.747619047617</v>
      </c>
    </row>
    <row r="14" spans="1:7" ht="14.25" customHeight="1" x14ac:dyDescent="0.25">
      <c r="A14" s="599"/>
      <c r="B14" s="975"/>
      <c r="C14" s="975"/>
      <c r="D14" s="975"/>
      <c r="E14" s="975"/>
      <c r="F14" s="976"/>
    </row>
    <row r="15" spans="1:7" ht="14.25" customHeight="1" x14ac:dyDescent="0.25">
      <c r="A15" s="225"/>
      <c r="B15" s="225"/>
      <c r="C15" s="225"/>
      <c r="D15" s="225"/>
      <c r="E15" s="225"/>
      <c r="F15" s="225"/>
    </row>
    <row r="16" spans="1:7" ht="14.25" customHeight="1" x14ac:dyDescent="0.25">
      <c r="A16" s="2198" t="s">
        <v>1380</v>
      </c>
      <c r="B16" s="2200" t="s">
        <v>1381</v>
      </c>
      <c r="C16" s="2200"/>
      <c r="D16" s="2200" t="s">
        <v>1382</v>
      </c>
      <c r="E16" s="2200"/>
      <c r="F16" s="2200" t="s">
        <v>1383</v>
      </c>
      <c r="G16" s="2200"/>
    </row>
    <row r="17" spans="1:7" ht="14.25" customHeight="1" x14ac:dyDescent="0.25">
      <c r="A17" s="2199"/>
      <c r="B17" s="967" t="s">
        <v>251</v>
      </c>
      <c r="C17" s="969" t="s">
        <v>1384</v>
      </c>
      <c r="D17" s="968" t="s">
        <v>251</v>
      </c>
      <c r="E17" s="969" t="s">
        <v>1384</v>
      </c>
      <c r="F17" s="977" t="s">
        <v>251</v>
      </c>
      <c r="G17" s="978" t="s">
        <v>1384</v>
      </c>
    </row>
    <row r="18" spans="1:7" ht="14.25" customHeight="1" x14ac:dyDescent="0.25">
      <c r="A18" s="979" t="s">
        <v>477</v>
      </c>
      <c r="B18" s="458">
        <v>17038.310000000001</v>
      </c>
      <c r="C18" s="971">
        <v>16056.526078431372</v>
      </c>
      <c r="D18" s="458">
        <v>15318.44</v>
      </c>
      <c r="E18" s="458">
        <v>15835.637647058826</v>
      </c>
      <c r="F18" s="458">
        <v>5832.82</v>
      </c>
      <c r="G18" s="458">
        <v>5796.3500392156839</v>
      </c>
    </row>
    <row r="19" spans="1:7" x14ac:dyDescent="0.25">
      <c r="A19" s="979" t="s">
        <v>681</v>
      </c>
      <c r="B19" s="458">
        <v>18828.79</v>
      </c>
      <c r="C19" s="971">
        <v>18449.042832369942</v>
      </c>
      <c r="D19" s="458">
        <v>17615.82</v>
      </c>
      <c r="E19" s="458">
        <v>17326.803583815032</v>
      </c>
      <c r="F19" s="458">
        <v>5201.76</v>
      </c>
      <c r="G19" s="458">
        <v>5559.3082080924833</v>
      </c>
    </row>
    <row r="20" spans="1:7" x14ac:dyDescent="0.25">
      <c r="A20" s="980">
        <v>45383</v>
      </c>
      <c r="B20" s="460">
        <v>17788.189999999999</v>
      </c>
      <c r="C20" s="461">
        <v>18050.770909090908</v>
      </c>
      <c r="D20" s="460">
        <v>17490.919999999998</v>
      </c>
      <c r="E20" s="460">
        <v>16802.934999999994</v>
      </c>
      <c r="F20" s="460">
        <v>5814.8</v>
      </c>
      <c r="G20" s="460">
        <v>5956.7131818181824</v>
      </c>
    </row>
    <row r="21" spans="1:7" x14ac:dyDescent="0.25">
      <c r="A21" s="980">
        <v>45413</v>
      </c>
      <c r="B21" s="460">
        <v>18644.41</v>
      </c>
      <c r="C21" s="461">
        <v>18548.877391304348</v>
      </c>
      <c r="D21" s="460">
        <v>17812.72</v>
      </c>
      <c r="E21" s="460">
        <v>17921.109999999997</v>
      </c>
      <c r="F21" s="460">
        <v>5625.61</v>
      </c>
      <c r="G21" s="460">
        <v>5708.8886956521737</v>
      </c>
    </row>
    <row r="22" spans="1:7" x14ac:dyDescent="0.25">
      <c r="A22" s="980">
        <v>45444</v>
      </c>
      <c r="B22" s="460">
        <v>18347.509999999998</v>
      </c>
      <c r="C22" s="461">
        <v>18502.280500000001</v>
      </c>
      <c r="D22" s="460">
        <v>17404.740000000002</v>
      </c>
      <c r="E22" s="460">
        <v>17417.278499999997</v>
      </c>
      <c r="F22" s="460">
        <v>5895.79</v>
      </c>
      <c r="G22" s="460">
        <v>5781.1485000000002</v>
      </c>
    </row>
    <row r="23" spans="1:7" x14ac:dyDescent="0.25">
      <c r="A23" s="980">
        <v>45474</v>
      </c>
      <c r="B23" s="460">
        <v>17566.89</v>
      </c>
      <c r="C23" s="461">
        <v>18325.706086956521</v>
      </c>
      <c r="D23" s="460">
        <v>16711.060000000001</v>
      </c>
      <c r="E23" s="460">
        <v>17254.615652173914</v>
      </c>
      <c r="F23" s="460">
        <v>5604.89</v>
      </c>
      <c r="G23" s="460">
        <v>5782.2539130434798</v>
      </c>
    </row>
    <row r="24" spans="1:7" x14ac:dyDescent="0.25">
      <c r="A24" s="980">
        <v>45505</v>
      </c>
      <c r="B24" s="460">
        <v>17868.25</v>
      </c>
      <c r="C24" s="461">
        <v>17724.671904761901</v>
      </c>
      <c r="D24" s="460">
        <v>17136.560000000001</v>
      </c>
      <c r="E24" s="460">
        <v>16828.957142857143</v>
      </c>
      <c r="F24" s="460">
        <v>5404.14</v>
      </c>
      <c r="G24" s="460">
        <v>5482.2076190476191</v>
      </c>
    </row>
    <row r="25" spans="1:7" x14ac:dyDescent="0.25">
      <c r="A25" s="980">
        <v>45536</v>
      </c>
      <c r="B25" s="460">
        <v>18790.86</v>
      </c>
      <c r="C25" s="461">
        <v>18299.304285714283</v>
      </c>
      <c r="D25" s="460">
        <v>17839.45</v>
      </c>
      <c r="E25" s="460">
        <v>17129.135714285712</v>
      </c>
      <c r="F25" s="460">
        <v>5151.12</v>
      </c>
      <c r="G25" s="460">
        <v>5158.9895238095241</v>
      </c>
    </row>
    <row r="26" spans="1:7" x14ac:dyDescent="0.25">
      <c r="A26" s="980">
        <v>45566</v>
      </c>
      <c r="B26" s="460">
        <v>19521.54</v>
      </c>
      <c r="C26" s="461">
        <v>19259.824090909093</v>
      </c>
      <c r="D26" s="460">
        <v>17580.560000000001</v>
      </c>
      <c r="E26" s="460">
        <v>17771.232727272727</v>
      </c>
      <c r="F26" s="460">
        <v>5145.6099999999997</v>
      </c>
      <c r="G26" s="460">
        <v>5342.4063636363635</v>
      </c>
    </row>
    <row r="27" spans="1:7" x14ac:dyDescent="0.25">
      <c r="A27" s="980">
        <v>45597</v>
      </c>
      <c r="B27" s="460">
        <v>18828.79</v>
      </c>
      <c r="C27" s="461">
        <v>18866.037619047616</v>
      </c>
      <c r="D27" s="460">
        <v>17615.82</v>
      </c>
      <c r="E27" s="460">
        <v>17447.529523809524</v>
      </c>
      <c r="F27" s="460">
        <v>5201.76</v>
      </c>
      <c r="G27" s="460">
        <v>5228.3476190476185</v>
      </c>
    </row>
    <row r="28" spans="1:7" x14ac:dyDescent="0.25">
      <c r="A28" s="1362"/>
      <c r="B28" s="1363"/>
      <c r="C28" s="976"/>
      <c r="D28" s="1363"/>
      <c r="E28" s="1363"/>
      <c r="F28" s="1363"/>
      <c r="G28" s="1363"/>
    </row>
    <row r="29" spans="1:7" x14ac:dyDescent="0.25">
      <c r="A29" s="966" t="s">
        <v>970</v>
      </c>
    </row>
    <row r="30" spans="1:7" x14ac:dyDescent="0.25">
      <c r="A30" s="972" t="s">
        <v>971</v>
      </c>
    </row>
  </sheetData>
  <mergeCells count="7">
    <mergeCell ref="A1:F1"/>
    <mergeCell ref="A2:A3"/>
    <mergeCell ref="B2:F2"/>
    <mergeCell ref="A16:A17"/>
    <mergeCell ref="B16:C16"/>
    <mergeCell ref="D16:E16"/>
    <mergeCell ref="F16:G16"/>
  </mergeCells>
  <printOptions horizontalCentered="1"/>
  <pageMargins left="0.7" right="0.7" top="0.75" bottom="0.75" header="0.3" footer="0.3"/>
  <pageSetup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Klassify>
  <SNO>1</SNO>
  <KDate>2023-08-11 16:53:47</KDate>
  <Classification>SEBI-PUBLIC</Classification>
  <Subclassification/>
  <HostName>MUM0128007</HostName>
  <Domain_User>SEBINT/8007</Domain_User>
  <IPAdd>10.88.96.128</IPAdd>
  <FilePath>X:\Bulletin\2023 08 August\SEBI_Bulletin_August_2023.xlsx</FilePath>
  <KID>6C3C8C09061F638273696270073079</KID>
  <UniqueName/>
  <Suggested/>
  <Justification/>
</Klassify>
</file>

<file path=customXml/item2.xml>��< ? x m l   v e r s i o n = " 1 . 0 "   e n c o d i n g = " u t f - 1 6 " ? > < D a t a M a s h u p   x m l n s = " h t t p : / / s c h e m a s . m i c r o s o f t . c o m / D a t a M a s h u p " > A A A A A B k D A A B Q S w M E F A A C A A g A f E a S W b l 7 8 4 W p A A A A + g A A A B I A H A B D b 2 5 m a W c v U G F j a 2 F n Z S 5 4 b W w g o h g A K K A U A A A A A A A A A A A A A A A A A A A A A A A A A A A A h Y 9 L D o I w G I S v Q r q n L 4 M P 8 l M W r k z E m J g Y t w 1 W a I R i a L H c z Y V H 8 g q S K O r O 5 c x 8 i 2 8 e t z u k f V 0 F V 9 V a 3 Z g E M U x R o E z e H L U p E t S 5 U z h H q Y C t z M + y U M E A G x v 3 9 p i g 0 r l L T I j 3 H v s J b t q C c E o Z O W T r X V 6 q W q I P r P / D o T b W S Z M r J G D / k h E c T x m O 2 I L j i H M + A z I O k G n z h f j g j C m Q n x K W X e W 6 V g l l w t U G y B i B v H + I J 1 B L A w Q U A A I A C A B 8 R p J 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E a S W S i K R 7 g O A A A A E Q A A A B M A H A B G b 3 J t d W x h c y 9 T Z W N 0 a W 9 u M S 5 t I K I Y A C i g F A A A A A A A A A A A A A A A A A A A A A A A A A A A A C t O T S 7 J z M 9 T C I b Q h t Y A U E s B A i 0 A F A A C A A g A f E a S W b l 7 8 4 W p A A A A + g A A A B I A A A A A A A A A A A A A A A A A A A A A A E N v b m Z p Z y 9 Q Y W N r Y W d l L n h t b F B L A Q I t A B Q A A g A I A H x G k l k P y u m r p A A A A O k A A A A T A A A A A A A A A A A A A A A A A P U A A A B b Q 2 9 u d G V u d F 9 U e X B l c 1 0 u e G 1 s U E s B A i 0 A F A A C A A g A f E a S W S 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Q T s z f U R k F K p s X P Q V Q W O h 8 A A A A A A g A A A A A A A 2 Y A A M A A A A A Q A A A A b P W H U G n t P z Q H 4 j K h O 0 r L p g A A A A A E g A A A o A A A A B A A A A C p S a S 5 g 9 + 7 A 7 5 v a L j K Z c e m U A A A A B t h 5 2 N c b e 9 0 O M T H f o Z j 9 V E a 1 r 0 X + N 3 u M 3 x m + G O 9 C O 0 K A i B K G + N s K y z l 0 q N L 0 G l m 0 S i G X 2 U O k t 7 I M f p p p s 3 X h O 3 i D k F 6 r Y v r O y e V G B 0 t i V n M F A A A A E 6 V b n E w R o 0 f E 3 B v l 0 B K q l n P m u F V < / D a t a M a s h u p > 
</file>

<file path=customXml/itemProps1.xml><?xml version="1.0" encoding="utf-8"?>
<ds:datastoreItem xmlns:ds="http://schemas.openxmlformats.org/officeDocument/2006/customXml" ds:itemID="{C763D44E-AA55-4E41-90D6-77D821A0F9DD}">
  <ds:schemaRefs/>
</ds:datastoreItem>
</file>

<file path=customXml/itemProps2.xml><?xml version="1.0" encoding="utf-8"?>
<ds:datastoreItem xmlns:ds="http://schemas.openxmlformats.org/officeDocument/2006/customXml" ds:itemID="{B9CEE45A-AE28-42D5-9383-BFFD966CBB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108</vt:i4>
      </vt:variant>
      <vt:variant>
        <vt:lpstr>Named Ranges</vt:lpstr>
      </vt:variant>
      <vt:variant>
        <vt:i4>55</vt:i4>
      </vt:variant>
    </vt:vector>
  </HeadingPairs>
  <TitlesOfParts>
    <vt:vector size="163" baseType="lpstr">
      <vt:lpstr>Data Summary</vt:lpstr>
      <vt:lpstr>1</vt:lpstr>
      <vt:lpstr>2</vt:lpstr>
      <vt:lpstr>3</vt:lpstr>
      <vt:lpstr>4</vt:lpstr>
      <vt:lpstr>5</vt:lpstr>
      <vt:lpstr>6</vt:lpstr>
      <vt:lpstr>7</vt:lpstr>
      <vt:lpstr>8</vt:lpstr>
      <vt:lpstr>9</vt:lpstr>
      <vt:lpstr>10</vt:lpstr>
      <vt:lpstr>11</vt:lpstr>
      <vt:lpstr>12</vt:lpstr>
      <vt:lpstr>13 </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 </vt:lpstr>
      <vt:lpstr>2 </vt:lpstr>
      <vt:lpstr>3 </vt:lpstr>
      <vt:lpstr>4 </vt:lpstr>
      <vt:lpstr>5 </vt:lpstr>
      <vt:lpstr>6 </vt:lpstr>
      <vt:lpstr>7 </vt:lpstr>
      <vt:lpstr>8 </vt:lpstr>
      <vt:lpstr>9 </vt:lpstr>
      <vt:lpstr>10 </vt:lpstr>
      <vt:lpstr>11 </vt:lpstr>
      <vt:lpstr>12 </vt:lpstr>
      <vt:lpstr>13  </vt:lpstr>
      <vt:lpstr>14 </vt:lpstr>
      <vt:lpstr>15 </vt:lpstr>
      <vt:lpstr>16 </vt:lpstr>
      <vt:lpstr>17 </vt:lpstr>
      <vt:lpstr>18 </vt:lpstr>
      <vt:lpstr>19 </vt:lpstr>
      <vt:lpstr>20 </vt:lpstr>
      <vt:lpstr>21 </vt:lpstr>
      <vt:lpstr>22 </vt:lpstr>
      <vt:lpstr>23 </vt:lpstr>
      <vt:lpstr>24 </vt:lpstr>
      <vt:lpstr>25 </vt:lpstr>
      <vt:lpstr>26 </vt:lpstr>
      <vt:lpstr>27 </vt:lpstr>
      <vt:lpstr>28 </vt:lpstr>
      <vt:lpstr>29 </vt:lpstr>
      <vt:lpstr>30 </vt:lpstr>
      <vt:lpstr>31 </vt:lpstr>
      <vt:lpstr>32 </vt:lpstr>
      <vt:lpstr>33  </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 </vt:lpstr>
      <vt:lpstr>62</vt:lpstr>
      <vt:lpstr>63</vt:lpstr>
      <vt:lpstr>64</vt:lpstr>
      <vt:lpstr>65</vt:lpstr>
      <vt:lpstr>66</vt:lpstr>
      <vt:lpstr>67</vt:lpstr>
      <vt:lpstr>68</vt:lpstr>
      <vt:lpstr>69</vt:lpstr>
      <vt:lpstr>70</vt:lpstr>
      <vt:lpstr>71</vt:lpstr>
      <vt:lpstr>72</vt:lpstr>
      <vt:lpstr>73</vt:lpstr>
      <vt:lpstr>74</vt:lpstr>
      <vt:lpstr>'1'!Print_Area</vt:lpstr>
      <vt:lpstr>'1 '!Print_Area</vt:lpstr>
      <vt:lpstr>'10'!Print_Area</vt:lpstr>
      <vt:lpstr>'10 '!Print_Area</vt:lpstr>
      <vt:lpstr>'11'!Print_Area</vt:lpstr>
      <vt:lpstr>'11 '!Print_Area</vt:lpstr>
      <vt:lpstr>'12'!Print_Area</vt:lpstr>
      <vt:lpstr>'12 '!Print_Area</vt:lpstr>
      <vt:lpstr>'14'!Print_Area</vt:lpstr>
      <vt:lpstr>'14 '!Print_Area</vt:lpstr>
      <vt:lpstr>'15'!Print_Area</vt:lpstr>
      <vt:lpstr>'15 '!Print_Area</vt:lpstr>
      <vt:lpstr>'16'!Print_Area</vt:lpstr>
      <vt:lpstr>'16 '!Print_Area</vt:lpstr>
      <vt:lpstr>'17'!Print_Area</vt:lpstr>
      <vt:lpstr>'17 '!Print_Area</vt:lpstr>
      <vt:lpstr>'18'!Print_Area</vt:lpstr>
      <vt:lpstr>'18 '!Print_Area</vt:lpstr>
      <vt:lpstr>'19'!Print_Area</vt:lpstr>
      <vt:lpstr>'19 '!Print_Area</vt:lpstr>
      <vt:lpstr>'2'!Print_Area</vt:lpstr>
      <vt:lpstr>'2 '!Print_Area</vt:lpstr>
      <vt:lpstr>'20'!Print_Area</vt:lpstr>
      <vt:lpstr>'20 '!Print_Area</vt:lpstr>
      <vt:lpstr>'21'!Print_Area</vt:lpstr>
      <vt:lpstr>'21 '!Print_Area</vt:lpstr>
      <vt:lpstr>'24'!Print_Area</vt:lpstr>
      <vt:lpstr>'24 '!Print_Area</vt:lpstr>
      <vt:lpstr>'3'!Print_Area</vt:lpstr>
      <vt:lpstr>'3 '!Print_Area</vt:lpstr>
      <vt:lpstr>'34'!Print_Area</vt:lpstr>
      <vt:lpstr>'35'!Print_Area</vt:lpstr>
      <vt:lpstr>'4'!Print_Area</vt:lpstr>
      <vt:lpstr>'4 '!Print_Area</vt:lpstr>
      <vt:lpstr>'49'!Print_Area</vt:lpstr>
      <vt:lpstr>'5'!Print_Area</vt:lpstr>
      <vt:lpstr>'5 '!Print_Area</vt:lpstr>
      <vt:lpstr>'53'!Print_Area</vt:lpstr>
      <vt:lpstr>'54'!Print_Area</vt:lpstr>
      <vt:lpstr>'55'!Print_Area</vt:lpstr>
      <vt:lpstr>'58'!Print_Area</vt:lpstr>
      <vt:lpstr>'64'!Print_Area</vt:lpstr>
      <vt:lpstr>'65'!Print_Area</vt:lpstr>
      <vt:lpstr>'66'!Print_Area</vt:lpstr>
      <vt:lpstr>'67'!Print_Area</vt:lpstr>
      <vt:lpstr>'68'!Print_Area</vt:lpstr>
      <vt:lpstr>'69'!Print_Area</vt:lpstr>
      <vt:lpstr>'7'!Print_Area</vt:lpstr>
      <vt:lpstr>'7 '!Print_Area</vt:lpstr>
      <vt:lpstr>'70'!Print_Area</vt:lpstr>
      <vt:lpstr>'74'!Print_Area</vt:lpstr>
      <vt:lpstr>'8'!Print_Area</vt:lpstr>
      <vt:lpstr>'8 '!Print_Area</vt:lpstr>
      <vt:lpstr>'9'!Print_Area</vt:lpstr>
      <vt:lpstr>'9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2024-12-20T07:17:04Z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6C3C8C09061F638273696270073079</vt:lpwstr>
  </property>
</Properties>
</file>