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0490" windowHeight="7320" tabRatio="575"/>
  </bookViews>
  <sheets>
    <sheet name="Data Summary" sheetId="2" r:id="rId1"/>
    <sheet name="1" sheetId="78" r:id="rId2"/>
    <sheet name="2" sheetId="4" r:id="rId3"/>
    <sheet name="3" sheetId="139" r:id="rId4"/>
    <sheet name="4" sheetId="140" r:id="rId5"/>
    <sheet name="5" sheetId="79" r:id="rId6"/>
    <sheet name="6" sheetId="8" r:id="rId7"/>
    <sheet name="7" sheetId="9" r:id="rId8"/>
    <sheet name="8" sheetId="10" r:id="rId9"/>
    <sheet name="9" sheetId="11" r:id="rId10"/>
    <sheet name="10" sheetId="12" r:id="rId11"/>
    <sheet name="11" sheetId="13" r:id="rId12"/>
    <sheet name="12" sheetId="14" r:id="rId13"/>
    <sheet name="13 " sheetId="141" r:id="rId14"/>
    <sheet name="14" sheetId="15" r:id="rId15"/>
    <sheet name="15" sheetId="16" r:id="rId16"/>
    <sheet name="16" sheetId="142" r:id="rId17"/>
    <sheet name="17" sheetId="143" r:id="rId18"/>
    <sheet name="18" sheetId="144" r:id="rId19"/>
    <sheet name="19" sheetId="145" r:id="rId20"/>
    <sheet name="20" sheetId="146" r:id="rId21"/>
    <sheet name="21" sheetId="147" r:id="rId22"/>
    <sheet name="22" sheetId="148" r:id="rId23"/>
    <sheet name="23" sheetId="149" r:id="rId24"/>
    <sheet name="24" sheetId="150" r:id="rId25"/>
    <sheet name="25" sheetId="151" r:id="rId26"/>
    <sheet name="26" sheetId="152" r:id="rId27"/>
    <sheet name="27" sheetId="153" r:id="rId28"/>
    <sheet name="28" sheetId="154" r:id="rId29"/>
    <sheet name="29" sheetId="155" r:id="rId30"/>
    <sheet name="30" sheetId="156" r:id="rId31"/>
    <sheet name="31" sheetId="157" r:id="rId32"/>
    <sheet name="32" sheetId="158" r:id="rId33"/>
    <sheet name="33" sheetId="159" r:id="rId34"/>
    <sheet name="34" sheetId="201" r:id="rId35"/>
    <sheet name="35" sheetId="202" r:id="rId36"/>
    <sheet name="36" sheetId="203" r:id="rId37"/>
    <sheet name="37" sheetId="204" r:id="rId38"/>
    <sheet name="38" sheetId="205" r:id="rId39"/>
    <sheet name="39" sheetId="206" r:id="rId40"/>
    <sheet name="40" sheetId="207" r:id="rId41"/>
    <sheet name="41" sheetId="208" r:id="rId42"/>
    <sheet name="42" sheetId="209" r:id="rId43"/>
    <sheet name="43" sheetId="210" r:id="rId44"/>
    <sheet name="44" sheetId="211" r:id="rId45"/>
    <sheet name="45" sheetId="212" r:id="rId46"/>
    <sheet name="46" sheetId="213" r:id="rId47"/>
    <sheet name="47" sheetId="214" r:id="rId48"/>
    <sheet name="48" sheetId="215" r:id="rId49"/>
    <sheet name="49" sheetId="216" r:id="rId50"/>
    <sheet name="50" sheetId="217" r:id="rId51"/>
    <sheet name="51" sheetId="218" r:id="rId52"/>
    <sheet name="52" sheetId="219" r:id="rId53"/>
    <sheet name="53" sheetId="220" r:id="rId54"/>
    <sheet name="54" sheetId="221" r:id="rId55"/>
    <sheet name="55" sheetId="222" r:id="rId56"/>
    <sheet name="56" sheetId="223" r:id="rId57"/>
    <sheet name="57" sheetId="224" r:id="rId58"/>
    <sheet name="58" sheetId="225" r:id="rId59"/>
    <sheet name="59" sheetId="226" r:id="rId60"/>
    <sheet name="60" sheetId="227" r:id="rId61"/>
    <sheet name="61 " sheetId="228" r:id="rId62"/>
    <sheet name="62" sheetId="229" r:id="rId63"/>
    <sheet name="63" sheetId="230" r:id="rId64"/>
    <sheet name="64" sheetId="231" r:id="rId65"/>
    <sheet name="65" sheetId="232" r:id="rId66"/>
    <sheet name="66" sheetId="233" r:id="rId67"/>
    <sheet name="67" sheetId="234" r:id="rId68"/>
    <sheet name="68" sheetId="235" r:id="rId69"/>
    <sheet name="69" sheetId="236" r:id="rId70"/>
    <sheet name="70" sheetId="237" r:id="rId71"/>
    <sheet name="71" sheetId="238" r:id="rId72"/>
    <sheet name="72" sheetId="239" r:id="rId73"/>
    <sheet name="73" sheetId="240" r:id="rId74"/>
    <sheet name="74" sheetId="241" r:id="rId75"/>
  </sheets>
  <externalReferences>
    <externalReference r:id="rId76"/>
    <externalReference r:id="rId77"/>
    <externalReference r:id="rId78"/>
    <externalReference r:id="rId79"/>
    <externalReference r:id="rId80"/>
  </externalReferences>
  <definedNames>
    <definedName name="_xlnm._FilterDatabase" localSheetId="2" hidden="1">'2'!$A$3:$Q$21</definedName>
    <definedName name="_xlnm._FilterDatabase" localSheetId="3" hidden="1">'3'!$A$2:$J$3</definedName>
    <definedName name="_xlnm._FilterDatabase" localSheetId="72" hidden="1">'72'!#REF!</definedName>
    <definedName name="_nknk" hidden="1">#REF!</definedName>
    <definedName name="BSE" localSheetId="60">INDEX([1]Indices!$G$2:$G$166,MATCH([1]Indices!#REF!,[1]Indices!$E$2:$E$166)):INDEX([1]Indices!$G$2:$G$166,MATCH([1]Indices!#REF!,[1]Indices!$E$2:$E$166))</definedName>
    <definedName name="BSE">INDEX([1]Indices!$G$2:$G$166,MATCH([1]Indices!#REF!,[1]Indices!$E$2:$E$166)):INDEX([1]Indices!$G$2:$G$166,MATCH([1]Indices!#REF!,[1]Indices!$E$2:$E$166))</definedName>
    <definedName name="Date" localSheetId="60">INDEX([1]Indices!$E$2:$E$166,MATCH([1]Indices!#REF!,[1]Indices!$E$2:$E$166)):INDEX([1]Indices!$E$2:$E$166,MATCH([1]Indices!#REF!,[1]Indices!$E$2:$E$166))</definedName>
    <definedName name="Date">INDEX([1]Indices!$E$2:$E$166,MATCH([1]Indices!#REF!,[1]Indices!$E$2:$E$166)):INDEX([1]Indices!$E$2:$E$166,MATCH([1]Indices!#REF!,[1]Indices!$E$2:$E$166))</definedName>
    <definedName name="fa" localSheetId="60" hidden="1">#REF!</definedName>
    <definedName name="fa" hidden="1">#REF!</definedName>
    <definedName name="NSE" localSheetId="60">INDEX([1]Indices!$F$2:$F$166,MATCH([1]Indices!#REF!,[1]Indices!$E$2:$E$166)):INDEX([1]Indices!$F$2:$F$166,MATCH([1]Indices!#REF!,[1]Indices!$E$2:$E$166))</definedName>
    <definedName name="NSE">INDEX([1]Indices!$F$2:$F$166,MATCH([1]Indices!#REF!,[1]Indices!$E$2:$E$166)):INDEX([1]Indices!$F$2:$F$166,MATCH([1]Indices!#REF!,[1]Indices!$E$2:$E$166))</definedName>
    <definedName name="_xlnm.Print_Area" localSheetId="1">'1'!$A$1:$C$64</definedName>
    <definedName name="_xlnm.Print_Area" localSheetId="10">'10'!$A$1:$K$19</definedName>
    <definedName name="_xlnm.Print_Area" localSheetId="11">'11'!$A$1:$K$18</definedName>
    <definedName name="_xlnm.Print_Area" localSheetId="12">'12'!$A$1:$I$17</definedName>
    <definedName name="_xlnm.Print_Area" localSheetId="14">'14'!$A$1:$M$14</definedName>
    <definedName name="_xlnm.Print_Area" localSheetId="15">'15'!$A$1:$K$14</definedName>
    <definedName name="_xlnm.Print_Area" localSheetId="16">'16'!$A$1:$D$9</definedName>
    <definedName name="_xlnm.Print_Area" localSheetId="17">'17'!$A$1:$P$18</definedName>
    <definedName name="_xlnm.Print_Area" localSheetId="18">'18'!$A$1:$Q$20</definedName>
    <definedName name="_xlnm.Print_Area" localSheetId="19">'19'!$A$1:$P$19</definedName>
    <definedName name="_xlnm.Print_Area" localSheetId="2">'2'!$A$1:$Q$21</definedName>
    <definedName name="_xlnm.Print_Area" localSheetId="20">'20'!$A$1:$H$32</definedName>
    <definedName name="_xlnm.Print_Area" localSheetId="21">'21'!$A$1:$F$17</definedName>
    <definedName name="_xlnm.Print_Area" localSheetId="24">'24'!$A$1:$J$39</definedName>
    <definedName name="_xlnm.Print_Area" localSheetId="3">'3'!$A$1:$J$4</definedName>
    <definedName name="_xlnm.Print_Area" localSheetId="34">'34'!$A$1:$W$29</definedName>
    <definedName name="_xlnm.Print_Area" localSheetId="35">'35'!$A$1:$W$28</definedName>
    <definedName name="_xlnm.Print_Area" localSheetId="4">'4'!$A$1:$I$20</definedName>
    <definedName name="_xlnm.Print_Area" localSheetId="49">'49'!$A$1:$K$22</definedName>
    <definedName name="_xlnm.Print_Area" localSheetId="5">'5'!$1:$57</definedName>
    <definedName name="_xlnm.Print_Area" localSheetId="53">'53'!$A$1:$F$7</definedName>
    <definedName name="_xlnm.Print_Area" localSheetId="54">'54'!$A$1:$F$15</definedName>
    <definedName name="_xlnm.Print_Area" localSheetId="55">'55'!$A$1:$AC$12</definedName>
    <definedName name="_xlnm.Print_Area" localSheetId="58">'58'!$A$1:$N$89</definedName>
    <definedName name="_xlnm.Print_Area" localSheetId="64">'64'!$A$1:$L$18</definedName>
    <definedName name="_xlnm.Print_Area" localSheetId="65">'65'!$A$1:$F$19</definedName>
    <definedName name="_xlnm.Print_Area" localSheetId="66">'66'!$A$1:$T$41</definedName>
    <definedName name="_xlnm.Print_Area" localSheetId="67">'67'!$A$1:$T$22</definedName>
    <definedName name="_xlnm.Print_Area" localSheetId="68">'68'!$A$1:$N$40</definedName>
    <definedName name="_xlnm.Print_Area" localSheetId="69">'69'!$A$1:$N$37</definedName>
    <definedName name="_xlnm.Print_Area" localSheetId="7">'7'!$A$1:$K$66</definedName>
    <definedName name="_xlnm.Print_Area" localSheetId="70">'70'!$A$1:$H$64</definedName>
    <definedName name="_xlnm.Print_Area" localSheetId="74">'74'!$A$1:$C$44</definedName>
    <definedName name="_xlnm.Print_Area" localSheetId="8">'8'!$A$1:$Q$19</definedName>
    <definedName name="_xlnm.Print_Area" localSheetId="9">'9'!$A$1:$O$18</definedName>
    <definedName name="rDate">[2]Raw!$C$2</definedName>
    <definedName name="sDate">[3]Raw!$C$2</definedName>
    <definedName name="SpreadsheetBuilder_1" hidden="1">'[4]PE &amp;VOL'!$A$1:$Q$7</definedName>
    <definedName name="SpreadsheetBuilder_2" hidden="1">'[5]PE &amp;VOL'!$A$1:$Q$7</definedName>
    <definedName name="TRNR_6531c5328a1948209f1e3286516358c5_1_0" localSheetId="34" hidden="1">#REF!</definedName>
    <definedName name="TRNR_6531c5328a1948209f1e3286516358c5_1_0" localSheetId="35" hidden="1">#REF!</definedName>
    <definedName name="TRNR_6531c5328a1948209f1e3286516358c5_1_0" localSheetId="36" hidden="1">#REF!</definedName>
    <definedName name="TRNR_6531c5328a1948209f1e3286516358c5_1_0" localSheetId="37" hidden="1">#REF!</definedName>
    <definedName name="TRNR_6531c5328a1948209f1e3286516358c5_1_0" localSheetId="38" hidden="1">#REF!</definedName>
    <definedName name="TRNR_6531c5328a1948209f1e3286516358c5_1_0" localSheetId="39" hidden="1">#REF!</definedName>
    <definedName name="TRNR_6531c5328a1948209f1e3286516358c5_1_0" localSheetId="40" hidden="1">#REF!</definedName>
    <definedName name="TRNR_6531c5328a1948209f1e3286516358c5_1_0" localSheetId="41" hidden="1">#REF!</definedName>
    <definedName name="TRNR_6531c5328a1948209f1e3286516358c5_1_0" localSheetId="42" hidden="1">#REF!</definedName>
    <definedName name="TRNR_6531c5328a1948209f1e3286516358c5_1_0" localSheetId="43" hidden="1">#REF!</definedName>
    <definedName name="TRNR_6531c5328a1948209f1e3286516358c5_1_0" localSheetId="44" hidden="1">#REF!</definedName>
    <definedName name="TRNR_6531c5328a1948209f1e3286516358c5_1_0" localSheetId="45" hidden="1">#REF!</definedName>
    <definedName name="TRNR_6531c5328a1948209f1e3286516358c5_1_0" localSheetId="46" hidden="1">#REF!</definedName>
    <definedName name="TRNR_6531c5328a1948209f1e3286516358c5_1_0" localSheetId="47" hidden="1">#REF!</definedName>
    <definedName name="TRNR_6531c5328a1948209f1e3286516358c5_1_0" localSheetId="48" hidden="1">#REF!</definedName>
    <definedName name="TRNR_6531c5328a1948209f1e3286516358c5_1_0" localSheetId="49" hidden="1">#REF!</definedName>
    <definedName name="TRNR_6531c5328a1948209f1e3286516358c5_1_0" localSheetId="50" hidden="1">#REF!</definedName>
    <definedName name="TRNR_6531c5328a1948209f1e3286516358c5_1_0" localSheetId="51" hidden="1">#REF!</definedName>
    <definedName name="TRNR_6531c5328a1948209f1e3286516358c5_1_0" localSheetId="52" hidden="1">#REF!</definedName>
    <definedName name="TRNR_6531c5328a1948209f1e3286516358c5_1_0" localSheetId="53" hidden="1">#REF!</definedName>
    <definedName name="TRNR_6531c5328a1948209f1e3286516358c5_1_0" localSheetId="54" hidden="1">#REF!</definedName>
    <definedName name="TRNR_6531c5328a1948209f1e3286516358c5_1_0" localSheetId="55" hidden="1">#REF!</definedName>
    <definedName name="TRNR_6531c5328a1948209f1e3286516358c5_1_0" localSheetId="56" hidden="1">#REF!</definedName>
    <definedName name="TRNR_6531c5328a1948209f1e3286516358c5_1_0" localSheetId="57" hidden="1">#REF!</definedName>
    <definedName name="TRNR_6531c5328a1948209f1e3286516358c5_1_0" localSheetId="58" hidden="1">#REF!</definedName>
    <definedName name="TRNR_6531c5328a1948209f1e3286516358c5_1_0" localSheetId="59" hidden="1">#REF!</definedName>
    <definedName name="TRNR_6531c5328a1948209f1e3286516358c5_1_0" localSheetId="60" hidden="1">#REF!</definedName>
    <definedName name="TRNR_6531c5328a1948209f1e3286516358c5_1_0" localSheetId="61" hidden="1">#REF!</definedName>
    <definedName name="TRNR_6531c5328a1948209f1e3286516358c5_1_0" localSheetId="62" hidden="1">#REF!</definedName>
    <definedName name="TRNR_6531c5328a1948209f1e3286516358c5_1_0" localSheetId="63" hidden="1">#REF!</definedName>
    <definedName name="TRNR_6531c5328a1948209f1e3286516358c5_1_0" localSheetId="64" hidden="1">#REF!</definedName>
    <definedName name="TRNR_6531c5328a1948209f1e3286516358c5_1_0" localSheetId="65" hidden="1">#REF!</definedName>
    <definedName name="TRNR_6531c5328a1948209f1e3286516358c5_1_0" localSheetId="66" hidden="1">#REF!</definedName>
    <definedName name="TRNR_6531c5328a1948209f1e3286516358c5_1_0" localSheetId="67" hidden="1">#REF!</definedName>
    <definedName name="TRNR_6531c5328a1948209f1e3286516358c5_1_0" localSheetId="68" hidden="1">#REF!</definedName>
    <definedName name="TRNR_6531c5328a1948209f1e3286516358c5_1_0" localSheetId="69" hidden="1">#REF!</definedName>
    <definedName name="TRNR_6531c5328a1948209f1e3286516358c5_1_0" localSheetId="70" hidden="1">#REF!</definedName>
    <definedName name="TRNR_6531c5328a1948209f1e3286516358c5_1_0" localSheetId="71" hidden="1">#REF!</definedName>
    <definedName name="TRNR_6531c5328a1948209f1e3286516358c5_1_0" localSheetId="72" hidden="1">#REF!</definedName>
    <definedName name="TRNR_6531c5328a1948209f1e3286516358c5_1_0" localSheetId="73" hidden="1">#REF!</definedName>
    <definedName name="TRNR_6531c5328a1948209f1e3286516358c5_1_0" localSheetId="74" hidden="1">#REF!</definedName>
    <definedName name="TRNR_6531c5328a1948209f1e3286516358c5_1_0" hidden="1">#REF!</definedName>
    <definedName name="TRNR_66fc5e9b2a8143859bb0bf5a6edf55aa_9_0" localSheetId="34" hidden="1">#REF!</definedName>
    <definedName name="TRNR_66fc5e9b2a8143859bb0bf5a6edf55aa_9_0" localSheetId="35" hidden="1">#REF!</definedName>
    <definedName name="TRNR_66fc5e9b2a8143859bb0bf5a6edf55aa_9_0" localSheetId="36" hidden="1">#REF!</definedName>
    <definedName name="TRNR_66fc5e9b2a8143859bb0bf5a6edf55aa_9_0" localSheetId="37" hidden="1">#REF!</definedName>
    <definedName name="TRNR_66fc5e9b2a8143859bb0bf5a6edf55aa_9_0" localSheetId="38" hidden="1">#REF!</definedName>
    <definedName name="TRNR_66fc5e9b2a8143859bb0bf5a6edf55aa_9_0" localSheetId="39" hidden="1">#REF!</definedName>
    <definedName name="TRNR_66fc5e9b2a8143859bb0bf5a6edf55aa_9_0" localSheetId="40" hidden="1">#REF!</definedName>
    <definedName name="TRNR_66fc5e9b2a8143859bb0bf5a6edf55aa_9_0" localSheetId="41" hidden="1">#REF!</definedName>
    <definedName name="TRNR_66fc5e9b2a8143859bb0bf5a6edf55aa_9_0" localSheetId="42" hidden="1">#REF!</definedName>
    <definedName name="TRNR_66fc5e9b2a8143859bb0bf5a6edf55aa_9_0" localSheetId="43" hidden="1">#REF!</definedName>
    <definedName name="TRNR_66fc5e9b2a8143859bb0bf5a6edf55aa_9_0" localSheetId="44" hidden="1">#REF!</definedName>
    <definedName name="TRNR_66fc5e9b2a8143859bb0bf5a6edf55aa_9_0" localSheetId="45" hidden="1">#REF!</definedName>
    <definedName name="TRNR_66fc5e9b2a8143859bb0bf5a6edf55aa_9_0" localSheetId="46" hidden="1">#REF!</definedName>
    <definedName name="TRNR_66fc5e9b2a8143859bb0bf5a6edf55aa_9_0" localSheetId="47" hidden="1">#REF!</definedName>
    <definedName name="TRNR_66fc5e9b2a8143859bb0bf5a6edf55aa_9_0" localSheetId="48" hidden="1">#REF!</definedName>
    <definedName name="TRNR_66fc5e9b2a8143859bb0bf5a6edf55aa_9_0" localSheetId="49" hidden="1">#REF!</definedName>
    <definedName name="TRNR_66fc5e9b2a8143859bb0bf5a6edf55aa_9_0" localSheetId="50" hidden="1">#REF!</definedName>
    <definedName name="TRNR_66fc5e9b2a8143859bb0bf5a6edf55aa_9_0" localSheetId="51" hidden="1">#REF!</definedName>
    <definedName name="TRNR_66fc5e9b2a8143859bb0bf5a6edf55aa_9_0" localSheetId="52" hidden="1">#REF!</definedName>
    <definedName name="TRNR_66fc5e9b2a8143859bb0bf5a6edf55aa_9_0" localSheetId="53" hidden="1">#REF!</definedName>
    <definedName name="TRNR_66fc5e9b2a8143859bb0bf5a6edf55aa_9_0" localSheetId="54" hidden="1">#REF!</definedName>
    <definedName name="TRNR_66fc5e9b2a8143859bb0bf5a6edf55aa_9_0" localSheetId="55" hidden="1">#REF!</definedName>
    <definedName name="TRNR_66fc5e9b2a8143859bb0bf5a6edf55aa_9_0" localSheetId="56" hidden="1">#REF!</definedName>
    <definedName name="TRNR_66fc5e9b2a8143859bb0bf5a6edf55aa_9_0" localSheetId="57" hidden="1">#REF!</definedName>
    <definedName name="TRNR_66fc5e9b2a8143859bb0bf5a6edf55aa_9_0" localSheetId="58" hidden="1">#REF!</definedName>
    <definedName name="TRNR_66fc5e9b2a8143859bb0bf5a6edf55aa_9_0" localSheetId="59" hidden="1">#REF!</definedName>
    <definedName name="TRNR_66fc5e9b2a8143859bb0bf5a6edf55aa_9_0" localSheetId="60" hidden="1">#REF!</definedName>
    <definedName name="TRNR_66fc5e9b2a8143859bb0bf5a6edf55aa_9_0" localSheetId="61" hidden="1">#REF!</definedName>
    <definedName name="TRNR_66fc5e9b2a8143859bb0bf5a6edf55aa_9_0" localSheetId="62" hidden="1">#REF!</definedName>
    <definedName name="TRNR_66fc5e9b2a8143859bb0bf5a6edf55aa_9_0" localSheetId="63" hidden="1">#REF!</definedName>
    <definedName name="TRNR_66fc5e9b2a8143859bb0bf5a6edf55aa_9_0" localSheetId="64" hidden="1">#REF!</definedName>
    <definedName name="TRNR_66fc5e9b2a8143859bb0bf5a6edf55aa_9_0" localSheetId="65" hidden="1">#REF!</definedName>
    <definedName name="TRNR_66fc5e9b2a8143859bb0bf5a6edf55aa_9_0" localSheetId="66" hidden="1">#REF!</definedName>
    <definedName name="TRNR_66fc5e9b2a8143859bb0bf5a6edf55aa_9_0" localSheetId="67" hidden="1">#REF!</definedName>
    <definedName name="TRNR_66fc5e9b2a8143859bb0bf5a6edf55aa_9_0" localSheetId="68" hidden="1">#REF!</definedName>
    <definedName name="TRNR_66fc5e9b2a8143859bb0bf5a6edf55aa_9_0" localSheetId="69" hidden="1">#REF!</definedName>
    <definedName name="TRNR_66fc5e9b2a8143859bb0bf5a6edf55aa_9_0" localSheetId="70" hidden="1">#REF!</definedName>
    <definedName name="TRNR_66fc5e9b2a8143859bb0bf5a6edf55aa_9_0" localSheetId="71" hidden="1">#REF!</definedName>
    <definedName name="TRNR_66fc5e9b2a8143859bb0bf5a6edf55aa_9_0" localSheetId="72" hidden="1">#REF!</definedName>
    <definedName name="TRNR_66fc5e9b2a8143859bb0bf5a6edf55aa_9_0" localSheetId="73" hidden="1">#REF!</definedName>
    <definedName name="TRNR_66fc5e9b2a8143859bb0bf5a6edf55aa_9_0" localSheetId="74" hidden="1">#REF!</definedName>
    <definedName name="TRNR_66fc5e9b2a8143859bb0bf5a6edf55aa_9_0" hidden="1">#REF!</definedName>
    <definedName name="TRNR_70d05a7930e64010b93feb78615fc9a1_1_0" localSheetId="34" hidden="1">#REF!</definedName>
    <definedName name="TRNR_70d05a7930e64010b93feb78615fc9a1_1_0" localSheetId="35" hidden="1">#REF!</definedName>
    <definedName name="TRNR_70d05a7930e64010b93feb78615fc9a1_1_0" localSheetId="36" hidden="1">#REF!</definedName>
    <definedName name="TRNR_70d05a7930e64010b93feb78615fc9a1_1_0" localSheetId="37" hidden="1">#REF!</definedName>
    <definedName name="TRNR_70d05a7930e64010b93feb78615fc9a1_1_0" localSheetId="38" hidden="1">#REF!</definedName>
    <definedName name="TRNR_70d05a7930e64010b93feb78615fc9a1_1_0" localSheetId="39" hidden="1">#REF!</definedName>
    <definedName name="TRNR_70d05a7930e64010b93feb78615fc9a1_1_0" localSheetId="40" hidden="1">#REF!</definedName>
    <definedName name="TRNR_70d05a7930e64010b93feb78615fc9a1_1_0" localSheetId="41" hidden="1">#REF!</definedName>
    <definedName name="TRNR_70d05a7930e64010b93feb78615fc9a1_1_0" localSheetId="42" hidden="1">#REF!</definedName>
    <definedName name="TRNR_70d05a7930e64010b93feb78615fc9a1_1_0" localSheetId="43" hidden="1">#REF!</definedName>
    <definedName name="TRNR_70d05a7930e64010b93feb78615fc9a1_1_0" localSheetId="44" hidden="1">#REF!</definedName>
    <definedName name="TRNR_70d05a7930e64010b93feb78615fc9a1_1_0" localSheetId="45" hidden="1">#REF!</definedName>
    <definedName name="TRNR_70d05a7930e64010b93feb78615fc9a1_1_0" localSheetId="46" hidden="1">#REF!</definedName>
    <definedName name="TRNR_70d05a7930e64010b93feb78615fc9a1_1_0" localSheetId="47" hidden="1">#REF!</definedName>
    <definedName name="TRNR_70d05a7930e64010b93feb78615fc9a1_1_0" localSheetId="48" hidden="1">#REF!</definedName>
    <definedName name="TRNR_70d05a7930e64010b93feb78615fc9a1_1_0" localSheetId="49" hidden="1">#REF!</definedName>
    <definedName name="TRNR_70d05a7930e64010b93feb78615fc9a1_1_0" localSheetId="50" hidden="1">#REF!</definedName>
    <definedName name="TRNR_70d05a7930e64010b93feb78615fc9a1_1_0" localSheetId="51" hidden="1">#REF!</definedName>
    <definedName name="TRNR_70d05a7930e64010b93feb78615fc9a1_1_0" localSheetId="52" hidden="1">#REF!</definedName>
    <definedName name="TRNR_70d05a7930e64010b93feb78615fc9a1_1_0" localSheetId="53" hidden="1">#REF!</definedName>
    <definedName name="TRNR_70d05a7930e64010b93feb78615fc9a1_1_0" localSheetId="54" hidden="1">#REF!</definedName>
    <definedName name="TRNR_70d05a7930e64010b93feb78615fc9a1_1_0" localSheetId="55" hidden="1">#REF!</definedName>
    <definedName name="TRNR_70d05a7930e64010b93feb78615fc9a1_1_0" localSheetId="56" hidden="1">#REF!</definedName>
    <definedName name="TRNR_70d05a7930e64010b93feb78615fc9a1_1_0" localSheetId="57" hidden="1">#REF!</definedName>
    <definedName name="TRNR_70d05a7930e64010b93feb78615fc9a1_1_0" localSheetId="58" hidden="1">#REF!</definedName>
    <definedName name="TRNR_70d05a7930e64010b93feb78615fc9a1_1_0" localSheetId="59" hidden="1">#REF!</definedName>
    <definedName name="TRNR_70d05a7930e64010b93feb78615fc9a1_1_0" localSheetId="60" hidden="1">#REF!</definedName>
    <definedName name="TRNR_70d05a7930e64010b93feb78615fc9a1_1_0" localSheetId="61" hidden="1">#REF!</definedName>
    <definedName name="TRNR_70d05a7930e64010b93feb78615fc9a1_1_0" localSheetId="62" hidden="1">#REF!</definedName>
    <definedName name="TRNR_70d05a7930e64010b93feb78615fc9a1_1_0" localSheetId="63" hidden="1">#REF!</definedName>
    <definedName name="TRNR_70d05a7930e64010b93feb78615fc9a1_1_0" localSheetId="64" hidden="1">#REF!</definedName>
    <definedName name="TRNR_70d05a7930e64010b93feb78615fc9a1_1_0" localSheetId="65" hidden="1">#REF!</definedName>
    <definedName name="TRNR_70d05a7930e64010b93feb78615fc9a1_1_0" localSheetId="66" hidden="1">#REF!</definedName>
    <definedName name="TRNR_70d05a7930e64010b93feb78615fc9a1_1_0" localSheetId="67" hidden="1">#REF!</definedName>
    <definedName name="TRNR_70d05a7930e64010b93feb78615fc9a1_1_0" localSheetId="68" hidden="1">#REF!</definedName>
    <definedName name="TRNR_70d05a7930e64010b93feb78615fc9a1_1_0" localSheetId="69" hidden="1">#REF!</definedName>
    <definedName name="TRNR_70d05a7930e64010b93feb78615fc9a1_1_0" localSheetId="70" hidden="1">#REF!</definedName>
    <definedName name="TRNR_70d05a7930e64010b93feb78615fc9a1_1_0" localSheetId="71" hidden="1">#REF!</definedName>
    <definedName name="TRNR_70d05a7930e64010b93feb78615fc9a1_1_0" localSheetId="72" hidden="1">#REF!</definedName>
    <definedName name="TRNR_70d05a7930e64010b93feb78615fc9a1_1_0" localSheetId="73" hidden="1">#REF!</definedName>
    <definedName name="TRNR_70d05a7930e64010b93feb78615fc9a1_1_0" localSheetId="74" hidden="1">#REF!</definedName>
    <definedName name="TRNR_70d05a7930e64010b93feb78615fc9a1_1_0" hidden="1">#REF!</definedName>
    <definedName name="TRNR_7703dcd31ba94dc3b5f94a2b004d0246_1_0" localSheetId="34" hidden="1">#REF!</definedName>
    <definedName name="TRNR_7703dcd31ba94dc3b5f94a2b004d0246_1_0" localSheetId="35" hidden="1">#REF!</definedName>
    <definedName name="TRNR_7703dcd31ba94dc3b5f94a2b004d0246_1_0" localSheetId="36" hidden="1">#REF!</definedName>
    <definedName name="TRNR_7703dcd31ba94dc3b5f94a2b004d0246_1_0" localSheetId="37" hidden="1">#REF!</definedName>
    <definedName name="TRNR_7703dcd31ba94dc3b5f94a2b004d0246_1_0" localSheetId="38" hidden="1">#REF!</definedName>
    <definedName name="TRNR_7703dcd31ba94dc3b5f94a2b004d0246_1_0" localSheetId="39" hidden="1">#REF!</definedName>
    <definedName name="TRNR_7703dcd31ba94dc3b5f94a2b004d0246_1_0" localSheetId="40" hidden="1">#REF!</definedName>
    <definedName name="TRNR_7703dcd31ba94dc3b5f94a2b004d0246_1_0" localSheetId="41" hidden="1">#REF!</definedName>
    <definedName name="TRNR_7703dcd31ba94dc3b5f94a2b004d0246_1_0" localSheetId="42" hidden="1">#REF!</definedName>
    <definedName name="TRNR_7703dcd31ba94dc3b5f94a2b004d0246_1_0" localSheetId="43" hidden="1">#REF!</definedName>
    <definedName name="TRNR_7703dcd31ba94dc3b5f94a2b004d0246_1_0" localSheetId="44" hidden="1">#REF!</definedName>
    <definedName name="TRNR_7703dcd31ba94dc3b5f94a2b004d0246_1_0" localSheetId="45" hidden="1">#REF!</definedName>
    <definedName name="TRNR_7703dcd31ba94dc3b5f94a2b004d0246_1_0" localSheetId="46" hidden="1">#REF!</definedName>
    <definedName name="TRNR_7703dcd31ba94dc3b5f94a2b004d0246_1_0" localSheetId="47" hidden="1">#REF!</definedName>
    <definedName name="TRNR_7703dcd31ba94dc3b5f94a2b004d0246_1_0" localSheetId="48" hidden="1">#REF!</definedName>
    <definedName name="TRNR_7703dcd31ba94dc3b5f94a2b004d0246_1_0" localSheetId="49" hidden="1">#REF!</definedName>
    <definedName name="TRNR_7703dcd31ba94dc3b5f94a2b004d0246_1_0" localSheetId="50" hidden="1">#REF!</definedName>
    <definedName name="TRNR_7703dcd31ba94dc3b5f94a2b004d0246_1_0" localSheetId="51" hidden="1">#REF!</definedName>
    <definedName name="TRNR_7703dcd31ba94dc3b5f94a2b004d0246_1_0" localSheetId="52" hidden="1">#REF!</definedName>
    <definedName name="TRNR_7703dcd31ba94dc3b5f94a2b004d0246_1_0" localSheetId="53" hidden="1">#REF!</definedName>
    <definedName name="TRNR_7703dcd31ba94dc3b5f94a2b004d0246_1_0" localSheetId="54" hidden="1">#REF!</definedName>
    <definedName name="TRNR_7703dcd31ba94dc3b5f94a2b004d0246_1_0" localSheetId="55" hidden="1">#REF!</definedName>
    <definedName name="TRNR_7703dcd31ba94dc3b5f94a2b004d0246_1_0" localSheetId="56" hidden="1">#REF!</definedName>
    <definedName name="TRNR_7703dcd31ba94dc3b5f94a2b004d0246_1_0" localSheetId="57" hidden="1">#REF!</definedName>
    <definedName name="TRNR_7703dcd31ba94dc3b5f94a2b004d0246_1_0" localSheetId="58" hidden="1">#REF!</definedName>
    <definedName name="TRNR_7703dcd31ba94dc3b5f94a2b004d0246_1_0" localSheetId="59" hidden="1">#REF!</definedName>
    <definedName name="TRNR_7703dcd31ba94dc3b5f94a2b004d0246_1_0" localSheetId="60" hidden="1">#REF!</definedName>
    <definedName name="TRNR_7703dcd31ba94dc3b5f94a2b004d0246_1_0" localSheetId="61" hidden="1">#REF!</definedName>
    <definedName name="TRNR_7703dcd31ba94dc3b5f94a2b004d0246_1_0" localSheetId="62" hidden="1">#REF!</definedName>
    <definedName name="TRNR_7703dcd31ba94dc3b5f94a2b004d0246_1_0" localSheetId="63" hidden="1">#REF!</definedName>
    <definedName name="TRNR_7703dcd31ba94dc3b5f94a2b004d0246_1_0" localSheetId="64" hidden="1">#REF!</definedName>
    <definedName name="TRNR_7703dcd31ba94dc3b5f94a2b004d0246_1_0" localSheetId="65" hidden="1">#REF!</definedName>
    <definedName name="TRNR_7703dcd31ba94dc3b5f94a2b004d0246_1_0" localSheetId="66" hidden="1">#REF!</definedName>
    <definedName name="TRNR_7703dcd31ba94dc3b5f94a2b004d0246_1_0" localSheetId="67" hidden="1">#REF!</definedName>
    <definedName name="TRNR_7703dcd31ba94dc3b5f94a2b004d0246_1_0" localSheetId="68" hidden="1">#REF!</definedName>
    <definedName name="TRNR_7703dcd31ba94dc3b5f94a2b004d0246_1_0" localSheetId="69" hidden="1">#REF!</definedName>
    <definedName name="TRNR_7703dcd31ba94dc3b5f94a2b004d0246_1_0" localSheetId="70" hidden="1">#REF!</definedName>
    <definedName name="TRNR_7703dcd31ba94dc3b5f94a2b004d0246_1_0" localSheetId="71" hidden="1">#REF!</definedName>
    <definedName name="TRNR_7703dcd31ba94dc3b5f94a2b004d0246_1_0" localSheetId="72" hidden="1">#REF!</definedName>
    <definedName name="TRNR_7703dcd31ba94dc3b5f94a2b004d0246_1_0" localSheetId="73" hidden="1">#REF!</definedName>
    <definedName name="TRNR_7703dcd31ba94dc3b5f94a2b004d0246_1_0" localSheetId="74" hidden="1">#REF!</definedName>
    <definedName name="TRNR_7703dcd31ba94dc3b5f94a2b004d0246_1_0" hidden="1">#REF!</definedName>
    <definedName name="TRNR_78d1153e1e7347b9ae17b308bc65aca5_1_0" localSheetId="34" hidden="1">#REF!</definedName>
    <definedName name="TRNR_78d1153e1e7347b9ae17b308bc65aca5_1_0" localSheetId="35" hidden="1">#REF!</definedName>
    <definedName name="TRNR_78d1153e1e7347b9ae17b308bc65aca5_1_0" localSheetId="36" hidden="1">#REF!</definedName>
    <definedName name="TRNR_78d1153e1e7347b9ae17b308bc65aca5_1_0" localSheetId="37" hidden="1">#REF!</definedName>
    <definedName name="TRNR_78d1153e1e7347b9ae17b308bc65aca5_1_0" localSheetId="38" hidden="1">#REF!</definedName>
    <definedName name="TRNR_78d1153e1e7347b9ae17b308bc65aca5_1_0" localSheetId="39" hidden="1">#REF!</definedName>
    <definedName name="TRNR_78d1153e1e7347b9ae17b308bc65aca5_1_0" localSheetId="40" hidden="1">#REF!</definedName>
    <definedName name="TRNR_78d1153e1e7347b9ae17b308bc65aca5_1_0" localSheetId="41" hidden="1">#REF!</definedName>
    <definedName name="TRNR_78d1153e1e7347b9ae17b308bc65aca5_1_0" localSheetId="42" hidden="1">#REF!</definedName>
    <definedName name="TRNR_78d1153e1e7347b9ae17b308bc65aca5_1_0" localSheetId="43" hidden="1">#REF!</definedName>
    <definedName name="TRNR_78d1153e1e7347b9ae17b308bc65aca5_1_0" localSheetId="44" hidden="1">#REF!</definedName>
    <definedName name="TRNR_78d1153e1e7347b9ae17b308bc65aca5_1_0" localSheetId="45" hidden="1">#REF!</definedName>
    <definedName name="TRNR_78d1153e1e7347b9ae17b308bc65aca5_1_0" localSheetId="46" hidden="1">#REF!</definedName>
    <definedName name="TRNR_78d1153e1e7347b9ae17b308bc65aca5_1_0" localSheetId="47" hidden="1">#REF!</definedName>
    <definedName name="TRNR_78d1153e1e7347b9ae17b308bc65aca5_1_0" localSheetId="48" hidden="1">#REF!</definedName>
    <definedName name="TRNR_78d1153e1e7347b9ae17b308bc65aca5_1_0" localSheetId="49" hidden="1">#REF!</definedName>
    <definedName name="TRNR_78d1153e1e7347b9ae17b308bc65aca5_1_0" localSheetId="50" hidden="1">#REF!</definedName>
    <definedName name="TRNR_78d1153e1e7347b9ae17b308bc65aca5_1_0" localSheetId="51" hidden="1">#REF!</definedName>
    <definedName name="TRNR_78d1153e1e7347b9ae17b308bc65aca5_1_0" localSheetId="52" hidden="1">#REF!</definedName>
    <definedName name="TRNR_78d1153e1e7347b9ae17b308bc65aca5_1_0" localSheetId="53" hidden="1">#REF!</definedName>
    <definedName name="TRNR_78d1153e1e7347b9ae17b308bc65aca5_1_0" localSheetId="54" hidden="1">#REF!</definedName>
    <definedName name="TRNR_78d1153e1e7347b9ae17b308bc65aca5_1_0" localSheetId="55" hidden="1">#REF!</definedName>
    <definedName name="TRNR_78d1153e1e7347b9ae17b308bc65aca5_1_0" localSheetId="56" hidden="1">#REF!</definedName>
    <definedName name="TRNR_78d1153e1e7347b9ae17b308bc65aca5_1_0" localSheetId="57" hidden="1">#REF!</definedName>
    <definedName name="TRNR_78d1153e1e7347b9ae17b308bc65aca5_1_0" localSheetId="58" hidden="1">#REF!</definedName>
    <definedName name="TRNR_78d1153e1e7347b9ae17b308bc65aca5_1_0" localSheetId="59" hidden="1">#REF!</definedName>
    <definedName name="TRNR_78d1153e1e7347b9ae17b308bc65aca5_1_0" localSheetId="60" hidden="1">#REF!</definedName>
    <definedName name="TRNR_78d1153e1e7347b9ae17b308bc65aca5_1_0" localSheetId="61" hidden="1">#REF!</definedName>
    <definedName name="TRNR_78d1153e1e7347b9ae17b308bc65aca5_1_0" localSheetId="62" hidden="1">#REF!</definedName>
    <definedName name="TRNR_78d1153e1e7347b9ae17b308bc65aca5_1_0" localSheetId="63" hidden="1">#REF!</definedName>
    <definedName name="TRNR_78d1153e1e7347b9ae17b308bc65aca5_1_0" localSheetId="64" hidden="1">#REF!</definedName>
    <definedName name="TRNR_78d1153e1e7347b9ae17b308bc65aca5_1_0" localSheetId="65" hidden="1">#REF!</definedName>
    <definedName name="TRNR_78d1153e1e7347b9ae17b308bc65aca5_1_0" localSheetId="66" hidden="1">#REF!</definedName>
    <definedName name="TRNR_78d1153e1e7347b9ae17b308bc65aca5_1_0" localSheetId="67" hidden="1">#REF!</definedName>
    <definedName name="TRNR_78d1153e1e7347b9ae17b308bc65aca5_1_0" localSheetId="68" hidden="1">#REF!</definedName>
    <definedName name="TRNR_78d1153e1e7347b9ae17b308bc65aca5_1_0" localSheetId="69" hidden="1">#REF!</definedName>
    <definedName name="TRNR_78d1153e1e7347b9ae17b308bc65aca5_1_0" localSheetId="70" hidden="1">#REF!</definedName>
    <definedName name="TRNR_78d1153e1e7347b9ae17b308bc65aca5_1_0" localSheetId="71" hidden="1">#REF!</definedName>
    <definedName name="TRNR_78d1153e1e7347b9ae17b308bc65aca5_1_0" localSheetId="72" hidden="1">#REF!</definedName>
    <definedName name="TRNR_78d1153e1e7347b9ae17b308bc65aca5_1_0" localSheetId="73" hidden="1">#REF!</definedName>
    <definedName name="TRNR_78d1153e1e7347b9ae17b308bc65aca5_1_0" localSheetId="74" hidden="1">#REF!</definedName>
    <definedName name="TRNR_78d1153e1e7347b9ae17b308bc65aca5_1_0" hidden="1">#REF!</definedName>
    <definedName name="TRNR_82966002c5ea4543be04a1398f142f6c_9_0" localSheetId="34" hidden="1">#REF!</definedName>
    <definedName name="TRNR_82966002c5ea4543be04a1398f142f6c_9_0" localSheetId="35" hidden="1">#REF!</definedName>
    <definedName name="TRNR_82966002c5ea4543be04a1398f142f6c_9_0" localSheetId="36" hidden="1">#REF!</definedName>
    <definedName name="TRNR_82966002c5ea4543be04a1398f142f6c_9_0" localSheetId="37" hidden="1">#REF!</definedName>
    <definedName name="TRNR_82966002c5ea4543be04a1398f142f6c_9_0" localSheetId="38" hidden="1">#REF!</definedName>
    <definedName name="TRNR_82966002c5ea4543be04a1398f142f6c_9_0" localSheetId="39" hidden="1">#REF!</definedName>
    <definedName name="TRNR_82966002c5ea4543be04a1398f142f6c_9_0" localSheetId="40" hidden="1">#REF!</definedName>
    <definedName name="TRNR_82966002c5ea4543be04a1398f142f6c_9_0" localSheetId="41" hidden="1">#REF!</definedName>
    <definedName name="TRNR_82966002c5ea4543be04a1398f142f6c_9_0" localSheetId="42" hidden="1">#REF!</definedName>
    <definedName name="TRNR_82966002c5ea4543be04a1398f142f6c_9_0" localSheetId="43" hidden="1">#REF!</definedName>
    <definedName name="TRNR_82966002c5ea4543be04a1398f142f6c_9_0" localSheetId="44" hidden="1">#REF!</definedName>
    <definedName name="TRNR_82966002c5ea4543be04a1398f142f6c_9_0" localSheetId="45" hidden="1">#REF!</definedName>
    <definedName name="TRNR_82966002c5ea4543be04a1398f142f6c_9_0" localSheetId="46" hidden="1">#REF!</definedName>
    <definedName name="TRNR_82966002c5ea4543be04a1398f142f6c_9_0" localSheetId="47" hidden="1">#REF!</definedName>
    <definedName name="TRNR_82966002c5ea4543be04a1398f142f6c_9_0" localSheetId="48" hidden="1">#REF!</definedName>
    <definedName name="TRNR_82966002c5ea4543be04a1398f142f6c_9_0" localSheetId="49" hidden="1">#REF!</definedName>
    <definedName name="TRNR_82966002c5ea4543be04a1398f142f6c_9_0" localSheetId="50" hidden="1">#REF!</definedName>
    <definedName name="TRNR_82966002c5ea4543be04a1398f142f6c_9_0" localSheetId="51" hidden="1">#REF!</definedName>
    <definedName name="TRNR_82966002c5ea4543be04a1398f142f6c_9_0" localSheetId="52" hidden="1">#REF!</definedName>
    <definedName name="TRNR_82966002c5ea4543be04a1398f142f6c_9_0" localSheetId="53" hidden="1">#REF!</definedName>
    <definedName name="TRNR_82966002c5ea4543be04a1398f142f6c_9_0" localSheetId="54" hidden="1">#REF!</definedName>
    <definedName name="TRNR_82966002c5ea4543be04a1398f142f6c_9_0" localSheetId="55" hidden="1">#REF!</definedName>
    <definedName name="TRNR_82966002c5ea4543be04a1398f142f6c_9_0" localSheetId="56" hidden="1">#REF!</definedName>
    <definedName name="TRNR_82966002c5ea4543be04a1398f142f6c_9_0" localSheetId="57" hidden="1">#REF!</definedName>
    <definedName name="TRNR_82966002c5ea4543be04a1398f142f6c_9_0" localSheetId="58" hidden="1">#REF!</definedName>
    <definedName name="TRNR_82966002c5ea4543be04a1398f142f6c_9_0" localSheetId="59" hidden="1">#REF!</definedName>
    <definedName name="TRNR_82966002c5ea4543be04a1398f142f6c_9_0" localSheetId="60" hidden="1">#REF!</definedName>
    <definedName name="TRNR_82966002c5ea4543be04a1398f142f6c_9_0" localSheetId="61" hidden="1">#REF!</definedName>
    <definedName name="TRNR_82966002c5ea4543be04a1398f142f6c_9_0" localSheetId="62" hidden="1">#REF!</definedName>
    <definedName name="TRNR_82966002c5ea4543be04a1398f142f6c_9_0" localSheetId="63" hidden="1">#REF!</definedName>
    <definedName name="TRNR_82966002c5ea4543be04a1398f142f6c_9_0" localSheetId="64" hidden="1">#REF!</definedName>
    <definedName name="TRNR_82966002c5ea4543be04a1398f142f6c_9_0" localSheetId="65" hidden="1">#REF!</definedName>
    <definedName name="TRNR_82966002c5ea4543be04a1398f142f6c_9_0" localSheetId="66" hidden="1">#REF!</definedName>
    <definedName name="TRNR_82966002c5ea4543be04a1398f142f6c_9_0" localSheetId="67" hidden="1">#REF!</definedName>
    <definedName name="TRNR_82966002c5ea4543be04a1398f142f6c_9_0" localSheetId="68" hidden="1">#REF!</definedName>
    <definedName name="TRNR_82966002c5ea4543be04a1398f142f6c_9_0" localSheetId="69" hidden="1">#REF!</definedName>
    <definedName name="TRNR_82966002c5ea4543be04a1398f142f6c_9_0" localSheetId="70" hidden="1">#REF!</definedName>
    <definedName name="TRNR_82966002c5ea4543be04a1398f142f6c_9_0" localSheetId="71" hidden="1">#REF!</definedName>
    <definedName name="TRNR_82966002c5ea4543be04a1398f142f6c_9_0" localSheetId="72" hidden="1">#REF!</definedName>
    <definedName name="TRNR_82966002c5ea4543be04a1398f142f6c_9_0" localSheetId="73" hidden="1">#REF!</definedName>
    <definedName name="TRNR_82966002c5ea4543be04a1398f142f6c_9_0" localSheetId="74" hidden="1">#REF!</definedName>
    <definedName name="TRNR_82966002c5ea4543be04a1398f142f6c_9_0" hidden="1">#REF!</definedName>
    <definedName name="TRNR_8a2c585f2f8c4acd9d5a4d6a1c6ffda3_1_0" localSheetId="34" hidden="1">#REF!</definedName>
    <definedName name="TRNR_8a2c585f2f8c4acd9d5a4d6a1c6ffda3_1_0" localSheetId="35" hidden="1">#REF!</definedName>
    <definedName name="TRNR_8a2c585f2f8c4acd9d5a4d6a1c6ffda3_1_0" localSheetId="36" hidden="1">#REF!</definedName>
    <definedName name="TRNR_8a2c585f2f8c4acd9d5a4d6a1c6ffda3_1_0" localSheetId="37" hidden="1">#REF!</definedName>
    <definedName name="TRNR_8a2c585f2f8c4acd9d5a4d6a1c6ffda3_1_0" localSheetId="38" hidden="1">#REF!</definedName>
    <definedName name="TRNR_8a2c585f2f8c4acd9d5a4d6a1c6ffda3_1_0" localSheetId="39" hidden="1">#REF!</definedName>
    <definedName name="TRNR_8a2c585f2f8c4acd9d5a4d6a1c6ffda3_1_0" localSheetId="40" hidden="1">#REF!</definedName>
    <definedName name="TRNR_8a2c585f2f8c4acd9d5a4d6a1c6ffda3_1_0" localSheetId="41" hidden="1">#REF!</definedName>
    <definedName name="TRNR_8a2c585f2f8c4acd9d5a4d6a1c6ffda3_1_0" localSheetId="42" hidden="1">#REF!</definedName>
    <definedName name="TRNR_8a2c585f2f8c4acd9d5a4d6a1c6ffda3_1_0" localSheetId="43" hidden="1">#REF!</definedName>
    <definedName name="TRNR_8a2c585f2f8c4acd9d5a4d6a1c6ffda3_1_0" localSheetId="44" hidden="1">#REF!</definedName>
    <definedName name="TRNR_8a2c585f2f8c4acd9d5a4d6a1c6ffda3_1_0" localSheetId="45" hidden="1">#REF!</definedName>
    <definedName name="TRNR_8a2c585f2f8c4acd9d5a4d6a1c6ffda3_1_0" localSheetId="46" hidden="1">#REF!</definedName>
    <definedName name="TRNR_8a2c585f2f8c4acd9d5a4d6a1c6ffda3_1_0" localSheetId="47" hidden="1">#REF!</definedName>
    <definedName name="TRNR_8a2c585f2f8c4acd9d5a4d6a1c6ffda3_1_0" localSheetId="48" hidden="1">#REF!</definedName>
    <definedName name="TRNR_8a2c585f2f8c4acd9d5a4d6a1c6ffda3_1_0" localSheetId="49" hidden="1">#REF!</definedName>
    <definedName name="TRNR_8a2c585f2f8c4acd9d5a4d6a1c6ffda3_1_0" localSheetId="50" hidden="1">#REF!</definedName>
    <definedName name="TRNR_8a2c585f2f8c4acd9d5a4d6a1c6ffda3_1_0" localSheetId="51" hidden="1">#REF!</definedName>
    <definedName name="TRNR_8a2c585f2f8c4acd9d5a4d6a1c6ffda3_1_0" localSheetId="52" hidden="1">#REF!</definedName>
    <definedName name="TRNR_8a2c585f2f8c4acd9d5a4d6a1c6ffda3_1_0" localSheetId="53" hidden="1">#REF!</definedName>
    <definedName name="TRNR_8a2c585f2f8c4acd9d5a4d6a1c6ffda3_1_0" localSheetId="54" hidden="1">#REF!</definedName>
    <definedName name="TRNR_8a2c585f2f8c4acd9d5a4d6a1c6ffda3_1_0" localSheetId="55" hidden="1">#REF!</definedName>
    <definedName name="TRNR_8a2c585f2f8c4acd9d5a4d6a1c6ffda3_1_0" localSheetId="56" hidden="1">#REF!</definedName>
    <definedName name="TRNR_8a2c585f2f8c4acd9d5a4d6a1c6ffda3_1_0" localSheetId="57" hidden="1">#REF!</definedName>
    <definedName name="TRNR_8a2c585f2f8c4acd9d5a4d6a1c6ffda3_1_0" localSheetId="58" hidden="1">#REF!</definedName>
    <definedName name="TRNR_8a2c585f2f8c4acd9d5a4d6a1c6ffda3_1_0" localSheetId="59" hidden="1">#REF!</definedName>
    <definedName name="TRNR_8a2c585f2f8c4acd9d5a4d6a1c6ffda3_1_0" localSheetId="60" hidden="1">#REF!</definedName>
    <definedName name="TRNR_8a2c585f2f8c4acd9d5a4d6a1c6ffda3_1_0" localSheetId="61" hidden="1">#REF!</definedName>
    <definedName name="TRNR_8a2c585f2f8c4acd9d5a4d6a1c6ffda3_1_0" localSheetId="62" hidden="1">#REF!</definedName>
    <definedName name="TRNR_8a2c585f2f8c4acd9d5a4d6a1c6ffda3_1_0" localSheetId="63" hidden="1">#REF!</definedName>
    <definedName name="TRNR_8a2c585f2f8c4acd9d5a4d6a1c6ffda3_1_0" localSheetId="64" hidden="1">#REF!</definedName>
    <definedName name="TRNR_8a2c585f2f8c4acd9d5a4d6a1c6ffda3_1_0" localSheetId="65" hidden="1">#REF!</definedName>
    <definedName name="TRNR_8a2c585f2f8c4acd9d5a4d6a1c6ffda3_1_0" localSheetId="66" hidden="1">#REF!</definedName>
    <definedName name="TRNR_8a2c585f2f8c4acd9d5a4d6a1c6ffda3_1_0" localSheetId="67" hidden="1">#REF!</definedName>
    <definedName name="TRNR_8a2c585f2f8c4acd9d5a4d6a1c6ffda3_1_0" localSheetId="68" hidden="1">#REF!</definedName>
    <definedName name="TRNR_8a2c585f2f8c4acd9d5a4d6a1c6ffda3_1_0" localSheetId="69" hidden="1">#REF!</definedName>
    <definedName name="TRNR_8a2c585f2f8c4acd9d5a4d6a1c6ffda3_1_0" localSheetId="70" hidden="1">#REF!</definedName>
    <definedName name="TRNR_8a2c585f2f8c4acd9d5a4d6a1c6ffda3_1_0" localSheetId="71" hidden="1">#REF!</definedName>
    <definedName name="TRNR_8a2c585f2f8c4acd9d5a4d6a1c6ffda3_1_0" localSheetId="72" hidden="1">#REF!</definedName>
    <definedName name="TRNR_8a2c585f2f8c4acd9d5a4d6a1c6ffda3_1_0" localSheetId="73" hidden="1">#REF!</definedName>
    <definedName name="TRNR_8a2c585f2f8c4acd9d5a4d6a1c6ffda3_1_0" localSheetId="74" hidden="1">#REF!</definedName>
    <definedName name="TRNR_8a2c585f2f8c4acd9d5a4d6a1c6ffda3_1_0" hidden="1">#REF!</definedName>
    <definedName name="TRNR_a77c790d917545999f3fd7ce3ef195b4_1_0" localSheetId="34" hidden="1">#REF!</definedName>
    <definedName name="TRNR_a77c790d917545999f3fd7ce3ef195b4_1_0" localSheetId="35" hidden="1">#REF!</definedName>
    <definedName name="TRNR_a77c790d917545999f3fd7ce3ef195b4_1_0" localSheetId="36" hidden="1">#REF!</definedName>
    <definedName name="TRNR_a77c790d917545999f3fd7ce3ef195b4_1_0" localSheetId="37" hidden="1">#REF!</definedName>
    <definedName name="TRNR_a77c790d917545999f3fd7ce3ef195b4_1_0" localSheetId="38" hidden="1">#REF!</definedName>
    <definedName name="TRNR_a77c790d917545999f3fd7ce3ef195b4_1_0" localSheetId="39" hidden="1">#REF!</definedName>
    <definedName name="TRNR_a77c790d917545999f3fd7ce3ef195b4_1_0" localSheetId="40" hidden="1">#REF!</definedName>
    <definedName name="TRNR_a77c790d917545999f3fd7ce3ef195b4_1_0" localSheetId="41" hidden="1">#REF!</definedName>
    <definedName name="TRNR_a77c790d917545999f3fd7ce3ef195b4_1_0" localSheetId="42" hidden="1">#REF!</definedName>
    <definedName name="TRNR_a77c790d917545999f3fd7ce3ef195b4_1_0" localSheetId="43" hidden="1">#REF!</definedName>
    <definedName name="TRNR_a77c790d917545999f3fd7ce3ef195b4_1_0" localSheetId="44" hidden="1">#REF!</definedName>
    <definedName name="TRNR_a77c790d917545999f3fd7ce3ef195b4_1_0" localSheetId="45" hidden="1">#REF!</definedName>
    <definedName name="TRNR_a77c790d917545999f3fd7ce3ef195b4_1_0" localSheetId="46" hidden="1">#REF!</definedName>
    <definedName name="TRNR_a77c790d917545999f3fd7ce3ef195b4_1_0" localSheetId="47" hidden="1">#REF!</definedName>
    <definedName name="TRNR_a77c790d917545999f3fd7ce3ef195b4_1_0" localSheetId="48" hidden="1">#REF!</definedName>
    <definedName name="TRNR_a77c790d917545999f3fd7ce3ef195b4_1_0" localSheetId="49" hidden="1">#REF!</definedName>
    <definedName name="TRNR_a77c790d917545999f3fd7ce3ef195b4_1_0" localSheetId="50" hidden="1">#REF!</definedName>
    <definedName name="TRNR_a77c790d917545999f3fd7ce3ef195b4_1_0" localSheetId="51" hidden="1">#REF!</definedName>
    <definedName name="TRNR_a77c790d917545999f3fd7ce3ef195b4_1_0" localSheetId="52" hidden="1">#REF!</definedName>
    <definedName name="TRNR_a77c790d917545999f3fd7ce3ef195b4_1_0" localSheetId="53" hidden="1">#REF!</definedName>
    <definedName name="TRNR_a77c790d917545999f3fd7ce3ef195b4_1_0" localSheetId="54" hidden="1">#REF!</definedName>
    <definedName name="TRNR_a77c790d917545999f3fd7ce3ef195b4_1_0" localSheetId="55" hidden="1">#REF!</definedName>
    <definedName name="TRNR_a77c790d917545999f3fd7ce3ef195b4_1_0" localSheetId="56" hidden="1">#REF!</definedName>
    <definedName name="TRNR_a77c790d917545999f3fd7ce3ef195b4_1_0" localSheetId="57" hidden="1">#REF!</definedName>
    <definedName name="TRNR_a77c790d917545999f3fd7ce3ef195b4_1_0" localSheetId="58" hidden="1">#REF!</definedName>
    <definedName name="TRNR_a77c790d917545999f3fd7ce3ef195b4_1_0" localSheetId="59" hidden="1">#REF!</definedName>
    <definedName name="TRNR_a77c790d917545999f3fd7ce3ef195b4_1_0" localSheetId="60" hidden="1">#REF!</definedName>
    <definedName name="TRNR_a77c790d917545999f3fd7ce3ef195b4_1_0" localSheetId="61" hidden="1">#REF!</definedName>
    <definedName name="TRNR_a77c790d917545999f3fd7ce3ef195b4_1_0" localSheetId="62" hidden="1">#REF!</definedName>
    <definedName name="TRNR_a77c790d917545999f3fd7ce3ef195b4_1_0" localSheetId="63" hidden="1">#REF!</definedName>
    <definedName name="TRNR_a77c790d917545999f3fd7ce3ef195b4_1_0" localSheetId="64" hidden="1">#REF!</definedName>
    <definedName name="TRNR_a77c790d917545999f3fd7ce3ef195b4_1_0" localSheetId="65" hidden="1">#REF!</definedName>
    <definedName name="TRNR_a77c790d917545999f3fd7ce3ef195b4_1_0" localSheetId="66" hidden="1">#REF!</definedName>
    <definedName name="TRNR_a77c790d917545999f3fd7ce3ef195b4_1_0" localSheetId="67" hidden="1">#REF!</definedName>
    <definedName name="TRNR_a77c790d917545999f3fd7ce3ef195b4_1_0" localSheetId="68" hidden="1">#REF!</definedName>
    <definedName name="TRNR_a77c790d917545999f3fd7ce3ef195b4_1_0" localSheetId="69" hidden="1">#REF!</definedName>
    <definedName name="TRNR_a77c790d917545999f3fd7ce3ef195b4_1_0" localSheetId="70" hidden="1">#REF!</definedName>
    <definedName name="TRNR_a77c790d917545999f3fd7ce3ef195b4_1_0" localSheetId="71" hidden="1">#REF!</definedName>
    <definedName name="TRNR_a77c790d917545999f3fd7ce3ef195b4_1_0" localSheetId="72" hidden="1">#REF!</definedName>
    <definedName name="TRNR_a77c790d917545999f3fd7ce3ef195b4_1_0" localSheetId="73" hidden="1">#REF!</definedName>
    <definedName name="TRNR_a77c790d917545999f3fd7ce3ef195b4_1_0" localSheetId="74" hidden="1">#REF!</definedName>
    <definedName name="TRNR_a77c790d917545999f3fd7ce3ef195b4_1_0" hidden="1">#REF!</definedName>
    <definedName name="TRNR_a788a290182e4000a95044e270ad5579_1_0" localSheetId="34" hidden="1">#REF!</definedName>
    <definedName name="TRNR_a788a290182e4000a95044e270ad5579_1_0" localSheetId="35" hidden="1">#REF!</definedName>
    <definedName name="TRNR_a788a290182e4000a95044e270ad5579_1_0" localSheetId="36" hidden="1">#REF!</definedName>
    <definedName name="TRNR_a788a290182e4000a95044e270ad5579_1_0" localSheetId="37" hidden="1">#REF!</definedName>
    <definedName name="TRNR_a788a290182e4000a95044e270ad5579_1_0" localSheetId="38" hidden="1">#REF!</definedName>
    <definedName name="TRNR_a788a290182e4000a95044e270ad5579_1_0" localSheetId="39" hidden="1">#REF!</definedName>
    <definedName name="TRNR_a788a290182e4000a95044e270ad5579_1_0" localSheetId="40" hidden="1">#REF!</definedName>
    <definedName name="TRNR_a788a290182e4000a95044e270ad5579_1_0" localSheetId="41" hidden="1">#REF!</definedName>
    <definedName name="TRNR_a788a290182e4000a95044e270ad5579_1_0" localSheetId="42" hidden="1">#REF!</definedName>
    <definedName name="TRNR_a788a290182e4000a95044e270ad5579_1_0" localSheetId="43" hidden="1">#REF!</definedName>
    <definedName name="TRNR_a788a290182e4000a95044e270ad5579_1_0" localSheetId="44" hidden="1">#REF!</definedName>
    <definedName name="TRNR_a788a290182e4000a95044e270ad5579_1_0" localSheetId="45" hidden="1">#REF!</definedName>
    <definedName name="TRNR_a788a290182e4000a95044e270ad5579_1_0" localSheetId="46" hidden="1">#REF!</definedName>
    <definedName name="TRNR_a788a290182e4000a95044e270ad5579_1_0" localSheetId="47" hidden="1">#REF!</definedName>
    <definedName name="TRNR_a788a290182e4000a95044e270ad5579_1_0" localSheetId="48" hidden="1">#REF!</definedName>
    <definedName name="TRNR_a788a290182e4000a95044e270ad5579_1_0" localSheetId="49" hidden="1">#REF!</definedName>
    <definedName name="TRNR_a788a290182e4000a95044e270ad5579_1_0" localSheetId="50" hidden="1">#REF!</definedName>
    <definedName name="TRNR_a788a290182e4000a95044e270ad5579_1_0" localSheetId="51" hidden="1">#REF!</definedName>
    <definedName name="TRNR_a788a290182e4000a95044e270ad5579_1_0" localSheetId="52" hidden="1">#REF!</definedName>
    <definedName name="TRNR_a788a290182e4000a95044e270ad5579_1_0" localSheetId="53" hidden="1">#REF!</definedName>
    <definedName name="TRNR_a788a290182e4000a95044e270ad5579_1_0" localSheetId="54" hidden="1">#REF!</definedName>
    <definedName name="TRNR_a788a290182e4000a95044e270ad5579_1_0" localSheetId="55" hidden="1">#REF!</definedName>
    <definedName name="TRNR_a788a290182e4000a95044e270ad5579_1_0" localSheetId="56" hidden="1">#REF!</definedName>
    <definedName name="TRNR_a788a290182e4000a95044e270ad5579_1_0" localSheetId="57" hidden="1">#REF!</definedName>
    <definedName name="TRNR_a788a290182e4000a95044e270ad5579_1_0" localSheetId="58" hidden="1">#REF!</definedName>
    <definedName name="TRNR_a788a290182e4000a95044e270ad5579_1_0" localSheetId="59" hidden="1">#REF!</definedName>
    <definedName name="TRNR_a788a290182e4000a95044e270ad5579_1_0" localSheetId="60" hidden="1">#REF!</definedName>
    <definedName name="TRNR_a788a290182e4000a95044e270ad5579_1_0" localSheetId="61" hidden="1">#REF!</definedName>
    <definedName name="TRNR_a788a290182e4000a95044e270ad5579_1_0" localSheetId="62" hidden="1">#REF!</definedName>
    <definedName name="TRNR_a788a290182e4000a95044e270ad5579_1_0" localSheetId="63" hidden="1">#REF!</definedName>
    <definedName name="TRNR_a788a290182e4000a95044e270ad5579_1_0" localSheetId="64" hidden="1">#REF!</definedName>
    <definedName name="TRNR_a788a290182e4000a95044e270ad5579_1_0" localSheetId="65" hidden="1">#REF!</definedName>
    <definedName name="TRNR_a788a290182e4000a95044e270ad5579_1_0" localSheetId="66" hidden="1">#REF!</definedName>
    <definedName name="TRNR_a788a290182e4000a95044e270ad5579_1_0" localSheetId="67" hidden="1">#REF!</definedName>
    <definedName name="TRNR_a788a290182e4000a95044e270ad5579_1_0" localSheetId="68" hidden="1">#REF!</definedName>
    <definedName name="TRNR_a788a290182e4000a95044e270ad5579_1_0" localSheetId="69" hidden="1">#REF!</definedName>
    <definedName name="TRNR_a788a290182e4000a95044e270ad5579_1_0" localSheetId="70" hidden="1">#REF!</definedName>
    <definedName name="TRNR_a788a290182e4000a95044e270ad5579_1_0" localSheetId="71" hidden="1">#REF!</definedName>
    <definedName name="TRNR_a788a290182e4000a95044e270ad5579_1_0" localSheetId="72" hidden="1">#REF!</definedName>
    <definedName name="TRNR_a788a290182e4000a95044e270ad5579_1_0" localSheetId="73" hidden="1">#REF!</definedName>
    <definedName name="TRNR_a788a290182e4000a95044e270ad5579_1_0" localSheetId="74" hidden="1">#REF!</definedName>
    <definedName name="TRNR_a788a290182e4000a95044e270ad5579_1_0" hidden="1">#REF!</definedName>
    <definedName name="TRNR_d66104a0ac794f7b8f3127e9f50ab578_9_0" localSheetId="34" hidden="1">#REF!</definedName>
    <definedName name="TRNR_d66104a0ac794f7b8f3127e9f50ab578_9_0" localSheetId="35" hidden="1">#REF!</definedName>
    <definedName name="TRNR_d66104a0ac794f7b8f3127e9f50ab578_9_0" localSheetId="36" hidden="1">#REF!</definedName>
    <definedName name="TRNR_d66104a0ac794f7b8f3127e9f50ab578_9_0" localSheetId="37" hidden="1">#REF!</definedName>
    <definedName name="TRNR_d66104a0ac794f7b8f3127e9f50ab578_9_0" localSheetId="38" hidden="1">#REF!</definedName>
    <definedName name="TRNR_d66104a0ac794f7b8f3127e9f50ab578_9_0" localSheetId="39" hidden="1">#REF!</definedName>
    <definedName name="TRNR_d66104a0ac794f7b8f3127e9f50ab578_9_0" localSheetId="40" hidden="1">#REF!</definedName>
    <definedName name="TRNR_d66104a0ac794f7b8f3127e9f50ab578_9_0" localSheetId="41" hidden="1">#REF!</definedName>
    <definedName name="TRNR_d66104a0ac794f7b8f3127e9f50ab578_9_0" localSheetId="42" hidden="1">#REF!</definedName>
    <definedName name="TRNR_d66104a0ac794f7b8f3127e9f50ab578_9_0" localSheetId="43" hidden="1">#REF!</definedName>
    <definedName name="TRNR_d66104a0ac794f7b8f3127e9f50ab578_9_0" localSheetId="44" hidden="1">#REF!</definedName>
    <definedName name="TRNR_d66104a0ac794f7b8f3127e9f50ab578_9_0" localSheetId="45" hidden="1">#REF!</definedName>
    <definedName name="TRNR_d66104a0ac794f7b8f3127e9f50ab578_9_0" localSheetId="46" hidden="1">#REF!</definedName>
    <definedName name="TRNR_d66104a0ac794f7b8f3127e9f50ab578_9_0" localSheetId="47" hidden="1">#REF!</definedName>
    <definedName name="TRNR_d66104a0ac794f7b8f3127e9f50ab578_9_0" localSheetId="48" hidden="1">#REF!</definedName>
    <definedName name="TRNR_d66104a0ac794f7b8f3127e9f50ab578_9_0" localSheetId="49" hidden="1">#REF!</definedName>
    <definedName name="TRNR_d66104a0ac794f7b8f3127e9f50ab578_9_0" localSheetId="50" hidden="1">#REF!</definedName>
    <definedName name="TRNR_d66104a0ac794f7b8f3127e9f50ab578_9_0" localSheetId="51" hidden="1">#REF!</definedName>
    <definedName name="TRNR_d66104a0ac794f7b8f3127e9f50ab578_9_0" localSheetId="52" hidden="1">#REF!</definedName>
    <definedName name="TRNR_d66104a0ac794f7b8f3127e9f50ab578_9_0" localSheetId="53" hidden="1">#REF!</definedName>
    <definedName name="TRNR_d66104a0ac794f7b8f3127e9f50ab578_9_0" localSheetId="54" hidden="1">#REF!</definedName>
    <definedName name="TRNR_d66104a0ac794f7b8f3127e9f50ab578_9_0" localSheetId="55" hidden="1">#REF!</definedName>
    <definedName name="TRNR_d66104a0ac794f7b8f3127e9f50ab578_9_0" localSheetId="56" hidden="1">#REF!</definedName>
    <definedName name="TRNR_d66104a0ac794f7b8f3127e9f50ab578_9_0" localSheetId="57" hidden="1">#REF!</definedName>
    <definedName name="TRNR_d66104a0ac794f7b8f3127e9f50ab578_9_0" localSheetId="58" hidden="1">#REF!</definedName>
    <definedName name="TRNR_d66104a0ac794f7b8f3127e9f50ab578_9_0" localSheetId="59" hidden="1">#REF!</definedName>
    <definedName name="TRNR_d66104a0ac794f7b8f3127e9f50ab578_9_0" localSheetId="60" hidden="1">#REF!</definedName>
    <definedName name="TRNR_d66104a0ac794f7b8f3127e9f50ab578_9_0" localSheetId="61" hidden="1">#REF!</definedName>
    <definedName name="TRNR_d66104a0ac794f7b8f3127e9f50ab578_9_0" localSheetId="62" hidden="1">#REF!</definedName>
    <definedName name="TRNR_d66104a0ac794f7b8f3127e9f50ab578_9_0" localSheetId="63" hidden="1">#REF!</definedName>
    <definedName name="TRNR_d66104a0ac794f7b8f3127e9f50ab578_9_0" localSheetId="64" hidden="1">#REF!</definedName>
    <definedName name="TRNR_d66104a0ac794f7b8f3127e9f50ab578_9_0" localSheetId="65" hidden="1">#REF!</definedName>
    <definedName name="TRNR_d66104a0ac794f7b8f3127e9f50ab578_9_0" localSheetId="66" hidden="1">#REF!</definedName>
    <definedName name="TRNR_d66104a0ac794f7b8f3127e9f50ab578_9_0" localSheetId="67" hidden="1">#REF!</definedName>
    <definedName name="TRNR_d66104a0ac794f7b8f3127e9f50ab578_9_0" localSheetId="68" hidden="1">#REF!</definedName>
    <definedName name="TRNR_d66104a0ac794f7b8f3127e9f50ab578_9_0" localSheetId="69" hidden="1">#REF!</definedName>
    <definedName name="TRNR_d66104a0ac794f7b8f3127e9f50ab578_9_0" localSheetId="70" hidden="1">#REF!</definedName>
    <definedName name="TRNR_d66104a0ac794f7b8f3127e9f50ab578_9_0" localSheetId="71" hidden="1">#REF!</definedName>
    <definedName name="TRNR_d66104a0ac794f7b8f3127e9f50ab578_9_0" localSheetId="72" hidden="1">#REF!</definedName>
    <definedName name="TRNR_d66104a0ac794f7b8f3127e9f50ab578_9_0" localSheetId="73" hidden="1">#REF!</definedName>
    <definedName name="TRNR_d66104a0ac794f7b8f3127e9f50ab578_9_0" localSheetId="74" hidden="1">#REF!</definedName>
    <definedName name="TRNR_d66104a0ac794f7b8f3127e9f50ab578_9_0" hidden="1">#REF!</definedName>
    <definedName name="TRNR_dbbfc746b1744da1ba06fa62b4f510ec_1_0" localSheetId="34" hidden="1">#REF!</definedName>
    <definedName name="TRNR_dbbfc746b1744da1ba06fa62b4f510ec_1_0" localSheetId="35" hidden="1">#REF!</definedName>
    <definedName name="TRNR_dbbfc746b1744da1ba06fa62b4f510ec_1_0" localSheetId="36" hidden="1">#REF!</definedName>
    <definedName name="TRNR_dbbfc746b1744da1ba06fa62b4f510ec_1_0" localSheetId="37" hidden="1">#REF!</definedName>
    <definedName name="TRNR_dbbfc746b1744da1ba06fa62b4f510ec_1_0" localSheetId="38" hidden="1">#REF!</definedName>
    <definedName name="TRNR_dbbfc746b1744da1ba06fa62b4f510ec_1_0" localSheetId="39" hidden="1">#REF!</definedName>
    <definedName name="TRNR_dbbfc746b1744da1ba06fa62b4f510ec_1_0" localSheetId="40" hidden="1">#REF!</definedName>
    <definedName name="TRNR_dbbfc746b1744da1ba06fa62b4f510ec_1_0" localSheetId="41" hidden="1">#REF!</definedName>
    <definedName name="TRNR_dbbfc746b1744da1ba06fa62b4f510ec_1_0" localSheetId="42" hidden="1">#REF!</definedName>
    <definedName name="TRNR_dbbfc746b1744da1ba06fa62b4f510ec_1_0" localSheetId="43" hidden="1">#REF!</definedName>
    <definedName name="TRNR_dbbfc746b1744da1ba06fa62b4f510ec_1_0" localSheetId="44" hidden="1">#REF!</definedName>
    <definedName name="TRNR_dbbfc746b1744da1ba06fa62b4f510ec_1_0" localSheetId="45" hidden="1">#REF!</definedName>
    <definedName name="TRNR_dbbfc746b1744da1ba06fa62b4f510ec_1_0" localSheetId="46" hidden="1">#REF!</definedName>
    <definedName name="TRNR_dbbfc746b1744da1ba06fa62b4f510ec_1_0" localSheetId="47" hidden="1">#REF!</definedName>
    <definedName name="TRNR_dbbfc746b1744da1ba06fa62b4f510ec_1_0" localSheetId="48" hidden="1">#REF!</definedName>
    <definedName name="TRNR_dbbfc746b1744da1ba06fa62b4f510ec_1_0" localSheetId="49" hidden="1">#REF!</definedName>
    <definedName name="TRNR_dbbfc746b1744da1ba06fa62b4f510ec_1_0" localSheetId="50" hidden="1">#REF!</definedName>
    <definedName name="TRNR_dbbfc746b1744da1ba06fa62b4f510ec_1_0" localSheetId="51" hidden="1">#REF!</definedName>
    <definedName name="TRNR_dbbfc746b1744da1ba06fa62b4f510ec_1_0" localSheetId="52" hidden="1">#REF!</definedName>
    <definedName name="TRNR_dbbfc746b1744da1ba06fa62b4f510ec_1_0" localSheetId="53" hidden="1">#REF!</definedName>
    <definedName name="TRNR_dbbfc746b1744da1ba06fa62b4f510ec_1_0" localSheetId="54" hidden="1">#REF!</definedName>
    <definedName name="TRNR_dbbfc746b1744da1ba06fa62b4f510ec_1_0" localSheetId="55" hidden="1">#REF!</definedName>
    <definedName name="TRNR_dbbfc746b1744da1ba06fa62b4f510ec_1_0" localSheetId="56" hidden="1">#REF!</definedName>
    <definedName name="TRNR_dbbfc746b1744da1ba06fa62b4f510ec_1_0" localSheetId="57" hidden="1">#REF!</definedName>
    <definedName name="TRNR_dbbfc746b1744da1ba06fa62b4f510ec_1_0" localSheetId="58" hidden="1">#REF!</definedName>
    <definedName name="TRNR_dbbfc746b1744da1ba06fa62b4f510ec_1_0" localSheetId="59" hidden="1">#REF!</definedName>
    <definedName name="TRNR_dbbfc746b1744da1ba06fa62b4f510ec_1_0" localSheetId="60" hidden="1">#REF!</definedName>
    <definedName name="TRNR_dbbfc746b1744da1ba06fa62b4f510ec_1_0" localSheetId="61" hidden="1">#REF!</definedName>
    <definedName name="TRNR_dbbfc746b1744da1ba06fa62b4f510ec_1_0" localSheetId="62" hidden="1">#REF!</definedName>
    <definedName name="TRNR_dbbfc746b1744da1ba06fa62b4f510ec_1_0" localSheetId="63" hidden="1">#REF!</definedName>
    <definedName name="TRNR_dbbfc746b1744da1ba06fa62b4f510ec_1_0" localSheetId="64" hidden="1">#REF!</definedName>
    <definedName name="TRNR_dbbfc746b1744da1ba06fa62b4f510ec_1_0" localSheetId="65" hidden="1">#REF!</definedName>
    <definedName name="TRNR_dbbfc746b1744da1ba06fa62b4f510ec_1_0" localSheetId="66" hidden="1">#REF!</definedName>
    <definedName name="TRNR_dbbfc746b1744da1ba06fa62b4f510ec_1_0" localSheetId="67" hidden="1">#REF!</definedName>
    <definedName name="TRNR_dbbfc746b1744da1ba06fa62b4f510ec_1_0" localSheetId="68" hidden="1">#REF!</definedName>
    <definedName name="TRNR_dbbfc746b1744da1ba06fa62b4f510ec_1_0" localSheetId="69" hidden="1">#REF!</definedName>
    <definedName name="TRNR_dbbfc746b1744da1ba06fa62b4f510ec_1_0" localSheetId="70" hidden="1">#REF!</definedName>
    <definedName name="TRNR_dbbfc746b1744da1ba06fa62b4f510ec_1_0" localSheetId="71" hidden="1">#REF!</definedName>
    <definedName name="TRNR_dbbfc746b1744da1ba06fa62b4f510ec_1_0" localSheetId="72" hidden="1">#REF!</definedName>
    <definedName name="TRNR_dbbfc746b1744da1ba06fa62b4f510ec_1_0" localSheetId="73" hidden="1">#REF!</definedName>
    <definedName name="TRNR_dbbfc746b1744da1ba06fa62b4f510ec_1_0" localSheetId="74" hidden="1">#REF!</definedName>
    <definedName name="TRNR_dbbfc746b1744da1ba06fa62b4f510ec_1_0" hidden="1">#REF!</definedName>
    <definedName name="TRNR_dc51d34d3bb44ebe85294c9ecab50790_9_0" localSheetId="34" hidden="1">#REF!</definedName>
    <definedName name="TRNR_dc51d34d3bb44ebe85294c9ecab50790_9_0" localSheetId="35" hidden="1">#REF!</definedName>
    <definedName name="TRNR_dc51d34d3bb44ebe85294c9ecab50790_9_0" localSheetId="36" hidden="1">#REF!</definedName>
    <definedName name="TRNR_dc51d34d3bb44ebe85294c9ecab50790_9_0" localSheetId="37" hidden="1">#REF!</definedName>
    <definedName name="TRNR_dc51d34d3bb44ebe85294c9ecab50790_9_0" localSheetId="38" hidden="1">#REF!</definedName>
    <definedName name="TRNR_dc51d34d3bb44ebe85294c9ecab50790_9_0" localSheetId="39" hidden="1">#REF!</definedName>
    <definedName name="TRNR_dc51d34d3bb44ebe85294c9ecab50790_9_0" localSheetId="40" hidden="1">#REF!</definedName>
    <definedName name="TRNR_dc51d34d3bb44ebe85294c9ecab50790_9_0" localSheetId="41" hidden="1">#REF!</definedName>
    <definedName name="TRNR_dc51d34d3bb44ebe85294c9ecab50790_9_0" localSheetId="42" hidden="1">#REF!</definedName>
    <definedName name="TRNR_dc51d34d3bb44ebe85294c9ecab50790_9_0" localSheetId="43" hidden="1">#REF!</definedName>
    <definedName name="TRNR_dc51d34d3bb44ebe85294c9ecab50790_9_0" localSheetId="44" hidden="1">#REF!</definedName>
    <definedName name="TRNR_dc51d34d3bb44ebe85294c9ecab50790_9_0" localSheetId="45" hidden="1">#REF!</definedName>
    <definedName name="TRNR_dc51d34d3bb44ebe85294c9ecab50790_9_0" localSheetId="46" hidden="1">#REF!</definedName>
    <definedName name="TRNR_dc51d34d3bb44ebe85294c9ecab50790_9_0" localSheetId="47" hidden="1">#REF!</definedName>
    <definedName name="TRNR_dc51d34d3bb44ebe85294c9ecab50790_9_0" localSheetId="48" hidden="1">#REF!</definedName>
    <definedName name="TRNR_dc51d34d3bb44ebe85294c9ecab50790_9_0" localSheetId="49" hidden="1">#REF!</definedName>
    <definedName name="TRNR_dc51d34d3bb44ebe85294c9ecab50790_9_0" localSheetId="50" hidden="1">#REF!</definedName>
    <definedName name="TRNR_dc51d34d3bb44ebe85294c9ecab50790_9_0" localSheetId="51" hidden="1">#REF!</definedName>
    <definedName name="TRNR_dc51d34d3bb44ebe85294c9ecab50790_9_0" localSheetId="52" hidden="1">#REF!</definedName>
    <definedName name="TRNR_dc51d34d3bb44ebe85294c9ecab50790_9_0" localSheetId="53" hidden="1">#REF!</definedName>
    <definedName name="TRNR_dc51d34d3bb44ebe85294c9ecab50790_9_0" localSheetId="54" hidden="1">#REF!</definedName>
    <definedName name="TRNR_dc51d34d3bb44ebe85294c9ecab50790_9_0" localSheetId="55" hidden="1">#REF!</definedName>
    <definedName name="TRNR_dc51d34d3bb44ebe85294c9ecab50790_9_0" localSheetId="56" hidden="1">#REF!</definedName>
    <definedName name="TRNR_dc51d34d3bb44ebe85294c9ecab50790_9_0" localSheetId="57" hidden="1">#REF!</definedName>
    <definedName name="TRNR_dc51d34d3bb44ebe85294c9ecab50790_9_0" localSheetId="58" hidden="1">#REF!</definedName>
    <definedName name="TRNR_dc51d34d3bb44ebe85294c9ecab50790_9_0" localSheetId="59" hidden="1">#REF!</definedName>
    <definedName name="TRNR_dc51d34d3bb44ebe85294c9ecab50790_9_0" localSheetId="60" hidden="1">#REF!</definedName>
    <definedName name="TRNR_dc51d34d3bb44ebe85294c9ecab50790_9_0" localSheetId="61" hidden="1">#REF!</definedName>
    <definedName name="TRNR_dc51d34d3bb44ebe85294c9ecab50790_9_0" localSheetId="62" hidden="1">#REF!</definedName>
    <definedName name="TRNR_dc51d34d3bb44ebe85294c9ecab50790_9_0" localSheetId="63" hidden="1">#REF!</definedName>
    <definedName name="TRNR_dc51d34d3bb44ebe85294c9ecab50790_9_0" localSheetId="64" hidden="1">#REF!</definedName>
    <definedName name="TRNR_dc51d34d3bb44ebe85294c9ecab50790_9_0" localSheetId="65" hidden="1">#REF!</definedName>
    <definedName name="TRNR_dc51d34d3bb44ebe85294c9ecab50790_9_0" localSheetId="66" hidden="1">#REF!</definedName>
    <definedName name="TRNR_dc51d34d3bb44ebe85294c9ecab50790_9_0" localSheetId="67" hidden="1">#REF!</definedName>
    <definedName name="TRNR_dc51d34d3bb44ebe85294c9ecab50790_9_0" localSheetId="68" hidden="1">#REF!</definedName>
    <definedName name="TRNR_dc51d34d3bb44ebe85294c9ecab50790_9_0" localSheetId="69" hidden="1">#REF!</definedName>
    <definedName name="TRNR_dc51d34d3bb44ebe85294c9ecab50790_9_0" localSheetId="70" hidden="1">#REF!</definedName>
    <definedName name="TRNR_dc51d34d3bb44ebe85294c9ecab50790_9_0" localSheetId="71" hidden="1">#REF!</definedName>
    <definedName name="TRNR_dc51d34d3bb44ebe85294c9ecab50790_9_0" localSheetId="72" hidden="1">#REF!</definedName>
    <definedName name="TRNR_dc51d34d3bb44ebe85294c9ecab50790_9_0" localSheetId="73" hidden="1">#REF!</definedName>
    <definedName name="TRNR_dc51d34d3bb44ebe85294c9ecab50790_9_0" localSheetId="74" hidden="1">#REF!</definedName>
    <definedName name="TRNR_dc51d34d3bb44ebe85294c9ecab50790_9_0" hidden="1">#REF!</definedName>
    <definedName name="TRNR_ddba629b237349b68875a21ec04fd3c1_2_0" localSheetId="34" hidden="1">#REF!</definedName>
    <definedName name="TRNR_ddba629b237349b68875a21ec04fd3c1_2_0" localSheetId="35" hidden="1">#REF!</definedName>
    <definedName name="TRNR_ddba629b237349b68875a21ec04fd3c1_2_0" localSheetId="36" hidden="1">#REF!</definedName>
    <definedName name="TRNR_ddba629b237349b68875a21ec04fd3c1_2_0" localSheetId="37" hidden="1">#REF!</definedName>
    <definedName name="TRNR_ddba629b237349b68875a21ec04fd3c1_2_0" localSheetId="38" hidden="1">#REF!</definedName>
    <definedName name="TRNR_ddba629b237349b68875a21ec04fd3c1_2_0" localSheetId="39" hidden="1">#REF!</definedName>
    <definedName name="TRNR_ddba629b237349b68875a21ec04fd3c1_2_0" localSheetId="40" hidden="1">#REF!</definedName>
    <definedName name="TRNR_ddba629b237349b68875a21ec04fd3c1_2_0" localSheetId="41" hidden="1">#REF!</definedName>
    <definedName name="TRNR_ddba629b237349b68875a21ec04fd3c1_2_0" localSheetId="42" hidden="1">#REF!</definedName>
    <definedName name="TRNR_ddba629b237349b68875a21ec04fd3c1_2_0" localSheetId="43" hidden="1">#REF!</definedName>
    <definedName name="TRNR_ddba629b237349b68875a21ec04fd3c1_2_0" localSheetId="44" hidden="1">#REF!</definedName>
    <definedName name="TRNR_ddba629b237349b68875a21ec04fd3c1_2_0" localSheetId="45" hidden="1">#REF!</definedName>
    <definedName name="TRNR_ddba629b237349b68875a21ec04fd3c1_2_0" localSheetId="46" hidden="1">#REF!</definedName>
    <definedName name="TRNR_ddba629b237349b68875a21ec04fd3c1_2_0" localSheetId="47" hidden="1">#REF!</definedName>
    <definedName name="TRNR_ddba629b237349b68875a21ec04fd3c1_2_0" localSheetId="48" hidden="1">#REF!</definedName>
    <definedName name="TRNR_ddba629b237349b68875a21ec04fd3c1_2_0" localSheetId="49" hidden="1">#REF!</definedName>
    <definedName name="TRNR_ddba629b237349b68875a21ec04fd3c1_2_0" localSheetId="50" hidden="1">#REF!</definedName>
    <definedName name="TRNR_ddba629b237349b68875a21ec04fd3c1_2_0" localSheetId="51" hidden="1">#REF!</definedName>
    <definedName name="TRNR_ddba629b237349b68875a21ec04fd3c1_2_0" localSheetId="52" hidden="1">#REF!</definedName>
    <definedName name="TRNR_ddba629b237349b68875a21ec04fd3c1_2_0" localSheetId="53" hidden="1">#REF!</definedName>
    <definedName name="TRNR_ddba629b237349b68875a21ec04fd3c1_2_0" localSheetId="54" hidden="1">#REF!</definedName>
    <definedName name="TRNR_ddba629b237349b68875a21ec04fd3c1_2_0" localSheetId="55" hidden="1">#REF!</definedName>
    <definedName name="TRNR_ddba629b237349b68875a21ec04fd3c1_2_0" localSheetId="56" hidden="1">#REF!</definedName>
    <definedName name="TRNR_ddba629b237349b68875a21ec04fd3c1_2_0" localSheetId="57" hidden="1">#REF!</definedName>
    <definedName name="TRNR_ddba629b237349b68875a21ec04fd3c1_2_0" localSheetId="58" hidden="1">#REF!</definedName>
    <definedName name="TRNR_ddba629b237349b68875a21ec04fd3c1_2_0" localSheetId="59" hidden="1">#REF!</definedName>
    <definedName name="TRNR_ddba629b237349b68875a21ec04fd3c1_2_0" localSheetId="60" hidden="1">#REF!</definedName>
    <definedName name="TRNR_ddba629b237349b68875a21ec04fd3c1_2_0" localSheetId="61" hidden="1">#REF!</definedName>
    <definedName name="TRNR_ddba629b237349b68875a21ec04fd3c1_2_0" localSheetId="62" hidden="1">#REF!</definedName>
    <definedName name="TRNR_ddba629b237349b68875a21ec04fd3c1_2_0" localSheetId="63" hidden="1">#REF!</definedName>
    <definedName name="TRNR_ddba629b237349b68875a21ec04fd3c1_2_0" localSheetId="64" hidden="1">#REF!</definedName>
    <definedName name="TRNR_ddba629b237349b68875a21ec04fd3c1_2_0" localSheetId="65" hidden="1">#REF!</definedName>
    <definedName name="TRNR_ddba629b237349b68875a21ec04fd3c1_2_0" localSheetId="66" hidden="1">#REF!</definedName>
    <definedName name="TRNR_ddba629b237349b68875a21ec04fd3c1_2_0" localSheetId="67" hidden="1">#REF!</definedName>
    <definedName name="TRNR_ddba629b237349b68875a21ec04fd3c1_2_0" localSheetId="68" hidden="1">#REF!</definedName>
    <definedName name="TRNR_ddba629b237349b68875a21ec04fd3c1_2_0" localSheetId="69" hidden="1">#REF!</definedName>
    <definedName name="TRNR_ddba629b237349b68875a21ec04fd3c1_2_0" localSheetId="70" hidden="1">#REF!</definedName>
    <definedName name="TRNR_ddba629b237349b68875a21ec04fd3c1_2_0" localSheetId="71" hidden="1">#REF!</definedName>
    <definedName name="TRNR_ddba629b237349b68875a21ec04fd3c1_2_0" localSheetId="72" hidden="1">#REF!</definedName>
    <definedName name="TRNR_ddba629b237349b68875a21ec04fd3c1_2_0" localSheetId="73" hidden="1">#REF!</definedName>
    <definedName name="TRNR_ddba629b237349b68875a21ec04fd3c1_2_0" localSheetId="74" hidden="1">#REF!</definedName>
    <definedName name="TRNR_ddba629b237349b68875a21ec04fd3c1_2_0" hidden="1">#REF!</definedName>
    <definedName name="XX" localSheetId="34" hidden="1">#REF!</definedName>
    <definedName name="XX" localSheetId="35" hidden="1">#REF!</definedName>
    <definedName name="XX" localSheetId="36" hidden="1">#REF!</definedName>
    <definedName name="XX" localSheetId="37" hidden="1">#REF!</definedName>
    <definedName name="XX" localSheetId="38" hidden="1">#REF!</definedName>
    <definedName name="XX" localSheetId="39" hidden="1">#REF!</definedName>
    <definedName name="XX" localSheetId="40" hidden="1">#REF!</definedName>
    <definedName name="XX" localSheetId="41" hidden="1">#REF!</definedName>
    <definedName name="XX" localSheetId="42" hidden="1">#REF!</definedName>
    <definedName name="XX" localSheetId="43" hidden="1">#REF!</definedName>
    <definedName name="XX" localSheetId="44" hidden="1">#REF!</definedName>
    <definedName name="XX" localSheetId="45" hidden="1">#REF!</definedName>
    <definedName name="XX" localSheetId="46" hidden="1">#REF!</definedName>
    <definedName name="XX" localSheetId="47" hidden="1">#REF!</definedName>
    <definedName name="XX" localSheetId="48" hidden="1">#REF!</definedName>
    <definedName name="XX" localSheetId="49" hidden="1">#REF!</definedName>
    <definedName name="XX" localSheetId="50" hidden="1">#REF!</definedName>
    <definedName name="XX" localSheetId="51" hidden="1">#REF!</definedName>
    <definedName name="XX" localSheetId="52" hidden="1">#REF!</definedName>
    <definedName name="XX" localSheetId="53" hidden="1">#REF!</definedName>
    <definedName name="XX" localSheetId="54" hidden="1">#REF!</definedName>
    <definedName name="XX" localSheetId="55" hidden="1">#REF!</definedName>
    <definedName name="XX" localSheetId="56" hidden="1">#REF!</definedName>
    <definedName name="XX" localSheetId="57" hidden="1">#REF!</definedName>
    <definedName name="XX" localSheetId="58" hidden="1">#REF!</definedName>
    <definedName name="XX" localSheetId="59" hidden="1">#REF!</definedName>
    <definedName name="XX" localSheetId="60" hidden="1">#REF!</definedName>
    <definedName name="XX" localSheetId="61" hidden="1">#REF!</definedName>
    <definedName name="XX" localSheetId="62" hidden="1">#REF!</definedName>
    <definedName name="XX" localSheetId="63" hidden="1">#REF!</definedName>
    <definedName name="XX" localSheetId="64" hidden="1">#REF!</definedName>
    <definedName name="XX" localSheetId="65" hidden="1">#REF!</definedName>
    <definedName name="XX" localSheetId="66" hidden="1">#REF!</definedName>
    <definedName name="XX" localSheetId="67" hidden="1">#REF!</definedName>
    <definedName name="XX" localSheetId="68" hidden="1">#REF!</definedName>
    <definedName name="XX" localSheetId="69" hidden="1">#REF!</definedName>
    <definedName name="XX" localSheetId="70" hidden="1">#REF!</definedName>
    <definedName name="XX" localSheetId="71" hidden="1">#REF!</definedName>
    <definedName name="XX" localSheetId="72" hidden="1">#REF!</definedName>
    <definedName name="XX" localSheetId="73" hidden="1">#REF!</definedName>
    <definedName name="XX" localSheetId="74" hidden="1">#REF!</definedName>
    <definedName name="XX"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241" l="1"/>
  <c r="G11" i="241"/>
  <c r="G12" i="241"/>
  <c r="C29" i="241"/>
  <c r="G29" i="241"/>
  <c r="B40" i="241"/>
  <c r="C40" i="241"/>
  <c r="D40" i="241"/>
  <c r="E40" i="241"/>
  <c r="F40" i="241"/>
  <c r="K7" i="235"/>
  <c r="L7" i="235"/>
  <c r="K8" i="235"/>
  <c r="L8" i="235"/>
  <c r="K9" i="235"/>
  <c r="L9" i="235"/>
  <c r="K23" i="235"/>
  <c r="L23" i="235"/>
  <c r="K24" i="235"/>
  <c r="L24" i="235"/>
  <c r="K25" i="235"/>
  <c r="L25" i="235"/>
  <c r="L26" i="235"/>
  <c r="L27" i="235"/>
  <c r="I7" i="234"/>
  <c r="J7" i="234"/>
  <c r="Q7" i="234"/>
  <c r="R7" i="234"/>
  <c r="I8" i="234"/>
  <c r="J8" i="234"/>
  <c r="Q8" i="234"/>
  <c r="R8" i="234"/>
  <c r="I9" i="234"/>
  <c r="J9" i="234"/>
  <c r="Q9" i="234"/>
  <c r="R9" i="234"/>
  <c r="Q7" i="233"/>
  <c r="R7" i="233"/>
  <c r="Q8" i="233"/>
  <c r="R8" i="233"/>
  <c r="Q9" i="233"/>
  <c r="R9" i="233"/>
  <c r="O23" i="233"/>
  <c r="P23" i="233"/>
  <c r="O24" i="233"/>
  <c r="P24" i="233"/>
  <c r="O25" i="233"/>
  <c r="P25" i="233"/>
  <c r="B5" i="229"/>
  <c r="D5" i="229"/>
  <c r="E5" i="229"/>
  <c r="G5" i="229"/>
  <c r="H5" i="229"/>
  <c r="I5" i="229"/>
  <c r="J5" i="229"/>
  <c r="K5" i="229"/>
  <c r="F14" i="229"/>
  <c r="F5" i="229" s="1"/>
  <c r="K4" i="228"/>
  <c r="L4" i="228"/>
  <c r="K5" i="228"/>
  <c r="L5" i="228"/>
  <c r="K6" i="228"/>
  <c r="L6" i="228"/>
  <c r="K7" i="228"/>
  <c r="L7" i="228"/>
  <c r="K8" i="228"/>
  <c r="L8" i="228"/>
  <c r="K9" i="228"/>
  <c r="L9" i="228"/>
  <c r="K10" i="228"/>
  <c r="L10" i="228"/>
  <c r="K11" i="228"/>
  <c r="L11" i="228"/>
  <c r="K12" i="228"/>
  <c r="L12" i="228"/>
  <c r="K13" i="228"/>
  <c r="L13" i="228"/>
  <c r="K14" i="228"/>
  <c r="L14" i="228"/>
  <c r="K15" i="228"/>
  <c r="L15" i="228"/>
  <c r="K16" i="228"/>
  <c r="L16" i="228"/>
  <c r="K17" i="228"/>
  <c r="L17" i="228"/>
  <c r="F6" i="227"/>
  <c r="K6" i="227"/>
  <c r="F7" i="227"/>
  <c r="K7" i="227"/>
  <c r="F8" i="227"/>
  <c r="K8" i="227"/>
  <c r="F9" i="227"/>
  <c r="K9" i="227"/>
  <c r="F10" i="227"/>
  <c r="K10" i="227"/>
  <c r="F11" i="227"/>
  <c r="K11" i="227"/>
  <c r="F12" i="227"/>
  <c r="K12" i="227"/>
  <c r="F13" i="227"/>
  <c r="K13" i="227"/>
  <c r="F14" i="227"/>
  <c r="K14" i="227"/>
  <c r="F15" i="227"/>
  <c r="K15" i="227"/>
  <c r="F16" i="227"/>
  <c r="K16" i="227"/>
  <c r="F17" i="227"/>
  <c r="K17" i="227"/>
  <c r="B5" i="226"/>
  <c r="C5" i="226"/>
  <c r="E5" i="226"/>
  <c r="F5" i="226"/>
  <c r="D6" i="226"/>
  <c r="D5" i="226" s="1"/>
  <c r="G6" i="226"/>
  <c r="G5" i="226" s="1"/>
  <c r="H6" i="226"/>
  <c r="H5" i="226" s="1"/>
  <c r="I6" i="226"/>
  <c r="I5" i="226" s="1"/>
  <c r="J6" i="226"/>
  <c r="J5" i="226" s="1"/>
  <c r="H7" i="226"/>
  <c r="I7" i="226"/>
  <c r="J7" i="226"/>
  <c r="H8" i="226"/>
  <c r="I8" i="226"/>
  <c r="J8" i="226"/>
  <c r="H9" i="226"/>
  <c r="I9" i="226"/>
  <c r="J9" i="226"/>
  <c r="H10" i="226"/>
  <c r="I10" i="226"/>
  <c r="J10" i="226"/>
  <c r="H11" i="226"/>
  <c r="I11" i="226"/>
  <c r="J11" i="226"/>
  <c r="H12" i="226"/>
  <c r="I12" i="226"/>
  <c r="J12" i="226"/>
  <c r="H13" i="226"/>
  <c r="I13" i="226"/>
  <c r="J13" i="226"/>
  <c r="H14" i="226"/>
  <c r="I14" i="226"/>
  <c r="J14" i="226"/>
  <c r="D6" i="224"/>
  <c r="G6" i="224"/>
  <c r="J6" i="224"/>
  <c r="B14" i="224"/>
  <c r="C14" i="224"/>
  <c r="D14" i="224"/>
  <c r="E14" i="224"/>
  <c r="F14" i="224"/>
  <c r="G14" i="224"/>
  <c r="H14" i="224"/>
  <c r="I14" i="224"/>
  <c r="J14" i="224"/>
  <c r="B12" i="223"/>
  <c r="C12" i="223"/>
  <c r="D12" i="223"/>
  <c r="E12" i="223"/>
  <c r="F12" i="223"/>
  <c r="G12" i="223"/>
  <c r="H12" i="223"/>
  <c r="I12" i="223"/>
  <c r="AB8" i="222"/>
  <c r="AC8" i="222"/>
  <c r="E5" i="221"/>
  <c r="F5" i="221"/>
  <c r="E6" i="221"/>
  <c r="F6" i="221"/>
  <c r="E7" i="221"/>
  <c r="F7" i="221"/>
  <c r="E8" i="221"/>
  <c r="F8" i="221"/>
  <c r="F5" i="220"/>
  <c r="F6" i="220" s="1"/>
  <c r="F7" i="220" s="1"/>
  <c r="F8" i="220" s="1"/>
  <c r="F9" i="220" s="1"/>
  <c r="F10" i="220" s="1"/>
  <c r="F11" i="220" s="1"/>
  <c r="F12" i="220" s="1"/>
  <c r="F5" i="219"/>
  <c r="G5" i="219"/>
  <c r="C6" i="218"/>
  <c r="D6" i="218"/>
  <c r="E6" i="218"/>
  <c r="F6" i="218"/>
  <c r="C5" i="217"/>
  <c r="B5" i="216"/>
  <c r="C5" i="216"/>
  <c r="D5" i="216"/>
  <c r="E5" i="216"/>
  <c r="F5" i="216"/>
  <c r="G5" i="216"/>
  <c r="H5" i="216"/>
  <c r="I5" i="216"/>
  <c r="J5" i="216"/>
  <c r="K5" i="216"/>
  <c r="F5" i="214"/>
  <c r="G5" i="214"/>
  <c r="H5" i="214"/>
  <c r="I5" i="214"/>
  <c r="F5" i="213"/>
  <c r="G5" i="213"/>
  <c r="H6" i="203"/>
  <c r="D8" i="202"/>
  <c r="E8" i="202"/>
  <c r="F8" i="202"/>
  <c r="G8" i="202"/>
  <c r="H8" i="202"/>
  <c r="I8" i="202"/>
  <c r="J8" i="202"/>
  <c r="K8" i="202"/>
  <c r="L8" i="202"/>
  <c r="M8" i="202"/>
  <c r="N8" i="202"/>
  <c r="O8" i="202"/>
  <c r="P8" i="202"/>
  <c r="Q8" i="202"/>
  <c r="R8" i="202"/>
  <c r="S8" i="202"/>
  <c r="U8" i="202"/>
  <c r="T9" i="202"/>
  <c r="T8" i="202" s="1"/>
  <c r="T10" i="202"/>
  <c r="T11" i="202"/>
  <c r="T12" i="202"/>
  <c r="T13" i="202"/>
  <c r="T14" i="202"/>
  <c r="A6" i="201"/>
  <c r="B6" i="201" s="1"/>
  <c r="C6" i="201" s="1"/>
  <c r="D6" i="201" s="1"/>
  <c r="E6" i="201" s="1"/>
  <c r="F6" i="201" s="1"/>
  <c r="G6" i="201" s="1"/>
  <c r="H6" i="201" s="1"/>
  <c r="I6" i="201" s="1"/>
  <c r="J6" i="201" s="1"/>
  <c r="K6" i="201" s="1"/>
  <c r="L6" i="201" s="1"/>
  <c r="M6" i="201" s="1"/>
  <c r="N6" i="201" s="1"/>
  <c r="O6" i="201" s="1"/>
  <c r="P6" i="201" s="1"/>
  <c r="Q6" i="201" s="1"/>
  <c r="R6" i="201" s="1"/>
  <c r="S6" i="201" s="1"/>
  <c r="T6" i="201" s="1"/>
  <c r="U6" i="201" s="1"/>
  <c r="V6" i="201" s="1"/>
  <c r="W6" i="201" s="1"/>
  <c r="H16" i="140" l="1"/>
  <c r="I16" i="140"/>
  <c r="K5" i="11" l="1"/>
  <c r="M5" i="11"/>
  <c r="O5" i="11"/>
  <c r="P6" i="141" l="1"/>
  <c r="B6" i="141" l="1"/>
  <c r="C6" i="141"/>
  <c r="D6" i="141"/>
  <c r="E6" i="141"/>
  <c r="F6" i="141"/>
  <c r="G6" i="141"/>
  <c r="H6" i="141"/>
  <c r="I6" i="141"/>
  <c r="J6" i="141"/>
  <c r="K6" i="141"/>
  <c r="L6" i="141"/>
  <c r="M6" i="141"/>
  <c r="N6" i="141"/>
  <c r="O6" i="141"/>
  <c r="Q6" i="141"/>
  <c r="Q46" i="4" l="1"/>
  <c r="Q47" i="4"/>
  <c r="Q48" i="4"/>
  <c r="Q50" i="4"/>
  <c r="Q5" i="4"/>
  <c r="Q8" i="4"/>
  <c r="Q11" i="4"/>
  <c r="Q14" i="4"/>
  <c r="Q15" i="4"/>
  <c r="Q18" i="4"/>
  <c r="Q31" i="4"/>
  <c r="Q32" i="4"/>
  <c r="Q35" i="4"/>
  <c r="Q37" i="4"/>
  <c r="Q44" i="4"/>
  <c r="Q49" i="4"/>
  <c r="Q51" i="4"/>
  <c r="Q16" i="4"/>
  <c r="Q6" i="4"/>
  <c r="Q7" i="4"/>
  <c r="Q9" i="4"/>
  <c r="Q10" i="4"/>
  <c r="Q12" i="4"/>
  <c r="Q17" i="4"/>
  <c r="Q20" i="4"/>
  <c r="Q21" i="4"/>
  <c r="Q27" i="4"/>
  <c r="Q28" i="4"/>
  <c r="Q38" i="4"/>
  <c r="Q45" i="4"/>
  <c r="I5" i="11"/>
  <c r="E5" i="11"/>
  <c r="B14" i="11"/>
  <c r="C14" i="11"/>
  <c r="B15" i="10"/>
  <c r="C15" i="10"/>
  <c r="H15" i="8"/>
  <c r="B15" i="8" s="1"/>
  <c r="I15" i="8"/>
  <c r="C15" i="8" s="1"/>
  <c r="G14" i="154" l="1"/>
  <c r="J14" i="154"/>
  <c r="D14" i="154"/>
  <c r="G14" i="153"/>
  <c r="J14" i="153"/>
  <c r="D14" i="153"/>
  <c r="H4" i="146"/>
  <c r="F4" i="146"/>
  <c r="P5" i="145"/>
  <c r="O5" i="145"/>
  <c r="N5" i="145"/>
  <c r="M5" i="145"/>
  <c r="C5" i="145"/>
  <c r="B5" i="145"/>
  <c r="B5" i="143"/>
  <c r="H14" i="14" l="1"/>
  <c r="I14" i="14"/>
  <c r="J14" i="12"/>
  <c r="K14" i="12"/>
  <c r="J14" i="13"/>
  <c r="K14" i="13"/>
  <c r="J13" i="13"/>
  <c r="K13" i="13"/>
  <c r="K12" i="13"/>
  <c r="K11" i="13"/>
  <c r="J12" i="13"/>
  <c r="A29" i="146" l="1"/>
  <c r="Q39" i="4"/>
  <c r="Q22" i="4"/>
  <c r="I15" i="140" l="1"/>
  <c r="H15" i="140"/>
  <c r="I13" i="14" l="1"/>
  <c r="H13" i="14"/>
  <c r="G13" i="154" l="1"/>
  <c r="B5" i="144"/>
  <c r="J13" i="154"/>
  <c r="D13" i="154"/>
  <c r="G13" i="153"/>
  <c r="J13" i="153"/>
  <c r="D13" i="153"/>
  <c r="Q4" i="4" l="1"/>
  <c r="C13" i="11" l="1"/>
  <c r="B13" i="11"/>
  <c r="C14" i="10"/>
  <c r="B14" i="10"/>
  <c r="H14" i="8"/>
  <c r="B14" i="8" s="1"/>
  <c r="I14" i="8"/>
  <c r="C14" i="8" s="1"/>
  <c r="K13" i="12" l="1"/>
  <c r="J13" i="12"/>
  <c r="C13" i="10" l="1"/>
  <c r="B13" i="10"/>
  <c r="I13" i="8"/>
  <c r="C12" i="11" l="1"/>
  <c r="B12" i="11"/>
  <c r="C12" i="10"/>
  <c r="C11" i="10"/>
  <c r="C10" i="10"/>
  <c r="B12" i="10"/>
  <c r="B11" i="10"/>
  <c r="B10" i="10"/>
  <c r="C13" i="8"/>
  <c r="H13" i="8"/>
  <c r="B13" i="8" s="1"/>
  <c r="I14" i="140" l="1"/>
  <c r="H14" i="140"/>
  <c r="H5" i="144" l="1"/>
  <c r="H5" i="143"/>
  <c r="Q24" i="4" l="1"/>
  <c r="Q13" i="4"/>
  <c r="J12" i="12" l="1"/>
  <c r="K12" i="12"/>
  <c r="G12" i="154" l="1"/>
  <c r="D7" i="154"/>
  <c r="D8" i="154"/>
  <c r="D9" i="154"/>
  <c r="D10" i="154"/>
  <c r="D11" i="154"/>
  <c r="D12" i="154"/>
  <c r="D6" i="154"/>
  <c r="J8" i="154"/>
  <c r="J9" i="154"/>
  <c r="J10" i="154"/>
  <c r="J11" i="154"/>
  <c r="J7" i="154"/>
  <c r="J6" i="154"/>
  <c r="J5" i="154"/>
  <c r="J12" i="154"/>
  <c r="J5" i="153"/>
  <c r="J12" i="153"/>
  <c r="G5" i="153"/>
  <c r="G12" i="153"/>
  <c r="D5" i="153"/>
  <c r="D11" i="153"/>
  <c r="D12" i="153"/>
  <c r="I6" i="145" l="1"/>
  <c r="I7" i="145"/>
  <c r="I8" i="145"/>
  <c r="I9" i="145"/>
  <c r="I10" i="145"/>
  <c r="I11" i="145"/>
  <c r="I12" i="145"/>
  <c r="G5" i="145"/>
  <c r="H5" i="145"/>
  <c r="F5" i="145"/>
  <c r="E5" i="145"/>
  <c r="I5" i="13"/>
  <c r="H5" i="13"/>
  <c r="G5" i="13"/>
  <c r="E5" i="13"/>
  <c r="D5" i="13"/>
  <c r="C5" i="13"/>
  <c r="B5" i="13"/>
  <c r="J5" i="145" l="1"/>
  <c r="I5" i="145"/>
  <c r="G11" i="154" l="1"/>
  <c r="M5" i="144"/>
  <c r="C5" i="144"/>
  <c r="E5" i="144"/>
  <c r="F5" i="144"/>
  <c r="G5" i="144"/>
  <c r="I5" i="144"/>
  <c r="K5" i="144"/>
  <c r="L5" i="144"/>
  <c r="N5" i="144"/>
  <c r="O5" i="144"/>
  <c r="P5" i="144"/>
  <c r="B5" i="142"/>
  <c r="J5" i="144" l="1"/>
  <c r="J11" i="12"/>
  <c r="K11" i="12"/>
  <c r="J11" i="13" l="1"/>
  <c r="H11" i="14" l="1"/>
  <c r="I11" i="14"/>
  <c r="B11" i="11" l="1"/>
  <c r="C11" i="11"/>
  <c r="D6" i="10"/>
  <c r="E6" i="10"/>
  <c r="H12" i="8" l="1"/>
  <c r="B12" i="8" s="1"/>
  <c r="I12" i="8"/>
  <c r="C12" i="8" s="1"/>
  <c r="Q19" i="4" l="1"/>
  <c r="Q23" i="4"/>
  <c r="Q25" i="4"/>
  <c r="Q26" i="4"/>
  <c r="Q29" i="4"/>
  <c r="Q30" i="4"/>
  <c r="Q33" i="4"/>
  <c r="Q34" i="4"/>
  <c r="Q36" i="4"/>
  <c r="Q40" i="4"/>
  <c r="Q41" i="4"/>
  <c r="Q42" i="4"/>
  <c r="Q43" i="4"/>
  <c r="I10" i="14" l="1"/>
  <c r="H10" i="14"/>
  <c r="J10" i="13"/>
  <c r="Q4" i="158" l="1"/>
  <c r="P4" i="158"/>
  <c r="O4" i="158"/>
  <c r="M4" i="158"/>
  <c r="K4" i="158"/>
  <c r="I4" i="158"/>
  <c r="G4" i="158"/>
  <c r="F4" i="158"/>
  <c r="D4" i="158"/>
  <c r="C4" i="158"/>
  <c r="B4" i="158"/>
  <c r="Q4" i="157"/>
  <c r="P4" i="157"/>
  <c r="O4" i="157"/>
  <c r="M4" i="157"/>
  <c r="K4" i="157"/>
  <c r="I4" i="157"/>
  <c r="G4" i="157"/>
  <c r="F4" i="157"/>
  <c r="D4" i="157"/>
  <c r="C4" i="157"/>
  <c r="B4" i="157"/>
  <c r="H9" i="155"/>
  <c r="G10" i="154"/>
  <c r="G9" i="154"/>
  <c r="G8" i="154"/>
  <c r="G7" i="154"/>
  <c r="G6" i="154"/>
  <c r="G5" i="154"/>
  <c r="D5" i="154"/>
  <c r="J8" i="143"/>
  <c r="I8" i="143"/>
  <c r="P5" i="143"/>
  <c r="O5" i="143"/>
  <c r="N5" i="143"/>
  <c r="M5" i="143"/>
  <c r="L5" i="143"/>
  <c r="K5" i="143"/>
  <c r="G5" i="143"/>
  <c r="F5" i="143"/>
  <c r="E5" i="143"/>
  <c r="C5" i="143"/>
  <c r="B4" i="142"/>
  <c r="B3" i="142"/>
  <c r="L4" i="158" l="1"/>
  <c r="H4" i="158"/>
  <c r="N4" i="158"/>
  <c r="E4" i="157"/>
  <c r="N4" i="157"/>
  <c r="H4" i="157"/>
  <c r="E4" i="158"/>
  <c r="J4" i="157"/>
  <c r="L4" i="157"/>
  <c r="J4" i="158"/>
  <c r="I5" i="143"/>
  <c r="J5" i="143"/>
  <c r="B7" i="140" l="1"/>
  <c r="C7" i="140"/>
  <c r="D7" i="140"/>
  <c r="E7" i="140"/>
  <c r="F7" i="140"/>
  <c r="G7" i="140"/>
  <c r="H8" i="140"/>
  <c r="I8" i="140"/>
  <c r="H10" i="140"/>
  <c r="I10" i="140"/>
  <c r="H11" i="140"/>
  <c r="I11" i="140"/>
  <c r="H12" i="140"/>
  <c r="I12" i="140"/>
  <c r="H13" i="140"/>
  <c r="I13" i="140"/>
  <c r="I7" i="140" l="1"/>
  <c r="H7" i="140"/>
  <c r="H10" i="8"/>
  <c r="I10" i="8"/>
  <c r="H11" i="8"/>
  <c r="I11" i="8"/>
  <c r="C11" i="8" s="1"/>
  <c r="N6" i="8" l="1"/>
  <c r="J6" i="8"/>
  <c r="D6" i="8"/>
  <c r="H9" i="8" l="1"/>
  <c r="B9" i="8" s="1"/>
  <c r="I9" i="8"/>
  <c r="I8" i="8" l="1"/>
  <c r="H8" i="8"/>
  <c r="B8" i="8" s="1"/>
  <c r="I7" i="8"/>
  <c r="H7" i="8"/>
  <c r="B7" i="8" s="1"/>
  <c r="K7" i="13" l="1"/>
  <c r="J7" i="13"/>
  <c r="J6" i="12" l="1"/>
  <c r="J5" i="16" l="1"/>
  <c r="I5" i="16"/>
  <c r="H5" i="16"/>
  <c r="G5" i="16"/>
  <c r="F5" i="16"/>
  <c r="E5" i="16"/>
  <c r="D5" i="16"/>
  <c r="C5" i="16"/>
  <c r="B5" i="16"/>
  <c r="M6" i="15"/>
  <c r="L6" i="15"/>
  <c r="K6" i="15"/>
  <c r="J6" i="15"/>
  <c r="I6" i="15"/>
  <c r="H6" i="15"/>
  <c r="G6" i="15"/>
  <c r="F6" i="15"/>
  <c r="E6" i="15"/>
  <c r="D6" i="15"/>
  <c r="C6" i="15"/>
  <c r="B6" i="15"/>
  <c r="I9" i="14"/>
  <c r="H9" i="14"/>
  <c r="I8" i="14"/>
  <c r="H8" i="14"/>
  <c r="I6" i="14"/>
  <c r="H6" i="14"/>
  <c r="G5" i="14"/>
  <c r="F5" i="14"/>
  <c r="E5" i="14"/>
  <c r="D5" i="14"/>
  <c r="C5" i="14"/>
  <c r="B5" i="14"/>
  <c r="K10" i="13"/>
  <c r="K9" i="13"/>
  <c r="J9" i="13"/>
  <c r="K8" i="13"/>
  <c r="J8" i="13"/>
  <c r="K6" i="13"/>
  <c r="K5" i="13" s="1"/>
  <c r="J6" i="13"/>
  <c r="J5" i="13" s="1"/>
  <c r="F5" i="13"/>
  <c r="K10" i="12"/>
  <c r="J10" i="12"/>
  <c r="K9" i="12"/>
  <c r="J9" i="12"/>
  <c r="K8" i="12"/>
  <c r="J8" i="12"/>
  <c r="K7" i="12"/>
  <c r="J7" i="12"/>
  <c r="K6" i="12"/>
  <c r="I5" i="12"/>
  <c r="H5" i="12"/>
  <c r="G5" i="12"/>
  <c r="F5" i="12"/>
  <c r="E5" i="12"/>
  <c r="D5" i="12"/>
  <c r="C5" i="12"/>
  <c r="B5" i="12"/>
  <c r="C10" i="11"/>
  <c r="B10" i="11"/>
  <c r="C9" i="11"/>
  <c r="B9" i="11"/>
  <c r="C8" i="11"/>
  <c r="B8" i="11"/>
  <c r="C7" i="11"/>
  <c r="B7" i="11"/>
  <c r="C6" i="11"/>
  <c r="B6" i="11"/>
  <c r="N5" i="11"/>
  <c r="L5" i="11"/>
  <c r="J5" i="11"/>
  <c r="H5" i="11"/>
  <c r="G5" i="11"/>
  <c r="F5" i="11"/>
  <c r="D5" i="11"/>
  <c r="C9" i="10"/>
  <c r="B9" i="10"/>
  <c r="C8" i="10"/>
  <c r="B8" i="10"/>
  <c r="C7" i="10"/>
  <c r="B7" i="10"/>
  <c r="Q6" i="10"/>
  <c r="P6" i="10"/>
  <c r="O6" i="10"/>
  <c r="N6" i="10"/>
  <c r="M6" i="10"/>
  <c r="L6" i="10"/>
  <c r="K6" i="10"/>
  <c r="J6" i="10"/>
  <c r="I6" i="10"/>
  <c r="H6" i="10"/>
  <c r="G6" i="10"/>
  <c r="F6" i="10"/>
  <c r="B11" i="8"/>
  <c r="C10" i="8"/>
  <c r="B10" i="8"/>
  <c r="C8" i="8"/>
  <c r="C7" i="8"/>
  <c r="M6" i="8"/>
  <c r="L6" i="8"/>
  <c r="K6" i="8"/>
  <c r="G6" i="8"/>
  <c r="F6" i="8"/>
  <c r="H6" i="8" s="1"/>
  <c r="E6" i="8"/>
  <c r="C6" i="10" l="1"/>
  <c r="I6" i="8"/>
  <c r="H5" i="14"/>
  <c r="B6" i="8"/>
  <c r="J5" i="12"/>
  <c r="K5" i="12"/>
  <c r="I5" i="14"/>
  <c r="B6" i="10"/>
  <c r="B5" i="11"/>
  <c r="C5" i="11"/>
  <c r="C9" i="8"/>
  <c r="C6" i="8" s="1"/>
  <c r="O6" i="8"/>
</calcChain>
</file>

<file path=xl/sharedStrings.xml><?xml version="1.0" encoding="utf-8"?>
<sst xmlns="http://schemas.openxmlformats.org/spreadsheetml/2006/main" count="3857" uniqueCount="1463">
  <si>
    <t>Table 1: SEBI Registered Market Intermediaries/Institutions</t>
  </si>
  <si>
    <t>Table 2: Company-Wise Capital Raised through Public and Rights Issues (Equity)</t>
  </si>
  <si>
    <t>Table 3: Offers closed during the month under SEBI (SAST), 2011</t>
  </si>
  <si>
    <t>Table 7: Industry-wise Classification of Capital Raised through Public and Rights Issues (Equity)</t>
  </si>
  <si>
    <t>Table 8: Sector-wise and Region-wise Distribution of Capital Mobilised through Public and Rights Issues (Equity)</t>
  </si>
  <si>
    <t>Table 9: Size-wise Classification of Capital Raised through Public and Rights Issues (Equity)</t>
  </si>
  <si>
    <t>Table 10: Capital Raised by Listed Companies from the Primary Market through QIPs</t>
  </si>
  <si>
    <t>Table 11: Preferential Allotments Listed at BSE and NSE</t>
  </si>
  <si>
    <t>Table 13: Trends in Settled Trades in the Corporate Debt Market</t>
  </si>
  <si>
    <t>Table 14: Ratings Assigned for Long-term Corporate Debt Securities (Maturity &gt;= 1 year)</t>
  </si>
  <si>
    <t>Table 15: Review of Accepted Ratings of Corporate Debt Securities (Maturity &gt;= 1 year)</t>
  </si>
  <si>
    <t>Table 16: Distribution of Turnover on Cash Segments of Exchanges</t>
  </si>
  <si>
    <t>Table 17: Trends in Cash Segment of BSE</t>
  </si>
  <si>
    <t>Table 18: Trends in Cash Segment of NSE</t>
  </si>
  <si>
    <t>Table 19: Trends in Cash Segment of MSEI</t>
  </si>
  <si>
    <t>Table 20: City-wise Distribution of Turnover on Cash Segments</t>
  </si>
  <si>
    <t>Table 21: Category-wise Share of Turnover in Cash Segment of BSE</t>
  </si>
  <si>
    <t>Table 22: Category-wise Share of Turnover in Cash Segment of NSE</t>
  </si>
  <si>
    <t>Table 23: Category-wise Share of Turnover in Cash Segment of MSEI</t>
  </si>
  <si>
    <t>Table 24: Component Stocks: S&amp;P BSE Sensex</t>
  </si>
  <si>
    <t>Table 25: Component Stocks: Nifty 50 Index</t>
  </si>
  <si>
    <t>Table 26: Component Stock: SX 40 Index</t>
  </si>
  <si>
    <t>Table 27: Advances/Declines in Cash Segment</t>
  </si>
  <si>
    <t>Table 28: Trading Frequency in Cash Segment</t>
  </si>
  <si>
    <t>Table 29: Daily Volatility of Major Indices</t>
  </si>
  <si>
    <t>Table 30: Percentage Share of Top ‘N’ Securities/Members in Turnover of Cash Segment</t>
  </si>
  <si>
    <t xml:space="preserve">Table 33: Settlement Statistics for Cash Segment of MSEI </t>
  </si>
  <si>
    <t xml:space="preserve">Table 34: Trends in Equity Derivatives Segment at BSE (Turnover in Notional Value) </t>
  </si>
  <si>
    <t xml:space="preserve">Table 35: Trends in Equity Derivatives Segment at NSE (Turnover in Notional Value) </t>
  </si>
  <si>
    <t>Table 36: Settlement Statistics in Equity Derivatives Segment at BSE and NSE</t>
  </si>
  <si>
    <t>Table 37: Category-wise Share of Turnover &amp; Open Interest in Equity Derivative Segment of BSE</t>
  </si>
  <si>
    <t>Table 38: Category-wise Share of Turnover &amp; Open Interest in Equity Derivative Segment of NSE</t>
  </si>
  <si>
    <t>Table 39: Instrument-wise Turnover in Index Derivatives at BSE</t>
  </si>
  <si>
    <t>Table 40: Instrument-wise Turnover in Index Derivatives at NSE</t>
  </si>
  <si>
    <t>Table 41: Trends in Currency Derivatives Segment at BSE</t>
  </si>
  <si>
    <t>Table 42: Trends in Currency Derivatives Segment at NSE</t>
  </si>
  <si>
    <t>Table 43: Trends in Currency Derivatives Segment at MSEI</t>
  </si>
  <si>
    <t xml:space="preserve">Table 44: Settlement Statistics of Currency Derivatives Segment </t>
  </si>
  <si>
    <t>Table 45: Instrument-wise Turnover in Currency Futures Segment of BSE</t>
  </si>
  <si>
    <t>Table 46: Instrument-wise Turnover in Currency Derivatives Segment  of NSE</t>
  </si>
  <si>
    <t>Table 47: Instrument-wise Turnover in Currency Derivative Segment of MSEI</t>
  </si>
  <si>
    <t>Table 48: Maturity-wise Turnover in Currency Derivative Segment of BSE</t>
  </si>
  <si>
    <t>Table 49: Maturity-wise Turnover in Currency Derivative Segment of NSE</t>
  </si>
  <si>
    <t xml:space="preserve">Table 50: Maturity-wise Turnover in Currency Derivative Segment of MSEI </t>
  </si>
  <si>
    <t>Table 51: Trading Statistics of Interest Rate Futures at BSE, NSE and MSEI</t>
  </si>
  <si>
    <t>Table 52: Settlement Statistics in Interest Rate Futures at BSE, NSE and MSEI</t>
  </si>
  <si>
    <t>Table 53: Trends in Foreign Portfolio Investment</t>
  </si>
  <si>
    <t>Table 54: Notional Value of Offshore Derivative Instruments (ODIs) Vs Assets Under Custody (AUC) of FPIs</t>
  </si>
  <si>
    <t>Table 55: Assets under the Custody of Custodians</t>
  </si>
  <si>
    <t>Table 56: Cumulative Sectoral  Investment of Foreign Venture Capital Investors (FVCIs)</t>
  </si>
  <si>
    <t xml:space="preserve">Table 57: Trends in Resource Mobilization by Mutual Funds </t>
  </si>
  <si>
    <t>Table 58: Scheme-wise Statistics of Mutual Funds</t>
  </si>
  <si>
    <t>Table 59: Trends in Transactions on Stock Exchanges by Mutual Funds</t>
  </si>
  <si>
    <t>Table 60: Assets Managed by Portfolio Managers</t>
  </si>
  <si>
    <t>Table 61: Progress Report of NSDL &amp; CDSl as on end of Month (Listed Companies)</t>
  </si>
  <si>
    <t>Table 62: Progress of Dematerialisation at NSDL and CDSL (Listed and Unlisted Companies)</t>
  </si>
  <si>
    <t>Table 63: Depository Statistics</t>
  </si>
  <si>
    <t>Table 64: Number of Commodities Permitted and traded at Exchanges</t>
  </si>
  <si>
    <t>Table 65: Trends in Commodity Indices</t>
  </si>
  <si>
    <t>Table 66: Trends in Commodity Derivatives at MCX</t>
  </si>
  <si>
    <t>Table 67: Trends in Commodity Derivatives at NCDEX</t>
  </si>
  <si>
    <t>Table 68: Trends in  Commodity Derivatives at BSE</t>
  </si>
  <si>
    <t>Table 69: Trends in Commodity Derivatives at NSE</t>
  </si>
  <si>
    <t>Table 70: Participant-wise percentage share of turnover in Commodity Futures</t>
  </si>
  <si>
    <t>Table 71: Commodity-wise Trading Volume and Turnover at MCX</t>
  </si>
  <si>
    <t>Table 72: Commodity-wise Trading Volume and Turnover at NCDEX</t>
  </si>
  <si>
    <t>Table 73: Commodity-wise Trading Volume and Turnover at ICEX, NSE and BSE</t>
  </si>
  <si>
    <t>Table 74: Macro Economic Indicators</t>
  </si>
  <si>
    <t>2022-23</t>
  </si>
  <si>
    <t>2023-24$</t>
  </si>
  <si>
    <t>BSE</t>
  </si>
  <si>
    <t>NSE</t>
  </si>
  <si>
    <t>MSEI</t>
  </si>
  <si>
    <t>MCX</t>
  </si>
  <si>
    <t>NCDEX</t>
  </si>
  <si>
    <t>NSDL</t>
  </si>
  <si>
    <t>CDSL</t>
  </si>
  <si>
    <t>Mutual Funds</t>
  </si>
  <si>
    <t>Notes:</t>
  </si>
  <si>
    <t>Sl.No.</t>
  </si>
  <si>
    <t>Name of the Issuer/Company</t>
  </si>
  <si>
    <t>Date of Listing</t>
  </si>
  <si>
    <t>Type of Issue</t>
  </si>
  <si>
    <t>Number of Shares issued</t>
  </si>
  <si>
    <t>Face Value (₹ )</t>
  </si>
  <si>
    <t>Premium Value (₹ )</t>
  </si>
  <si>
    <t>Issue Price (₹ )</t>
  </si>
  <si>
    <t>Amount raised (in crores)</t>
  </si>
  <si>
    <t>Oversubscribed (no. of times)</t>
  </si>
  <si>
    <t>Allocation in Net offer to public &amp; Others (No. of shares)</t>
  </si>
  <si>
    <t>Net offer to public*</t>
  </si>
  <si>
    <t>Fresh</t>
  </si>
  <si>
    <t>OFS</t>
  </si>
  <si>
    <t>Total</t>
  </si>
  <si>
    <t>QIB</t>
  </si>
  <si>
    <t>NII</t>
  </si>
  <si>
    <t>RII</t>
  </si>
  <si>
    <t>Others, if any (Market Maker &amp; Reservation)</t>
  </si>
  <si>
    <t>IPO</t>
  </si>
  <si>
    <t>Rights</t>
  </si>
  <si>
    <t>*Shares issued by the Company are partly paid up but the information is provided considering the same as fully paid up.</t>
  </si>
  <si>
    <t>Net offer to Public = QIB (Including anchor) + RII + NII (Excluding Employee Reservation +Shareholder Reservation + Market maker)</t>
  </si>
  <si>
    <t>Sl.No</t>
  </si>
  <si>
    <t>Target Company</t>
  </si>
  <si>
    <t>Acquirers/PACs</t>
  </si>
  <si>
    <t>Public Announcement Date</t>
  </si>
  <si>
    <t>Offer Opening Date</t>
  </si>
  <si>
    <t>Offer Closing Date</t>
  </si>
  <si>
    <t>Offer Size</t>
  </si>
  <si>
    <t>Offer
 Price 
(₹ ) per share</t>
  </si>
  <si>
    <t>Offer Size (₹  crore)</t>
  </si>
  <si>
    <t>No. of 
Shares</t>
  </si>
  <si>
    <t>Percent of Equity 
Capital</t>
  </si>
  <si>
    <t>Year / Month</t>
  </si>
  <si>
    <t>Open Offers</t>
  </si>
  <si>
    <t>Objectives</t>
  </si>
  <si>
    <t>Change in Control 
of Management</t>
  </si>
  <si>
    <t>Consolidation of Holdings</t>
  </si>
  <si>
    <t>Substantial Acquisition</t>
  </si>
  <si>
    <t>No. of Offers</t>
  </si>
  <si>
    <t>Amount (₹  crore)</t>
  </si>
  <si>
    <t>Amount (₹ crore)</t>
  </si>
  <si>
    <t>Apr-23</t>
  </si>
  <si>
    <t>May-23</t>
  </si>
  <si>
    <t>*In instances where offers have more than one objective, the issue is classified only under one of the same.</t>
  </si>
  <si>
    <t>Data is compiled based on offer closing date</t>
  </si>
  <si>
    <t>$ indicates upto July 31, 2023</t>
  </si>
  <si>
    <t>Source: SEBI.</t>
  </si>
  <si>
    <t>Modes of Fund Raising</t>
  </si>
  <si>
    <t>Financial Sector</t>
  </si>
  <si>
    <t>Non-Financial Sector</t>
  </si>
  <si>
    <t>No. of Issues</t>
  </si>
  <si>
    <t>Amount
(Rs.crore)</t>
  </si>
  <si>
    <t>Equity Issues</t>
  </si>
  <si>
    <t>Total
(Equity+Debt)</t>
  </si>
  <si>
    <t>Public</t>
  </si>
  <si>
    <t>Listed</t>
  </si>
  <si>
    <t>Debt</t>
  </si>
  <si>
    <t>No. of issues</t>
  </si>
  <si>
    <t>Year/ Month</t>
  </si>
  <si>
    <t>Source: SEBI</t>
  </si>
  <si>
    <t>Table 7:  Industry-wise Classification of Capital Raised through Public and Rights Issues (Equity)</t>
  </si>
  <si>
    <t>Industry</t>
  </si>
  <si>
    <t>Consumer Services</t>
  </si>
  <si>
    <t>Healthcare</t>
  </si>
  <si>
    <t>Power</t>
  </si>
  <si>
    <t>Notes - From April 2020 onwards, data on IPO issues are categorised based on the listing date .</t>
  </si>
  <si>
    <t>Sector-wise</t>
  </si>
  <si>
    <t>Region-wise</t>
  </si>
  <si>
    <t>Private</t>
  </si>
  <si>
    <t>Northern</t>
  </si>
  <si>
    <t>Eastern</t>
  </si>
  <si>
    <t>Western</t>
  </si>
  <si>
    <t>Southern</t>
  </si>
  <si>
    <t>Central</t>
  </si>
  <si>
    <t>&lt; 5 crore</t>
  </si>
  <si>
    <t>≥ 5crore - &lt; 10crore</t>
  </si>
  <si>
    <t xml:space="preserve">  ≥ 10 crore - &lt; 50 crore</t>
  </si>
  <si>
    <t xml:space="preserve">  ≥ 50 crore - &lt; 100 crore</t>
  </si>
  <si>
    <t xml:space="preserve">  ≥ 100 crore -&lt;500 crore</t>
  </si>
  <si>
    <t>&gt;=₹500 crore</t>
  </si>
  <si>
    <t>Only BSE</t>
  </si>
  <si>
    <t>Only NSE</t>
  </si>
  <si>
    <t>Only MSEI</t>
  </si>
  <si>
    <t>Both NSE and BSE</t>
  </si>
  <si>
    <t xml:space="preserve">Notes: 1. The above data includes both "no. of issues" and "Amount" raised on conversion of convertible securities issued on QIP basis. 
</t>
  </si>
  <si>
    <t>Source: BSE, NSE and MSEI.</t>
  </si>
  <si>
    <t>Year/Month</t>
  </si>
  <si>
    <t>Common#</t>
  </si>
  <si>
    <t>#Listed at any two or three exchanges.</t>
  </si>
  <si>
    <t>Source: BSE and NSE</t>
  </si>
  <si>
    <t>Table 14: Ratings Assigned for Long-term Corporate Debt Securities (Maturity ≥ 1 year)</t>
  </si>
  <si>
    <t>Grade</t>
  </si>
  <si>
    <t>Investment Grade</t>
  </si>
  <si>
    <t>Non-Investment Grade</t>
  </si>
  <si>
    <t>Highest Safety (AAA)</t>
  </si>
  <si>
    <t>High Safety (AA)</t>
  </si>
  <si>
    <t>Adequate Safety (A)</t>
  </si>
  <si>
    <t>Moderate Safety (BBB)</t>
  </si>
  <si>
    <t>Period</t>
  </si>
  <si>
    <t>Jun-23</t>
  </si>
  <si>
    <t>Jul-23</t>
  </si>
  <si>
    <t>This data is provisonal</t>
  </si>
  <si>
    <t>Source: Credit Rating Agencies.</t>
  </si>
  <si>
    <t>Table 15: Review of Accepted Ratings of Corporate Debt Securities (Maturity ≥ 1 year)</t>
  </si>
  <si>
    <t>Upgraded</t>
  </si>
  <si>
    <t>Downgraded</t>
  </si>
  <si>
    <t>Reaffirmed</t>
  </si>
  <si>
    <t>Rating Watch</t>
  </si>
  <si>
    <t>Withdrawn/ Suspended</t>
  </si>
  <si>
    <t>$ indicates  upto July 31, 2023</t>
  </si>
  <si>
    <t>Table 74:  Macro Economic Indicators</t>
  </si>
  <si>
    <t xml:space="preserve">IV.  Monetary and Banking Indicators                  </t>
  </si>
  <si>
    <t>Cash Reserve Ratio (per cent)</t>
  </si>
  <si>
    <t>Repo Rate (per cent)</t>
  </si>
  <si>
    <t>Money Supply (M3)  (₹ billion)</t>
  </si>
  <si>
    <t>Aggregate Deposit (₹ billion)</t>
  </si>
  <si>
    <t>Bank Credit (₹ billion)</t>
  </si>
  <si>
    <t xml:space="preserve">V. Interest Rate                        </t>
  </si>
  <si>
    <t>Call Money Rate (Weighted Average)</t>
  </si>
  <si>
    <t>91-Day-Treasury Bill (Primary Yield)</t>
  </si>
  <si>
    <t>Base rate (per cent)</t>
  </si>
  <si>
    <t xml:space="preserve">Term Deposit Rate &gt; 1 year </t>
  </si>
  <si>
    <t>6.00/7.25</t>
  </si>
  <si>
    <t>VI. Capital Market Indicators (₹crore)</t>
  </si>
  <si>
    <t xml:space="preserve">Equity Cash Turnover (BSE+NSE) </t>
  </si>
  <si>
    <t xml:space="preserve">Market Cap-BSE </t>
  </si>
  <si>
    <t xml:space="preserve">Market Cap-NSE </t>
  </si>
  <si>
    <t xml:space="preserve">Net FPI Investment in Equity </t>
  </si>
  <si>
    <t>VII. Exchange Rate and Reserves</t>
  </si>
  <si>
    <t>Forex Reserves (USD million)</t>
  </si>
  <si>
    <t>Re/ Dollar</t>
  </si>
  <si>
    <t>Re/Euro</t>
  </si>
  <si>
    <t>Forward Premia of USD  6-month</t>
  </si>
  <si>
    <t>VIII.  Public Borrowing and Inflation Rate (Y-o-Y)</t>
  </si>
  <si>
    <t>Central Govt. Market Borrowing-Gross (₹ billion)</t>
  </si>
  <si>
    <t>Wholesale Price Index (2011-12=100) Rate (in per cent) (Y-o-Y)</t>
  </si>
  <si>
    <t>Consumer Price Index (2012 =100) Rate (in per cent) (Y-o-Y)</t>
  </si>
  <si>
    <t>General</t>
  </si>
  <si>
    <t>NA</t>
  </si>
  <si>
    <t>Mining</t>
  </si>
  <si>
    <t>Manufacturing</t>
  </si>
  <si>
    <t>Electricity</t>
  </si>
  <si>
    <t>X. External Sector Indicators (USD billion)</t>
  </si>
  <si>
    <t xml:space="preserve">Exports </t>
  </si>
  <si>
    <t>Imports</t>
  </si>
  <si>
    <t>Trade Balance</t>
  </si>
  <si>
    <t xml:space="preserve">Notes: </t>
  </si>
  <si>
    <t>^ cumulative figure value of the respective months.</t>
  </si>
  <si>
    <t>Data for CPI, WPI, IIP and External sector have been compiled based on available information.</t>
  </si>
  <si>
    <t>Value (₹ crore)</t>
  </si>
  <si>
    <t>-</t>
  </si>
  <si>
    <t>Stock Exchanges</t>
  </si>
  <si>
    <t>Includes exchange traded turnnover in corporate bonds</t>
  </si>
  <si>
    <t xml:space="preserve">Table 17: Trends in Cash Segment of BSE </t>
  </si>
  <si>
    <t xml:space="preserve">No. of Companies Listed </t>
  </si>
  <si>
    <t>No. of Companies Permitted</t>
  </si>
  <si>
    <t xml:space="preserve">No. of Companies Traded </t>
  </si>
  <si>
    <t>No. of Trading Days</t>
  </si>
  <si>
    <t>No. of Trades (Lakh)</t>
  </si>
  <si>
    <t>Traded Quantity (Lakh)</t>
  </si>
  <si>
    <r>
      <t>Turnover (</t>
    </r>
    <r>
      <rPr>
        <b/>
        <sz val="11"/>
        <color indexed="8"/>
        <rFont val="Rupee Foradian"/>
        <family val="2"/>
      </rPr>
      <t xml:space="preserve">` </t>
    </r>
    <r>
      <rPr>
        <b/>
        <sz val="11"/>
        <color indexed="8"/>
        <rFont val="Garamond"/>
        <family val="1"/>
      </rPr>
      <t>crore)</t>
    </r>
  </si>
  <si>
    <r>
      <t>Average Daily Turnover (</t>
    </r>
    <r>
      <rPr>
        <b/>
        <sz val="11"/>
        <color indexed="8"/>
        <rFont val="Rupee Foradian"/>
        <family val="2"/>
      </rPr>
      <t>`</t>
    </r>
    <r>
      <rPr>
        <b/>
        <sz val="11"/>
        <color indexed="8"/>
        <rFont val="Garamond"/>
        <family val="1"/>
      </rPr>
      <t xml:space="preserve"> crore)</t>
    </r>
  </si>
  <si>
    <r>
      <t>Average Trade Size (</t>
    </r>
    <r>
      <rPr>
        <b/>
        <sz val="11"/>
        <color indexed="8"/>
        <rFont val="Rupee Foradian"/>
        <family val="2"/>
      </rPr>
      <t>`</t>
    </r>
    <r>
      <rPr>
        <b/>
        <sz val="11"/>
        <color indexed="8"/>
        <rFont val="Garamond"/>
        <family val="1"/>
      </rPr>
      <t>)</t>
    </r>
  </si>
  <si>
    <t>Demat Securities Traded (Lakh)</t>
  </si>
  <si>
    <r>
      <t>Demat Turnover (</t>
    </r>
    <r>
      <rPr>
        <b/>
        <sz val="11"/>
        <color indexed="8"/>
        <rFont val="Rupee Foradian"/>
        <family val="2"/>
      </rPr>
      <t xml:space="preserve">` </t>
    </r>
    <r>
      <rPr>
        <b/>
        <sz val="11"/>
        <color indexed="8"/>
        <rFont val="Garamond"/>
        <family val="1"/>
      </rPr>
      <t>crore)</t>
    </r>
  </si>
  <si>
    <r>
      <t>Market  Capitalisation (</t>
    </r>
    <r>
      <rPr>
        <b/>
        <sz val="11"/>
        <color indexed="8"/>
        <rFont val="Rupee Foradian"/>
        <family val="2"/>
      </rPr>
      <t>`</t>
    </r>
    <r>
      <rPr>
        <b/>
        <sz val="11"/>
        <color indexed="8"/>
        <rFont val="Garamond"/>
        <family val="1"/>
      </rPr>
      <t xml:space="preserve"> crore) </t>
    </r>
  </si>
  <si>
    <t xml:space="preserve">S&amp;P BSE Sensex </t>
  </si>
  <si>
    <t>High</t>
  </si>
  <si>
    <t>Low</t>
  </si>
  <si>
    <t>Close</t>
  </si>
  <si>
    <t>Note : No. of Companies Listed with BSE includes count of both active and suspended companies.</t>
  </si>
  <si>
    <t>No.of trades and turnover details inclusive of exchange traded corporate bonds</t>
  </si>
  <si>
    <t>Source: BSE</t>
  </si>
  <si>
    <t xml:space="preserve">Table 18: Trends in Cash Segment of NSE </t>
  </si>
  <si>
    <t>No. of companies Traded#</t>
  </si>
  <si>
    <r>
      <t>Turnover (</t>
    </r>
    <r>
      <rPr>
        <b/>
        <sz val="11"/>
        <color indexed="8"/>
        <rFont val="Rupee Foradian"/>
        <family val="2"/>
      </rPr>
      <t>`</t>
    </r>
    <r>
      <rPr>
        <b/>
        <sz val="11"/>
        <color indexed="8"/>
        <rFont val="Garamond"/>
        <family val="1"/>
      </rPr>
      <t xml:space="preserve"> crore)</t>
    </r>
  </si>
  <si>
    <r>
      <t>Demat Turnover (</t>
    </r>
    <r>
      <rPr>
        <b/>
        <sz val="11"/>
        <color indexed="8"/>
        <rFont val="Rupee Foradian"/>
        <family val="2"/>
      </rPr>
      <t>`</t>
    </r>
    <r>
      <rPr>
        <b/>
        <sz val="11"/>
        <color indexed="8"/>
        <rFont val="Garamond"/>
        <family val="1"/>
      </rPr>
      <t xml:space="preserve"> crore)</t>
    </r>
  </si>
  <si>
    <t xml:space="preserve">Nifty 50 Index </t>
  </si>
  <si>
    <t>Turnover Data compiled for all markets except auction market</t>
  </si>
  <si>
    <t>#Data for No. of companies traded includes Government securities, Corporate bonds, REITs, InvITs, NSE listed companies as well as “Permitted to Trade” companies but excludes ETFs &amp; Mutual Funds</t>
  </si>
  <si>
    <t>Source: NSE</t>
  </si>
  <si>
    <t>No. of Companies Permitted #</t>
  </si>
  <si>
    <t>No. of Companies Traded</t>
  </si>
  <si>
    <t>Turnover (₹ crore)</t>
  </si>
  <si>
    <t>Average Daily Turnover (₹ crore)</t>
  </si>
  <si>
    <t>Demat Turnover (₹ crore)</t>
  </si>
  <si>
    <t xml:space="preserve">Market  Capitalisation (₹ crore) </t>
  </si>
  <si>
    <t xml:space="preserve">SX 40 Index </t>
  </si>
  <si>
    <t>Note: Data of the Market Capitalisation is provided for all listed as well as permitted companies</t>
  </si>
  <si>
    <t># Details of no. of companies in "permitted to trade" category which are active.</t>
  </si>
  <si>
    <t>Source: MSEI</t>
  </si>
  <si>
    <t>Table 20: City-wise Distribution of Turnover on Cash Segments of BSE and NSE</t>
  </si>
  <si>
    <t>(Percentage share in Turnover)</t>
  </si>
  <si>
    <t>S.No</t>
  </si>
  <si>
    <t>City</t>
  </si>
  <si>
    <t>Ahmedabad</t>
  </si>
  <si>
    <t>Bengaluru</t>
  </si>
  <si>
    <t>Vadodara</t>
  </si>
  <si>
    <t>Bhubneshwar</t>
  </si>
  <si>
    <t>Chennai</t>
  </si>
  <si>
    <t>Ernakulam</t>
  </si>
  <si>
    <t>Coimbatore</t>
  </si>
  <si>
    <t>New Delhi</t>
  </si>
  <si>
    <t>Guwahati</t>
  </si>
  <si>
    <t>Hyderabad</t>
  </si>
  <si>
    <t>Indore</t>
  </si>
  <si>
    <t>Jaipur</t>
  </si>
  <si>
    <t>Kanpur</t>
  </si>
  <si>
    <t>Kolkata</t>
  </si>
  <si>
    <t>Ludhiana</t>
  </si>
  <si>
    <t>Mangalore</t>
  </si>
  <si>
    <t>Mumbai</t>
  </si>
  <si>
    <t>Patna</t>
  </si>
  <si>
    <t>Pune</t>
  </si>
  <si>
    <t>Rajkot</t>
  </si>
  <si>
    <t>Others</t>
  </si>
  <si>
    <t>Percentage Share in Turnover</t>
  </si>
  <si>
    <t>Proprietary</t>
  </si>
  <si>
    <t>FPIs</t>
  </si>
  <si>
    <t>Banks</t>
  </si>
  <si>
    <t>Source: BSE.</t>
  </si>
  <si>
    <t>Year /Month</t>
  </si>
  <si>
    <t>Source: NSE.</t>
  </si>
  <si>
    <t>Source: MSEI.</t>
  </si>
  <si>
    <t>Name of Security</t>
  </si>
  <si>
    <t>Issued
Capital 
(₹ crore)</t>
  </si>
  <si>
    <t>Free Float
Market
Capitalisation
(₹ crore)</t>
  </si>
  <si>
    <t>Weightage (Percent)</t>
  </si>
  <si>
    <t>Beta</t>
  </si>
  <si>
    <t>R 2</t>
  </si>
  <si>
    <t>Daily
Volatility
(Percent)</t>
  </si>
  <si>
    <t>Monthly
Return
(Percent)</t>
  </si>
  <si>
    <t>Impact
Cost
(Percent)</t>
  </si>
  <si>
    <t xml:space="preserve">BAJFINANCE  </t>
  </si>
  <si>
    <t xml:space="preserve">STATE BANK  </t>
  </si>
  <si>
    <t xml:space="preserve">TITAN       </t>
  </si>
  <si>
    <t xml:space="preserve">HDFC BANK   </t>
  </si>
  <si>
    <t xml:space="preserve">INFOSYS LTD </t>
  </si>
  <si>
    <t>KOTAK MAH.BK</t>
  </si>
  <si>
    <t xml:space="preserve">RELIANCE    </t>
  </si>
  <si>
    <t xml:space="preserve">TATA STEEL  </t>
  </si>
  <si>
    <t>LARSEN &amp; TOU</t>
  </si>
  <si>
    <t xml:space="preserve">MAH &amp; MAH   </t>
  </si>
  <si>
    <t xml:space="preserve">TATA MOTORS </t>
  </si>
  <si>
    <t xml:space="preserve">HIND UNI LT </t>
  </si>
  <si>
    <t xml:space="preserve">NESTLE (I)  </t>
  </si>
  <si>
    <t>ASIAN PAINTS</t>
  </si>
  <si>
    <t xml:space="preserve">ITC LTD.    </t>
  </si>
  <si>
    <t xml:space="preserve">SUN PHARMA. </t>
  </si>
  <si>
    <t xml:space="preserve">ICICI BANK  </t>
  </si>
  <si>
    <t>INDUSIND BNK</t>
  </si>
  <si>
    <t xml:space="preserve">AXIS BANK   </t>
  </si>
  <si>
    <t xml:space="preserve">HCL TECHNO  </t>
  </si>
  <si>
    <t xml:space="preserve">BHARTI ARTL </t>
  </si>
  <si>
    <t xml:space="preserve">MARUTISUZUK </t>
  </si>
  <si>
    <t>ULTRATECH CM</t>
  </si>
  <si>
    <t xml:space="preserve">TCS LTD.    </t>
  </si>
  <si>
    <t xml:space="preserve">NTPC LTD    </t>
  </si>
  <si>
    <t xml:space="preserve">TECH MAH    </t>
  </si>
  <si>
    <t xml:space="preserve">POWER GRID  </t>
  </si>
  <si>
    <t xml:space="preserve">BAJAJ FINSE </t>
  </si>
  <si>
    <t>2. The coefficient of determination (R2) measures the strength of relationship between two variables the return on  a security versus that of the market.</t>
  </si>
  <si>
    <t>3. Volatility is the standard deviation of the daily returns for the trailing 12 months.</t>
  </si>
  <si>
    <t>4. Impact cost is calculated as the difference between actual buy price and ideal buy price, divided by ideal buy price, multiplied by 100. Hence ideal price is calculated as (best buy + best sell)/2.</t>
  </si>
  <si>
    <t>5. The above is calculated for a month for the portfolio size of Rs. 5 lakh.  It is calculated for the current month.</t>
  </si>
  <si>
    <t>Sl. No</t>
  </si>
  <si>
    <t>Adani Enterprises Ltd.</t>
  </si>
  <si>
    <t>Adani Ports and Special Economic Zone Ltd.</t>
  </si>
  <si>
    <t>Apollo Hospitals Enterprise Ltd.</t>
  </si>
  <si>
    <t>Asian Paints Ltd.</t>
  </si>
  <si>
    <t>Axis Bank Ltd.</t>
  </si>
  <si>
    <t>Bajaj Auto Ltd.</t>
  </si>
  <si>
    <t>Bajaj Finance Ltd.</t>
  </si>
  <si>
    <t>Bajaj Finserv Ltd.</t>
  </si>
  <si>
    <t>Bharat Petroleum Corporation Ltd.</t>
  </si>
  <si>
    <t>Bharti Airtel Ltd.</t>
  </si>
  <si>
    <t>Britannia Industries Ltd.</t>
  </si>
  <si>
    <t>Cipla Ltd.</t>
  </si>
  <si>
    <t>Coal India Ltd.</t>
  </si>
  <si>
    <t>Dr. Reddy's Laboratories Ltd.</t>
  </si>
  <si>
    <t>Eicher Motors Ltd.</t>
  </si>
  <si>
    <t>Grasim Industries Ltd.</t>
  </si>
  <si>
    <t>HCL Technologies Ltd.</t>
  </si>
  <si>
    <t>HDFC Bank Ltd.</t>
  </si>
  <si>
    <t>HDFC Life Insurance Company Ltd.</t>
  </si>
  <si>
    <t>Hero MotoCorp Ltd.</t>
  </si>
  <si>
    <t>Hindalco Industries Ltd.</t>
  </si>
  <si>
    <t>Hindustan Unilever Ltd.</t>
  </si>
  <si>
    <t>ICICI Bank Ltd.</t>
  </si>
  <si>
    <t>ITC Ltd.</t>
  </si>
  <si>
    <t>IndusInd Bank Ltd.</t>
  </si>
  <si>
    <t>Infosys Ltd.</t>
  </si>
  <si>
    <t>JSW Steel Ltd.</t>
  </si>
  <si>
    <t>Kotak Mahindra Bank Ltd.</t>
  </si>
  <si>
    <t>Larsen &amp; Toubro Ltd.</t>
  </si>
  <si>
    <t>Mahindra &amp; Mahindra Ltd.</t>
  </si>
  <si>
    <t>Maruti Suzuki India Ltd.</t>
  </si>
  <si>
    <t>NTPC Ltd.</t>
  </si>
  <si>
    <t>Nestle India Ltd.</t>
  </si>
  <si>
    <t>Oil &amp; Natural Gas Corporation Ltd.</t>
  </si>
  <si>
    <t>Power Grid Corporation of India Ltd.</t>
  </si>
  <si>
    <t>Reliance Industries Ltd.</t>
  </si>
  <si>
    <t>SBI Life Insurance Company Ltd.</t>
  </si>
  <si>
    <t>State Bank of India</t>
  </si>
  <si>
    <t>Sun Pharmaceutical Industries Ltd.</t>
  </si>
  <si>
    <t>Tata Consultancy Services Ltd.</t>
  </si>
  <si>
    <t>Tata Consumer Products Ltd.</t>
  </si>
  <si>
    <t>Tata Motors Ltd.</t>
  </si>
  <si>
    <t>Tata Steel Ltd.</t>
  </si>
  <si>
    <t>Tech Mahindra Ltd.</t>
  </si>
  <si>
    <t>Titan Company Ltd.</t>
  </si>
  <si>
    <t>UltraTech Cement Ltd.</t>
  </si>
  <si>
    <t>Wipro Ltd.</t>
  </si>
  <si>
    <t>Notes: 1. Beta &amp; R2 are calculated for the the trailing 12 months. Beta measures the  degree to which any portfolio of stocks is affected as compared to the effect on the market as a whole.</t>
  </si>
  <si>
    <t>3. Volatility is the standard deviation of the daily returns for the the trailing 12 months.</t>
  </si>
  <si>
    <t>5. Impact Cost for Nifty 50 is for a portfolio of ₹50 lakh  and is weighted average impact cost.</t>
  </si>
  <si>
    <t>S.No.</t>
  </si>
  <si>
    <t>Issued Capital     (₹ crore)</t>
  </si>
  <si>
    <t>Free Float Market Capitalisation (₹ crore)</t>
  </si>
  <si>
    <t xml:space="preserve">Weightage (Percent)   </t>
  </si>
  <si>
    <t>R2</t>
  </si>
  <si>
    <t>Daily Volatility (Percent)</t>
  </si>
  <si>
    <t>Monthly Return (Percent)</t>
  </si>
  <si>
    <t>Impact Cost (Percent) *</t>
  </si>
  <si>
    <t>1. Market Cap, Beta &amp; R2 as on the last day of the month</t>
  </si>
  <si>
    <t>2. Beta &amp; R2 are calculated for the trailing 12 months</t>
  </si>
  <si>
    <t>3. Volatility for the current month</t>
  </si>
  <si>
    <t>4. *Since there is no trading in the SX40 constituents, the Impact Cost for the given stocks is NIL.</t>
  </si>
  <si>
    <t>Table 27: Advances/Declines in Cash Segment of BSE, NSE and MSEI</t>
  </si>
  <si>
    <t>Advances</t>
  </si>
  <si>
    <t>Declines</t>
  </si>
  <si>
    <t>Advance/Decline Ratio</t>
  </si>
  <si>
    <t xml:space="preserve">Note: Advance/Decline ratio is calculated based on the average price methodology.                                                                           </t>
  </si>
  <si>
    <t>Table 28: Trading Frequency in Cash Segment of BSE, NSE and MSEI</t>
  </si>
  <si>
    <t>Month</t>
  </si>
  <si>
    <t>No. of Companies Listed</t>
  </si>
  <si>
    <t>Percent of Traded to Listed</t>
  </si>
  <si>
    <t>No. of Companies Traded#</t>
  </si>
  <si>
    <t>Table 29: Daily Volatility of Major Indices  (percent)</t>
  </si>
  <si>
    <t>BSE Sensex</t>
  </si>
  <si>
    <t>BSE 100</t>
  </si>
  <si>
    <t>BSE 500</t>
  </si>
  <si>
    <t>Nifty 50</t>
  </si>
  <si>
    <t>Nifty Next 50</t>
  </si>
  <si>
    <t>Nifty 500</t>
  </si>
  <si>
    <t>SX40</t>
  </si>
  <si>
    <t>Note: Volatility is calculated as the standard deviation of the natural log of daily returns in indices for the respective period.</t>
  </si>
  <si>
    <t>Source: BSE, MSEI and NSE.</t>
  </si>
  <si>
    <t>Table 30: Percentage Share of Top ‘N’ Securities/Members in Turnover of Cash Segment  (percent)</t>
  </si>
  <si>
    <t>Top</t>
  </si>
  <si>
    <t>5</t>
  </si>
  <si>
    <t>10</t>
  </si>
  <si>
    <t>25</t>
  </si>
  <si>
    <t>50</t>
  </si>
  <si>
    <t>100</t>
  </si>
  <si>
    <t>Securities</t>
  </si>
  <si>
    <t>Members</t>
  </si>
  <si>
    <t>Notes: 1. Data for Top N scrips has been compiled for all markets except Auction market &amp; Retail Debt Market and includes series EQ, BE,BT, BL and IL.</t>
  </si>
  <si>
    <t>Year /  Month</t>
  </si>
  <si>
    <t>No. of Trades(Lakh)</t>
  </si>
  <si>
    <t>Traded Quantity   (Lakh)</t>
  </si>
  <si>
    <t>Delivered Quantity   (Lakh)</t>
  </si>
  <si>
    <t>Percent of Delivered Quantity to Traded Quantity</t>
  </si>
  <si>
    <t>Delivered Value   (₹ crore)</t>
  </si>
  <si>
    <t>Percent  of Delivered Value to Total Turnover</t>
  </si>
  <si>
    <t>Delivered Quantity in Demat Mode (Lakh)</t>
  </si>
  <si>
    <t>Percent of Demat Delivered Quantity to Total Delivered Quantity</t>
  </si>
  <si>
    <t>Delivered Value in Demat Mode     (₹ crore)</t>
  </si>
  <si>
    <t>Percent of Demat Delivered Value to Total Delivered Value</t>
  </si>
  <si>
    <t>Short Delivery (Auctioned quantity) (Lakh)</t>
  </si>
  <si>
    <t>Percent of Short Delivery to Delivery Quantity</t>
  </si>
  <si>
    <t>Funds Pay-in (₹ crore)</t>
  </si>
  <si>
    <t>Securities Pay-in (₹ crore)</t>
  </si>
  <si>
    <t>Settlement Guarantee Fund (₹ crore)</t>
  </si>
  <si>
    <t>Delivered Value      (₹  crore)</t>
  </si>
  <si>
    <t>Settlement Statistics for settlement type N, excluding CM Series IL &amp; BL</t>
  </si>
  <si>
    <t>Table 33: Settlement Statistics for Cash Segment of MSEI</t>
  </si>
  <si>
    <t>Delivered Value      (₹ crore)</t>
  </si>
  <si>
    <t>Settlement Guarantee Fund(₹ crore)</t>
  </si>
  <si>
    <t>Month/ Year</t>
  </si>
  <si>
    <t>Index Futures</t>
  </si>
  <si>
    <t xml:space="preserve"> Stock Futures</t>
  </si>
  <si>
    <t>Index Options</t>
  </si>
  <si>
    <t>Stock Options</t>
  </si>
  <si>
    <t>Total Turnover</t>
  </si>
  <si>
    <t>Open Interest at the end of the day</t>
  </si>
  <si>
    <t xml:space="preserve">                 Calls</t>
  </si>
  <si>
    <t xml:space="preserve">                 Puts</t>
  </si>
  <si>
    <t>No. of  Contracts</t>
  </si>
  <si>
    <t xml:space="preserve">No. of Contracts </t>
  </si>
  <si>
    <t xml:space="preserve">No. of 
Contracts </t>
  </si>
  <si>
    <t>No. of Contracts</t>
  </si>
  <si>
    <t>No. of contracts</t>
  </si>
  <si>
    <t>Premium</t>
  </si>
  <si>
    <t>Notional</t>
  </si>
  <si>
    <t>2023-24</t>
  </si>
  <si>
    <t xml:space="preserve">Note: </t>
  </si>
  <si>
    <t>Note:</t>
  </si>
  <si>
    <t>Table 36: Settlement Statistics in Equity Derivatives Segment at BSE and NSE (₹ crore)</t>
  </si>
  <si>
    <t>Year/     Month</t>
  </si>
  <si>
    <t>Index/Stock
Futures</t>
  </si>
  <si>
    <t>Index/Stock
Options</t>
  </si>
  <si>
    <t>Settlement
Gurantee
Fund</t>
  </si>
  <si>
    <t>MTM
Settlement</t>
  </si>
  <si>
    <t>Final
Settlement</t>
  </si>
  <si>
    <t>Physical Settlement</t>
  </si>
  <si>
    <t>Premium
Settlement</t>
  </si>
  <si>
    <t>Exercise
Settlement</t>
  </si>
  <si>
    <t>Percentage Share in Open Interest</t>
  </si>
  <si>
    <t>Pro</t>
  </si>
  <si>
    <t>Turnover Share (in Percentage)</t>
  </si>
  <si>
    <t>BSE 30 SENSEX</t>
  </si>
  <si>
    <t>BSE SENSEX 50</t>
  </si>
  <si>
    <t>BSE BANKEX</t>
  </si>
  <si>
    <t>BSE OIL &amp; GAS INDEX</t>
  </si>
  <si>
    <t>BSE TECK INDEX</t>
  </si>
  <si>
    <t>HANG SENG Index Futures</t>
  </si>
  <si>
    <t>MICEX Index Futures</t>
  </si>
  <si>
    <t>FTSE/JSE Top 40 Futures</t>
  </si>
  <si>
    <t>IBOVESPA Futures</t>
  </si>
  <si>
    <t>NIFTY</t>
  </si>
  <si>
    <t>BANKNIFTY</t>
  </si>
  <si>
    <t>FINNIFTY</t>
  </si>
  <si>
    <t>MIDCPNIFTY</t>
  </si>
  <si>
    <t>Currency Futures</t>
  </si>
  <si>
    <t>Currency  Options</t>
  </si>
  <si>
    <t>Open Interest at the end of  the Month</t>
  </si>
  <si>
    <t>Call</t>
  </si>
  <si>
    <t>Put</t>
  </si>
  <si>
    <t>Value 
(₹ crore)</t>
  </si>
  <si>
    <t>No. of Trading  Days</t>
  </si>
  <si>
    <t>Currency Options</t>
  </si>
  <si>
    <t>Open Interest at the
end of Month</t>
  </si>
  <si>
    <t>No. of
Contracts</t>
  </si>
  <si>
    <t>Turnover
(₹  crore)</t>
  </si>
  <si>
    <t>Value
(₹  crore)</t>
  </si>
  <si>
    <t>Turnover (₹  crore)</t>
  </si>
  <si>
    <t>Turnover
(₹ crore)</t>
  </si>
  <si>
    <t>Table 44: Settlement Statistics of Currency Derivatives Segment (₹ crore)</t>
  </si>
  <si>
    <t>Currency
Futures</t>
  </si>
  <si>
    <t>Table 45: Instrument-wise Turnover in Currency Derivatives Segment of BSE</t>
  </si>
  <si>
    <t>Open Interest as on last day of the month (in lots)</t>
  </si>
  <si>
    <t>USDINR</t>
  </si>
  <si>
    <t>EURINR</t>
  </si>
  <si>
    <t>GBPINR</t>
  </si>
  <si>
    <t>JPYINR</t>
  </si>
  <si>
    <t>EURUSD</t>
  </si>
  <si>
    <t>GBPUSD</t>
  </si>
  <si>
    <t>USDJPY</t>
  </si>
  <si>
    <t>Table 46: Instrument-wise Turnover in Currency Derivatives of NSE</t>
  </si>
  <si>
    <t>Turnover ( ₹  crore)</t>
  </si>
  <si>
    <t>Open Interest as on last day of the month ( in lots)</t>
  </si>
  <si>
    <t>Table 47:  Instrument-wise Turnover in Currency Derivative Segment of MSEI</t>
  </si>
  <si>
    <t>Open Interest as on last day of the month
(in lots)</t>
  </si>
  <si>
    <t>Table 48: Maturity-wise Turnover in Currency Derivative Segment of BSE (₹ crore)</t>
  </si>
  <si>
    <t>Weekly</t>
  </si>
  <si>
    <t>1 Month</t>
  </si>
  <si>
    <t>2 Months</t>
  </si>
  <si>
    <t>3 Months</t>
  </si>
  <si>
    <t>&gt; 3 Months</t>
  </si>
  <si>
    <t>Table 49: Maturity-wise Turnover in Currency Derivative Segment of NSE  (₹ crore)</t>
  </si>
  <si>
    <t xml:space="preserve">2 Months   </t>
  </si>
  <si>
    <t>The weekly contracts for EUR-INR, GBP-INR and JPY-INR futures and options were introduced on December 7, 2020 and the weekly USD-INR futures contracts were launched at NSE from October 11, 2021.</t>
  </si>
  <si>
    <t>Table 50: Maturity-wise Turnover in Currency Derivative Segment of MSEI (₹ crore)</t>
  </si>
  <si>
    <t>Interest Rate Futures</t>
  </si>
  <si>
    <t>Open Interest at
the end of</t>
  </si>
  <si>
    <t>Interest RateFutures</t>
  </si>
  <si>
    <t xml:space="preserve">Open Interest at the end of </t>
  </si>
  <si>
    <t>Traded Value 
(₹ crore)</t>
  </si>
  <si>
    <t>Source: BSE, NSE and MSEI</t>
  </si>
  <si>
    <t>Table 52: Settlement Statistics in Interest Rate Futures at BSE, NSE and MSEI (₹ crore)</t>
  </si>
  <si>
    <t>Physical Delivery Settlement</t>
  </si>
  <si>
    <t>MTM Settlement</t>
  </si>
  <si>
    <t>Source: NSE, BSE and MSEI</t>
  </si>
  <si>
    <t>Table 61: Progress Report of NSDL &amp; CDSL  (Listed Companies)</t>
  </si>
  <si>
    <t>Parameter</t>
  </si>
  <si>
    <t>Unit</t>
  </si>
  <si>
    <t>NSDL (at the end of the period)</t>
  </si>
  <si>
    <t>CDSL (at the end of the period)</t>
  </si>
  <si>
    <t>Number</t>
  </si>
  <si>
    <t>Lakh</t>
  </si>
  <si>
    <t>Crore</t>
  </si>
  <si>
    <t>₹ Crore</t>
  </si>
  <si>
    <t>Training Programmes conducted for representatives of Corporates, DPs and Brokers</t>
  </si>
  <si>
    <t>Percent</t>
  </si>
  <si>
    <t>Source: NSDL and CDSL.</t>
  </si>
  <si>
    <t>Number of companies available for dematerialisation</t>
  </si>
  <si>
    <t>Number of Participants</t>
  </si>
  <si>
    <t>DPs
Locations</t>
  </si>
  <si>
    <t>Demat Value (₹ crore)</t>
  </si>
  <si>
    <t>Demat Value  (₹ crore)</t>
  </si>
  <si>
    <t>Notes : 1.  DPs Locations represents the total service centres.</t>
  </si>
  <si>
    <t>Particulars</t>
  </si>
  <si>
    <t>Equity</t>
  </si>
  <si>
    <t>Unlisted</t>
  </si>
  <si>
    <t>No.of issuers debt/Companies(equity)</t>
  </si>
  <si>
    <t>(numbers)</t>
  </si>
  <si>
    <t>No.of Active Instruments</t>
  </si>
  <si>
    <t>Demat Quantity</t>
  </si>
  <si>
    <t>(lakhs)</t>
  </si>
  <si>
    <t>Demat Value</t>
  </si>
  <si>
    <t>(Rs.Crore)</t>
  </si>
  <si>
    <t>Quantity settled during the month*</t>
  </si>
  <si>
    <t>(Lakh)</t>
  </si>
  <si>
    <t>Value Settled during the month</t>
  </si>
  <si>
    <t>(Rs.Crores)</t>
  </si>
  <si>
    <t>No. of Issuers (Debt) / Companies (Equity)</t>
  </si>
  <si>
    <t>No. of Active Instruments</t>
  </si>
  <si>
    <t>(lakh)</t>
  </si>
  <si>
    <t>(Rs.crore)</t>
  </si>
  <si>
    <t>Quantity settled during the month</t>
  </si>
  <si>
    <t>Note: The categories included in Others are Preference Shares, Mutual Fund Trace Units, IDRs, AIF,Warrants, PTCs, Treasury Bills, Postal Savings Certificate,CPs, CDs and Government Securities. *Quanttity and value settled does not include settlement details of Warehouse receipts/commodities.</t>
  </si>
  <si>
    <t>Energy</t>
  </si>
  <si>
    <t>A. IPOs (Main Board)</t>
  </si>
  <si>
    <t>i) OFS Component</t>
  </si>
  <si>
    <t>ii) Fresh Capital Raising Component</t>
  </si>
  <si>
    <t>B. IPO (SME)</t>
  </si>
  <si>
    <t>C. IPO (Total) [A+B]</t>
  </si>
  <si>
    <t>i) OFS Component (Total)</t>
  </si>
  <si>
    <t>ii) Fresh Capital Raising Component (Total)</t>
  </si>
  <si>
    <t>D. FPO in the Main Board</t>
  </si>
  <si>
    <t xml:space="preserve">E. FPO in the SME Segment </t>
  </si>
  <si>
    <t>F. FPO (Total) [D+E]</t>
  </si>
  <si>
    <t>G. Total Public Issues in equity (C+F)</t>
  </si>
  <si>
    <t>H. Rights Issue</t>
  </si>
  <si>
    <t xml:space="preserve">i)MainBoard Companies </t>
  </si>
  <si>
    <t>ii) SME / IGP Companies</t>
  </si>
  <si>
    <t>I. Preferential Issue</t>
  </si>
  <si>
    <t>J. QIPs/IPPs</t>
  </si>
  <si>
    <t>K. OFS through Exchanges</t>
  </si>
  <si>
    <t>i)Mainboard companies</t>
  </si>
  <si>
    <t>ii)SME/IGP companies</t>
  </si>
  <si>
    <t>Bond Market</t>
  </si>
  <si>
    <t>Business trusts</t>
  </si>
  <si>
    <t>691406.49#</t>
  </si>
  <si>
    <t xml:space="preserve"># The increase in the amount for rated quantum for withdrawals from previous trends is due to merger of Housing Development Finance Corporation Limited (HDFC) and HDFC Bank Limited (HDFC Bank) where the instruments of HDFC were withdrawn post-merger and the same were transferred to HDFC Bank. </t>
  </si>
  <si>
    <t>Average Trade Size (₹)</t>
  </si>
  <si>
    <t xml:space="preserve">JSWSL       </t>
  </si>
  <si>
    <t>Table 34: Trends in Equity Derivatives Segment at BSE</t>
  </si>
  <si>
    <t>Table 35: Trends in Equity Derivatives Segment at NSE</t>
  </si>
  <si>
    <t>9.10/10.25</t>
  </si>
  <si>
    <t>Stock Exchanges (Cash Segment)</t>
  </si>
  <si>
    <t>Stock Exchanges (Equity Derivatives Segment)</t>
  </si>
  <si>
    <t>Stock Exchanges (Currency Derivatives Segment)</t>
  </si>
  <si>
    <t>Stock Exchanges (Commodity Derivatives Segment)</t>
  </si>
  <si>
    <t>Foreign Portfolio Investors (FPIs)</t>
  </si>
  <si>
    <t>Custodians</t>
  </si>
  <si>
    <t>Designated Depositories Participants (DDPs)</t>
  </si>
  <si>
    <t>Depositories</t>
  </si>
  <si>
    <t>Merchant Bankers</t>
  </si>
  <si>
    <t>Bankers to an Issue</t>
  </si>
  <si>
    <t>Debenture Trustees</t>
  </si>
  <si>
    <t>Credit Rating Agencies</t>
  </si>
  <si>
    <t>KYC Registration Agencies (KRA)</t>
  </si>
  <si>
    <t>Registrars to an Issue &amp; Share Transfer Agents</t>
  </si>
  <si>
    <t>Venture Capital Funds</t>
  </si>
  <si>
    <t>Foreign Venture Capital Investors</t>
  </si>
  <si>
    <t>Alternative Investment Funds</t>
  </si>
  <si>
    <t>Portfolio Managers</t>
  </si>
  <si>
    <t>Investment Advisors</t>
  </si>
  <si>
    <t>Research Analysts</t>
  </si>
  <si>
    <t>Infrastructure Investment Trusts (InvITs)</t>
  </si>
  <si>
    <t>Real Estate Investment Trusts (REITs)</t>
  </si>
  <si>
    <t>Collective Investment Schemes</t>
  </si>
  <si>
    <t>Approved Intermediaries (Stock Lending Schemes)</t>
  </si>
  <si>
    <t>STP (Centralised Hub)</t>
  </si>
  <si>
    <t>STP Service Providers</t>
  </si>
  <si>
    <t>Source: SEBI, NSDL, CDSL.</t>
  </si>
  <si>
    <t>Public issues</t>
  </si>
  <si>
    <t>Table 5: Consolidated Resource Mobilisation through Primary markets</t>
  </si>
  <si>
    <t>FPOs</t>
  </si>
  <si>
    <t>IPOs (SME issues)</t>
  </si>
  <si>
    <t>IPOs (Mainboard)</t>
  </si>
  <si>
    <t>IPOs (Total)</t>
  </si>
  <si>
    <t>Table 5: Consolidated Resource Mobilisation through Primary Market</t>
  </si>
  <si>
    <t>Table 6: Capital Raised from the Primary Market through Public and Rights Issues (Equity and Debt)</t>
  </si>
  <si>
    <t xml:space="preserve">L. Total Equity raised </t>
  </si>
  <si>
    <t>M. Fund mobilized through Private Placement in Corporate Bond Market (CBM)</t>
  </si>
  <si>
    <t>N. Fund mobilized through public issue in CBM</t>
  </si>
  <si>
    <t>P. Total funds mobilized by REITs</t>
  </si>
  <si>
    <t>Q. Total fund mobilized by InvITs</t>
  </si>
  <si>
    <t>R. Total fund mobilized by REITs &amp; InvITs (P+Q)</t>
  </si>
  <si>
    <t>O. Total fund Mobilized in CBM (M+N)</t>
  </si>
  <si>
    <t>i) OFS Component (Total) G(i)+K</t>
  </si>
  <si>
    <t>ii) Fresh Capital Raising Component (Total) G(ii)+H+I+J</t>
  </si>
  <si>
    <t>II. Gross Saving as a per cent of Gross National Disposable Income at current market prices in 2022-23*</t>
  </si>
  <si>
    <t>* Second Advance Estimates (2023-24) as per MOSPI press release dated February 29, 2024</t>
  </si>
  <si>
    <t>Table 4: Trends in Offers closed under SEBI (Substantial Acquisition of Shares and Takeover) Regulations, 2011</t>
  </si>
  <si>
    <t>Shriram Finance Ltd.</t>
  </si>
  <si>
    <t>%
Change during the year</t>
  </si>
  <si>
    <t>%
Change during the month</t>
  </si>
  <si>
    <t>ESG Rating Provider (ERP)</t>
  </si>
  <si>
    <t>Table 12: Private Placement of Corporate Debt listed at BSE and NSE</t>
  </si>
  <si>
    <t>2024-25$</t>
  </si>
  <si>
    <t>6. Shriram Finance Ltd replaced UPL Ltd in the benchmark Nifty50 index, effective from March 28</t>
  </si>
  <si>
    <t>0</t>
  </si>
  <si>
    <t>Macro Economic Sector</t>
  </si>
  <si>
    <t>Sector</t>
  </si>
  <si>
    <r>
      <rPr>
        <sz val="8"/>
        <rFont val="Garamond"/>
        <family val="1"/>
      </rPr>
      <t>Chemicals &amp; Petrochemicals</t>
    </r>
  </si>
  <si>
    <r>
      <rPr>
        <sz val="8"/>
        <rFont val="Garamond"/>
        <family val="1"/>
      </rPr>
      <t>Fertilizers &amp; Agrochemicals</t>
    </r>
  </si>
  <si>
    <r>
      <rPr>
        <sz val="8"/>
        <rFont val="Garamond"/>
        <family val="1"/>
      </rPr>
      <t>Cement &amp; Cement Products</t>
    </r>
  </si>
  <si>
    <r>
      <rPr>
        <sz val="8"/>
        <rFont val="Garamond"/>
        <family val="1"/>
      </rPr>
      <t>Other Construction Materials</t>
    </r>
  </si>
  <si>
    <r>
      <rPr>
        <sz val="8"/>
        <rFont val="Garamond"/>
        <family val="1"/>
      </rPr>
      <t>Ferrous Metals</t>
    </r>
  </si>
  <si>
    <r>
      <rPr>
        <sz val="8"/>
        <rFont val="Garamond"/>
        <family val="1"/>
      </rPr>
      <t>Non - Ferrous Metals</t>
    </r>
  </si>
  <si>
    <r>
      <rPr>
        <sz val="8"/>
        <rFont val="Garamond"/>
        <family val="1"/>
      </rPr>
      <t>Diversified Metals</t>
    </r>
  </si>
  <si>
    <r>
      <rPr>
        <sz val="8"/>
        <rFont val="Garamond"/>
        <family val="1"/>
      </rPr>
      <t>Minerals &amp; Mining</t>
    </r>
  </si>
  <si>
    <r>
      <rPr>
        <sz val="8"/>
        <rFont val="Garamond"/>
        <family val="1"/>
      </rPr>
      <t>Metals &amp; Minerals Trading</t>
    </r>
  </si>
  <si>
    <r>
      <rPr>
        <sz val="8"/>
        <rFont val="Garamond"/>
        <family val="1"/>
      </rPr>
      <t>Paper, Forest &amp; Jute Products</t>
    </r>
  </si>
  <si>
    <r>
      <rPr>
        <sz val="8"/>
        <rFont val="Garamond"/>
        <family val="1"/>
      </rPr>
      <t>Automobiles</t>
    </r>
  </si>
  <si>
    <r>
      <rPr>
        <sz val="8"/>
        <rFont val="Garamond"/>
        <family val="1"/>
      </rPr>
      <t>Auto Components</t>
    </r>
  </si>
  <si>
    <r>
      <rPr>
        <sz val="8"/>
        <rFont val="Garamond"/>
        <family val="1"/>
      </rPr>
      <t>Consumer Durables</t>
    </r>
  </si>
  <si>
    <r>
      <rPr>
        <sz val="8"/>
        <rFont val="Garamond"/>
        <family val="1"/>
      </rPr>
      <t>Textiles &amp; Apparels</t>
    </r>
  </si>
  <si>
    <r>
      <rPr>
        <sz val="8"/>
        <rFont val="Garamond"/>
        <family val="1"/>
      </rPr>
      <t>Media</t>
    </r>
  </si>
  <si>
    <r>
      <rPr>
        <sz val="8"/>
        <rFont val="Garamond"/>
        <family val="1"/>
      </rPr>
      <t>Entertainment</t>
    </r>
  </si>
  <si>
    <r>
      <rPr>
        <sz val="8"/>
        <rFont val="Garamond"/>
        <family val="1"/>
      </rPr>
      <t>Printing &amp; Publication</t>
    </r>
  </si>
  <si>
    <r>
      <rPr>
        <sz val="8"/>
        <rFont val="Garamond"/>
        <family val="1"/>
      </rPr>
      <t>Realty</t>
    </r>
  </si>
  <si>
    <r>
      <rPr>
        <sz val="8"/>
        <rFont val="Garamond"/>
        <family val="1"/>
      </rPr>
      <t>Leisure Services</t>
    </r>
  </si>
  <si>
    <r>
      <rPr>
        <sz val="8"/>
        <rFont val="Garamond"/>
        <family val="1"/>
      </rPr>
      <t>Other Consumer Services</t>
    </r>
  </si>
  <si>
    <r>
      <rPr>
        <sz val="8"/>
        <rFont val="Garamond"/>
        <family val="1"/>
      </rPr>
      <t>Retailing</t>
    </r>
  </si>
  <si>
    <r>
      <rPr>
        <sz val="8"/>
        <rFont val="Garamond"/>
        <family val="1"/>
      </rPr>
      <t>Gas</t>
    </r>
  </si>
  <si>
    <r>
      <rPr>
        <sz val="8"/>
        <rFont val="Garamond"/>
        <family val="1"/>
      </rPr>
      <t>Oil</t>
    </r>
  </si>
  <si>
    <r>
      <rPr>
        <sz val="8"/>
        <rFont val="Garamond"/>
        <family val="1"/>
      </rPr>
      <t>Petroleum Products</t>
    </r>
  </si>
  <si>
    <r>
      <rPr>
        <sz val="8"/>
        <rFont val="Garamond"/>
        <family val="1"/>
      </rPr>
      <t>Consumable Fuels</t>
    </r>
  </si>
  <si>
    <r>
      <rPr>
        <sz val="8"/>
        <rFont val="Garamond"/>
        <family val="1"/>
      </rPr>
      <t>Agricultural Food &amp; other Products</t>
    </r>
  </si>
  <si>
    <r>
      <rPr>
        <sz val="8"/>
        <rFont val="Garamond"/>
        <family val="1"/>
      </rPr>
      <t>Beverages</t>
    </r>
  </si>
  <si>
    <r>
      <rPr>
        <sz val="8"/>
        <rFont val="Garamond"/>
        <family val="1"/>
      </rPr>
      <t>Cigarettes &amp; Tobacco Products</t>
    </r>
  </si>
  <si>
    <r>
      <rPr>
        <sz val="8"/>
        <rFont val="Garamond"/>
        <family val="1"/>
      </rPr>
      <t>Food Products</t>
    </r>
  </si>
  <si>
    <r>
      <rPr>
        <sz val="8"/>
        <rFont val="Garamond"/>
        <family val="1"/>
      </rPr>
      <t>Personal Products</t>
    </r>
  </si>
  <si>
    <r>
      <rPr>
        <sz val="8"/>
        <rFont val="Garamond"/>
        <family val="1"/>
      </rPr>
      <t>Household Products</t>
    </r>
  </si>
  <si>
    <r>
      <rPr>
        <sz val="8"/>
        <rFont val="Garamond"/>
        <family val="1"/>
      </rPr>
      <t>Diversified FMCG</t>
    </r>
  </si>
  <si>
    <r>
      <rPr>
        <sz val="8"/>
        <rFont val="Garamond"/>
        <family val="1"/>
      </rPr>
      <t>Finance</t>
    </r>
  </si>
  <si>
    <r>
      <rPr>
        <sz val="8"/>
        <rFont val="Garamond"/>
        <family val="1"/>
      </rPr>
      <t>Banks</t>
    </r>
  </si>
  <si>
    <r>
      <rPr>
        <sz val="8"/>
        <rFont val="Garamond"/>
        <family val="1"/>
      </rPr>
      <t>Capital Markets</t>
    </r>
  </si>
  <si>
    <r>
      <rPr>
        <sz val="8"/>
        <rFont val="Garamond"/>
        <family val="1"/>
      </rPr>
      <t>Insurance</t>
    </r>
  </si>
  <si>
    <r>
      <rPr>
        <sz val="8"/>
        <rFont val="Garamond"/>
        <family val="1"/>
      </rPr>
      <t>Financial Technology (Fintech)</t>
    </r>
  </si>
  <si>
    <r>
      <rPr>
        <sz val="8"/>
        <rFont val="Garamond"/>
        <family val="1"/>
      </rPr>
      <t>Pharmaceuticals &amp; Biotechnology</t>
    </r>
  </si>
  <si>
    <r>
      <rPr>
        <sz val="8"/>
        <rFont val="Garamond"/>
        <family val="1"/>
      </rPr>
      <t>Healthcare Equipment &amp; Supplies</t>
    </r>
  </si>
  <si>
    <r>
      <rPr>
        <sz val="8"/>
        <rFont val="Garamond"/>
        <family val="1"/>
      </rPr>
      <t>Healthcare Services</t>
    </r>
  </si>
  <si>
    <r>
      <rPr>
        <sz val="8"/>
        <rFont val="Garamond"/>
        <family val="1"/>
      </rPr>
      <t>Construction</t>
    </r>
  </si>
  <si>
    <r>
      <rPr>
        <sz val="8"/>
        <rFont val="Garamond"/>
        <family val="1"/>
      </rPr>
      <t>Aerospace &amp; Defense</t>
    </r>
  </si>
  <si>
    <r>
      <rPr>
        <sz val="8"/>
        <rFont val="Garamond"/>
        <family val="1"/>
      </rPr>
      <t>Agricultural, Commercial
&amp; Construction Vehicles</t>
    </r>
  </si>
  <si>
    <r>
      <rPr>
        <sz val="8"/>
        <rFont val="Garamond"/>
        <family val="1"/>
      </rPr>
      <t>Electrical Equipment</t>
    </r>
  </si>
  <si>
    <r>
      <rPr>
        <sz val="8"/>
        <rFont val="Garamond"/>
        <family val="1"/>
      </rPr>
      <t>Industrial Manufacturing</t>
    </r>
  </si>
  <si>
    <r>
      <rPr>
        <sz val="8"/>
        <rFont val="Garamond"/>
        <family val="1"/>
      </rPr>
      <t>Industrial Products</t>
    </r>
  </si>
  <si>
    <r>
      <rPr>
        <sz val="8"/>
        <rFont val="Garamond"/>
        <family val="1"/>
      </rPr>
      <t>IT - Software</t>
    </r>
  </si>
  <si>
    <r>
      <rPr>
        <sz val="8"/>
        <rFont val="Garamond"/>
        <family val="1"/>
      </rPr>
      <t>IT - Services</t>
    </r>
  </si>
  <si>
    <r>
      <rPr>
        <sz val="8"/>
        <rFont val="Garamond"/>
        <family val="1"/>
      </rPr>
      <t>IT - Hardware</t>
    </r>
  </si>
  <si>
    <r>
      <rPr>
        <sz val="8"/>
        <rFont val="Garamond"/>
        <family val="1"/>
      </rPr>
      <t>Engineering Services</t>
    </r>
  </si>
  <si>
    <r>
      <rPr>
        <sz val="8"/>
        <rFont val="Garamond"/>
        <family val="1"/>
      </rPr>
      <t>Transport Services</t>
    </r>
  </si>
  <si>
    <r>
      <rPr>
        <sz val="8"/>
        <rFont val="Garamond"/>
        <family val="1"/>
      </rPr>
      <t>Transport Infrastructure</t>
    </r>
  </si>
  <si>
    <r>
      <rPr>
        <sz val="8"/>
        <rFont val="Garamond"/>
        <family val="1"/>
      </rPr>
      <t>Commercial Services &amp; Supplies</t>
    </r>
  </si>
  <si>
    <r>
      <rPr>
        <sz val="8"/>
        <rFont val="Garamond"/>
        <family val="1"/>
      </rPr>
      <t>Public Services</t>
    </r>
  </si>
  <si>
    <r>
      <rPr>
        <sz val="8"/>
        <rFont val="Garamond"/>
        <family val="1"/>
      </rPr>
      <t>Telecom - Services</t>
    </r>
  </si>
  <si>
    <r>
      <rPr>
        <sz val="8"/>
        <rFont val="Garamond"/>
        <family val="1"/>
      </rPr>
      <t>Telecom -  Equipment &amp; Accessories</t>
    </r>
  </si>
  <si>
    <r>
      <rPr>
        <sz val="8"/>
        <rFont val="Garamond"/>
        <family val="1"/>
      </rPr>
      <t>Power</t>
    </r>
  </si>
  <si>
    <r>
      <rPr>
        <sz val="8"/>
        <rFont val="Garamond"/>
        <family val="1"/>
      </rPr>
      <t>Other Utilities</t>
    </r>
  </si>
  <si>
    <r>
      <rPr>
        <sz val="8"/>
        <rFont val="Garamond"/>
        <family val="1"/>
      </rPr>
      <t>Diversified</t>
    </r>
  </si>
  <si>
    <t>Commodities</t>
  </si>
  <si>
    <t>Chemicals</t>
  </si>
  <si>
    <t>Construction Materials</t>
  </si>
  <si>
    <t>Metals &amp; Mining</t>
  </si>
  <si>
    <t>Forest Materials</t>
  </si>
  <si>
    <t>Consumer Discretionary</t>
  </si>
  <si>
    <t>Automobile and Auto Components</t>
  </si>
  <si>
    <t>Consumer Durables</t>
  </si>
  <si>
    <t>Textiles</t>
  </si>
  <si>
    <t>Media, Entertainment &amp; Publication</t>
  </si>
  <si>
    <t>Realty</t>
  </si>
  <si>
    <t>Oil, Gas &amp; Consumable Fuels</t>
  </si>
  <si>
    <t>Fast Moving Consumer Goods</t>
  </si>
  <si>
    <t>Financial Services</t>
  </si>
  <si>
    <t>Industrials</t>
  </si>
  <si>
    <t>Construction</t>
  </si>
  <si>
    <t>Capital Goods</t>
  </si>
  <si>
    <t>Information Technology</t>
  </si>
  <si>
    <t>Services</t>
  </si>
  <si>
    <t>Telecommunication</t>
  </si>
  <si>
    <t>Utilities</t>
  </si>
  <si>
    <t>Diversified</t>
  </si>
  <si>
    <t>Note: The industrial classification is based on SEBI 4 tier industry classification</t>
  </si>
  <si>
    <t xml:space="preserve">Notes: 
</t>
  </si>
  <si>
    <t>Note: Data in the table may include ratings of a single company from multiple credit rating agencies across rating categories.</t>
  </si>
  <si>
    <t xml:space="preserve">Table 6: Capital Raised from the Primary Market through Public and Rights Issues </t>
  </si>
  <si>
    <t>9.10/10.40</t>
  </si>
  <si>
    <t>6.00/7.30</t>
  </si>
  <si>
    <t xml:space="preserve">ADANI PORTS </t>
  </si>
  <si>
    <t>Small and Medium REITs</t>
  </si>
  <si>
    <t>BSE/ICCL [Trades executed on OTC+RFQ+anonymous platforms and settled through ICCL]</t>
  </si>
  <si>
    <t>NSE/NSCCL [Trades executed on OTC+RFQ+anonymous platforms and settled through NSCCL]</t>
  </si>
  <si>
    <t>MCX-SX/MSE Clearing</t>
  </si>
  <si>
    <t>Off Market Settled Trades</t>
  </si>
  <si>
    <t>Total Trades Settled</t>
  </si>
  <si>
    <t>Listed Corporate Bonds</t>
  </si>
  <si>
    <t>Unlisted Corporate Bonds</t>
  </si>
  <si>
    <t>No. of Trades Settled</t>
  </si>
  <si>
    <t>Source: ICCL, NSCCL, MSE Clearing, NSDL and CDSL.</t>
  </si>
  <si>
    <t>Table 16: Distribution of Turnover on Cash Segments of Stock Exchanges (₹ crore)</t>
  </si>
  <si>
    <t>Table 31: Settlement Statistics for Cash Segment of ICCL</t>
  </si>
  <si>
    <t>Source: ICCL</t>
  </si>
  <si>
    <t>Table 32: Settlement Statistics for Cash Segment of NSCCL</t>
  </si>
  <si>
    <t>Source: NSCCL</t>
  </si>
  <si>
    <t>Gross Purchase 
(₹ crore)</t>
  </si>
  <si>
    <t>Gross Sales 
(₹ crore)</t>
  </si>
  <si>
    <t>Net Investment (₹ crore)</t>
  </si>
  <si>
    <t>Net Investment (US $ mn.)</t>
  </si>
  <si>
    <t>Cumulative Net Investment (US $ mn.)</t>
  </si>
  <si>
    <t>Table 54: Notional Value of Offshore Derivative Instruments (ODIs) compared to Assets Under Custody (AUC) of FPIs (₹ crore)</t>
  </si>
  <si>
    <t>Notional value of ODIs on Equity, Debt , Hybrid securities &amp; Derivatives (₹ crore)</t>
  </si>
  <si>
    <t>Notional value of ODIs on Equity, Debt , Hybrid securities excluding Derivatives (₹ crore)</t>
  </si>
  <si>
    <t>Assets Under Custody of FPIs (₹ crore)</t>
  </si>
  <si>
    <t xml:space="preserve"> Notional value of ODIs on Equity, Debt &amp; Hybrid securities including Derivatives as % of  Assets Under Custody of FPIs</t>
  </si>
  <si>
    <t>Notional value of ODIs on Equity, Debt and Hybrid securities excluding Derivatives as % of  Assets Under Custody of FPIs</t>
  </si>
  <si>
    <r>
      <t>Notes: 
1. Figures are compiled based on reports submitted by FPIs/deemed FPIs issuing ODIs. 
2</t>
    </r>
    <r>
      <rPr>
        <sz val="10"/>
        <color indexed="10"/>
        <rFont val="Garamond"/>
        <family val="1"/>
      </rPr>
      <t xml:space="preserve">. </t>
    </r>
    <r>
      <rPr>
        <sz val="10"/>
        <color indexed="8"/>
        <rFont val="Garamond"/>
        <family val="1"/>
      </rPr>
      <t>AUC Figures are compiled on the basis of reports submitted by custodians &amp; does not includes positions taken by FPIs in derivatives. 
3. The total value of ODIs excludes the unhedged positions &amp; portfolio hedging positions taken by the FPIs issuing ODIs.</t>
    </r>
  </si>
  <si>
    <t>Client</t>
  </si>
  <si>
    <t xml:space="preserve">FPIs </t>
  </si>
  <si>
    <t>Foreign Depositories</t>
  </si>
  <si>
    <t>FDI</t>
  </si>
  <si>
    <t>FVCI</t>
  </si>
  <si>
    <t>OCBs</t>
  </si>
  <si>
    <t>NRIs</t>
  </si>
  <si>
    <t>Corporates</t>
  </si>
  <si>
    <t>Insurance Companies</t>
  </si>
  <si>
    <t>Local Pension Funds</t>
  </si>
  <si>
    <t>Financial Institutions</t>
  </si>
  <si>
    <t>No.</t>
  </si>
  <si>
    <t xml:space="preserve">Notes:  </t>
  </si>
  <si>
    <t>"Others" include Portfolio managers, partnership firms, trusts, depository receipt issues, AIFs, FCCB, HUFs, Brokers etc.</t>
  </si>
  <si>
    <t>Table 56: Cumulative Sectoral  Investment of Foreign Venture Capital Investors (FVCI) (₹ crore)</t>
  </si>
  <si>
    <t>Sectors of Economy</t>
  </si>
  <si>
    <t>As at the end of</t>
  </si>
  <si>
    <t>Information technology</t>
  </si>
  <si>
    <t>Telecommunications</t>
  </si>
  <si>
    <t>Pharmaceuticals</t>
  </si>
  <si>
    <t>Biotechnology</t>
  </si>
  <si>
    <t>Media/ Entertainment</t>
  </si>
  <si>
    <t>Services Sector</t>
  </si>
  <si>
    <t>Industrial Products</t>
  </si>
  <si>
    <t xml:space="preserve">Source: SEBI </t>
  </si>
  <si>
    <t>Table 57: Trends in Resource Mobilization by Mutual Funds (₹  crore)</t>
  </si>
  <si>
    <t>Gross Mobilisation</t>
  </si>
  <si>
    <t>Redemption/Repurchase</t>
  </si>
  <si>
    <t>Net Inflow/ Outflow</t>
  </si>
  <si>
    <t>Assets at the End of
Period</t>
  </si>
  <si>
    <t>Pvt. Sector</t>
  </si>
  <si>
    <t>Public Sector</t>
  </si>
  <si>
    <t>Scheme Category</t>
  </si>
  <si>
    <t>No. of schemes as on March 31, 2024</t>
  </si>
  <si>
    <t>No of Folios as on March 31, 2024</t>
  </si>
  <si>
    <t>Funds mobilized for the period (Since April 01, 2023 to March 31, 2024)  (₹ crore)</t>
  </si>
  <si>
    <t xml:space="preserve">Repurchase/ Redemption for the period (Since April 01, 2023 to March 31, 2024)  (₹ crore) </t>
  </si>
  <si>
    <t>Net Inflow (+ve)/ Outflow (-ve) for the period (Since April 01, 2023 to March 31, 2024)  (₹ crore)</t>
  </si>
  <si>
    <t>Net Assets Under Management as on March 31, 2024</t>
  </si>
  <si>
    <t>A</t>
  </si>
  <si>
    <t>Open ended Schemes</t>
  </si>
  <si>
    <t>I</t>
  </si>
  <si>
    <t>Income/Debt Oriented Schemes</t>
  </si>
  <si>
    <t>Overnight Fund</t>
  </si>
  <si>
    <t>Liquid Fund</t>
  </si>
  <si>
    <t>Ultra Short Duration Fund</t>
  </si>
  <si>
    <t>Low Duration Fund</t>
  </si>
  <si>
    <t>Money Market Fund</t>
  </si>
  <si>
    <t>Short Duration Fund</t>
  </si>
  <si>
    <t>Medium Duration Fund</t>
  </si>
  <si>
    <t>Medium to Long Duration Fund</t>
  </si>
  <si>
    <t>Long Duration Fund</t>
  </si>
  <si>
    <t>Dynamic Bond Fund</t>
  </si>
  <si>
    <t>Corporate Bond Fund</t>
  </si>
  <si>
    <t>Credit Risk Fund</t>
  </si>
  <si>
    <t>Banking and PSU Fund</t>
  </si>
  <si>
    <t>Gilt Fund</t>
  </si>
  <si>
    <t>Gilt Fund with 10 year constant duration</t>
  </si>
  <si>
    <t>Floater Fund</t>
  </si>
  <si>
    <t xml:space="preserve">Sub total - I </t>
  </si>
  <si>
    <t>II</t>
  </si>
  <si>
    <t>Growth/Equity Oriented Schemes</t>
  </si>
  <si>
    <t>Multi Cap Fund</t>
  </si>
  <si>
    <t>Large Cap Fund</t>
  </si>
  <si>
    <t>Large &amp; Mid Cap Fund</t>
  </si>
  <si>
    <t>Mid Cap Fund</t>
  </si>
  <si>
    <t>Small Cap Fund</t>
  </si>
  <si>
    <t>Dividend Yield Fund</t>
  </si>
  <si>
    <t>Value Fund/Contra Fund</t>
  </si>
  <si>
    <t>Focused Fund</t>
  </si>
  <si>
    <t>Sectoral/Thematic Funds</t>
  </si>
  <si>
    <t>ELSS</t>
  </si>
  <si>
    <t>Flexi Cap Fund</t>
  </si>
  <si>
    <t xml:space="preserve">Sub total - II </t>
  </si>
  <si>
    <t>III</t>
  </si>
  <si>
    <t>Hybrid Schemes</t>
  </si>
  <si>
    <t>Conservative Hybrid Fund</t>
  </si>
  <si>
    <t>Balanced Hybrid Fund/Aggressive Hybrid Fund</t>
  </si>
  <si>
    <t>Dynamic Asset Allocation/Balanced Advantage</t>
  </si>
  <si>
    <t>Multi Asset Allocation</t>
  </si>
  <si>
    <t>Arbitrage Fund</t>
  </si>
  <si>
    <t>Equity Savings Fund</t>
  </si>
  <si>
    <t xml:space="preserve">Sub total - III </t>
  </si>
  <si>
    <t>IV</t>
  </si>
  <si>
    <t>Solution Oriented  Schemes</t>
  </si>
  <si>
    <t>Retirement Fund</t>
  </si>
  <si>
    <t>Childrens' Fund</t>
  </si>
  <si>
    <t xml:space="preserve">Sub total - IV </t>
  </si>
  <si>
    <t>V</t>
  </si>
  <si>
    <t>Other Schemes</t>
  </si>
  <si>
    <t>Index Funds</t>
  </si>
  <si>
    <t>GOLD ETFs</t>
  </si>
  <si>
    <t>Other ETFs</t>
  </si>
  <si>
    <t>Fund of funds investing overseas</t>
  </si>
  <si>
    <t xml:space="preserve">Sub total - V </t>
  </si>
  <si>
    <t>Total A-Open ended Schemes</t>
  </si>
  <si>
    <t>B</t>
  </si>
  <si>
    <t>Close  Ended Schemes</t>
  </si>
  <si>
    <t>i</t>
  </si>
  <si>
    <t>Fixed Term Plan</t>
  </si>
  <si>
    <t>ii</t>
  </si>
  <si>
    <t>Capital Protection Oriented  Schemes</t>
  </si>
  <si>
    <t>iii</t>
  </si>
  <si>
    <t xml:space="preserve">Infrastructure Debt Fund </t>
  </si>
  <si>
    <t>iv</t>
  </si>
  <si>
    <t>Other Debt</t>
  </si>
  <si>
    <t>Sub total</t>
  </si>
  <si>
    <t>Total B -Close ended Schemes</t>
  </si>
  <si>
    <t>C</t>
  </si>
  <si>
    <t>Interval Schemes</t>
  </si>
  <si>
    <t>Growth Oriented Schemes</t>
  </si>
  <si>
    <t>Total C -Interval Schemes</t>
  </si>
  <si>
    <t>Grand Total (A+B+C)</t>
  </si>
  <si>
    <t>Fund of Funds Scheme (Domestic)**</t>
  </si>
  <si>
    <t>No.of schemes also includes serial plans.</t>
  </si>
  <si>
    <t>Data in respect Fund of Funds Domestic is shown for information only. The same is included in the respective underlying schemes.</t>
  </si>
  <si>
    <t>Table 59: Trends in Transactions on Stock Markets by Mutual Funds (₹  crore)</t>
  </si>
  <si>
    <t>Gross Purchases</t>
  </si>
  <si>
    <t>Gross Sales</t>
  </si>
  <si>
    <t>Net Purchases /Sales</t>
  </si>
  <si>
    <t>This data is compiled on the basis of reports submitted to SEBI by custodians.</t>
  </si>
  <si>
    <t>Discretionary#</t>
  </si>
  <si>
    <t>Non-Discretionary</t>
  </si>
  <si>
    <t>Co-Investment</t>
  </si>
  <si>
    <t>Advisory</t>
  </si>
  <si>
    <t>Discretionary</t>
  </si>
  <si>
    <t>Advisory**</t>
  </si>
  <si>
    <t>No. of Clients</t>
  </si>
  <si>
    <t>AUM (₹ crore)</t>
  </si>
  <si>
    <t>Listed Equity</t>
  </si>
  <si>
    <t>Unlisted Equity</t>
  </si>
  <si>
    <t>Plain Debt Listed</t>
  </si>
  <si>
    <t>Plain Debt Unlisted</t>
  </si>
  <si>
    <t>Structured Debt Listed</t>
  </si>
  <si>
    <t>Structured Debt Unlisted</t>
  </si>
  <si>
    <t>Derivatives- Equity</t>
  </si>
  <si>
    <t>Derivatives- Commodity</t>
  </si>
  <si>
    <t>Derivatives- Others</t>
  </si>
  <si>
    <t>Total*</t>
  </si>
  <si>
    <t xml:space="preserve">1. **Value of Assets for which Advisory Services are being given. </t>
  </si>
  <si>
    <t xml:space="preserve">
Exchanges</t>
  </si>
  <si>
    <t xml:space="preserve">
Particulars</t>
  </si>
  <si>
    <t>Futures</t>
  </si>
  <si>
    <t>Options #</t>
  </si>
  <si>
    <t xml:space="preserve">
Agriculture</t>
  </si>
  <si>
    <t xml:space="preserve">
Metals other than bullion</t>
  </si>
  <si>
    <t xml:space="preserve">
Bullion </t>
  </si>
  <si>
    <t xml:space="preserve">
Energy </t>
  </si>
  <si>
    <t xml:space="preserve">
Gems and Stones</t>
  </si>
  <si>
    <t xml:space="preserve">
Indices</t>
  </si>
  <si>
    <t xml:space="preserve">
NCDEX</t>
  </si>
  <si>
    <t xml:space="preserve">
Permitted for trading</t>
  </si>
  <si>
    <t xml:space="preserve">
Contracts floated </t>
  </si>
  <si>
    <t xml:space="preserve">
Traded</t>
  </si>
  <si>
    <t xml:space="preserve">
MCX</t>
  </si>
  <si>
    <t xml:space="preserve">
BSE</t>
  </si>
  <si>
    <t xml:space="preserve">
NSE</t>
  </si>
  <si>
    <t xml:space="preserve">
Note : 1. All contract variants are considered as one commodity  </t>
  </si>
  <si>
    <t xml:space="preserve">
2.  #Options includes both Options on futures &amp; on goods.</t>
  </si>
  <si>
    <t xml:space="preserve">
Source: NCDEX, MCX, BSE and NSE</t>
  </si>
  <si>
    <t xml:space="preserve"> </t>
  </si>
  <si>
    <t xml:space="preserve">
Table 65: Trends in Commodity Index</t>
  </si>
  <si>
    <t>MCX iCOMDEX Composite</t>
  </si>
  <si>
    <t>Open</t>
  </si>
  <si>
    <t>Average of Daily Close #</t>
  </si>
  <si>
    <t># Average during the period.</t>
  </si>
  <si>
    <t>Source: MCX</t>
  </si>
  <si>
    <t xml:space="preserve">
Bullion</t>
  </si>
  <si>
    <t xml:space="preserve">
Energy</t>
  </si>
  <si>
    <t>Open interest at the end of the period</t>
  </si>
  <si>
    <t>Options</t>
  </si>
  <si>
    <t>Bullion</t>
  </si>
  <si>
    <t xml:space="preserve">Call Options </t>
  </si>
  <si>
    <t xml:space="preserve">Put Options </t>
  </si>
  <si>
    <t>Note: Options Turnover is based on Notional value (i.e. Strike Price + Premium).</t>
  </si>
  <si>
    <t xml:space="preserve">
Metal</t>
  </si>
  <si>
    <t>Source: NCDEX</t>
  </si>
  <si>
    <t>Agriculture</t>
  </si>
  <si>
    <t xml:space="preserve">Bullion </t>
  </si>
  <si>
    <t xml:space="preserve">Energy </t>
  </si>
  <si>
    <r>
      <t>Turnover 
(</t>
    </r>
    <r>
      <rPr>
        <sz val="11"/>
        <color theme="1"/>
        <rFont val="Garamond"/>
        <family val="1"/>
      </rPr>
      <t>₹</t>
    </r>
    <r>
      <rPr>
        <b/>
        <sz val="11"/>
        <color theme="1"/>
        <rFont val="Garamond"/>
        <family val="1"/>
      </rPr>
      <t xml:space="preserve"> crore)</t>
    </r>
  </si>
  <si>
    <t>Note: 1. Conversion factor for Brent Crude Oil of Energy segment is 1 Tonne = 7.33 Barrels</t>
  </si>
  <si>
    <t>Metals</t>
  </si>
  <si>
    <r>
      <t xml:space="preserve"> Value
(</t>
    </r>
    <r>
      <rPr>
        <sz val="11"/>
        <color theme="1"/>
        <rFont val="Garamond"/>
        <family val="1"/>
      </rPr>
      <t>₹</t>
    </r>
    <r>
      <rPr>
        <b/>
        <sz val="11"/>
        <color theme="1"/>
        <rFont val="Garamond"/>
        <family val="1"/>
      </rPr>
      <t xml:space="preserve"> crore)</t>
    </r>
  </si>
  <si>
    <t>No. of contracts traded</t>
  </si>
  <si>
    <t xml:space="preserve"> Year</t>
  </si>
  <si>
    <t>Notes :1.''Category of 'others' include clients which do not fall in specific categories mentioned above, clients registered such as retail, HUF, individual proprietary firms, partnership firms, public and private companies, body corporates, etc.</t>
  </si>
  <si>
    <t>2. Data on percentage of participants for financial year is average of the monthly share.</t>
  </si>
  <si>
    <t xml:space="preserve">
Source: MCX, NCDEX, BSE and NSE</t>
  </si>
  <si>
    <t>Exchange &amp; Segment</t>
  </si>
  <si>
    <t>Commodity Type</t>
  </si>
  <si>
    <t>Name of the Commodity Contract</t>
  </si>
  <si>
    <t>Contract Size</t>
  </si>
  <si>
    <t>Quotation</t>
  </si>
  <si>
    <t>Close Price</t>
  </si>
  <si>
    <t>Average Daily Open Interest in Aug-24</t>
  </si>
  <si>
    <t>No of Contracts</t>
  </si>
  <si>
    <t>Values of Contracts (₹ Crore)</t>
  </si>
  <si>
    <t>MCX Futures</t>
  </si>
  <si>
    <t>Gold</t>
  </si>
  <si>
    <t>1 'KG</t>
  </si>
  <si>
    <t>₹/10 grams</t>
  </si>
  <si>
    <t>Gold Mini</t>
  </si>
  <si>
    <t>100 'Grams</t>
  </si>
  <si>
    <t>Gold Guinea</t>
  </si>
  <si>
    <t>8 'Grams</t>
  </si>
  <si>
    <t>₹/8 grams</t>
  </si>
  <si>
    <t>Gold Petals</t>
  </si>
  <si>
    <t>1 'Gram</t>
  </si>
  <si>
    <t>₹/1 grams</t>
  </si>
  <si>
    <t>Silver</t>
  </si>
  <si>
    <t>30 'KGs</t>
  </si>
  <si>
    <t>₹/ KG</t>
  </si>
  <si>
    <t>Silver Mini</t>
  </si>
  <si>
    <t>5 'KGs</t>
  </si>
  <si>
    <t>Silver Micro</t>
  </si>
  <si>
    <t>1 'KGs</t>
  </si>
  <si>
    <t>Total for Bullion</t>
  </si>
  <si>
    <t>Base Metals</t>
  </si>
  <si>
    <t>Aluminium</t>
  </si>
  <si>
    <t>5 MT</t>
  </si>
  <si>
    <t>Aluminium Mini</t>
  </si>
  <si>
    <t>1 MT</t>
  </si>
  <si>
    <t>Copper</t>
  </si>
  <si>
    <t>2.5 MT</t>
  </si>
  <si>
    <t>Lead</t>
  </si>
  <si>
    <t>Lead Mini</t>
  </si>
  <si>
    <t>Nickel</t>
  </si>
  <si>
    <t>1.5 MT</t>
  </si>
  <si>
    <t>Steel Rebar</t>
  </si>
  <si>
    <t>₹/ MT</t>
  </si>
  <si>
    <t>Zinc</t>
  </si>
  <si>
    <t>Zinc Mini</t>
  </si>
  <si>
    <t>Total for Base Metals</t>
  </si>
  <si>
    <t>Agri</t>
  </si>
  <si>
    <t>Cotton Candy</t>
  </si>
  <si>
    <t>₹/ per candy</t>
  </si>
  <si>
    <t>Mentha Oil</t>
  </si>
  <si>
    <t>360 KGs</t>
  </si>
  <si>
    <t>Kapas</t>
  </si>
  <si>
    <t>4 MT</t>
  </si>
  <si>
    <t>₹/20 KG</t>
  </si>
  <si>
    <t>Total for Agri.</t>
  </si>
  <si>
    <t>Crude Oil</t>
  </si>
  <si>
    <t>100 barrels</t>
  </si>
  <si>
    <t>₹/ Barrel</t>
  </si>
  <si>
    <t>Crude Oil Mini</t>
  </si>
  <si>
    <t>10 barrels</t>
  </si>
  <si>
    <t xml:space="preserve">Natural Gas </t>
  </si>
  <si>
    <t>1250 mmBtu</t>
  </si>
  <si>
    <t>₹/ mmBtu</t>
  </si>
  <si>
    <t>Natural Gas Mini</t>
  </si>
  <si>
    <t>250 mmBtu</t>
  </si>
  <si>
    <t>Total for Energy</t>
  </si>
  <si>
    <t xml:space="preserve">iCOMDEX Bullion </t>
  </si>
  <si>
    <t>₹/ Unit</t>
  </si>
  <si>
    <t>iCOMDEX Metal</t>
  </si>
  <si>
    <t>Total for Index Futures</t>
  </si>
  <si>
    <t>Total MCX Futures</t>
  </si>
  <si>
    <t>MCX Options</t>
  </si>
  <si>
    <t>Total MCX Options</t>
  </si>
  <si>
    <t>1 Option here refers to  'Option on commodity Futures'</t>
  </si>
  <si>
    <t>2. Closing prices have been considered for the most active contract at the end of month</t>
  </si>
  <si>
    <t xml:space="preserve">3. Average Daily OI and Values of Contract have been derived by taking the sum of end of day OI and then dividing by no. of trading days during the month. ( Deepavali Muhurat trading is not counted as trading day) </t>
  </si>
  <si>
    <t>4. Options Turnover is based on Notional value.</t>
  </si>
  <si>
    <t>Source : MCX</t>
  </si>
  <si>
    <t>Average Daily Open Interest in May 2024</t>
  </si>
  <si>
    <t>Symbol</t>
  </si>
  <si>
    <t xml:space="preserve"> 
NCDEX Futures</t>
  </si>
  <si>
    <t xml:space="preserve"> 
Agri.</t>
  </si>
  <si>
    <t>Bajra</t>
  </si>
  <si>
    <t>BAJRA</t>
  </si>
  <si>
    <t>10 MT</t>
  </si>
  <si>
    <t>₹/ Quintal</t>
  </si>
  <si>
    <t>Barley</t>
  </si>
  <si>
    <t>BARLEYJPR</t>
  </si>
  <si>
    <t>CASTOROIL</t>
  </si>
  <si>
    <t>2MT</t>
  </si>
  <si>
    <t>₹/ 10 KG</t>
  </si>
  <si>
    <t>Castorseed</t>
  </si>
  <si>
    <t>CASTOR</t>
  </si>
  <si>
    <t>Chana</t>
  </si>
  <si>
    <t>CHANA</t>
  </si>
  <si>
    <t>Coffee</t>
  </si>
  <si>
    <t>COFFEE</t>
  </si>
  <si>
    <t>1MT</t>
  </si>
  <si>
    <t>Coriander</t>
  </si>
  <si>
    <t>DHANIYA</t>
  </si>
  <si>
    <t xml:space="preserve">Cotton   </t>
  </si>
  <si>
    <t>COTTON</t>
  </si>
  <si>
    <t>₹/ Bale</t>
  </si>
  <si>
    <t>Cotton seed oil cake</t>
  </si>
  <si>
    <t>COCUDAKL</t>
  </si>
  <si>
    <t>CPO</t>
  </si>
  <si>
    <t>Guar seed</t>
  </si>
  <si>
    <t>GUARSEED10</t>
  </si>
  <si>
    <t>Guargum</t>
  </si>
  <si>
    <t>GUARGUM5</t>
  </si>
  <si>
    <t>GROUNDNUT</t>
  </si>
  <si>
    <t>Gur</t>
  </si>
  <si>
    <t>GUR</t>
  </si>
  <si>
    <t>₹/ 40KG</t>
  </si>
  <si>
    <t>Isabgol</t>
  </si>
  <si>
    <t>ISABGOL</t>
  </si>
  <si>
    <t>3 MT</t>
  </si>
  <si>
    <t>Jeera</t>
  </si>
  <si>
    <t>JEERAMINI</t>
  </si>
  <si>
    <t>JEERAUNJHA</t>
  </si>
  <si>
    <t>KAPAS</t>
  </si>
  <si>
    <t>₹/ 20KG</t>
  </si>
  <si>
    <t>Maize</t>
  </si>
  <si>
    <t>MAIZE</t>
  </si>
  <si>
    <t>Refined Soy Oil</t>
  </si>
  <si>
    <t>SYOREF</t>
  </si>
  <si>
    <t>RM seed</t>
  </si>
  <si>
    <t>RMSEED</t>
  </si>
  <si>
    <t>Sesameseed</t>
  </si>
  <si>
    <t>SESAMESEED</t>
  </si>
  <si>
    <t>Soy bean</t>
  </si>
  <si>
    <t>SYBEANIDR</t>
  </si>
  <si>
    <t>Soyameal</t>
  </si>
  <si>
    <t>SBMEALIDR</t>
  </si>
  <si>
    <t>SUNOIL</t>
  </si>
  <si>
    <t>Turmeric</t>
  </si>
  <si>
    <t>TMCFGRNZM</t>
  </si>
  <si>
    <t>Wheat</t>
  </si>
  <si>
    <t>WHEATFAQ</t>
  </si>
  <si>
    <t>Steel Long</t>
  </si>
  <si>
    <t>STEEL</t>
  </si>
  <si>
    <t>Total for Metal</t>
  </si>
  <si>
    <t>Index</t>
  </si>
  <si>
    <t>AGRIDEX</t>
  </si>
  <si>
    <t>1 lot</t>
  </si>
  <si>
    <t>GUAREX</t>
  </si>
  <si>
    <t>SOYDEX</t>
  </si>
  <si>
    <t>Total Index Futures</t>
  </si>
  <si>
    <t>Total NCDEX Futures</t>
  </si>
  <si>
    <t xml:space="preserve">
NCDEX Options</t>
  </si>
  <si>
    <t>Agri.</t>
  </si>
  <si>
    <t>Guarseed</t>
  </si>
  <si>
    <t>Soybean</t>
  </si>
  <si>
    <t>RM Seed</t>
  </si>
  <si>
    <t>Total NCDEX Options</t>
  </si>
  <si>
    <t>Note: 1. AGRIDEX volume are in '000 lots and is not included for computing the total volume in "000 tonnes" .</t>
  </si>
  <si>
    <t>2. For Options traded qty is in '000 tons.</t>
  </si>
  <si>
    <t>Values of Contracts (₹ crore)</t>
  </si>
  <si>
    <t xml:space="preserve">
BSE Futures</t>
  </si>
  <si>
    <t>1 KG</t>
  </si>
  <si>
    <t>30 KGs</t>
  </si>
  <si>
    <t>Gold M</t>
  </si>
  <si>
    <t>100 Grams</t>
  </si>
  <si>
    <t>SilverKG</t>
  </si>
  <si>
    <t>5 KG</t>
  </si>
  <si>
    <t>SilverM</t>
  </si>
  <si>
    <t xml:space="preserve"> 1 KG</t>
  </si>
  <si>
    <t xml:space="preserve">
Agri.</t>
  </si>
  <si>
    <t>Guar Seed</t>
  </si>
  <si>
    <t>Cotton29</t>
  </si>
  <si>
    <t>BSE Almond</t>
  </si>
  <si>
    <t>1000 KGs</t>
  </si>
  <si>
    <t>CottonJ34^</t>
  </si>
  <si>
    <t>25 Bales</t>
  </si>
  <si>
    <t>SUFIBLT (Steel Billets Futures)</t>
  </si>
  <si>
    <t>Brent Crude</t>
  </si>
  <si>
    <t>WTI Crude</t>
  </si>
  <si>
    <t xml:space="preserve">
BSE Options</t>
  </si>
  <si>
    <t xml:space="preserve"> 
Bullion</t>
  </si>
  <si>
    <t>30 Kg</t>
  </si>
  <si>
    <t>Silver KG</t>
  </si>
  <si>
    <t>₹/ BBL</t>
  </si>
  <si>
    <t xml:space="preserve">
Total -BSE Options</t>
  </si>
  <si>
    <t xml:space="preserve">
NSE Futures</t>
  </si>
  <si>
    <t>Gold 1G</t>
  </si>
  <si>
    <t>1Gram</t>
  </si>
  <si>
    <t>₹/ gram</t>
  </si>
  <si>
    <t>SILVERM</t>
  </si>
  <si>
    <t>5 KGs</t>
  </si>
  <si>
    <t>SILVERMIC</t>
  </si>
  <si>
    <t xml:space="preserve"> Energy</t>
  </si>
  <si>
    <t>Brent Crude Oil</t>
  </si>
  <si>
    <t>100 Barrel</t>
  </si>
  <si>
    <t>Brent Crude Oil Mini</t>
  </si>
  <si>
    <t>10 Barrel</t>
  </si>
  <si>
    <t>Natural Gas</t>
  </si>
  <si>
    <t>100 Barrels</t>
  </si>
  <si>
    <t>Crude Degummed  Soybean Oil </t>
  </si>
  <si>
    <t>₹/10 KGs</t>
  </si>
  <si>
    <t>Total for base metals</t>
  </si>
  <si>
    <t>Total -NSE Futures</t>
  </si>
  <si>
    <t xml:space="preserve">
NSE Options</t>
  </si>
  <si>
    <t>One NSE Natural Gas futures contract</t>
  </si>
  <si>
    <t>One NSE WTI Crude Oil futures contract</t>
  </si>
  <si>
    <t>Total -NSE Option</t>
  </si>
  <si>
    <t>Total -NSE Options</t>
  </si>
  <si>
    <t>Source : BSE and NSE</t>
  </si>
  <si>
    <t>Source: Custodians</t>
  </si>
  <si>
    <t>1. The city-wise distribution of turnover is based on the cities uploaded in the UCC database of the Exchange for clientele trades and members registered office city for proprietary trades.</t>
  </si>
  <si>
    <t>i) BSE</t>
  </si>
  <si>
    <t>ii) NSE</t>
  </si>
  <si>
    <t>iii) MSEI</t>
  </si>
  <si>
    <t>i) MCX</t>
  </si>
  <si>
    <t>ii) NCDEX</t>
  </si>
  <si>
    <t>iii) ICEX</t>
  </si>
  <si>
    <t>iv) BSE</t>
  </si>
  <si>
    <t>v) NSE</t>
  </si>
  <si>
    <t>i) NSDL</t>
  </si>
  <si>
    <t>ii) CDSL</t>
  </si>
  <si>
    <t>Market Intermediaries/Institutions</t>
  </si>
  <si>
    <t>Other Intermediaries</t>
  </si>
  <si>
    <t>Amount 
(₹  crore)</t>
  </si>
  <si>
    <t>Amount 
(₹ crore)</t>
  </si>
  <si>
    <t>Amount
(₹ crore)</t>
  </si>
  <si>
    <t>Sl. No.</t>
  </si>
  <si>
    <t>Brokers (Cash Segment) (i+ii+iii)</t>
  </si>
  <si>
    <t>Brokers (Equity Derivatives Segment) (i+ii+iii)</t>
  </si>
  <si>
    <t>Brokers (Currency Derivatives Segment) (i+ii+iii)</t>
  </si>
  <si>
    <t>Brokers (Debt Segment) (i+ii+iii)</t>
  </si>
  <si>
    <t>Brokers (Commodity Derivatives Segment) (i+ii+iii+iv+v)</t>
  </si>
  <si>
    <t>Corporate Brokers(Cash Segment) (i+ii+iii)</t>
  </si>
  <si>
    <t>Depository Participants (i+ii)</t>
  </si>
  <si>
    <t xml:space="preserve">Source: Exchanges </t>
  </si>
  <si>
    <t>Source: Exchanges</t>
  </si>
  <si>
    <t>Sep-24, Both NSE and BSE amount includes CCDS of 150000 of Rs. 100000 (issue size of Rs. 1500crores)</t>
  </si>
  <si>
    <t>Bharat Electronics Ltd.</t>
  </si>
  <si>
    <t>Trent Ltd.</t>
  </si>
  <si>
    <t>5. Data Not Available w.r.t. Column 'H' and 'I' in view of interoperability of the clearing corporations.</t>
  </si>
  <si>
    <t>1. Beta &amp; R2 are calculated for the trailing 12 months .Beta measures the  degree to which any portfolio of stocks is affected as compared to the effect on the market as a wholewhole.</t>
  </si>
  <si>
    <t>Notional turnover considered in case of futures contracts.</t>
  </si>
  <si>
    <t>Total Premium Turnover is the aggregate of Total Index Options Premium Turnover and Total Stock Options Premium Turnover.</t>
  </si>
  <si>
    <t>Calls</t>
  </si>
  <si>
    <t>Puts</t>
  </si>
  <si>
    <t>Turnover 
(₹ crore)</t>
  </si>
  <si>
    <t>Value
(₹ crore)</t>
  </si>
  <si>
    <t xml:space="preserve">Please note that percentage derived is by dividing individual index turnover (futures+options) as a percentage of total index turnover (futures+options) </t>
  </si>
  <si>
    <t xml:space="preserve">Notes: 1. Trading Value :- For Futures, Value of contract = Traded Qty*Traded Price. </t>
  </si>
  <si>
    <t>2. For Options, Value of contract = Traded Qty*(Strike Price+Traded Premium)</t>
  </si>
  <si>
    <r>
      <t>Source:</t>
    </r>
    <r>
      <rPr>
        <b/>
        <sz val="11"/>
        <color indexed="8"/>
        <rFont val="Garamond"/>
        <family val="1"/>
      </rPr>
      <t xml:space="preserve"> NSE</t>
    </r>
  </si>
  <si>
    <r>
      <t xml:space="preserve">Source: </t>
    </r>
    <r>
      <rPr>
        <b/>
        <sz val="10"/>
        <color indexed="8"/>
        <rFont val="Garamond"/>
        <family val="1"/>
      </rPr>
      <t>SEBI</t>
    </r>
  </si>
  <si>
    <t>Amount
 (₹ crore)</t>
  </si>
  <si>
    <t>Net assets of INR 88,150.93 crores pertaining to Funds of Funds Schemes for October 31, 2024 is not included in the above data.</t>
  </si>
  <si>
    <r>
      <t xml:space="preserve">Number of </t>
    </r>
    <r>
      <rPr>
        <b/>
        <sz val="11"/>
        <color indexed="8"/>
        <rFont val="Garamond"/>
        <family val="1"/>
      </rPr>
      <t>companies</t>
    </r>
    <r>
      <rPr>
        <sz val="11"/>
        <color indexed="8"/>
        <rFont val="Garamond"/>
        <family val="1"/>
      </rPr>
      <t xml:space="preserve"> signed up to make their shares available for dematerialization</t>
    </r>
  </si>
  <si>
    <r>
      <t xml:space="preserve">Number of </t>
    </r>
    <r>
      <rPr>
        <b/>
        <sz val="11"/>
        <color indexed="8"/>
        <rFont val="Garamond"/>
        <family val="1"/>
      </rPr>
      <t>Depository Participants</t>
    </r>
    <r>
      <rPr>
        <sz val="11"/>
        <color indexed="8"/>
        <rFont val="Garamond"/>
        <family val="1"/>
      </rPr>
      <t xml:space="preserve"> (registered)</t>
    </r>
  </si>
  <si>
    <r>
      <t xml:space="preserve">Number of </t>
    </r>
    <r>
      <rPr>
        <b/>
        <sz val="11"/>
        <color indexed="8"/>
        <rFont val="Garamond"/>
        <family val="1"/>
      </rPr>
      <t>Clearing Corporations</t>
    </r>
    <r>
      <rPr>
        <sz val="11"/>
        <color indexed="8"/>
        <rFont val="Garamond"/>
        <family val="1"/>
      </rPr>
      <t xml:space="preserve"> (connected)</t>
    </r>
  </si>
  <si>
    <r>
      <t xml:space="preserve">Number of </t>
    </r>
    <r>
      <rPr>
        <b/>
        <sz val="11"/>
        <color indexed="8"/>
        <rFont val="Garamond"/>
        <family val="1"/>
      </rPr>
      <t>Investors Accounts</t>
    </r>
  </si>
  <si>
    <r>
      <rPr>
        <b/>
        <sz val="11"/>
        <color indexed="8"/>
        <rFont val="Garamond"/>
        <family val="1"/>
      </rPr>
      <t>Quantity</t>
    </r>
    <r>
      <rPr>
        <sz val="11"/>
        <color indexed="8"/>
        <rFont val="Garamond"/>
        <family val="1"/>
      </rPr>
      <t xml:space="preserve"> of Shares dematerialized</t>
    </r>
  </si>
  <si>
    <r>
      <rPr>
        <b/>
        <sz val="11"/>
        <color indexed="8"/>
        <rFont val="Garamond"/>
        <family val="1"/>
      </rPr>
      <t>Value</t>
    </r>
    <r>
      <rPr>
        <sz val="11"/>
        <color indexed="8"/>
        <rFont val="Garamond"/>
        <family val="1"/>
      </rPr>
      <t xml:space="preserve"> of Shares dematerialized</t>
    </r>
  </si>
  <si>
    <r>
      <rPr>
        <b/>
        <sz val="11"/>
        <color indexed="8"/>
        <rFont val="Garamond"/>
        <family val="1"/>
      </rPr>
      <t>Quantity</t>
    </r>
    <r>
      <rPr>
        <sz val="11"/>
        <color indexed="8"/>
        <rFont val="Garamond"/>
        <family val="1"/>
      </rPr>
      <t xml:space="preserve"> of Securities dematerialized #</t>
    </r>
  </si>
  <si>
    <r>
      <rPr>
        <b/>
        <sz val="11"/>
        <color indexed="8"/>
        <rFont val="Garamond"/>
        <family val="1"/>
      </rPr>
      <t>Value</t>
    </r>
    <r>
      <rPr>
        <sz val="11"/>
        <color indexed="8"/>
        <rFont val="Garamond"/>
        <family val="1"/>
      </rPr>
      <t xml:space="preserve"> of Securities dematerialized #</t>
    </r>
  </si>
  <si>
    <r>
      <rPr>
        <b/>
        <sz val="11"/>
        <color indexed="8"/>
        <rFont val="Garamond"/>
        <family val="1"/>
      </rPr>
      <t>Quantity</t>
    </r>
    <r>
      <rPr>
        <sz val="11"/>
        <color indexed="8"/>
        <rFont val="Garamond"/>
        <family val="1"/>
      </rPr>
      <t xml:space="preserve"> of shares settled during the month</t>
    </r>
  </si>
  <si>
    <r>
      <rPr>
        <b/>
        <sz val="11"/>
        <color indexed="8"/>
        <rFont val="Garamond"/>
        <family val="1"/>
      </rPr>
      <t>Average Quantity</t>
    </r>
    <r>
      <rPr>
        <sz val="11"/>
        <color indexed="8"/>
        <rFont val="Garamond"/>
        <family val="1"/>
      </rPr>
      <t xml:space="preserve"> of shares settled daily (quantity of shares settled during the month divided by actual settlement days)</t>
    </r>
  </si>
  <si>
    <r>
      <rPr>
        <b/>
        <sz val="11"/>
        <color indexed="8"/>
        <rFont val="Garamond"/>
        <family val="1"/>
      </rPr>
      <t>Value</t>
    </r>
    <r>
      <rPr>
        <sz val="11"/>
        <color indexed="8"/>
        <rFont val="Garamond"/>
        <family val="1"/>
      </rPr>
      <t xml:space="preserve"> of shares settled during the month in dematerialized form</t>
    </r>
  </si>
  <si>
    <r>
      <rPr>
        <b/>
        <sz val="11"/>
        <color indexed="8"/>
        <rFont val="Garamond"/>
        <family val="1"/>
      </rPr>
      <t>Average Value</t>
    </r>
    <r>
      <rPr>
        <sz val="11"/>
        <color indexed="8"/>
        <rFont val="Garamond"/>
        <family val="1"/>
      </rPr>
      <t xml:space="preserve"> of shares settled daily (value of shares settled during the month divided by actual settlement days)</t>
    </r>
  </si>
  <si>
    <r>
      <t xml:space="preserve">The ratio of dematerialized </t>
    </r>
    <r>
      <rPr>
        <b/>
        <sz val="11"/>
        <color indexed="8"/>
        <rFont val="Garamond"/>
        <family val="1"/>
      </rPr>
      <t>equity shares</t>
    </r>
    <r>
      <rPr>
        <sz val="11"/>
        <color indexed="8"/>
        <rFont val="Garamond"/>
        <family val="1"/>
      </rPr>
      <t xml:space="preserve"> to the total outstanding shares market value</t>
    </r>
  </si>
  <si>
    <t xml:space="preserve">Notes: 1. Shares includes only equity shares. </t>
  </si>
  <si>
    <t xml:space="preserve">2. Securities include common equity shares, preference shares, debenture, MF units, etc. </t>
  </si>
  <si>
    <t>3. Quantity and value of shares mentioned are single sided.</t>
  </si>
  <si>
    <t>4. #Source for listed securities information: Issuer/ NSE/BSE.</t>
  </si>
  <si>
    <t>5. * Training Programmes conducted for number of representatives of Corporates, DPs and Brokers indicates Number of candidates attended such programme</t>
  </si>
  <si>
    <t>DPs Locations</t>
  </si>
  <si>
    <t>Demat Quantity 
(million securities)</t>
  </si>
  <si>
    <t>Year/  Month</t>
  </si>
  <si>
    <t>MCX BULLDEX</t>
  </si>
  <si>
    <t>MCX METLDEX</t>
  </si>
  <si>
    <t>MCX ENRGDEX</t>
  </si>
  <si>
    <t>Average of close during the period</t>
  </si>
  <si>
    <t xml:space="preserve">Table 66: Trends in Commodity Derivatives at MCX </t>
  </si>
  <si>
    <t>No.of Trading days</t>
  </si>
  <si>
    <t>iCOMDEX Bullion</t>
  </si>
  <si>
    <t>iCOMDEX Energy</t>
  </si>
  <si>
    <t>Total Futures</t>
  </si>
  <si>
    <t>Open Interest at the end of the period</t>
  </si>
  <si>
    <r>
      <t>Turnover (</t>
    </r>
    <r>
      <rPr>
        <sz val="11"/>
        <color theme="1"/>
        <rFont val="Garamond"/>
        <family val="1"/>
      </rPr>
      <t>₹</t>
    </r>
    <r>
      <rPr>
        <b/>
        <sz val="11"/>
        <color theme="1"/>
        <rFont val="Garamond"/>
        <family val="1"/>
      </rPr>
      <t xml:space="preserve"> crore)</t>
    </r>
  </si>
  <si>
    <t xml:space="preserve"> No. of contracts</t>
  </si>
  <si>
    <r>
      <t>Value
(</t>
    </r>
    <r>
      <rPr>
        <sz val="11"/>
        <color theme="1"/>
        <rFont val="Garamond"/>
        <family val="1"/>
      </rPr>
      <t>₹</t>
    </r>
    <r>
      <rPr>
        <b/>
        <sz val="11"/>
        <color theme="1"/>
        <rFont val="Garamond"/>
        <family val="1"/>
      </rPr>
      <t xml:space="preserve"> crore)</t>
    </r>
  </si>
  <si>
    <t>Total Options</t>
  </si>
  <si>
    <r>
      <t>Notional Value 
(</t>
    </r>
    <r>
      <rPr>
        <sz val="11"/>
        <rFont val="Garamond"/>
        <family val="1"/>
      </rPr>
      <t>₹</t>
    </r>
    <r>
      <rPr>
        <b/>
        <sz val="11"/>
        <rFont val="Garamond"/>
        <family val="1"/>
      </rPr>
      <t xml:space="preserve"> crore)</t>
    </r>
  </si>
  <si>
    <t xml:space="preserve">Table 67: Trends in Commodity Derivatives at NCDEX </t>
  </si>
  <si>
    <t xml:space="preserve">Agriculture </t>
  </si>
  <si>
    <t xml:space="preserve">Agridex Index </t>
  </si>
  <si>
    <t>Metal</t>
  </si>
  <si>
    <t xml:space="preserve">Call options </t>
  </si>
  <si>
    <t xml:space="preserve"> Put options </t>
  </si>
  <si>
    <t>Notional Value 
(₹ crore)</t>
  </si>
  <si>
    <t xml:space="preserve">Table 68: Trends in Commodity Derivatives at BSE </t>
  </si>
  <si>
    <t>Base Metal</t>
  </si>
  <si>
    <r>
      <t>Turnover (</t>
    </r>
    <r>
      <rPr>
        <sz val="11"/>
        <color theme="1"/>
        <rFont val="Garamond"/>
        <family val="1"/>
      </rPr>
      <t xml:space="preserve">₹ </t>
    </r>
    <r>
      <rPr>
        <b/>
        <sz val="11"/>
        <color theme="1"/>
        <rFont val="Garamond"/>
        <family val="1"/>
      </rPr>
      <t>crore)</t>
    </r>
  </si>
  <si>
    <r>
      <t>Turnover 
(</t>
    </r>
    <r>
      <rPr>
        <sz val="11"/>
        <color theme="1"/>
        <rFont val="Garamond"/>
        <family val="1"/>
      </rPr>
      <t xml:space="preserve">₹ </t>
    </r>
    <r>
      <rPr>
        <b/>
        <sz val="11"/>
        <color theme="1"/>
        <rFont val="Garamond"/>
        <family val="1"/>
      </rPr>
      <t>crore)</t>
    </r>
  </si>
  <si>
    <t>Table 70 : Participant-wise Percentage Share of Turnover in Commodity Derivatives Segment</t>
  </si>
  <si>
    <t>Farmers / FPOs</t>
  </si>
  <si>
    <t>VCPs/ Hedger</t>
  </si>
  <si>
    <t>Proprietary traders</t>
  </si>
  <si>
    <t>Domestic Financial institutional investors</t>
  </si>
  <si>
    <t>Foreign Participants</t>
  </si>
  <si>
    <t>Table 71: Commodity-wise Turnover and Trading Volume at MCX</t>
  </si>
  <si>
    <t>No. of Contracts Traded</t>
  </si>
  <si>
    <t>Cotton Oil</t>
  </si>
  <si>
    <t xml:space="preserve">Table 72: Commodity-wise Turnover and Trading Volume at NCDEX </t>
  </si>
  <si>
    <t>Cotton Wash Oil</t>
  </si>
  <si>
    <t>COTWASOIL</t>
  </si>
  <si>
    <t>Cruide Sunflower Oil</t>
  </si>
  <si>
    <t>Yellow Peas</t>
  </si>
  <si>
    <t>YELLOWP</t>
  </si>
  <si>
    <t>Table 73:  Commodity-wise Turnover and Trading Volume at BSE and NSE</t>
  </si>
  <si>
    <t>Values of Contracts (Rs Crore)</t>
  </si>
  <si>
    <t>Total -BSE Futures</t>
  </si>
  <si>
    <t>GOLDGUINEA</t>
  </si>
  <si>
    <t>8 Grams</t>
  </si>
  <si>
    <t>CRUDEOILM</t>
  </si>
  <si>
    <t>NATGASMINI</t>
  </si>
  <si>
    <t>ALUMINI</t>
  </si>
  <si>
    <t>ALUMINIUM</t>
  </si>
  <si>
    <t>LEAD</t>
  </si>
  <si>
    <t>LEADMINI</t>
  </si>
  <si>
    <t>NICKEL</t>
  </si>
  <si>
    <t>1500 kgs</t>
  </si>
  <si>
    <t>ZINC</t>
  </si>
  <si>
    <t>ZINCMINI</t>
  </si>
  <si>
    <t>GOLD</t>
  </si>
  <si>
    <t>COPPER</t>
  </si>
  <si>
    <t>8406.97^^^</t>
  </si>
  <si>
    <t>IX.  Index of Industrial Production (Base year 2011-12 = 100)**</t>
  </si>
  <si>
    <t>^^^ as on October 25, 2024</t>
  </si>
  <si>
    <t xml:space="preserve">48 Candy
(355.56 kg/Candy)
</t>
  </si>
  <si>
    <t>NSE SME IPO</t>
  </si>
  <si>
    <t>HDFCBANK</t>
  </si>
  <si>
    <t>RELIANCE</t>
  </si>
  <si>
    <t>ICICIBANK</t>
  </si>
  <si>
    <t>INFY</t>
  </si>
  <si>
    <t>ITC</t>
  </si>
  <si>
    <t>LT</t>
  </si>
  <si>
    <t>BHARTIARTL</t>
  </si>
  <si>
    <t>TCS</t>
  </si>
  <si>
    <t>AXISBANK</t>
  </si>
  <si>
    <t>SBIN</t>
  </si>
  <si>
    <t>M&amp;M</t>
  </si>
  <si>
    <t>KOTAKBANK</t>
  </si>
  <si>
    <t>HINDUNILVR</t>
  </si>
  <si>
    <t>HCLTECH</t>
  </si>
  <si>
    <t>SUNPHARMA</t>
  </si>
  <si>
    <t>BAJFINANCE</t>
  </si>
  <si>
    <t>NTPC</t>
  </si>
  <si>
    <t>TATAMOTORS</t>
  </si>
  <si>
    <t>TRENT</t>
  </si>
  <si>
    <t>POWERGRID</t>
  </si>
  <si>
    <t>MARUTI</t>
  </si>
  <si>
    <t>TITAN</t>
  </si>
  <si>
    <t>ONGC</t>
  </si>
  <si>
    <t>ULTRACEMCO</t>
  </si>
  <si>
    <t>TATASTEEL</t>
  </si>
  <si>
    <t>BAJAJ-AUTO</t>
  </si>
  <si>
    <t>ASIANPAINT</t>
  </si>
  <si>
    <t>JIOFIN</t>
  </si>
  <si>
    <t>TECHM</t>
  </si>
  <si>
    <t>HINDALCO</t>
  </si>
  <si>
    <t>COALINDIA</t>
  </si>
  <si>
    <t>ADANIPORTS</t>
  </si>
  <si>
    <t>WIPRO</t>
  </si>
  <si>
    <t>ADANIENT</t>
  </si>
  <si>
    <t>INDUSINDBK</t>
  </si>
  <si>
    <t>Table 3: Offers closed during November 2024 under SEBI (Substantial Acquisition of Shares and Takeover) Regulations, 2011</t>
  </si>
  <si>
    <t>Table 24: Component Stocks: S&amp;P BSE Sensex during December, 2024</t>
  </si>
  <si>
    <t>Table 25: Component Stocks: Nifty 50 Index during December, 2024</t>
  </si>
  <si>
    <t>Table 26: Component Stocks: SX40 Index during December, 2024</t>
  </si>
  <si>
    <t>BEL</t>
  </si>
  <si>
    <t>BAJAJFINSV</t>
  </si>
  <si>
    <t>SHRIRAMFIN</t>
  </si>
  <si>
    <t>HAL</t>
  </si>
  <si>
    <t>TATAPOWER</t>
  </si>
  <si>
    <t>2024-25 (Till December-24)</t>
  </si>
  <si>
    <t>BSE SME</t>
  </si>
  <si>
    <t>One Mobikwik Systems Limited</t>
  </si>
  <si>
    <t>Sai Life Sciences Limited</t>
  </si>
  <si>
    <t>Vishal Mega Mart Limited</t>
  </si>
  <si>
    <t>Yash Highvoltage Limited</t>
  </si>
  <si>
    <t>International Gemmological Institute India Limited</t>
  </si>
  <si>
    <t>NACDAC Infrastructure Limited</t>
  </si>
  <si>
    <t>Sanathan Textiles Limited</t>
  </si>
  <si>
    <t>Concord Enviro Systems Limited</t>
  </si>
  <si>
    <t>DAM Capital Advisors Limited</t>
  </si>
  <si>
    <t>Transrail Lighting Limited</t>
  </si>
  <si>
    <t>Ventive Hospitality Limited</t>
  </si>
  <si>
    <t>Unimech Aerospace and Manufacturing Limited</t>
  </si>
  <si>
    <t>PMC Fincorp Limited</t>
  </si>
  <si>
    <t>ARC Finance Limited</t>
  </si>
  <si>
    <t>Edvenswa Enterprises Limited</t>
  </si>
  <si>
    <t>Hindware Home Innovation Limited</t>
  </si>
  <si>
    <t>Oriental Trimex Limited</t>
  </si>
  <si>
    <t>DMR Hydroengineering &amp; Infrastructures Limited</t>
  </si>
  <si>
    <t>Mercury Trade Links Ltd.</t>
  </si>
  <si>
    <t>Diligent Industries Limited</t>
  </si>
  <si>
    <t>UPL Limited</t>
  </si>
  <si>
    <t>Ushanti Colour Chem Limited</t>
  </si>
  <si>
    <t>Rajputana Biodiesel Limited</t>
  </si>
  <si>
    <t>C2C Advanced Systems Limited</t>
  </si>
  <si>
    <t>Abha Power and Steel Limited</t>
  </si>
  <si>
    <t>Apex Ecotech Limited</t>
  </si>
  <si>
    <t>Agarwal Toughened Glass India Limited</t>
  </si>
  <si>
    <t>Ganesh Infraworld Limited</t>
  </si>
  <si>
    <t>Emerald Tyre Manufacturers Limited</t>
  </si>
  <si>
    <t>Dhanlaxmi Crop Science Limited</t>
  </si>
  <si>
    <t>Purple United Sales Limited</t>
  </si>
  <si>
    <t>Supreme Facility Management Limited</t>
  </si>
  <si>
    <t>Identical Brains Studios Limited</t>
  </si>
  <si>
    <t>NewMalayalam Steel Limited</t>
  </si>
  <si>
    <t>Table 2: Company-Wise Capital Raised through Public and Rights Issues (Equity) (During the month of December 2024)</t>
  </si>
  <si>
    <t>2024-25 (upto December 31, 2024)</t>
  </si>
  <si>
    <t>Aarvee Denims &amp; Exports Limited</t>
  </si>
  <si>
    <t>Jaimin Kailash Gupta (“Acquirer”) alongwith Tarachand Gangasahay Agrawal (“PAC 1”) and Qmin Industries Ltd. ("PAC 2")</t>
  </si>
  <si>
    <t>MARUTI SECURITIES LIMITED</t>
  </si>
  <si>
    <t>Mr. Rama Swamy Reddy Pedinekaluva and Mr. Narsing Balwanth Singh</t>
  </si>
  <si>
    <t>Kothari Industrial Corporation Limited</t>
  </si>
  <si>
    <t>Mr. J. Rafiq Ahmed</t>
  </si>
  <si>
    <t>Astec Lifesciences Limited</t>
  </si>
  <si>
    <t>Mr. Nadir Godrej, Ms. Tanya Dubash, Ms. Nisaba Godrej and Mr. Pirojsha Godrej</t>
  </si>
  <si>
    <t>NHC Foods Limited</t>
  </si>
  <si>
    <t>Pradhin Limited</t>
  </si>
  <si>
    <t>Shangar Decor Limited</t>
  </si>
  <si>
    <t>Thinkink Picturez Limited</t>
  </si>
  <si>
    <t xml:space="preserve">Rajesh Power Services Limited </t>
  </si>
  <si>
    <t>Suraksha Diagnostic Limited</t>
  </si>
  <si>
    <t>Nisus Finance Services Co Limited</t>
  </si>
  <si>
    <t>Toss The Coin Limited</t>
  </si>
  <si>
    <t>Jungle Camps India Limited</t>
  </si>
  <si>
    <t>Inventurus Knowledge Solutions Limited</t>
  </si>
  <si>
    <t>HAMPS Bio Limited</t>
  </si>
  <si>
    <t>Mamata Machinery Limited</t>
  </si>
  <si>
    <t>Senores Pharmaceuticals Limited</t>
  </si>
  <si>
    <t>Carraro India Limited</t>
  </si>
  <si>
    <t>$ indicates as on December 31, 2024</t>
  </si>
  <si>
    <t>Open Interest at the end of  the Month
end of Month</t>
  </si>
  <si>
    <r>
      <t xml:space="preserve">Source: </t>
    </r>
    <r>
      <rPr>
        <b/>
        <sz val="10"/>
        <color indexed="8"/>
        <rFont val="Garamond"/>
        <family val="1"/>
      </rPr>
      <t>NSDL</t>
    </r>
  </si>
  <si>
    <t>$ indicates as on November 30, 2024</t>
  </si>
  <si>
    <t>Net Asset under management as on December 31, 2024
(₹ crore)</t>
  </si>
  <si>
    <t>Net Inflow(ve) / Outflow(-ve) for the period (since April 01, 2024 to December 31, 2024)
(₹ crore)</t>
  </si>
  <si>
    <t xml:space="preserve">Repurchase/ Redemption for the period (Since April 01, 2024 to December 31, 2024)
(₹ crore) </t>
  </si>
  <si>
    <t>Funds mobilised for the period (since April 01, 2024 to December 31, 2024)
(₹ crore)</t>
  </si>
  <si>
    <t>No.of folios as on December 31, 2024</t>
  </si>
  <si>
    <t>No.of schemes as on December 31, 2024</t>
  </si>
  <si>
    <t>3. Of the Nvvember 2023 AUM, Rs.22,53,069/- Crores are contributed by funds from EPFO/PFs.</t>
  </si>
  <si>
    <t>2. #In November 2024 AUM, Rs.26,22,420/- Crores are contributed by funds from EPFO/PFs.</t>
  </si>
  <si>
    <t>November, 2023</t>
  </si>
  <si>
    <t>November, 2024</t>
  </si>
  <si>
    <t>Table 63: Depository Statistics as on December 31, 2024</t>
  </si>
  <si>
    <t>Table 64: Number of Commodities Permitted and Traded at Exchanges during the Month (December, 2024)</t>
  </si>
  <si>
    <t>$ indicates till December 31, 2024</t>
  </si>
  <si>
    <t>^^ as on December 27, 2024</t>
  </si>
  <si>
    <t>$ Estimates of GDP for the First Quarter (April-June) as per MOSPI press release dated November 29, 2024</t>
  </si>
  <si>
    <t>#Quartely Estimates as per NSO, MOSPI press release dated 29 Nov 2024</t>
  </si>
  <si>
    <t>``</t>
  </si>
  <si>
    <t>1,77,429^^</t>
  </si>
  <si>
    <t>2,20,631^^</t>
  </si>
  <si>
    <t>2,65,13,051^^</t>
  </si>
  <si>
    <t>III.Gross Fixed Capital Formation as a per cent of GDP in Q2 2024-25$</t>
  </si>
  <si>
    <t>8.1 per cent</t>
  </si>
  <si>
    <t>III. Nominal GDP Growth (Q2 FY 2024-25)</t>
  </si>
  <si>
    <t>5.4 per cent</t>
  </si>
  <si>
    <t>II. Real GDP Growth (Q2 FY 2024-25)</t>
  </si>
  <si>
    <t xml:space="preserve">I.GDP at Current prices for 2024-25 Q2 (₹ crore) #                   </t>
  </si>
  <si>
    <t>Dec-24 (P)</t>
  </si>
  <si>
    <t>1. Data has been revised for Debt public issue (Nov 2024)</t>
  </si>
  <si>
    <t>2. Data has been revised for Mainboard IPO (Oct 2024 &amp; Nov 2024)</t>
  </si>
  <si>
    <t>3. Data includes funds raised through public issue, private placement, preferential issue, institutional placement, rights issue</t>
  </si>
  <si>
    <t>4. IPOs are classified based on listing date and public debt issues on the basis of closing date of the issue.</t>
  </si>
  <si>
    <t>5. The data in Table 5 is segregated into Financial and Non Financial Sector.</t>
  </si>
  <si>
    <t>6. Since, some issue have components of both fresh issues as well as OFS, the number of issues with fresh issues and OFS is not given</t>
  </si>
  <si>
    <t>7. The amount raised through fresh issues and OFS are obtained by multiplying the respective number of shares issued with the issue price.</t>
  </si>
  <si>
    <t>3. Equity data on IPO issues are categorised based on the listing date .</t>
  </si>
  <si>
    <t>4. Debt issues are classified based on closing date of the issue</t>
  </si>
  <si>
    <t>CURRENT STATISTICS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</si>
</sst>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0">
    <numFmt numFmtId="43" formatCode="_ * #,##0.00_ ;_ * \-#,##0.00_ ;_ * &quot;-&quot;??_ ;_ @_ "/>
    <numFmt numFmtId="164" formatCode="_(* #,##0.00_);_(* \(#,##0.00\);_(* &quot;-&quot;??_);_(@_)"/>
    <numFmt numFmtId="165" formatCode="#,##0;\-#,##0;0"/>
    <numFmt numFmtId="166" formatCode="[$-F800]dddd\,\ mmmm\ dd\,\ yyyy"/>
    <numFmt numFmtId="167" formatCode="#,##0;\-#,##0;0.0"/>
    <numFmt numFmtId="168" formatCode="_ * #,##0_ ;_ * \-#,##0_ ;_ * &quot;-&quot;??_ ;_ @_ "/>
    <numFmt numFmtId="169" formatCode="[$-409]mmm\-yy;@"/>
    <numFmt numFmtId="170" formatCode="0;\(0\)"/>
    <numFmt numFmtId="171" formatCode="0\,00\,000;\-0\,00\,000;0"/>
    <numFmt numFmtId="172" formatCode="0.0;\(0.0\)"/>
    <numFmt numFmtId="173" formatCode="0\,00\,00\,000;\-0\,00\,00\,000;0"/>
    <numFmt numFmtId="174" formatCode="[$-409]d\-mmm\-yy;@"/>
    <numFmt numFmtId="175" formatCode="#,##0.0;\-#,##0.0;0.0"/>
    <numFmt numFmtId="176" formatCode="#,##0.000000;\-#,##0.000000;0.000000"/>
    <numFmt numFmtId="177" formatCode="0.0;\-0.0;0.0"/>
    <numFmt numFmtId="178" formatCode="0;\-0;0"/>
    <numFmt numFmtId="179" formatCode="0.0"/>
    <numFmt numFmtId="180" formatCode="0.00_);\(0.00\)"/>
    <numFmt numFmtId="181" formatCode="0.0%"/>
    <numFmt numFmtId="182" formatCode="0.0;0.0;0"/>
    <numFmt numFmtId="183" formatCode="0.0;\-0.0;0"/>
    <numFmt numFmtId="184" formatCode="0.0;\(0\);0.0"/>
    <numFmt numFmtId="185" formatCode="0.00;\-0.00;0.0"/>
    <numFmt numFmtId="186" formatCode="#,##0.0"/>
    <numFmt numFmtId="187" formatCode="_(* #,##0.00000_);_(* \(#,##0.00000\);_(* &quot;-&quot;??_);_(@_)"/>
    <numFmt numFmtId="188" formatCode="0_);\(0\)"/>
    <numFmt numFmtId="189" formatCode="_-* #,##0_-;\-* #,##0_-;_-* &quot;-&quot;??_-;_-@_-"/>
    <numFmt numFmtId="190" formatCode="0.00;\-0.00;0.00"/>
    <numFmt numFmtId="191" formatCode="0\,00\,00\,00\,000;\-0\,00\,00\,00\,000;0"/>
    <numFmt numFmtId="192" formatCode="[$-409]d/mmm/yy;@"/>
    <numFmt numFmtId="193" formatCode="[&gt;=10000000]#.###\,##\,##0;[&gt;=100000]#.###\,##0;##,##0.0"/>
    <numFmt numFmtId="194" formatCode="_(* #,##0_);_(* \(#,##0\);_(* &quot;-&quot;??_);_(@_)"/>
    <numFmt numFmtId="195" formatCode="_ * #,##0.0_ ;_ * \-#,##0.0_ ;_ * &quot;-&quot;??_ ;_ @_ "/>
    <numFmt numFmtId="196" formatCode="#,##0.00;\-#,##0.00;0.0"/>
    <numFmt numFmtId="197" formatCode="dd\/mm\/yyyy"/>
    <numFmt numFmtId="198" formatCode="[&gt;=10000000]#\,##\,##\,##0;[&gt;=100000]#\,##\,##0;##,##0"/>
    <numFmt numFmtId="199" formatCode="[&gt;=10000000]#.0\,##\,##\,##0;[&gt;=100000]#.0\,##\,##0;##,##0.0"/>
    <numFmt numFmtId="200" formatCode="_(* #,##0.0_);_(* \(#,##0.0\);_(* &quot;-&quot;??_);_(@_)"/>
    <numFmt numFmtId="201" formatCode="_-* #,##0.00_-;\-* #,##0.00_-;_-* &quot;-&quot;??_-;_-@_-"/>
    <numFmt numFmtId="202" formatCode="#,##0.00;\-#,##0.00;0.00"/>
  </numFmts>
  <fonts count="74">
    <font>
      <sz val="11"/>
      <color theme="1"/>
      <name val="Calibri"/>
      <family val="2"/>
      <scheme val="minor"/>
    </font>
    <font>
      <sz val="11"/>
      <color theme="1"/>
      <name val="Calibri"/>
      <family val="2"/>
      <scheme val="minor"/>
    </font>
    <font>
      <sz val="10"/>
      <name val="Arial"/>
      <family val="2"/>
    </font>
    <font>
      <b/>
      <sz val="14"/>
      <color theme="4" tint="-0.499984740745262"/>
      <name val="Garamond"/>
      <family val="1"/>
    </font>
    <font>
      <sz val="6"/>
      <color indexed="8"/>
      <name val="Arial"/>
      <family val="2"/>
    </font>
    <font>
      <sz val="12"/>
      <color indexed="8"/>
      <name val="Garamond"/>
      <family val="1"/>
    </font>
    <font>
      <sz val="12"/>
      <name val="Garamond"/>
      <family val="1"/>
    </font>
    <font>
      <b/>
      <sz val="11"/>
      <color indexed="8"/>
      <name val="Garamond"/>
      <family val="1"/>
    </font>
    <font>
      <sz val="11"/>
      <color indexed="8"/>
      <name val="Garamond"/>
      <family val="1"/>
    </font>
    <font>
      <sz val="11"/>
      <color rgb="FF000000"/>
      <name val="Garamond"/>
      <family val="1"/>
    </font>
    <font>
      <sz val="11"/>
      <color theme="1"/>
      <name val="Garamond"/>
      <family val="1"/>
    </font>
    <font>
      <sz val="11"/>
      <name val="Garamond"/>
      <family val="1"/>
    </font>
    <font>
      <b/>
      <sz val="11"/>
      <name val="Garamond"/>
      <family val="1"/>
    </font>
    <font>
      <b/>
      <sz val="11"/>
      <color rgb="FF000000"/>
      <name val="Garamond"/>
      <family val="1"/>
    </font>
    <font>
      <sz val="10"/>
      <color rgb="FF000000"/>
      <name val="Palatino Linotype"/>
      <family val="1"/>
    </font>
    <font>
      <b/>
      <sz val="11"/>
      <color theme="1"/>
      <name val="Garamond"/>
      <family val="1"/>
    </font>
    <font>
      <sz val="11"/>
      <color theme="1"/>
      <name val="Consolas"/>
      <family val="2"/>
    </font>
    <font>
      <b/>
      <sz val="10"/>
      <color indexed="8"/>
      <name val="Palatino Linotype"/>
      <family val="1"/>
    </font>
    <font>
      <b/>
      <sz val="10"/>
      <name val="Palatino Linotype"/>
      <family val="1"/>
    </font>
    <font>
      <b/>
      <sz val="11"/>
      <color indexed="8"/>
      <name val="Rupee Foradian"/>
      <family val="2"/>
    </font>
    <font>
      <i/>
      <sz val="11"/>
      <color indexed="8"/>
      <name val="Garamond"/>
      <family val="1"/>
    </font>
    <font>
      <sz val="10"/>
      <name val="Garamond"/>
      <family val="1"/>
    </font>
    <font>
      <sz val="10"/>
      <color theme="1"/>
      <name val="Garamond"/>
      <family val="1"/>
    </font>
    <font>
      <sz val="10"/>
      <color indexed="8"/>
      <name val="Garamond"/>
      <family val="1"/>
    </font>
    <font>
      <sz val="9"/>
      <color rgb="FF000000"/>
      <name val="Arial"/>
      <family val="2"/>
    </font>
    <font>
      <b/>
      <sz val="9"/>
      <color indexed="8"/>
      <name val="Garamond"/>
      <family val="1"/>
    </font>
    <font>
      <sz val="9"/>
      <name val="Garamond"/>
      <family val="1"/>
    </font>
    <font>
      <sz val="9"/>
      <color indexed="8"/>
      <name val="Garamond"/>
      <family val="1"/>
    </font>
    <font>
      <sz val="9"/>
      <color indexed="8"/>
      <name val="Arial"/>
      <family val="2"/>
    </font>
    <font>
      <sz val="10"/>
      <color theme="1"/>
      <name val="Garamond"/>
      <family val="2"/>
    </font>
    <font>
      <b/>
      <sz val="10"/>
      <color theme="1"/>
      <name val="Garamond"/>
      <family val="1"/>
    </font>
    <font>
      <b/>
      <i/>
      <sz val="11"/>
      <color indexed="8"/>
      <name val="Garamond"/>
      <family val="1"/>
    </font>
    <font>
      <sz val="6"/>
      <color indexed="8"/>
      <name val="Garamond"/>
      <family val="1"/>
    </font>
    <font>
      <sz val="10"/>
      <name val="Times New Roman"/>
      <family val="1"/>
    </font>
    <font>
      <sz val="8"/>
      <name val="Garamond"/>
      <family val="1"/>
    </font>
    <font>
      <sz val="11"/>
      <color indexed="8"/>
      <name val="Calibri"/>
      <family val="2"/>
    </font>
    <font>
      <u/>
      <sz val="11"/>
      <color theme="10"/>
      <name val="Calibri"/>
      <family val="2"/>
      <scheme val="minor"/>
    </font>
    <font>
      <sz val="10"/>
      <color theme="1"/>
      <name val="Book Antiqua"/>
      <family val="1"/>
    </font>
    <font>
      <sz val="13"/>
      <color rgb="FF333333"/>
      <name val="Segoe UI"/>
      <family val="2"/>
    </font>
    <font>
      <sz val="11"/>
      <name val="Times New Roman"/>
      <family val="1"/>
    </font>
    <font>
      <sz val="11"/>
      <color theme="1"/>
      <name val="Times New Roman"/>
      <family val="1"/>
    </font>
    <font>
      <b/>
      <sz val="10"/>
      <color indexed="8"/>
      <name val="Garamond"/>
      <family val="1"/>
    </font>
    <font>
      <sz val="10"/>
      <color indexed="8"/>
      <name val="Garamond"/>
      <family val="2"/>
    </font>
    <font>
      <sz val="11"/>
      <color rgb="FFFF0000"/>
      <name val="Garamond"/>
      <family val="1"/>
    </font>
    <font>
      <b/>
      <sz val="11"/>
      <color theme="1"/>
      <name val="Calibri"/>
      <family val="2"/>
      <scheme val="minor"/>
    </font>
    <font>
      <sz val="8"/>
      <color theme="1"/>
      <name val="Garamond"/>
      <family val="1"/>
    </font>
    <font>
      <b/>
      <sz val="11"/>
      <color indexed="8"/>
      <name val="Calibri Light"/>
      <family val="2"/>
      <scheme val="major"/>
    </font>
    <font>
      <sz val="11"/>
      <name val="Calibri Light"/>
      <family val="2"/>
      <scheme val="major"/>
    </font>
    <font>
      <sz val="11"/>
      <color theme="1"/>
      <name val="Calibri Light"/>
      <family val="2"/>
      <scheme val="major"/>
    </font>
    <font>
      <sz val="10"/>
      <color indexed="10"/>
      <name val="Garamond"/>
      <family val="1"/>
    </font>
    <font>
      <i/>
      <sz val="11"/>
      <color theme="1"/>
      <name val="Garamond"/>
      <family val="1"/>
    </font>
    <font>
      <sz val="11"/>
      <color theme="1" tint="4.9989318521683403E-2"/>
      <name val="Garamond"/>
      <family val="1"/>
    </font>
    <font>
      <b/>
      <sz val="12"/>
      <color theme="1"/>
      <name val="Garamond"/>
      <family val="1"/>
    </font>
    <font>
      <b/>
      <i/>
      <sz val="11"/>
      <color rgb="FF000000"/>
      <name val="Garamond"/>
      <family val="1"/>
    </font>
    <font>
      <sz val="10"/>
      <color theme="1"/>
      <name val="Calibri"/>
      <family val="2"/>
      <scheme val="minor"/>
    </font>
    <font>
      <b/>
      <i/>
      <sz val="11"/>
      <color theme="1"/>
      <name val="Garamond"/>
      <family val="1"/>
    </font>
    <font>
      <i/>
      <sz val="11"/>
      <color rgb="FF000000"/>
      <name val="Garamond"/>
      <family val="1"/>
    </font>
    <font>
      <i/>
      <sz val="11"/>
      <name val="Garamond"/>
      <family val="1"/>
    </font>
    <font>
      <b/>
      <i/>
      <sz val="11"/>
      <name val="Garamond"/>
      <family val="1"/>
    </font>
    <font>
      <i/>
      <sz val="11"/>
      <color theme="1"/>
      <name val="Calibri"/>
      <family val="2"/>
      <scheme val="minor"/>
    </font>
    <font>
      <i/>
      <sz val="10"/>
      <color theme="1"/>
      <name val="Calibri"/>
      <family val="2"/>
      <scheme val="minor"/>
    </font>
    <font>
      <sz val="8"/>
      <color theme="1"/>
      <name val="Arial"/>
      <family val="2"/>
    </font>
    <font>
      <b/>
      <sz val="8"/>
      <name val="Arial"/>
      <family val="2"/>
    </font>
    <font>
      <b/>
      <sz val="8"/>
      <color theme="1"/>
      <name val="Arial"/>
      <family val="2"/>
    </font>
    <font>
      <sz val="12"/>
      <color rgb="FF000000"/>
      <name val="Garamond"/>
      <family val="1"/>
    </font>
    <font>
      <b/>
      <sz val="10"/>
      <name val="Garamond"/>
      <family val="1"/>
    </font>
    <font>
      <sz val="10"/>
      <color rgb="FF000000"/>
      <name val="Garamond"/>
      <family val="1"/>
    </font>
    <font>
      <sz val="8"/>
      <color rgb="FF000000"/>
      <name val="Arial"/>
      <family val="2"/>
    </font>
    <font>
      <i/>
      <sz val="10"/>
      <color rgb="FF000000"/>
      <name val="Garamond"/>
      <family val="1"/>
    </font>
    <font>
      <b/>
      <i/>
      <sz val="10"/>
      <color indexed="8"/>
      <name val="Garamond"/>
      <family val="1"/>
    </font>
    <font>
      <sz val="11"/>
      <name val="Calibri"/>
      <family val="2"/>
    </font>
    <font>
      <sz val="11"/>
      <color theme="1"/>
      <name val="Palatino Linotype"/>
      <family val="1"/>
    </font>
    <font>
      <sz val="11"/>
      <name val="Palatino Linotype"/>
      <family val="1"/>
    </font>
    <font>
      <sz val="10"/>
      <color theme="1"/>
      <name val="Palatino Linotype"/>
      <family val="1"/>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indexed="9"/>
        <bgColor indexed="9"/>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39997558519241921"/>
        <bgColor indexed="64"/>
      </patternFill>
    </fill>
  </fills>
  <borders count="176">
    <border>
      <left/>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right/>
      <top style="thin">
        <color indexed="8"/>
      </top>
      <bottom/>
      <diagonal/>
    </border>
    <border>
      <left style="thin">
        <color indexed="8"/>
      </left>
      <right/>
      <top/>
      <bottom style="thin">
        <color indexed="64"/>
      </bottom>
      <diagonal/>
    </border>
    <border>
      <left/>
      <right style="thin">
        <color indexed="8"/>
      </right>
      <top/>
      <bottom style="thin">
        <color indexed="64"/>
      </bottom>
      <diagonal/>
    </border>
    <border>
      <left/>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auto="1"/>
      </left>
      <right style="thin">
        <color auto="1"/>
      </right>
      <top style="thin">
        <color auto="1"/>
      </top>
      <bottom/>
      <diagonal/>
    </border>
    <border>
      <left/>
      <right/>
      <top/>
      <bottom style="thin">
        <color auto="1"/>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indexed="64"/>
      </right>
      <top/>
      <bottom style="thin">
        <color indexed="64"/>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8"/>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8"/>
      </right>
      <top style="thin">
        <color indexed="8"/>
      </top>
      <bottom style="thin">
        <color indexed="8"/>
      </bottom>
      <diagonal/>
    </border>
    <border>
      <left style="thin">
        <color indexed="8"/>
      </left>
      <right style="double">
        <color indexed="8"/>
      </right>
      <top style="thin">
        <color indexed="8"/>
      </top>
      <bottom/>
      <diagonal/>
    </border>
    <border>
      <left style="double">
        <color indexed="8"/>
      </left>
      <right style="thin">
        <color indexed="8"/>
      </right>
      <top style="thin">
        <color indexed="8"/>
      </top>
      <bottom style="thin">
        <color indexed="8"/>
      </bottom>
      <diagonal/>
    </border>
    <border>
      <left style="double">
        <color indexed="8"/>
      </left>
      <right/>
      <top style="thin">
        <color indexed="8"/>
      </top>
      <bottom style="thin">
        <color indexed="8"/>
      </bottom>
      <diagonal/>
    </border>
    <border>
      <left style="thin">
        <color indexed="64"/>
      </left>
      <right style="thin">
        <color indexed="64"/>
      </right>
      <top style="thin">
        <color indexed="64"/>
      </top>
      <bottom/>
      <diagonal/>
    </border>
    <border>
      <left/>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diagonal/>
    </border>
    <border>
      <left style="thin">
        <color indexed="8"/>
      </left>
      <right style="double">
        <color indexed="8"/>
      </right>
      <top/>
      <bottom style="thin">
        <color indexed="64"/>
      </bottom>
      <diagonal/>
    </border>
    <border>
      <left style="thin">
        <color auto="1"/>
      </left>
      <right/>
      <top style="thin">
        <color auto="1"/>
      </top>
      <bottom style="thin">
        <color auto="1"/>
      </bottom>
      <diagonal/>
    </border>
    <border>
      <left style="thin">
        <color indexed="8"/>
      </left>
      <right style="double">
        <color indexed="8"/>
      </right>
      <top style="thin">
        <color indexed="8"/>
      </top>
      <bottom/>
      <diagonal/>
    </border>
    <border>
      <left style="double">
        <color indexed="8"/>
      </left>
      <right style="thin">
        <color indexed="8"/>
      </right>
      <top style="thin">
        <color indexed="8"/>
      </top>
      <bottom style="thin">
        <color indexed="8"/>
      </bottom>
      <diagonal/>
    </border>
    <border>
      <left style="thin">
        <color indexed="8"/>
      </left>
      <right style="double">
        <color indexed="8"/>
      </right>
      <top style="thin">
        <color indexed="8"/>
      </top>
      <bottom/>
      <diagonal/>
    </border>
    <border>
      <left style="double">
        <color indexed="8"/>
      </left>
      <right style="thin">
        <color indexed="8"/>
      </right>
      <top style="thin">
        <color indexed="8"/>
      </top>
      <bottom style="thin">
        <color indexed="8"/>
      </bottom>
      <diagonal/>
    </border>
    <border>
      <left style="double">
        <color indexed="8"/>
      </left>
      <right/>
      <top style="thin">
        <color indexed="8"/>
      </top>
      <bottom style="thin">
        <color indexed="8"/>
      </bottom>
      <diagonal/>
    </border>
    <border>
      <left style="thin">
        <color indexed="64"/>
      </left>
      <right style="thin">
        <color indexed="64"/>
      </right>
      <top style="thin">
        <color indexed="64"/>
      </top>
      <bottom/>
      <diagonal/>
    </border>
    <border>
      <left style="double">
        <color indexed="8"/>
      </left>
      <right style="thin">
        <color indexed="8"/>
      </right>
      <top style="thin">
        <color indexed="8"/>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thin">
        <color auto="1"/>
      </bottom>
      <diagonal/>
    </border>
    <border>
      <left style="thin">
        <color indexed="8"/>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indexed="8"/>
      </top>
      <bottom style="thin">
        <color indexed="8"/>
      </bottom>
      <diagonal/>
    </border>
    <border>
      <left style="thin">
        <color auto="1"/>
      </left>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auto="1"/>
      </right>
      <top style="thin">
        <color indexed="8"/>
      </top>
      <bottom style="thin">
        <color indexed="8"/>
      </bottom>
      <diagonal/>
    </border>
    <border>
      <left/>
      <right style="thin">
        <color indexed="8"/>
      </right>
      <top style="thin">
        <color auto="1"/>
      </top>
      <bottom style="thin">
        <color indexed="8"/>
      </bottom>
      <diagonal/>
    </border>
    <border>
      <left/>
      <right/>
      <top style="thin">
        <color auto="1"/>
      </top>
      <bottom style="thin">
        <color indexed="8"/>
      </bottom>
      <diagonal/>
    </border>
    <border>
      <left style="thin">
        <color indexed="8"/>
      </left>
      <right/>
      <top style="thin">
        <color auto="1"/>
      </top>
      <bottom style="thin">
        <color indexed="8"/>
      </bottom>
      <diagonal/>
    </border>
    <border>
      <left style="thin">
        <color auto="1"/>
      </left>
      <right style="thin">
        <color indexed="8"/>
      </right>
      <top style="thin">
        <color auto="1"/>
      </top>
      <bottom style="thin">
        <color indexed="8"/>
      </bottom>
      <diagonal/>
    </border>
    <border>
      <left/>
      <right style="thin">
        <color indexed="64"/>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8"/>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8"/>
      </right>
      <top style="thin">
        <color indexed="8"/>
      </top>
      <bottom/>
      <diagonal/>
    </border>
    <border>
      <left style="thin">
        <color indexed="64"/>
      </left>
      <right style="medium">
        <color indexed="64"/>
      </right>
      <top/>
      <bottom style="thin">
        <color indexed="64"/>
      </bottom>
      <diagonal/>
    </border>
    <border>
      <left style="medium">
        <color indexed="64"/>
      </left>
      <right/>
      <top/>
      <bottom style="thin">
        <color indexed="8"/>
      </bottom>
      <diagonal/>
    </border>
    <border>
      <left style="thin">
        <color indexed="64"/>
      </left>
      <right style="medium">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s>
  <cellStyleXfs count="6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ont="0" applyFill="0" applyBorder="0" applyAlignment="0" applyProtection="0"/>
    <xf numFmtId="0" fontId="1" fillId="0" borderId="0"/>
    <xf numFmtId="0" fontId="1" fillId="0" borderId="0"/>
    <xf numFmtId="0" fontId="16" fillId="0" borderId="0"/>
    <xf numFmtId="43" fontId="1" fillId="0" borderId="0" applyFont="0" applyFill="0" applyBorder="0" applyAlignment="0" applyProtection="0"/>
    <xf numFmtId="0" fontId="2" fillId="0" borderId="0" applyNumberFormat="0" applyFont="0" applyFill="0" applyBorder="0" applyAlignment="0" applyProtection="0"/>
    <xf numFmtId="174" fontId="1" fillId="0" borderId="0" applyNumberFormat="0" applyFill="0" applyBorder="0" applyAlignment="0" applyProtection="0"/>
    <xf numFmtId="9" fontId="1" fillId="0" borderId="0" applyFont="0" applyFill="0" applyBorder="0" applyAlignment="0" applyProtection="0"/>
    <xf numFmtId="43" fontId="16" fillId="0" borderId="0" applyFont="0" applyFill="0" applyBorder="0" applyAlignment="0" applyProtection="0"/>
    <xf numFmtId="0" fontId="1" fillId="0" borderId="0"/>
    <xf numFmtId="179" fontId="2" fillId="0" borderId="0" applyFont="0" applyFill="0" applyBorder="0" applyAlignment="0" applyProtection="0"/>
    <xf numFmtId="174" fontId="1" fillId="0" borderId="0"/>
    <xf numFmtId="0" fontId="2" fillId="0" borderId="0"/>
    <xf numFmtId="0" fontId="1" fillId="0" borderId="0"/>
    <xf numFmtId="164" fontId="2" fillId="0" borderId="0" applyNumberFormat="0" applyFont="0" applyFill="0" applyBorder="0" applyAlignment="0" applyProtection="0"/>
    <xf numFmtId="0" fontId="29" fillId="0" borderId="0"/>
    <xf numFmtId="174" fontId="1" fillId="0" borderId="0"/>
    <xf numFmtId="192" fontId="1" fillId="0" borderId="0"/>
    <xf numFmtId="174" fontId="2" fillId="0" borderId="0" applyNumberFormat="0" applyFill="0" applyBorder="0" applyAlignment="0" applyProtection="0"/>
    <xf numFmtId="174" fontId="2" fillId="0" borderId="0" applyNumberFormat="0" applyFill="0" applyBorder="0" applyAlignment="0" applyProtection="0"/>
    <xf numFmtId="193" fontId="33" fillId="0" borderId="0">
      <alignment horizontal="right"/>
    </xf>
    <xf numFmtId="0" fontId="2" fillId="0" borderId="0"/>
    <xf numFmtId="164" fontId="1" fillId="0" borderId="0" applyFont="0" applyFill="0" applyBorder="0" applyAlignment="0" applyProtection="0"/>
    <xf numFmtId="43" fontId="1" fillId="0" borderId="0" applyFont="0" applyFill="0" applyBorder="0" applyAlignment="0" applyProtection="0"/>
    <xf numFmtId="179"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164"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0" fontId="36" fillId="0" borderId="0" applyNumberForma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2"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4" fontId="2" fillId="0" borderId="0" applyNumberFormat="0" applyFill="0" applyBorder="0" applyAlignment="0" applyProtection="0"/>
    <xf numFmtId="174" fontId="1" fillId="0" borderId="0" applyNumberFormat="0" applyFill="0" applyBorder="0" applyAlignment="0" applyProtection="0"/>
    <xf numFmtId="164" fontId="42" fillId="0" borderId="0" applyFont="0" applyFill="0" applyBorder="0" applyAlignment="0" applyProtection="0"/>
    <xf numFmtId="192" fontId="1" fillId="0" borderId="0"/>
    <xf numFmtId="192" fontId="1" fillId="0" borderId="0"/>
    <xf numFmtId="192" fontId="2" fillId="0" borderId="0" applyNumberFormat="0" applyFill="0" applyBorder="0" applyAlignment="0" applyProtection="0"/>
    <xf numFmtId="192" fontId="2" fillId="0" borderId="0" applyNumberFormat="0" applyFill="0" applyBorder="0" applyAlignment="0" applyProtection="0"/>
    <xf numFmtId="192" fontId="1" fillId="0" borderId="0"/>
    <xf numFmtId="192" fontId="1" fillId="0" borderId="0"/>
    <xf numFmtId="192" fontId="1" fillId="0" borderId="0"/>
    <xf numFmtId="192" fontId="1" fillId="0" borderId="0"/>
    <xf numFmtId="192" fontId="1" fillId="0" borderId="0"/>
    <xf numFmtId="192" fontId="1" fillId="0" borderId="0"/>
    <xf numFmtId="192" fontId="1" fillId="0" borderId="0"/>
    <xf numFmtId="9" fontId="42" fillId="0" borderId="0" applyFont="0" applyFill="0" applyBorder="0" applyAlignment="0" applyProtection="0"/>
    <xf numFmtId="174" fontId="29" fillId="0" borderId="0"/>
    <xf numFmtId="0" fontId="1" fillId="0" borderId="0"/>
    <xf numFmtId="43" fontId="16" fillId="0" borderId="0" applyFont="0" applyFill="0" applyBorder="0" applyAlignment="0" applyProtection="0"/>
    <xf numFmtId="192" fontId="2" fillId="0" borderId="0"/>
  </cellStyleXfs>
  <cellXfs count="1907">
    <xf numFmtId="0" fontId="0" fillId="0" borderId="0" xfId="0"/>
    <xf numFmtId="0" fontId="0" fillId="0" borderId="0" xfId="0" applyBorder="1"/>
    <xf numFmtId="49" fontId="7" fillId="0" borderId="0" xfId="0" applyNumberFormat="1" applyFont="1" applyFill="1" applyBorder="1" applyAlignment="1">
      <alignment horizontal="left"/>
    </xf>
    <xf numFmtId="0" fontId="10" fillId="0" borderId="4" xfId="0" applyFont="1" applyFill="1" applyBorder="1"/>
    <xf numFmtId="49" fontId="7" fillId="0" borderId="0" xfId="0" applyNumberFormat="1" applyFont="1" applyFill="1" applyBorder="1" applyAlignment="1">
      <alignment vertical="top" wrapText="1"/>
    </xf>
    <xf numFmtId="0" fontId="8" fillId="0" borderId="0" xfId="0" applyFont="1" applyFill="1" applyAlignment="1">
      <alignment vertical="top" wrapText="1"/>
    </xf>
    <xf numFmtId="0" fontId="8" fillId="0" borderId="0" xfId="0" applyFont="1" applyFill="1" applyBorder="1" applyAlignment="1">
      <alignment vertical="top" wrapText="1"/>
    </xf>
    <xf numFmtId="0" fontId="0" fillId="0" borderId="0" xfId="0" applyFill="1" applyBorder="1"/>
    <xf numFmtId="2" fontId="10" fillId="0" borderId="0" xfId="0" applyNumberFormat="1" applyFont="1"/>
    <xf numFmtId="166" fontId="0" fillId="0" borderId="0" xfId="0" applyNumberFormat="1" applyFill="1"/>
    <xf numFmtId="166" fontId="0" fillId="0" borderId="0" xfId="0" applyNumberFormat="1"/>
    <xf numFmtId="0" fontId="0" fillId="0" borderId="0" xfId="0" applyFill="1"/>
    <xf numFmtId="49" fontId="7" fillId="0" borderId="0" xfId="0" applyNumberFormat="1" applyFont="1" applyFill="1" applyAlignment="1">
      <alignment vertical="center"/>
    </xf>
    <xf numFmtId="3" fontId="7" fillId="0" borderId="0" xfId="0" applyNumberFormat="1" applyFont="1" applyFill="1" applyBorder="1" applyAlignment="1">
      <alignment horizontal="right"/>
    </xf>
    <xf numFmtId="3" fontId="0" fillId="0" borderId="0" xfId="0" applyNumberFormat="1"/>
    <xf numFmtId="0" fontId="8" fillId="0" borderId="0" xfId="0" applyFont="1" applyFill="1" applyBorder="1" applyAlignment="1">
      <alignment horizontal="right"/>
    </xf>
    <xf numFmtId="167" fontId="8" fillId="0" borderId="0" xfId="0" applyNumberFormat="1" applyFont="1" applyFill="1" applyBorder="1" applyAlignment="1">
      <alignment horizontal="right"/>
    </xf>
    <xf numFmtId="49" fontId="8" fillId="0" borderId="0" xfId="0" applyNumberFormat="1" applyFont="1" applyFill="1" applyBorder="1" applyAlignment="1">
      <alignment horizontal="left"/>
    </xf>
    <xf numFmtId="165" fontId="8" fillId="0" borderId="0" xfId="0" applyNumberFormat="1" applyFont="1" applyFill="1" applyBorder="1" applyAlignment="1">
      <alignment horizontal="right"/>
    </xf>
    <xf numFmtId="49" fontId="7" fillId="0" borderId="0" xfId="0" applyNumberFormat="1" applyFont="1" applyFill="1" applyAlignment="1"/>
    <xf numFmtId="49" fontId="8" fillId="0" borderId="0" xfId="0" applyNumberFormat="1" applyFont="1" applyFill="1" applyBorder="1" applyAlignment="1">
      <alignment horizontal="left" vertical="center"/>
    </xf>
    <xf numFmtId="1" fontId="8" fillId="0" borderId="0" xfId="0" applyNumberFormat="1" applyFont="1" applyFill="1" applyBorder="1" applyAlignment="1">
      <alignment horizontal="right"/>
    </xf>
    <xf numFmtId="49" fontId="8" fillId="0" borderId="0" xfId="0" applyNumberFormat="1" applyFont="1" applyFill="1" applyBorder="1" applyAlignment="1"/>
    <xf numFmtId="0" fontId="14" fillId="0" borderId="0" xfId="0" applyFont="1" applyBorder="1" applyAlignment="1">
      <alignment horizontal="right" vertical="center" wrapText="1"/>
    </xf>
    <xf numFmtId="3" fontId="14" fillId="0" borderId="0" xfId="0" applyNumberFormat="1" applyFont="1" applyBorder="1" applyAlignment="1">
      <alignment horizontal="right" vertical="center" wrapText="1"/>
    </xf>
    <xf numFmtId="3" fontId="0" fillId="0" borderId="0" xfId="0" applyNumberFormat="1" applyFill="1"/>
    <xf numFmtId="49" fontId="8" fillId="0" borderId="0" xfId="5" applyNumberFormat="1" applyFont="1" applyFill="1" applyBorder="1" applyAlignment="1">
      <alignment horizontal="left" vertical="center"/>
    </xf>
    <xf numFmtId="1" fontId="8" fillId="0" borderId="0" xfId="5" applyNumberFormat="1" applyFont="1" applyFill="1" applyBorder="1" applyAlignment="1">
      <alignment horizontal="right"/>
    </xf>
    <xf numFmtId="17" fontId="8" fillId="0" borderId="0" xfId="5" applyNumberFormat="1" applyFont="1" applyFill="1" applyBorder="1" applyAlignment="1">
      <alignment horizontal="left" vertical="center"/>
    </xf>
    <xf numFmtId="1" fontId="10" fillId="0" borderId="0" xfId="0" applyNumberFormat="1" applyFont="1"/>
    <xf numFmtId="3" fontId="10" fillId="0" borderId="0" xfId="0" applyNumberFormat="1" applyFont="1"/>
    <xf numFmtId="165" fontId="7" fillId="0" borderId="4" xfId="0" applyNumberFormat="1" applyFont="1" applyFill="1" applyBorder="1" applyAlignment="1">
      <alignment horizontal="right" vertical="top"/>
    </xf>
    <xf numFmtId="165" fontId="0" fillId="0" borderId="0" xfId="0" applyNumberFormat="1"/>
    <xf numFmtId="165" fontId="8" fillId="0" borderId="4" xfId="0" applyNumberFormat="1" applyFont="1" applyFill="1" applyBorder="1" applyAlignment="1">
      <alignment horizontal="right" vertical="top"/>
    </xf>
    <xf numFmtId="0" fontId="2" fillId="0" borderId="0" xfId="0" applyFont="1" applyFill="1" applyBorder="1" applyAlignment="1">
      <alignment vertical="center" wrapText="1"/>
    </xf>
    <xf numFmtId="165" fontId="8" fillId="0" borderId="0" xfId="0" applyNumberFormat="1" applyFont="1" applyFill="1" applyAlignment="1">
      <alignment horizontal="left" vertical="top"/>
    </xf>
    <xf numFmtId="169" fontId="8" fillId="0" borderId="0" xfId="0" applyNumberFormat="1" applyFont="1" applyFill="1" applyBorder="1" applyAlignment="1">
      <alignment horizontal="left" vertical="top"/>
    </xf>
    <xf numFmtId="165" fontId="8" fillId="0" borderId="0" xfId="0" applyNumberFormat="1" applyFont="1" applyFill="1" applyBorder="1" applyAlignment="1">
      <alignment horizontal="right" vertical="top"/>
    </xf>
    <xf numFmtId="0" fontId="6" fillId="0" borderId="0" xfId="0" applyFont="1" applyFill="1" applyBorder="1" applyAlignment="1">
      <alignment horizontal="right" vertical="center" wrapText="1"/>
    </xf>
    <xf numFmtId="168" fontId="6" fillId="0" borderId="0" xfId="7" applyNumberFormat="1" applyFont="1" applyFill="1" applyBorder="1" applyAlignment="1">
      <alignment horizontal="right" vertical="center" wrapText="1"/>
    </xf>
    <xf numFmtId="49" fontId="8" fillId="0" borderId="0" xfId="6" applyNumberFormat="1" applyFont="1" applyFill="1" applyBorder="1" applyAlignment="1">
      <alignment horizontal="left" vertical="center"/>
    </xf>
    <xf numFmtId="165" fontId="8" fillId="0" borderId="0" xfId="6" applyNumberFormat="1" applyFont="1" applyFill="1" applyBorder="1" applyAlignment="1">
      <alignment horizontal="right" vertical="center"/>
    </xf>
    <xf numFmtId="168" fontId="11" fillId="0" borderId="0" xfId="7" applyNumberFormat="1" applyFont="1" applyFill="1" applyBorder="1" applyAlignment="1">
      <alignment horizontal="right" vertical="center" wrapText="1"/>
    </xf>
    <xf numFmtId="0" fontId="8" fillId="0" borderId="0" xfId="6" applyFont="1" applyFill="1" applyBorder="1" applyAlignment="1">
      <alignment vertical="center"/>
    </xf>
    <xf numFmtId="1" fontId="8" fillId="0" borderId="0" xfId="6" applyNumberFormat="1" applyFont="1" applyFill="1" applyBorder="1" applyAlignment="1">
      <alignment vertical="center"/>
    </xf>
    <xf numFmtId="2" fontId="2" fillId="0" borderId="0" xfId="0" applyNumberFormat="1" applyFont="1" applyFill="1" applyBorder="1" applyAlignment="1">
      <alignment horizontal="center" wrapText="1"/>
    </xf>
    <xf numFmtId="169" fontId="8" fillId="0" borderId="0" xfId="5" applyNumberFormat="1" applyFont="1" applyFill="1" applyBorder="1" applyAlignment="1">
      <alignment horizontal="left" vertical="top" wrapText="1"/>
    </xf>
    <xf numFmtId="0" fontId="11" fillId="0" borderId="0" xfId="0" applyNumberFormat="1" applyFont="1" applyFill="1" applyBorder="1" applyAlignment="1"/>
    <xf numFmtId="49" fontId="7" fillId="0" borderId="0" xfId="0" applyNumberFormat="1" applyFont="1" applyFill="1" applyBorder="1" applyAlignment="1">
      <alignment vertical="center"/>
    </xf>
    <xf numFmtId="49" fontId="7" fillId="0" borderId="0" xfId="0" applyNumberFormat="1" applyFont="1" applyFill="1" applyBorder="1" applyAlignment="1">
      <alignment horizontal="center" vertical="top" wrapText="1"/>
    </xf>
    <xf numFmtId="0" fontId="7" fillId="0" borderId="0" xfId="0" applyFont="1" applyFill="1" applyBorder="1" applyAlignment="1">
      <alignment horizontal="right"/>
    </xf>
    <xf numFmtId="1" fontId="7" fillId="0" borderId="0" xfId="0" applyNumberFormat="1" applyFont="1" applyFill="1" applyBorder="1" applyAlignment="1">
      <alignment horizontal="right" vertical="top"/>
    </xf>
    <xf numFmtId="1" fontId="10" fillId="0" borderId="0" xfId="5" applyNumberFormat="1" applyFont="1" applyFill="1" applyBorder="1" applyAlignment="1">
      <alignment horizontal="right" vertical="center" wrapText="1"/>
    </xf>
    <xf numFmtId="1" fontId="10" fillId="0" borderId="0" xfId="0" applyNumberFormat="1" applyFont="1" applyFill="1" applyBorder="1" applyAlignment="1">
      <alignment horizontal="right" vertical="top"/>
    </xf>
    <xf numFmtId="165" fontId="10" fillId="0" borderId="0" xfId="0" applyNumberFormat="1" applyFont="1" applyFill="1" applyBorder="1" applyAlignment="1">
      <alignment horizontal="right" vertical="top"/>
    </xf>
    <xf numFmtId="49" fontId="7" fillId="0" borderId="0" xfId="0" applyNumberFormat="1" applyFont="1" applyFill="1" applyAlignment="1">
      <alignment horizontal="left"/>
    </xf>
    <xf numFmtId="169" fontId="10" fillId="0" borderId="0" xfId="0" applyNumberFormat="1" applyFont="1" applyFill="1" applyBorder="1" applyAlignment="1">
      <alignment horizontal="left" vertical="top"/>
    </xf>
    <xf numFmtId="1" fontId="11" fillId="0" borderId="0" xfId="0" applyNumberFormat="1" applyFont="1" applyFill="1" applyBorder="1" applyAlignment="1">
      <alignment horizontal="right" wrapText="1"/>
    </xf>
    <xf numFmtId="1" fontId="0" fillId="0" borderId="0" xfId="0" applyNumberFormat="1" applyFont="1" applyFill="1" applyBorder="1" applyAlignment="1"/>
    <xf numFmtId="1" fontId="11" fillId="0" borderId="0" xfId="0" applyNumberFormat="1" applyFont="1" applyFill="1" applyBorder="1" applyAlignment="1"/>
    <xf numFmtId="0" fontId="11" fillId="0" borderId="0" xfId="0" applyFont="1" applyFill="1" applyBorder="1" applyAlignment="1">
      <alignment horizontal="right" wrapText="1"/>
    </xf>
    <xf numFmtId="1" fontId="10" fillId="0" borderId="0" xfId="0" applyNumberFormat="1" applyFont="1" applyFill="1" applyBorder="1" applyAlignment="1">
      <alignment horizontal="right"/>
    </xf>
    <xf numFmtId="1" fontId="11" fillId="0" borderId="0" xfId="5" applyNumberFormat="1" applyFont="1" applyFill="1" applyBorder="1" applyAlignment="1">
      <alignment horizontal="right" vertical="center" wrapText="1"/>
    </xf>
    <xf numFmtId="0" fontId="8" fillId="0" borderId="0" xfId="0" applyFont="1" applyFill="1" applyAlignment="1">
      <alignment vertical="center"/>
    </xf>
    <xf numFmtId="3" fontId="7" fillId="0" borderId="4" xfId="0" applyNumberFormat="1" applyFont="1" applyFill="1" applyBorder="1" applyAlignment="1">
      <alignment horizontal="right" vertical="center"/>
    </xf>
    <xf numFmtId="3" fontId="8" fillId="0" borderId="4" xfId="0" applyNumberFormat="1" applyFont="1" applyFill="1" applyBorder="1" applyAlignment="1">
      <alignment horizontal="right" vertical="center"/>
    </xf>
    <xf numFmtId="1" fontId="6" fillId="0" borderId="0" xfId="5" applyNumberFormat="1" applyFont="1" applyFill="1" applyBorder="1" applyAlignment="1">
      <alignment horizontal="right" vertical="center" wrapText="1"/>
    </xf>
    <xf numFmtId="3" fontId="8" fillId="0" borderId="0" xfId="0" applyNumberFormat="1" applyFont="1" applyFill="1" applyBorder="1" applyAlignment="1">
      <alignment horizontal="right" vertical="center"/>
    </xf>
    <xf numFmtId="169" fontId="8" fillId="0" borderId="0" xfId="0" applyNumberFormat="1" applyFont="1" applyFill="1" applyBorder="1" applyAlignment="1">
      <alignment horizontal="left" vertical="center"/>
    </xf>
    <xf numFmtId="169" fontId="8" fillId="0" borderId="0" xfId="5" applyNumberFormat="1" applyFont="1" applyFill="1" applyBorder="1" applyAlignment="1">
      <alignment horizontal="left" vertical="top"/>
    </xf>
    <xf numFmtId="169" fontId="5" fillId="0" borderId="0" xfId="5" applyNumberFormat="1" applyFont="1" applyFill="1" applyBorder="1" applyAlignment="1">
      <alignment horizontal="left" vertical="top" wrapText="1"/>
    </xf>
    <xf numFmtId="3" fontId="7" fillId="2" borderId="11" xfId="0" applyNumberFormat="1" applyFont="1" applyFill="1" applyBorder="1" applyAlignment="1">
      <alignment horizontal="right"/>
    </xf>
    <xf numFmtId="3" fontId="8" fillId="0" borderId="0" xfId="0" applyNumberFormat="1" applyFont="1" applyFill="1" applyBorder="1" applyAlignment="1">
      <alignment horizontal="right"/>
    </xf>
    <xf numFmtId="3" fontId="8" fillId="0" borderId="0" xfId="5" applyNumberFormat="1" applyFont="1" applyFill="1" applyBorder="1" applyAlignment="1">
      <alignment horizontal="right"/>
    </xf>
    <xf numFmtId="1" fontId="10" fillId="0" borderId="0" xfId="0" applyNumberFormat="1" applyFont="1" applyFill="1" applyBorder="1"/>
    <xf numFmtId="1" fontId="9" fillId="0" borderId="0" xfId="0" applyNumberFormat="1" applyFont="1" applyFill="1" applyBorder="1"/>
    <xf numFmtId="1" fontId="10" fillId="0" borderId="0" xfId="5" applyNumberFormat="1" applyFont="1" applyFill="1" applyBorder="1"/>
    <xf numFmtId="167" fontId="8" fillId="0" borderId="0" xfId="5" applyNumberFormat="1" applyFont="1" applyFill="1" applyBorder="1" applyAlignment="1">
      <alignment horizontal="right"/>
    </xf>
    <xf numFmtId="49" fontId="7" fillId="0" borderId="0" xfId="0" applyNumberFormat="1" applyFont="1" applyFill="1" applyBorder="1" applyAlignment="1"/>
    <xf numFmtId="0" fontId="4" fillId="0" borderId="0" xfId="0" applyFont="1" applyFill="1" applyAlignment="1">
      <alignment vertical="center"/>
    </xf>
    <xf numFmtId="0" fontId="11" fillId="0" borderId="0" xfId="8" applyNumberFormat="1" applyFont="1" applyFill="1" applyBorder="1" applyAlignment="1"/>
    <xf numFmtId="0" fontId="8" fillId="2" borderId="0" xfId="8" applyFont="1" applyFill="1" applyAlignment="1">
      <alignment vertical="center"/>
    </xf>
    <xf numFmtId="49" fontId="7" fillId="2" borderId="1" xfId="8" applyNumberFormat="1" applyFont="1" applyFill="1" applyBorder="1" applyAlignment="1">
      <alignment horizontal="left"/>
    </xf>
    <xf numFmtId="165" fontId="7" fillId="2" borderId="1" xfId="8" applyNumberFormat="1" applyFont="1" applyFill="1" applyBorder="1" applyAlignment="1">
      <alignment horizontal="right"/>
    </xf>
    <xf numFmtId="0" fontId="7" fillId="2" borderId="0" xfId="8" applyFont="1" applyFill="1" applyAlignment="1">
      <alignment vertical="center"/>
    </xf>
    <xf numFmtId="165" fontId="7" fillId="2" borderId="0" xfId="8" applyNumberFormat="1" applyFont="1" applyFill="1" applyAlignment="1">
      <alignment vertical="center"/>
    </xf>
    <xf numFmtId="49" fontId="8" fillId="2" borderId="4" xfId="8" applyNumberFormat="1" applyFont="1" applyFill="1" applyBorder="1" applyAlignment="1">
      <alignment horizontal="left"/>
    </xf>
    <xf numFmtId="170" fontId="8" fillId="2" borderId="4" xfId="8" applyNumberFormat="1" applyFont="1" applyFill="1" applyBorder="1" applyAlignment="1">
      <alignment horizontal="right"/>
    </xf>
    <xf numFmtId="165" fontId="8" fillId="2" borderId="4" xfId="8" applyNumberFormat="1" applyFont="1" applyFill="1" applyBorder="1" applyAlignment="1">
      <alignment horizontal="right"/>
    </xf>
    <xf numFmtId="165" fontId="8" fillId="0" borderId="4" xfId="8" applyNumberFormat="1" applyFont="1" applyFill="1" applyBorder="1" applyAlignment="1">
      <alignment horizontal="right"/>
    </xf>
    <xf numFmtId="170" fontId="8" fillId="0" borderId="4" xfId="8" applyNumberFormat="1" applyFont="1" applyFill="1" applyBorder="1" applyAlignment="1">
      <alignment horizontal="right"/>
    </xf>
    <xf numFmtId="165" fontId="8" fillId="2" borderId="0" xfId="8" applyNumberFormat="1" applyFont="1" applyFill="1" applyAlignment="1">
      <alignment vertical="center"/>
    </xf>
    <xf numFmtId="165" fontId="11" fillId="0" borderId="0" xfId="8" applyNumberFormat="1" applyFont="1" applyFill="1" applyBorder="1" applyAlignment="1"/>
    <xf numFmtId="170" fontId="11" fillId="0" borderId="0" xfId="8" applyNumberFormat="1" applyFont="1" applyFill="1" applyBorder="1" applyAlignment="1"/>
    <xf numFmtId="172" fontId="11" fillId="0" borderId="0" xfId="8" applyNumberFormat="1" applyFont="1" applyFill="1" applyBorder="1" applyAlignment="1"/>
    <xf numFmtId="171" fontId="7" fillId="2" borderId="1" xfId="8" applyNumberFormat="1" applyFont="1" applyFill="1" applyBorder="1" applyAlignment="1">
      <alignment horizontal="right"/>
    </xf>
    <xf numFmtId="165" fontId="7" fillId="0" borderId="1" xfId="8" applyNumberFormat="1" applyFont="1" applyFill="1" applyBorder="1" applyAlignment="1">
      <alignment horizontal="right"/>
    </xf>
    <xf numFmtId="165" fontId="7" fillId="0" borderId="0" xfId="8" applyNumberFormat="1" applyFont="1" applyFill="1" applyAlignment="1">
      <alignment vertical="center"/>
    </xf>
    <xf numFmtId="0" fontId="7" fillId="0" borderId="0" xfId="8" applyFont="1" applyFill="1" applyAlignment="1">
      <alignment vertical="center"/>
    </xf>
    <xf numFmtId="49" fontId="7" fillId="2" borderId="0" xfId="8" applyNumberFormat="1" applyFont="1" applyFill="1" applyAlignment="1">
      <alignment horizontal="left"/>
    </xf>
    <xf numFmtId="3" fontId="11" fillId="0" borderId="0" xfId="8" applyNumberFormat="1" applyFont="1" applyFill="1" applyBorder="1" applyAlignment="1"/>
    <xf numFmtId="0" fontId="7" fillId="2" borderId="1" xfId="8" applyFont="1" applyFill="1" applyBorder="1" applyAlignment="1">
      <alignment horizontal="right"/>
    </xf>
    <xf numFmtId="173" fontId="7" fillId="2" borderId="1" xfId="8" applyNumberFormat="1" applyFont="1" applyFill="1" applyBorder="1" applyAlignment="1">
      <alignment horizontal="right"/>
    </xf>
    <xf numFmtId="165" fontId="8" fillId="5" borderId="4" xfId="9" applyNumberFormat="1" applyFont="1" applyFill="1" applyBorder="1" applyAlignment="1">
      <alignment horizontal="right"/>
    </xf>
    <xf numFmtId="1" fontId="8" fillId="5" borderId="4" xfId="9" applyNumberFormat="1" applyFont="1" applyFill="1" applyBorder="1" applyAlignment="1">
      <alignment horizontal="right"/>
    </xf>
    <xf numFmtId="171" fontId="8" fillId="5" borderId="4" xfId="9" applyNumberFormat="1" applyFont="1" applyFill="1" applyBorder="1" applyAlignment="1">
      <alignment horizontal="right"/>
    </xf>
    <xf numFmtId="165" fontId="8" fillId="0" borderId="4" xfId="9" applyNumberFormat="1" applyFont="1" applyFill="1" applyBorder="1" applyAlignment="1">
      <alignment horizontal="right"/>
    </xf>
    <xf numFmtId="1" fontId="8" fillId="0" borderId="4" xfId="9" applyNumberFormat="1" applyFont="1" applyFill="1" applyBorder="1" applyAlignment="1">
      <alignment horizontal="right"/>
    </xf>
    <xf numFmtId="171" fontId="8" fillId="0" borderId="4" xfId="9" applyNumberFormat="1" applyFont="1" applyFill="1" applyBorder="1" applyAlignment="1">
      <alignment horizontal="right"/>
    </xf>
    <xf numFmtId="3" fontId="10" fillId="0" borderId="4" xfId="0" applyNumberFormat="1" applyFont="1" applyFill="1" applyBorder="1"/>
    <xf numFmtId="3" fontId="10" fillId="0" borderId="4" xfId="0" applyNumberFormat="1" applyFont="1" applyFill="1" applyBorder="1" applyAlignment="1">
      <alignment horizontal="right"/>
    </xf>
    <xf numFmtId="49" fontId="8" fillId="2" borderId="0" xfId="8" applyNumberFormat="1" applyFont="1" applyFill="1" applyBorder="1" applyAlignment="1">
      <alignment horizontal="left"/>
    </xf>
    <xf numFmtId="171" fontId="8" fillId="2" borderId="0" xfId="8" applyNumberFormat="1" applyFont="1" applyFill="1" applyBorder="1" applyAlignment="1">
      <alignment horizontal="right"/>
    </xf>
    <xf numFmtId="171" fontId="8" fillId="2" borderId="0" xfId="8" applyNumberFormat="1" applyFont="1" applyFill="1" applyAlignment="1">
      <alignment vertical="center"/>
    </xf>
    <xf numFmtId="49" fontId="20" fillId="2" borderId="0" xfId="8" applyNumberFormat="1" applyFont="1" applyFill="1" applyAlignment="1">
      <alignment horizontal="left"/>
    </xf>
    <xf numFmtId="174" fontId="21" fillId="0" borderId="0" xfId="9" applyFont="1" applyFill="1"/>
    <xf numFmtId="173" fontId="8" fillId="2" borderId="0" xfId="8" applyNumberFormat="1" applyFont="1" applyFill="1" applyAlignment="1">
      <alignment vertical="center"/>
    </xf>
    <xf numFmtId="171" fontId="11" fillId="0" borderId="0" xfId="8" applyNumberFormat="1" applyFont="1" applyFill="1" applyBorder="1" applyAlignment="1"/>
    <xf numFmtId="176" fontId="11" fillId="0" borderId="0" xfId="8" applyNumberFormat="1" applyFont="1" applyFill="1" applyBorder="1" applyAlignment="1"/>
    <xf numFmtId="178" fontId="8" fillId="2" borderId="0" xfId="8" applyNumberFormat="1" applyFont="1" applyFill="1" applyBorder="1" applyAlignment="1">
      <alignment horizontal="right"/>
    </xf>
    <xf numFmtId="178" fontId="8" fillId="0" borderId="0" xfId="8" applyNumberFormat="1" applyFont="1" applyFill="1" applyBorder="1" applyAlignment="1">
      <alignment horizontal="right"/>
    </xf>
    <xf numFmtId="177" fontId="7" fillId="2" borderId="0" xfId="8" applyNumberFormat="1" applyFont="1" applyFill="1" applyAlignment="1">
      <alignment vertical="center"/>
    </xf>
    <xf numFmtId="0" fontId="11" fillId="0" borderId="0" xfId="8" applyNumberFormat="1" applyFont="1" applyFill="1" applyBorder="1" applyAlignment="1">
      <alignment vertical="top"/>
    </xf>
    <xf numFmtId="2" fontId="8" fillId="2" borderId="0" xfId="8" applyNumberFormat="1" applyFont="1" applyFill="1" applyAlignment="1">
      <alignment vertical="top"/>
    </xf>
    <xf numFmtId="0" fontId="26" fillId="0" borderId="0" xfId="8" applyNumberFormat="1" applyFont="1" applyFill="1" applyBorder="1" applyAlignment="1">
      <alignment vertical="top"/>
    </xf>
    <xf numFmtId="0" fontId="27" fillId="2" borderId="0" xfId="8" applyFont="1" applyFill="1" applyAlignment="1">
      <alignment vertical="top"/>
    </xf>
    <xf numFmtId="49" fontId="8" fillId="2" borderId="0" xfId="8" applyNumberFormat="1" applyFont="1" applyFill="1" applyAlignment="1"/>
    <xf numFmtId="179" fontId="7" fillId="2" borderId="0" xfId="8" applyNumberFormat="1" applyFont="1" applyFill="1" applyAlignment="1">
      <alignment vertical="center"/>
    </xf>
    <xf numFmtId="49" fontId="7" fillId="2" borderId="0" xfId="8" applyNumberFormat="1" applyFont="1" applyFill="1" applyAlignment="1"/>
    <xf numFmtId="3" fontId="8" fillId="0" borderId="4" xfId="8" applyNumberFormat="1" applyFont="1" applyFill="1" applyBorder="1" applyAlignment="1">
      <alignment horizontal="right"/>
    </xf>
    <xf numFmtId="165" fontId="11" fillId="0" borderId="0" xfId="6" applyNumberFormat="1" applyFont="1" applyFill="1" applyBorder="1" applyAlignment="1">
      <alignment horizontal="right" vertical="center" wrapText="1"/>
    </xf>
    <xf numFmtId="1" fontId="0" fillId="0" borderId="0" xfId="0" applyNumberFormat="1"/>
    <xf numFmtId="3" fontId="10" fillId="0" borderId="4" xfId="0" applyNumberFormat="1" applyFont="1" applyFill="1" applyBorder="1" applyAlignment="1">
      <alignment horizontal="right" wrapText="1"/>
    </xf>
    <xf numFmtId="3" fontId="15" fillId="0" borderId="4" xfId="5" applyNumberFormat="1" applyFont="1" applyFill="1" applyBorder="1"/>
    <xf numFmtId="3" fontId="10" fillId="0" borderId="4" xfId="5" applyNumberFormat="1" applyFont="1" applyFill="1" applyBorder="1"/>
    <xf numFmtId="3" fontId="8" fillId="0" borderId="30" xfId="0" applyNumberFormat="1" applyFont="1" applyFill="1" applyBorder="1" applyAlignment="1">
      <alignment horizontal="right" vertical="top"/>
    </xf>
    <xf numFmtId="1" fontId="8" fillId="0" borderId="30" xfId="0" applyNumberFormat="1" applyFont="1" applyFill="1" applyBorder="1" applyAlignment="1">
      <alignment horizontal="right"/>
    </xf>
    <xf numFmtId="17" fontId="9" fillId="4" borderId="30" xfId="8" applyNumberFormat="1" applyFont="1" applyFill="1" applyBorder="1" applyAlignment="1">
      <alignment horizontal="left" vertical="center"/>
    </xf>
    <xf numFmtId="1" fontId="11" fillId="0" borderId="0" xfId="8" applyNumberFormat="1" applyFont="1" applyFill="1" applyBorder="1" applyAlignment="1"/>
    <xf numFmtId="185" fontId="7" fillId="2" borderId="30" xfId="8" applyNumberFormat="1" applyFont="1" applyFill="1" applyBorder="1" applyAlignment="1">
      <alignment horizontal="right"/>
    </xf>
    <xf numFmtId="179" fontId="8" fillId="0" borderId="30" xfId="8" applyNumberFormat="1" applyFont="1" applyFill="1" applyBorder="1" applyAlignment="1">
      <alignment horizontal="right"/>
    </xf>
    <xf numFmtId="165" fontId="7" fillId="2" borderId="30" xfId="8" applyNumberFormat="1" applyFont="1" applyFill="1" applyBorder="1" applyAlignment="1">
      <alignment horizontal="right"/>
    </xf>
    <xf numFmtId="179" fontId="8" fillId="2" borderId="30" xfId="8" applyNumberFormat="1" applyFont="1" applyFill="1" applyBorder="1" applyAlignment="1">
      <alignment horizontal="right" vertical="center" wrapText="1"/>
    </xf>
    <xf numFmtId="178" fontId="8" fillId="2" borderId="30" xfId="8" applyNumberFormat="1" applyFont="1" applyFill="1" applyBorder="1" applyAlignment="1">
      <alignment horizontal="right" vertical="center" wrapText="1"/>
    </xf>
    <xf numFmtId="183" fontId="8" fillId="2" borderId="30" xfId="8" applyNumberFormat="1" applyFont="1" applyFill="1" applyBorder="1" applyAlignment="1">
      <alignment horizontal="right" vertical="center" wrapText="1"/>
    </xf>
    <xf numFmtId="190" fontId="8" fillId="2" borderId="0" xfId="8" applyNumberFormat="1" applyFont="1" applyFill="1" applyBorder="1" applyAlignment="1">
      <alignment horizontal="right"/>
    </xf>
    <xf numFmtId="49" fontId="7" fillId="2" borderId="0" xfId="8" applyNumberFormat="1" applyFont="1" applyFill="1" applyAlignment="1">
      <alignment vertical="center"/>
    </xf>
    <xf numFmtId="3" fontId="11" fillId="0" borderId="30" xfId="6" applyNumberFormat="1" applyFont="1" applyBorder="1" applyAlignment="1">
      <alignment vertical="center"/>
    </xf>
    <xf numFmtId="3" fontId="11" fillId="0" borderId="30" xfId="6" applyNumberFormat="1" applyFont="1" applyBorder="1" applyAlignment="1">
      <alignment horizontal="right"/>
    </xf>
    <xf numFmtId="3" fontId="10" fillId="0" borderId="30" xfId="0" applyNumberFormat="1" applyFont="1" applyBorder="1"/>
    <xf numFmtId="165" fontId="2" fillId="0" borderId="0" xfId="0" applyNumberFormat="1" applyFont="1" applyFill="1" applyBorder="1" applyAlignment="1">
      <alignment horizontal="center" vertical="center" wrapText="1"/>
    </xf>
    <xf numFmtId="0" fontId="10" fillId="0" borderId="0" xfId="0" applyFont="1" applyBorder="1"/>
    <xf numFmtId="3" fontId="11" fillId="0" borderId="30" xfId="1" applyNumberFormat="1" applyFont="1" applyBorder="1" applyAlignment="1">
      <alignment horizontal="right" vertical="center"/>
    </xf>
    <xf numFmtId="3" fontId="11" fillId="0" borderId="30" xfId="0" applyNumberFormat="1" applyFont="1" applyFill="1" applyBorder="1" applyAlignment="1">
      <alignment vertical="center"/>
    </xf>
    <xf numFmtId="3" fontId="11" fillId="0" borderId="30" xfId="1" applyNumberFormat="1" applyFont="1" applyBorder="1" applyAlignment="1">
      <alignment horizontal="right"/>
    </xf>
    <xf numFmtId="3" fontId="11" fillId="0" borderId="30" xfId="0" applyNumberFormat="1" applyFont="1" applyBorder="1"/>
    <xf numFmtId="3" fontId="11" fillId="0" borderId="30" xfId="0" applyNumberFormat="1" applyFont="1" applyFill="1" applyBorder="1"/>
    <xf numFmtId="3" fontId="10" fillId="0" borderId="30" xfId="1" applyNumberFormat="1" applyFont="1" applyBorder="1" applyAlignment="1">
      <alignment horizontal="right"/>
    </xf>
    <xf numFmtId="3" fontId="11" fillId="0" borderId="30" xfId="6" applyNumberFormat="1" applyFont="1" applyBorder="1"/>
    <xf numFmtId="165" fontId="2" fillId="0" borderId="0" xfId="0" applyNumberFormat="1" applyFont="1" applyFill="1" applyBorder="1" applyAlignment="1">
      <alignment vertical="center" wrapText="1"/>
    </xf>
    <xf numFmtId="49" fontId="7" fillId="0" borderId="0" xfId="0" applyNumberFormat="1" applyFont="1" applyFill="1" applyBorder="1" applyAlignment="1">
      <alignment horizontal="left"/>
    </xf>
    <xf numFmtId="0" fontId="0" fillId="0" borderId="30" xfId="0" applyBorder="1"/>
    <xf numFmtId="0" fontId="9" fillId="0" borderId="30" xfId="0" applyFont="1" applyFill="1" applyBorder="1" applyAlignment="1">
      <alignment horizontal="left" vertical="center"/>
    </xf>
    <xf numFmtId="0" fontId="0" fillId="0" borderId="0" xfId="0" applyFont="1" applyBorder="1"/>
    <xf numFmtId="0" fontId="0" fillId="0" borderId="0" xfId="0" applyFont="1"/>
    <xf numFmtId="0" fontId="38" fillId="0" borderId="0" xfId="0" applyFont="1"/>
    <xf numFmtId="49" fontId="7" fillId="0" borderId="0" xfId="0" applyNumberFormat="1" applyFont="1" applyFill="1" applyBorder="1" applyAlignment="1">
      <alignment horizontal="center"/>
    </xf>
    <xf numFmtId="15" fontId="10" fillId="0" borderId="30" xfId="0" applyNumberFormat="1" applyFont="1" applyBorder="1" applyAlignment="1">
      <alignment horizontal="center" vertical="center"/>
    </xf>
    <xf numFmtId="49" fontId="7" fillId="2" borderId="0" xfId="8" applyNumberFormat="1" applyFont="1" applyFill="1" applyAlignment="1">
      <alignment vertical="top"/>
    </xf>
    <xf numFmtId="177" fontId="8" fillId="0" borderId="34" xfId="8" applyNumberFormat="1" applyFont="1" applyFill="1" applyBorder="1" applyAlignment="1">
      <alignment horizontal="right"/>
    </xf>
    <xf numFmtId="177" fontId="7" fillId="0" borderId="21" xfId="8" applyNumberFormat="1" applyFont="1" applyFill="1" applyBorder="1" applyAlignment="1">
      <alignment horizontal="right"/>
    </xf>
    <xf numFmtId="177" fontId="7" fillId="0" borderId="27" xfId="8" applyNumberFormat="1" applyFont="1" applyFill="1" applyBorder="1" applyAlignment="1">
      <alignment horizontal="right"/>
    </xf>
    <xf numFmtId="1" fontId="7" fillId="0" borderId="21" xfId="8" applyNumberFormat="1" applyFont="1" applyFill="1" applyBorder="1" applyAlignment="1">
      <alignment horizontal="right"/>
    </xf>
    <xf numFmtId="179" fontId="7" fillId="0" borderId="21" xfId="8" applyNumberFormat="1" applyFont="1" applyFill="1" applyBorder="1" applyAlignment="1">
      <alignment horizontal="right"/>
    </xf>
    <xf numFmtId="0" fontId="8" fillId="0" borderId="0" xfId="8" applyFont="1" applyFill="1" applyAlignment="1">
      <alignment vertical="center"/>
    </xf>
    <xf numFmtId="0" fontId="8" fillId="0" borderId="30" xfId="0" applyFont="1" applyFill="1" applyBorder="1" applyAlignment="1">
      <alignment horizontal="right"/>
    </xf>
    <xf numFmtId="0" fontId="10" fillId="0" borderId="30" xfId="0" applyFont="1" applyFill="1" applyBorder="1"/>
    <xf numFmtId="3" fontId="10" fillId="0" borderId="30" xfId="0" applyNumberFormat="1" applyFont="1" applyFill="1" applyBorder="1"/>
    <xf numFmtId="1" fontId="10" fillId="0" borderId="30" xfId="0" applyNumberFormat="1" applyFont="1" applyFill="1" applyBorder="1"/>
    <xf numFmtId="165" fontId="7" fillId="7" borderId="4" xfId="0" applyNumberFormat="1" applyFont="1" applyFill="1" applyBorder="1" applyAlignment="1">
      <alignment horizontal="right" vertical="top"/>
    </xf>
    <xf numFmtId="168" fontId="17" fillId="7" borderId="4" xfId="1" applyNumberFormat="1" applyFont="1" applyFill="1" applyBorder="1" applyAlignment="1">
      <alignment vertical="top" wrapText="1"/>
    </xf>
    <xf numFmtId="3" fontId="7" fillId="7" borderId="30" xfId="0" applyNumberFormat="1" applyFont="1" applyFill="1" applyBorder="1" applyAlignment="1">
      <alignment horizontal="right" vertical="top"/>
    </xf>
    <xf numFmtId="3" fontId="7" fillId="7" borderId="4" xfId="0" applyNumberFormat="1" applyFont="1" applyFill="1" applyBorder="1" applyAlignment="1">
      <alignment horizontal="right" vertical="top"/>
    </xf>
    <xf numFmtId="3" fontId="7" fillId="7" borderId="4" xfId="0" applyNumberFormat="1" applyFont="1" applyFill="1" applyBorder="1" applyAlignment="1">
      <alignment horizontal="right" vertical="center"/>
    </xf>
    <xf numFmtId="3" fontId="7" fillId="7" borderId="4" xfId="0" applyNumberFormat="1" applyFont="1" applyFill="1" applyBorder="1" applyAlignment="1">
      <alignment horizontal="right"/>
    </xf>
    <xf numFmtId="3" fontId="15" fillId="7" borderId="4" xfId="5" applyNumberFormat="1" applyFont="1" applyFill="1" applyBorder="1"/>
    <xf numFmtId="3" fontId="7" fillId="7" borderId="11" xfId="8" applyNumberFormat="1" applyFont="1" applyFill="1" applyBorder="1" applyAlignment="1">
      <alignment horizontal="right"/>
    </xf>
    <xf numFmtId="49" fontId="7" fillId="0" borderId="0" xfId="0" applyNumberFormat="1" applyFont="1" applyFill="1" applyAlignment="1">
      <alignment horizontal="left" vertical="top"/>
    </xf>
    <xf numFmtId="0" fontId="8" fillId="0" borderId="0" xfId="0" applyFont="1" applyFill="1" applyAlignment="1">
      <alignment horizontal="left" vertical="top"/>
    </xf>
    <xf numFmtId="0" fontId="8" fillId="0" borderId="0" xfId="0" applyFont="1" applyFill="1" applyAlignment="1">
      <alignment horizontal="left" vertical="top"/>
    </xf>
    <xf numFmtId="3" fontId="8" fillId="0" borderId="4" xfId="0" applyNumberFormat="1" applyFont="1" applyFill="1" applyBorder="1" applyAlignment="1">
      <alignment horizontal="right" vertical="top"/>
    </xf>
    <xf numFmtId="3" fontId="11" fillId="0" borderId="4" xfId="0" applyNumberFormat="1" applyFont="1" applyFill="1" applyBorder="1" applyAlignment="1">
      <alignment horizontal="right" vertical="center"/>
    </xf>
    <xf numFmtId="3" fontId="11" fillId="0" borderId="30" xfId="0" applyNumberFormat="1" applyFont="1" applyFill="1" applyBorder="1" applyAlignment="1">
      <alignment horizontal="right" vertical="center"/>
    </xf>
    <xf numFmtId="3" fontId="11" fillId="7" borderId="30" xfId="6" applyNumberFormat="1" applyFont="1" applyFill="1" applyBorder="1" applyAlignment="1">
      <alignment horizontal="right"/>
    </xf>
    <xf numFmtId="3" fontId="10" fillId="7" borderId="30" xfId="1" applyNumberFormat="1" applyFont="1" applyFill="1" applyBorder="1" applyAlignment="1">
      <alignment horizontal="right" vertical="top"/>
    </xf>
    <xf numFmtId="3" fontId="10" fillId="7" borderId="30" xfId="1" applyNumberFormat="1" applyFont="1" applyFill="1" applyBorder="1" applyAlignment="1">
      <alignment horizontal="right"/>
    </xf>
    <xf numFmtId="3" fontId="10" fillId="7" borderId="30" xfId="1" applyNumberFormat="1" applyFont="1" applyFill="1" applyBorder="1" applyAlignment="1"/>
    <xf numFmtId="0" fontId="11" fillId="0" borderId="30" xfId="0" applyFont="1" applyFill="1" applyBorder="1" applyAlignment="1">
      <alignment horizontal="center" vertical="center"/>
    </xf>
    <xf numFmtId="0" fontId="8" fillId="2" borderId="0" xfId="8" applyFont="1" applyFill="1" applyAlignment="1">
      <alignment vertical="top"/>
    </xf>
    <xf numFmtId="0" fontId="8" fillId="0" borderId="0" xfId="8" applyFont="1" applyFill="1" applyAlignment="1">
      <alignment vertical="top"/>
    </xf>
    <xf numFmtId="0" fontId="7" fillId="2" borderId="0" xfId="8" applyFont="1" applyFill="1" applyAlignment="1">
      <alignment vertical="top"/>
    </xf>
    <xf numFmtId="49" fontId="12" fillId="0" borderId="0" xfId="8" applyNumberFormat="1" applyFont="1" applyFill="1" applyAlignment="1">
      <alignment vertical="center"/>
    </xf>
    <xf numFmtId="0" fontId="22" fillId="0" borderId="0" xfId="8" applyNumberFormat="1" applyFont="1" applyFill="1" applyBorder="1" applyAlignment="1">
      <alignment horizontal="center" vertical="top"/>
    </xf>
    <xf numFmtId="49" fontId="23" fillId="2" borderId="0" xfId="8" applyNumberFormat="1" applyFont="1" applyFill="1" applyBorder="1" applyAlignment="1">
      <alignment horizontal="left" vertical="center" wrapText="1"/>
    </xf>
    <xf numFmtId="3" fontId="22" fillId="0" borderId="0" xfId="8" applyNumberFormat="1" applyFont="1" applyFill="1" applyBorder="1" applyAlignment="1">
      <alignment horizontal="right" vertical="top"/>
    </xf>
    <xf numFmtId="4" fontId="22" fillId="0" borderId="0" xfId="8" applyNumberFormat="1" applyFont="1" applyFill="1" applyBorder="1" applyAlignment="1">
      <alignment horizontal="right" vertical="top"/>
    </xf>
    <xf numFmtId="180" fontId="22" fillId="0" borderId="0" xfId="8" applyNumberFormat="1" applyFont="1" applyFill="1" applyBorder="1" applyAlignment="1">
      <alignment horizontal="right" vertical="top"/>
    </xf>
    <xf numFmtId="2" fontId="22" fillId="0" borderId="0" xfId="8" applyNumberFormat="1" applyFont="1" applyFill="1" applyBorder="1" applyAlignment="1">
      <alignment horizontal="right" vertical="top"/>
    </xf>
    <xf numFmtId="0" fontId="22" fillId="0" borderId="30" xfId="8" applyNumberFormat="1" applyFont="1" applyFill="1" applyBorder="1" applyAlignment="1">
      <alignment horizontal="center" vertical="top"/>
    </xf>
    <xf numFmtId="49" fontId="25" fillId="2" borderId="0" xfId="8" applyNumberFormat="1" applyFont="1" applyFill="1" applyAlignment="1">
      <alignment horizontal="left" vertical="center"/>
    </xf>
    <xf numFmtId="0" fontId="28" fillId="2" borderId="0" xfId="8" applyFont="1" applyFill="1" applyBorder="1" applyAlignment="1">
      <alignment horizontal="center" vertical="center"/>
    </xf>
    <xf numFmtId="49" fontId="28" fillId="2" borderId="0" xfId="8" applyNumberFormat="1" applyFont="1" applyFill="1" applyBorder="1" applyAlignment="1">
      <alignment horizontal="left" vertical="center"/>
    </xf>
    <xf numFmtId="165" fontId="28" fillId="2" borderId="0" xfId="8" applyNumberFormat="1" applyFont="1" applyFill="1" applyBorder="1" applyAlignment="1">
      <alignment horizontal="left" vertical="center"/>
    </xf>
    <xf numFmtId="181" fontId="28" fillId="2" borderId="0" xfId="10" applyNumberFormat="1" applyFont="1" applyFill="1" applyBorder="1" applyAlignment="1">
      <alignment horizontal="left" vertical="center"/>
    </xf>
    <xf numFmtId="0" fontId="28" fillId="2" borderId="0" xfId="8" applyFont="1" applyFill="1" applyBorder="1" applyAlignment="1">
      <alignment horizontal="left" vertical="center"/>
    </xf>
    <xf numFmtId="182" fontId="8" fillId="2" borderId="30" xfId="8" applyNumberFormat="1" applyFont="1" applyFill="1" applyBorder="1" applyAlignment="1">
      <alignment horizontal="right"/>
    </xf>
    <xf numFmtId="182" fontId="8" fillId="0" borderId="30" xfId="8" applyNumberFormat="1" applyFont="1" applyFill="1" applyBorder="1" applyAlignment="1">
      <alignment horizontal="right"/>
    </xf>
    <xf numFmtId="183" fontId="8" fillId="2" borderId="30" xfId="8" applyNumberFormat="1" applyFont="1" applyFill="1" applyBorder="1" applyAlignment="1">
      <alignment horizontal="right"/>
    </xf>
    <xf numFmtId="179" fontId="8" fillId="2" borderId="30" xfId="8" applyNumberFormat="1" applyFont="1" applyFill="1" applyBorder="1" applyAlignment="1">
      <alignment horizontal="right"/>
    </xf>
    <xf numFmtId="185" fontId="8" fillId="2" borderId="30" xfId="8" applyNumberFormat="1" applyFont="1" applyFill="1" applyBorder="1" applyAlignment="1">
      <alignment horizontal="right"/>
    </xf>
    <xf numFmtId="3" fontId="8" fillId="2" borderId="30" xfId="8" applyNumberFormat="1" applyFont="1" applyFill="1" applyBorder="1" applyAlignment="1">
      <alignment horizontal="right"/>
    </xf>
    <xf numFmtId="186" fontId="8" fillId="2" borderId="30" xfId="8" applyNumberFormat="1" applyFont="1" applyFill="1" applyBorder="1" applyAlignment="1">
      <alignment horizontal="right"/>
    </xf>
    <xf numFmtId="177" fontId="8" fillId="0" borderId="30" xfId="8" applyNumberFormat="1" applyFont="1" applyFill="1" applyBorder="1" applyAlignment="1">
      <alignment horizontal="right"/>
    </xf>
    <xf numFmtId="177" fontId="8" fillId="2" borderId="30" xfId="8" applyNumberFormat="1" applyFont="1" applyFill="1" applyBorder="1" applyAlignment="1">
      <alignment horizontal="right"/>
    </xf>
    <xf numFmtId="175" fontId="8" fillId="2" borderId="30" xfId="8" applyNumberFormat="1" applyFont="1" applyFill="1" applyBorder="1" applyAlignment="1">
      <alignment horizontal="right"/>
    </xf>
    <xf numFmtId="0" fontId="8" fillId="2" borderId="30" xfId="8" applyFont="1" applyFill="1" applyBorder="1" applyAlignment="1">
      <alignment horizontal="right"/>
    </xf>
    <xf numFmtId="173" fontId="8" fillId="2" borderId="30" xfId="8" applyNumberFormat="1" applyFont="1" applyFill="1" applyBorder="1" applyAlignment="1">
      <alignment horizontal="right"/>
    </xf>
    <xf numFmtId="165" fontId="8" fillId="0" borderId="30" xfId="8" applyNumberFormat="1" applyFont="1" applyFill="1" applyBorder="1" applyAlignment="1">
      <alignment horizontal="right"/>
    </xf>
    <xf numFmtId="3" fontId="8" fillId="0" borderId="30" xfId="8" applyNumberFormat="1" applyFont="1" applyFill="1" applyBorder="1" applyAlignment="1">
      <alignment horizontal="right"/>
    </xf>
    <xf numFmtId="3" fontId="9" fillId="4" borderId="30" xfId="8" applyNumberFormat="1" applyFont="1" applyFill="1" applyBorder="1" applyAlignment="1">
      <alignment horizontal="right" vertical="center"/>
    </xf>
    <xf numFmtId="165" fontId="8" fillId="2" borderId="30" xfId="8" applyNumberFormat="1" applyFont="1" applyFill="1" applyBorder="1" applyAlignment="1">
      <alignment horizontal="right"/>
    </xf>
    <xf numFmtId="0" fontId="8" fillId="2" borderId="0" xfId="8" applyFont="1" applyFill="1" applyAlignment="1">
      <alignment vertical="center"/>
    </xf>
    <xf numFmtId="0" fontId="0" fillId="0" borderId="0" xfId="0"/>
    <xf numFmtId="165" fontId="8" fillId="2" borderId="0" xfId="8" applyNumberFormat="1" applyFont="1" applyFill="1" applyBorder="1" applyAlignment="1">
      <alignment horizontal="right"/>
    </xf>
    <xf numFmtId="3" fontId="8" fillId="2" borderId="0" xfId="8" applyNumberFormat="1" applyFont="1" applyFill="1" applyBorder="1" applyAlignment="1">
      <alignment horizontal="right"/>
    </xf>
    <xf numFmtId="0" fontId="10" fillId="0" borderId="0" xfId="0" applyFont="1"/>
    <xf numFmtId="0" fontId="0" fillId="3" borderId="0" xfId="0" applyFill="1"/>
    <xf numFmtId="168" fontId="8" fillId="0" borderId="4" xfId="0" applyNumberFormat="1" applyFont="1" applyFill="1" applyBorder="1" applyAlignment="1">
      <alignment horizontal="right" vertical="top"/>
    </xf>
    <xf numFmtId="168" fontId="7" fillId="0" borderId="4" xfId="0" applyNumberFormat="1" applyFont="1" applyFill="1" applyBorder="1" applyAlignment="1">
      <alignment horizontal="right" vertical="top"/>
    </xf>
    <xf numFmtId="168" fontId="7" fillId="0" borderId="30" xfId="0" applyNumberFormat="1" applyFont="1" applyFill="1" applyBorder="1" applyAlignment="1">
      <alignment horizontal="right" vertical="top"/>
    </xf>
    <xf numFmtId="3" fontId="7" fillId="0" borderId="4" xfId="0" applyNumberFormat="1" applyFont="1" applyFill="1" applyBorder="1" applyAlignment="1">
      <alignment horizontal="right" vertical="top"/>
    </xf>
    <xf numFmtId="3" fontId="7" fillId="2" borderId="1" xfId="8" applyNumberFormat="1" applyFont="1" applyFill="1" applyBorder="1" applyAlignment="1">
      <alignment horizontal="right"/>
    </xf>
    <xf numFmtId="3" fontId="7" fillId="0" borderId="1" xfId="8" applyNumberFormat="1" applyFont="1" applyFill="1" applyBorder="1" applyAlignment="1">
      <alignment horizontal="right"/>
    </xf>
    <xf numFmtId="1" fontId="8" fillId="2" borderId="4" xfId="8" applyNumberFormat="1" applyFont="1" applyFill="1" applyBorder="1" applyAlignment="1">
      <alignment horizontal="right"/>
    </xf>
    <xf numFmtId="0" fontId="11" fillId="0" borderId="30" xfId="1" applyNumberFormat="1" applyFont="1" applyBorder="1" applyAlignment="1">
      <alignment horizontal="right"/>
    </xf>
    <xf numFmtId="0" fontId="8" fillId="2" borderId="0" xfId="8" applyFont="1" applyFill="1" applyBorder="1" applyAlignment="1">
      <alignment horizontal="right"/>
    </xf>
    <xf numFmtId="173" fontId="8" fillId="2" borderId="0" xfId="8" applyNumberFormat="1" applyFont="1" applyFill="1" applyBorder="1" applyAlignment="1">
      <alignment horizontal="right"/>
    </xf>
    <xf numFmtId="177" fontId="8" fillId="2" borderId="0" xfId="8" applyNumberFormat="1" applyFont="1" applyFill="1" applyBorder="1" applyAlignment="1">
      <alignment horizontal="right"/>
    </xf>
    <xf numFmtId="179" fontId="8" fillId="2" borderId="0" xfId="8" applyNumberFormat="1" applyFont="1" applyFill="1" applyBorder="1" applyAlignment="1">
      <alignment horizontal="right"/>
    </xf>
    <xf numFmtId="49" fontId="27" fillId="2" borderId="0" xfId="8" applyNumberFormat="1" applyFont="1" applyFill="1" applyAlignment="1">
      <alignment horizontal="left" vertical="top"/>
    </xf>
    <xf numFmtId="182" fontId="8" fillId="2" borderId="0" xfId="8" applyNumberFormat="1" applyFont="1" applyFill="1" applyBorder="1" applyAlignment="1">
      <alignment horizontal="right"/>
    </xf>
    <xf numFmtId="165" fontId="8" fillId="0" borderId="0" xfId="8" applyNumberFormat="1" applyFont="1" applyFill="1" applyBorder="1" applyAlignment="1">
      <alignment horizontal="right"/>
    </xf>
    <xf numFmtId="182" fontId="8" fillId="0" borderId="0" xfId="8" applyNumberFormat="1" applyFont="1" applyFill="1" applyBorder="1" applyAlignment="1">
      <alignment horizontal="right"/>
    </xf>
    <xf numFmtId="183" fontId="8" fillId="2" borderId="0" xfId="8" applyNumberFormat="1" applyFont="1" applyFill="1" applyBorder="1" applyAlignment="1">
      <alignment horizontal="right"/>
    </xf>
    <xf numFmtId="185" fontId="8" fillId="2" borderId="0" xfId="8" applyNumberFormat="1" applyFont="1" applyFill="1" applyBorder="1" applyAlignment="1">
      <alignment horizontal="right"/>
    </xf>
    <xf numFmtId="177" fontId="8" fillId="0" borderId="37" xfId="8" applyNumberFormat="1" applyFont="1" applyFill="1" applyBorder="1" applyAlignment="1">
      <alignment horizontal="right"/>
    </xf>
    <xf numFmtId="186" fontId="8" fillId="0" borderId="30" xfId="8" applyNumberFormat="1" applyFont="1" applyFill="1" applyBorder="1" applyAlignment="1">
      <alignment horizontal="right"/>
    </xf>
    <xf numFmtId="185" fontId="8" fillId="0" borderId="30" xfId="8" applyNumberFormat="1" applyFont="1" applyFill="1" applyBorder="1" applyAlignment="1">
      <alignment horizontal="right"/>
    </xf>
    <xf numFmtId="3" fontId="8" fillId="0" borderId="0" xfId="8" applyNumberFormat="1" applyFont="1" applyFill="1" applyAlignment="1">
      <alignment vertical="center"/>
    </xf>
    <xf numFmtId="1" fontId="8" fillId="0" borderId="30" xfId="8" applyNumberFormat="1" applyFont="1" applyFill="1" applyBorder="1" applyAlignment="1">
      <alignment vertical="center"/>
    </xf>
    <xf numFmtId="186" fontId="8" fillId="2" borderId="0" xfId="8" applyNumberFormat="1" applyFont="1" applyFill="1" applyBorder="1" applyAlignment="1">
      <alignment horizontal="right"/>
    </xf>
    <xf numFmtId="168" fontId="8" fillId="2" borderId="0" xfId="11" applyNumberFormat="1" applyFont="1" applyFill="1" applyBorder="1" applyAlignment="1">
      <alignment horizontal="right"/>
    </xf>
    <xf numFmtId="0" fontId="8" fillId="0" borderId="0" xfId="0" applyFont="1" applyFill="1" applyBorder="1" applyAlignment="1">
      <alignment horizontal="left" vertical="top"/>
    </xf>
    <xf numFmtId="0" fontId="10" fillId="0" borderId="30" xfId="0" applyFont="1" applyBorder="1"/>
    <xf numFmtId="0" fontId="27" fillId="2" borderId="30" xfId="8" applyFont="1" applyFill="1" applyBorder="1" applyAlignment="1">
      <alignment horizontal="center" vertical="center"/>
    </xf>
    <xf numFmtId="49" fontId="27" fillId="2" borderId="30" xfId="8" applyNumberFormat="1" applyFont="1" applyFill="1" applyBorder="1" applyAlignment="1">
      <alignment horizontal="left" vertical="center"/>
    </xf>
    <xf numFmtId="1" fontId="10" fillId="0" borderId="30" xfId="0" applyNumberFormat="1" applyFont="1" applyBorder="1"/>
    <xf numFmtId="0" fontId="10" fillId="0" borderId="30" xfId="0" applyFont="1" applyBorder="1" applyAlignment="1">
      <alignment wrapText="1"/>
    </xf>
    <xf numFmtId="49" fontId="17" fillId="0" borderId="26" xfId="0" applyNumberFormat="1" applyFont="1" applyFill="1" applyBorder="1" applyAlignment="1">
      <alignment horizontal="left"/>
    </xf>
    <xf numFmtId="0" fontId="10" fillId="0" borderId="30" xfId="0" applyFont="1" applyBorder="1" applyAlignment="1">
      <alignment vertical="center" wrapText="1"/>
    </xf>
    <xf numFmtId="0" fontId="18" fillId="0" borderId="0" xfId="0" applyFont="1" applyFill="1" applyBorder="1" applyAlignment="1">
      <alignment horizontal="left" vertical="top"/>
    </xf>
    <xf numFmtId="1" fontId="10" fillId="0" borderId="0" xfId="0" applyNumberFormat="1" applyFont="1" applyBorder="1"/>
    <xf numFmtId="3" fontId="10" fillId="0" borderId="0" xfId="0" applyNumberFormat="1" applyFont="1" applyBorder="1"/>
    <xf numFmtId="0" fontId="10" fillId="3" borderId="30" xfId="0" applyFont="1" applyFill="1" applyBorder="1" applyAlignment="1">
      <alignment horizontal="center"/>
    </xf>
    <xf numFmtId="49" fontId="8" fillId="3" borderId="30" xfId="0" applyNumberFormat="1" applyFont="1" applyFill="1" applyBorder="1" applyAlignment="1">
      <alignment horizontal="left"/>
    </xf>
    <xf numFmtId="165" fontId="8" fillId="3" borderId="30" xfId="0" applyNumberFormat="1" applyFont="1" applyFill="1" applyBorder="1" applyAlignment="1">
      <alignment horizontal="center"/>
    </xf>
    <xf numFmtId="0" fontId="9" fillId="3" borderId="30" xfId="0" applyFont="1" applyFill="1" applyBorder="1" applyAlignment="1">
      <alignment horizontal="left" vertical="center"/>
    </xf>
    <xf numFmtId="0" fontId="8" fillId="3" borderId="0" xfId="8" applyFont="1" applyFill="1" applyAlignment="1">
      <alignment vertical="center"/>
    </xf>
    <xf numFmtId="17" fontId="21" fillId="0" borderId="0" xfId="19" applyNumberFormat="1" applyFont="1" applyFill="1" applyBorder="1" applyAlignment="1">
      <alignment horizontal="left" vertical="top"/>
    </xf>
    <xf numFmtId="179" fontId="8" fillId="2" borderId="0" xfId="8" applyNumberFormat="1" applyFont="1" applyFill="1" applyAlignment="1">
      <alignment vertical="center"/>
    </xf>
    <xf numFmtId="0" fontId="8" fillId="2" borderId="0" xfId="0" applyFont="1" applyFill="1" applyBorder="1" applyAlignment="1">
      <alignment horizontal="right"/>
    </xf>
    <xf numFmtId="49" fontId="7" fillId="0" borderId="14" xfId="0" applyNumberFormat="1" applyFont="1" applyFill="1" applyBorder="1" applyAlignment="1">
      <alignment horizontal="left"/>
    </xf>
    <xf numFmtId="49" fontId="7" fillId="2" borderId="0" xfId="8" applyNumberFormat="1" applyFont="1" applyFill="1" applyAlignment="1">
      <alignment horizontal="left"/>
    </xf>
    <xf numFmtId="49" fontId="7" fillId="2" borderId="0" xfId="8" applyNumberFormat="1" applyFont="1" applyFill="1" applyAlignment="1">
      <alignment horizontal="left"/>
    </xf>
    <xf numFmtId="0" fontId="18" fillId="7" borderId="30" xfId="0" applyFont="1" applyFill="1" applyBorder="1" applyAlignment="1">
      <alignment horizontal="left" vertical="top"/>
    </xf>
    <xf numFmtId="1" fontId="10" fillId="7" borderId="30" xfId="0" applyNumberFormat="1" applyFont="1" applyFill="1" applyBorder="1"/>
    <xf numFmtId="3" fontId="10" fillId="7" borderId="30" xfId="0" applyNumberFormat="1" applyFont="1" applyFill="1" applyBorder="1"/>
    <xf numFmtId="0" fontId="12" fillId="0" borderId="36" xfId="0" applyFont="1" applyBorder="1" applyAlignment="1">
      <alignment horizontal="left" vertical="top" wrapText="1"/>
    </xf>
    <xf numFmtId="0" fontId="11" fillId="0" borderId="0" xfId="0" applyFont="1" applyAlignment="1">
      <alignment horizontal="left" vertical="top"/>
    </xf>
    <xf numFmtId="0" fontId="10" fillId="3" borderId="0" xfId="0" applyFont="1" applyFill="1"/>
    <xf numFmtId="0" fontId="10" fillId="0" borderId="0" xfId="0" applyFont="1" applyBorder="1" applyProtection="1">
      <protection locked="0"/>
    </xf>
    <xf numFmtId="0" fontId="11" fillId="0" borderId="30" xfId="0" applyFont="1" applyBorder="1" applyAlignment="1">
      <alignment horizontal="left"/>
    </xf>
    <xf numFmtId="14" fontId="11" fillId="0" borderId="30" xfId="0" applyNumberFormat="1" applyFont="1" applyBorder="1" applyAlignment="1">
      <alignment horizontal="left"/>
    </xf>
    <xf numFmtId="14" fontId="10" fillId="0" borderId="0" xfId="0" applyNumberFormat="1" applyFont="1" applyBorder="1" applyAlignment="1">
      <alignment horizontal="right"/>
    </xf>
    <xf numFmtId="14" fontId="10" fillId="0" borderId="0" xfId="0" applyNumberFormat="1" applyFont="1" applyFill="1" applyBorder="1" applyAlignment="1">
      <alignment horizontal="right"/>
    </xf>
    <xf numFmtId="14" fontId="10" fillId="0" borderId="0" xfId="0" applyNumberFormat="1" applyFont="1" applyBorder="1"/>
    <xf numFmtId="0" fontId="10" fillId="0" borderId="0" xfId="0" applyFont="1" applyFill="1" applyBorder="1"/>
    <xf numFmtId="168" fontId="15" fillId="0" borderId="30" xfId="29" applyNumberFormat="1" applyFont="1" applyBorder="1" applyAlignment="1">
      <alignment horizontal="left" vertical="top"/>
    </xf>
    <xf numFmtId="168" fontId="15" fillId="7" borderId="30" xfId="29" applyNumberFormat="1" applyFont="1" applyFill="1" applyBorder="1" applyAlignment="1">
      <alignment horizontal="left" vertical="top"/>
    </xf>
    <xf numFmtId="168" fontId="15" fillId="0" borderId="30" xfId="29" applyNumberFormat="1" applyFont="1" applyFill="1" applyBorder="1" applyAlignment="1">
      <alignment horizontal="left" vertical="top"/>
    </xf>
    <xf numFmtId="3" fontId="40" fillId="0" borderId="30" xfId="0" applyNumberFormat="1" applyFont="1" applyBorder="1" applyAlignment="1">
      <alignment horizontal="right"/>
    </xf>
    <xf numFmtId="167" fontId="0" fillId="0" borderId="0" xfId="0" applyNumberFormat="1"/>
    <xf numFmtId="3" fontId="10" fillId="0" borderId="30" xfId="0" applyNumberFormat="1" applyFont="1" applyBorder="1" applyAlignment="1">
      <alignment horizontal="right" vertical="center"/>
    </xf>
    <xf numFmtId="0" fontId="10" fillId="0" borderId="30" xfId="0" applyFont="1" applyBorder="1" applyAlignment="1">
      <alignment horizontal="right" vertical="center"/>
    </xf>
    <xf numFmtId="43" fontId="10" fillId="0" borderId="30" xfId="1" applyFont="1" applyBorder="1" applyAlignment="1">
      <alignment horizontal="right" vertical="center"/>
    </xf>
    <xf numFmtId="49" fontId="7" fillId="2" borderId="56" xfId="8" applyNumberFormat="1" applyFont="1" applyFill="1" applyBorder="1" applyAlignment="1">
      <alignment vertical="center"/>
    </xf>
    <xf numFmtId="49" fontId="7" fillId="2" borderId="56" xfId="8" applyNumberFormat="1" applyFont="1" applyFill="1" applyBorder="1" applyAlignment="1">
      <alignment vertical="center" wrapText="1"/>
    </xf>
    <xf numFmtId="49" fontId="7" fillId="2" borderId="56" xfId="8" applyNumberFormat="1" applyFont="1" applyFill="1" applyBorder="1" applyAlignment="1">
      <alignment vertical="top"/>
    </xf>
    <xf numFmtId="0" fontId="2" fillId="0" borderId="56" xfId="8" applyNumberFormat="1" applyFont="1" applyFill="1" applyBorder="1" applyAlignment="1"/>
    <xf numFmtId="177" fontId="8" fillId="0" borderId="63" xfId="8" applyNumberFormat="1" applyFont="1" applyFill="1" applyBorder="1" applyAlignment="1">
      <alignment horizontal="right"/>
    </xf>
    <xf numFmtId="177" fontId="8" fillId="0" borderId="59" xfId="8" applyNumberFormat="1" applyFont="1" applyFill="1" applyBorder="1" applyAlignment="1">
      <alignment horizontal="right"/>
    </xf>
    <xf numFmtId="177" fontId="8" fillId="0" borderId="66" xfId="8" applyNumberFormat="1" applyFont="1" applyFill="1" applyBorder="1" applyAlignment="1">
      <alignment horizontal="right"/>
    </xf>
    <xf numFmtId="3" fontId="7" fillId="2" borderId="38" xfId="8" applyNumberFormat="1" applyFont="1" applyFill="1" applyBorder="1" applyAlignment="1">
      <alignment horizontal="right"/>
    </xf>
    <xf numFmtId="171" fontId="7" fillId="2" borderId="38" xfId="8" applyNumberFormat="1" applyFont="1" applyFill="1" applyBorder="1" applyAlignment="1">
      <alignment horizontal="right"/>
    </xf>
    <xf numFmtId="175" fontId="7" fillId="2" borderId="38" xfId="8" applyNumberFormat="1" applyFont="1" applyFill="1" applyBorder="1" applyAlignment="1">
      <alignment horizontal="right"/>
    </xf>
    <xf numFmtId="186" fontId="7" fillId="2" borderId="38" xfId="8" applyNumberFormat="1" applyFont="1" applyFill="1" applyBorder="1" applyAlignment="1">
      <alignment horizontal="right"/>
    </xf>
    <xf numFmtId="177" fontId="7" fillId="2" borderId="38" xfId="8" applyNumberFormat="1" applyFont="1" applyFill="1" applyBorder="1" applyAlignment="1">
      <alignment horizontal="right"/>
    </xf>
    <xf numFmtId="165" fontId="7" fillId="2" borderId="38" xfId="8" applyNumberFormat="1" applyFont="1" applyFill="1" applyBorder="1" applyAlignment="1">
      <alignment horizontal="right"/>
    </xf>
    <xf numFmtId="185" fontId="7" fillId="2" borderId="38" xfId="8" applyNumberFormat="1" applyFont="1" applyFill="1" applyBorder="1" applyAlignment="1">
      <alignment horizontal="right"/>
    </xf>
    <xf numFmtId="171" fontId="8" fillId="2" borderId="38" xfId="8" applyNumberFormat="1" applyFont="1" applyFill="1" applyBorder="1" applyAlignment="1">
      <alignment horizontal="right"/>
    </xf>
    <xf numFmtId="171" fontId="8" fillId="0" borderId="38" xfId="8" applyNumberFormat="1" applyFont="1" applyFill="1" applyBorder="1" applyAlignment="1">
      <alignment horizontal="right"/>
    </xf>
    <xf numFmtId="168" fontId="0" fillId="0" borderId="0" xfId="0" applyNumberFormat="1"/>
    <xf numFmtId="49" fontId="7" fillId="0" borderId="70" xfId="0" applyNumberFormat="1" applyFont="1" applyFill="1" applyBorder="1" applyAlignment="1">
      <alignment horizontal="left"/>
    </xf>
    <xf numFmtId="165" fontId="7" fillId="2" borderId="72" xfId="8" applyNumberFormat="1" applyFont="1" applyFill="1" applyBorder="1" applyAlignment="1">
      <alignment horizontal="right"/>
    </xf>
    <xf numFmtId="171" fontId="7" fillId="2" borderId="72" xfId="8" applyNumberFormat="1" applyFont="1" applyFill="1" applyBorder="1" applyAlignment="1">
      <alignment horizontal="right"/>
    </xf>
    <xf numFmtId="3" fontId="10" fillId="0" borderId="0" xfId="0" applyNumberFormat="1" applyFont="1" applyFill="1" applyBorder="1"/>
    <xf numFmtId="0" fontId="43" fillId="0" borderId="0" xfId="0" applyFont="1" applyFill="1" applyBorder="1" applyAlignment="1">
      <alignment horizontal="left" vertical="top"/>
    </xf>
    <xf numFmtId="0" fontId="43" fillId="0" borderId="0" xfId="0" applyFont="1" applyFill="1" applyAlignment="1">
      <alignment horizontal="left" vertical="top"/>
    </xf>
    <xf numFmtId="49" fontId="8" fillId="0" borderId="0" xfId="0" applyNumberFormat="1" applyFont="1" applyFill="1" applyBorder="1" applyAlignment="1">
      <alignment horizontal="left"/>
    </xf>
    <xf numFmtId="0" fontId="8" fillId="0" borderId="4" xfId="0" applyFont="1" applyFill="1" applyBorder="1" applyAlignment="1">
      <alignment vertical="top"/>
    </xf>
    <xf numFmtId="0" fontId="8" fillId="0" borderId="4" xfId="0" applyFont="1" applyFill="1" applyBorder="1" applyAlignment="1">
      <alignment horizontal="right" vertical="top"/>
    </xf>
    <xf numFmtId="17" fontId="11" fillId="0" borderId="0" xfId="19" applyNumberFormat="1" applyFont="1" applyFill="1" applyBorder="1" applyAlignment="1">
      <alignment horizontal="left" vertical="top"/>
    </xf>
    <xf numFmtId="165" fontId="11" fillId="0" borderId="30" xfId="6" applyNumberFormat="1" applyFont="1" applyBorder="1" applyAlignment="1">
      <alignment horizontal="right"/>
    </xf>
    <xf numFmtId="194" fontId="11" fillId="0" borderId="30" xfId="0" applyNumberFormat="1" applyFont="1" applyBorder="1" applyAlignment="1">
      <alignment horizontal="right"/>
    </xf>
    <xf numFmtId="49" fontId="7" fillId="8" borderId="30" xfId="0" applyNumberFormat="1" applyFont="1" applyFill="1" applyBorder="1" applyAlignment="1">
      <alignment horizontal="left" vertical="center"/>
    </xf>
    <xf numFmtId="49" fontId="7" fillId="8" borderId="30" xfId="0" applyNumberFormat="1" applyFont="1" applyFill="1" applyBorder="1" applyAlignment="1">
      <alignment horizontal="center"/>
    </xf>
    <xf numFmtId="169" fontId="7" fillId="8" borderId="4" xfId="5" applyNumberFormat="1" applyFont="1" applyFill="1" applyBorder="1" applyAlignment="1">
      <alignment horizontal="center" vertical="top" wrapText="1"/>
    </xf>
    <xf numFmtId="49" fontId="7" fillId="2" borderId="0" xfId="8" applyNumberFormat="1" applyFont="1" applyFill="1" applyAlignment="1">
      <alignment horizontal="left"/>
    </xf>
    <xf numFmtId="49" fontId="7" fillId="2" borderId="0" xfId="8" applyNumberFormat="1" applyFont="1" applyFill="1" applyAlignment="1">
      <alignment horizontal="left" vertical="top" wrapText="1"/>
    </xf>
    <xf numFmtId="49" fontId="7" fillId="2" borderId="0" xfId="8" applyNumberFormat="1" applyFont="1" applyFill="1" applyAlignment="1">
      <alignment horizontal="left" wrapText="1"/>
    </xf>
    <xf numFmtId="49" fontId="27" fillId="2" borderId="0" xfId="8" applyNumberFormat="1" applyFont="1" applyFill="1" applyAlignment="1">
      <alignment horizontal="left" vertical="top" wrapText="1"/>
    </xf>
    <xf numFmtId="165" fontId="8" fillId="0" borderId="30" xfId="0" applyNumberFormat="1" applyFont="1" applyFill="1" applyBorder="1" applyAlignment="1">
      <alignment horizontal="right"/>
    </xf>
    <xf numFmtId="0" fontId="8" fillId="2" borderId="30" xfId="0" applyFont="1" applyFill="1" applyBorder="1" applyAlignment="1">
      <alignment horizontal="right"/>
    </xf>
    <xf numFmtId="0" fontId="8" fillId="0" borderId="63" xfId="0" applyFont="1" applyFill="1" applyBorder="1" applyAlignment="1">
      <alignment horizontal="right"/>
    </xf>
    <xf numFmtId="0" fontId="8" fillId="2" borderId="63" xfId="0" applyFont="1" applyFill="1" applyBorder="1" applyAlignment="1">
      <alignment horizontal="right"/>
    </xf>
    <xf numFmtId="3" fontId="7" fillId="7" borderId="77" xfId="0" applyNumberFormat="1" applyFont="1" applyFill="1" applyBorder="1" applyAlignment="1">
      <alignment horizontal="right"/>
    </xf>
    <xf numFmtId="3" fontId="7" fillId="7" borderId="18" xfId="0" applyNumberFormat="1" applyFont="1" applyFill="1" applyBorder="1" applyAlignment="1">
      <alignment horizontal="right"/>
    </xf>
    <xf numFmtId="49" fontId="7" fillId="0" borderId="30" xfId="0" applyNumberFormat="1" applyFont="1" applyFill="1" applyBorder="1" applyAlignment="1">
      <alignment horizontal="left"/>
    </xf>
    <xf numFmtId="3" fontId="13" fillId="0" borderId="30" xfId="0" applyNumberFormat="1" applyFont="1" applyFill="1" applyBorder="1" applyAlignment="1">
      <alignment horizontal="right" vertical="center" wrapText="1"/>
    </xf>
    <xf numFmtId="49" fontId="7" fillId="0" borderId="73" xfId="0" applyNumberFormat="1" applyFont="1" applyFill="1" applyBorder="1" applyAlignment="1">
      <alignment horizontal="left"/>
    </xf>
    <xf numFmtId="3" fontId="9" fillId="7" borderId="30" xfId="8" applyNumberFormat="1" applyFont="1" applyFill="1" applyBorder="1" applyAlignment="1">
      <alignment horizontal="right" vertical="center"/>
    </xf>
    <xf numFmtId="49" fontId="7" fillId="3" borderId="72" xfId="8" applyNumberFormat="1" applyFont="1" applyFill="1" applyBorder="1" applyAlignment="1">
      <alignment horizontal="left"/>
    </xf>
    <xf numFmtId="165" fontId="8" fillId="2" borderId="72" xfId="8" applyNumberFormat="1" applyFont="1" applyFill="1" applyBorder="1" applyAlignment="1">
      <alignment horizontal="right"/>
    </xf>
    <xf numFmtId="197" fontId="6" fillId="3" borderId="0" xfId="3" applyNumberFormat="1" applyFont="1" applyFill="1" applyBorder="1" applyAlignment="1">
      <alignment horizontal="center"/>
    </xf>
    <xf numFmtId="0" fontId="7" fillId="2" borderId="72" xfId="8" applyFont="1" applyFill="1" applyBorder="1" applyAlignment="1">
      <alignment horizontal="right"/>
    </xf>
    <xf numFmtId="173" fontId="7" fillId="2" borderId="72" xfId="8" applyNumberFormat="1" applyFont="1" applyFill="1" applyBorder="1" applyAlignment="1">
      <alignment horizontal="right"/>
    </xf>
    <xf numFmtId="168" fontId="7" fillId="2" borderId="72" xfId="1" applyNumberFormat="1" applyFont="1" applyFill="1" applyBorder="1" applyAlignment="1">
      <alignment horizontal="right"/>
    </xf>
    <xf numFmtId="165" fontId="7" fillId="2" borderId="71" xfId="8" applyNumberFormat="1" applyFont="1" applyFill="1" applyBorder="1" applyAlignment="1">
      <alignment horizontal="right"/>
    </xf>
    <xf numFmtId="173" fontId="7" fillId="2" borderId="71" xfId="8" applyNumberFormat="1" applyFont="1" applyFill="1" applyBorder="1" applyAlignment="1">
      <alignment horizontal="right"/>
    </xf>
    <xf numFmtId="49" fontId="8" fillId="2" borderId="72" xfId="8" applyNumberFormat="1" applyFont="1" applyFill="1" applyBorder="1" applyAlignment="1">
      <alignment horizontal="left"/>
    </xf>
    <xf numFmtId="2" fontId="21" fillId="0" borderId="30" xfId="62" applyNumberFormat="1" applyFont="1" applyFill="1" applyBorder="1" applyAlignment="1">
      <alignment vertical="top"/>
    </xf>
    <xf numFmtId="2" fontId="30" fillId="0" borderId="30" xfId="63" applyNumberFormat="1" applyFont="1" applyFill="1" applyBorder="1" applyAlignment="1"/>
    <xf numFmtId="177" fontId="7" fillId="2" borderId="72" xfId="8" applyNumberFormat="1" applyFont="1" applyFill="1" applyBorder="1" applyAlignment="1">
      <alignment horizontal="right"/>
    </xf>
    <xf numFmtId="179" fontId="7" fillId="2" borderId="72" xfId="8" applyNumberFormat="1" applyFont="1" applyFill="1" applyBorder="1" applyAlignment="1">
      <alignment horizontal="right"/>
    </xf>
    <xf numFmtId="49" fontId="23" fillId="2" borderId="72" xfId="8" applyNumberFormat="1" applyFont="1" applyFill="1" applyBorder="1" applyAlignment="1">
      <alignment horizontal="left" vertical="center" wrapText="1"/>
    </xf>
    <xf numFmtId="190" fontId="8" fillId="2" borderId="30" xfId="8" applyNumberFormat="1" applyFont="1" applyFill="1" applyBorder="1" applyAlignment="1">
      <alignment horizontal="right"/>
    </xf>
    <xf numFmtId="0" fontId="22" fillId="0" borderId="69" xfId="8" applyNumberFormat="1" applyFont="1" applyFill="1" applyBorder="1" applyAlignment="1">
      <alignment horizontal="center" vertical="top"/>
    </xf>
    <xf numFmtId="2" fontId="24" fillId="0" borderId="69" xfId="8" applyNumberFormat="1" applyFont="1" applyBorder="1" applyAlignment="1">
      <alignment vertical="top"/>
    </xf>
    <xf numFmtId="3" fontId="22" fillId="0" borderId="69" xfId="8" applyNumberFormat="1" applyFont="1" applyFill="1" applyBorder="1" applyAlignment="1">
      <alignment horizontal="right" vertical="top"/>
    </xf>
    <xf numFmtId="4" fontId="22" fillId="0" borderId="69" xfId="8" applyNumberFormat="1" applyFont="1" applyFill="1" applyBorder="1" applyAlignment="1">
      <alignment horizontal="center" vertical="top"/>
    </xf>
    <xf numFmtId="4" fontId="22" fillId="0" borderId="69" xfId="8" applyNumberFormat="1" applyFont="1" applyFill="1" applyBorder="1" applyAlignment="1">
      <alignment horizontal="right" vertical="top"/>
    </xf>
    <xf numFmtId="180" fontId="22" fillId="0" borderId="69" xfId="8" applyNumberFormat="1" applyFont="1" applyFill="1" applyBorder="1" applyAlignment="1">
      <alignment horizontal="right" vertical="top"/>
    </xf>
    <xf numFmtId="2" fontId="22" fillId="0" borderId="69" xfId="8" applyNumberFormat="1" applyFont="1" applyFill="1" applyBorder="1" applyAlignment="1">
      <alignment horizontal="right" vertical="top"/>
    </xf>
    <xf numFmtId="49" fontId="23" fillId="0" borderId="72" xfId="8" applyNumberFormat="1" applyFont="1" applyFill="1" applyBorder="1" applyAlignment="1">
      <alignment horizontal="left" vertical="center" wrapText="1"/>
    </xf>
    <xf numFmtId="0" fontId="27" fillId="2" borderId="72" xfId="8" applyFont="1" applyFill="1" applyBorder="1" applyAlignment="1">
      <alignment horizontal="center" vertical="center"/>
    </xf>
    <xf numFmtId="49" fontId="27" fillId="2" borderId="72" xfId="8" applyNumberFormat="1" applyFont="1" applyFill="1" applyBorder="1" applyAlignment="1">
      <alignment horizontal="left" vertical="center"/>
    </xf>
    <xf numFmtId="0" fontId="27" fillId="2" borderId="71" xfId="8" applyFont="1" applyFill="1" applyBorder="1" applyAlignment="1">
      <alignment horizontal="center" vertical="center"/>
    </xf>
    <xf numFmtId="49" fontId="27" fillId="2" borderId="71" xfId="8" applyNumberFormat="1" applyFont="1" applyFill="1" applyBorder="1" applyAlignment="1">
      <alignment horizontal="left" vertical="center"/>
    </xf>
    <xf numFmtId="182" fontId="7" fillId="2" borderId="72" xfId="8" applyNumberFormat="1" applyFont="1" applyFill="1" applyBorder="1" applyAlignment="1">
      <alignment horizontal="right"/>
    </xf>
    <xf numFmtId="165" fontId="7" fillId="0" borderId="72" xfId="8" applyNumberFormat="1" applyFont="1" applyFill="1" applyBorder="1" applyAlignment="1">
      <alignment horizontal="right"/>
    </xf>
    <xf numFmtId="182" fontId="7" fillId="0" borderId="72" xfId="8" applyNumberFormat="1" applyFont="1" applyFill="1" applyBorder="1" applyAlignment="1">
      <alignment horizontal="right"/>
    </xf>
    <xf numFmtId="0" fontId="7" fillId="0" borderId="72" xfId="8" applyFont="1" applyFill="1" applyBorder="1" applyAlignment="1">
      <alignment horizontal="right"/>
    </xf>
    <xf numFmtId="183" fontId="7" fillId="0" borderId="72" xfId="8" applyNumberFormat="1" applyFont="1" applyFill="1" applyBorder="1" applyAlignment="1">
      <alignment horizontal="right"/>
    </xf>
    <xf numFmtId="184" fontId="7" fillId="2" borderId="72" xfId="8" applyNumberFormat="1" applyFont="1" applyFill="1" applyBorder="1" applyAlignment="1">
      <alignment horizontal="right"/>
    </xf>
    <xf numFmtId="175" fontId="12" fillId="0" borderId="71" xfId="8" applyNumberFormat="1" applyFont="1" applyFill="1" applyBorder="1" applyAlignment="1">
      <alignment horizontal="right"/>
    </xf>
    <xf numFmtId="185" fontId="7" fillId="2" borderId="71" xfId="8" applyNumberFormat="1" applyFont="1" applyFill="1" applyBorder="1" applyAlignment="1">
      <alignment horizontal="right"/>
    </xf>
    <xf numFmtId="177" fontId="7" fillId="3" borderId="71" xfId="8" applyNumberFormat="1" applyFont="1" applyFill="1" applyBorder="1" applyAlignment="1">
      <alignment horizontal="right"/>
    </xf>
    <xf numFmtId="177" fontId="7" fillId="3" borderId="73" xfId="8" applyNumberFormat="1" applyFont="1" applyFill="1" applyBorder="1" applyAlignment="1">
      <alignment horizontal="right"/>
    </xf>
    <xf numFmtId="177" fontId="7" fillId="3" borderId="66" xfId="8" applyNumberFormat="1" applyFont="1" applyFill="1" applyBorder="1" applyAlignment="1">
      <alignment horizontal="right"/>
    </xf>
    <xf numFmtId="177" fontId="7" fillId="3" borderId="79" xfId="8" applyNumberFormat="1" applyFont="1" applyFill="1" applyBorder="1" applyAlignment="1">
      <alignment horizontal="right"/>
    </xf>
    <xf numFmtId="177" fontId="7" fillId="3" borderId="65" xfId="8" applyNumberFormat="1" applyFont="1" applyFill="1" applyBorder="1" applyAlignment="1">
      <alignment horizontal="right"/>
    </xf>
    <xf numFmtId="177" fontId="8" fillId="0" borderId="81" xfId="8" applyNumberFormat="1" applyFont="1" applyFill="1" applyBorder="1" applyAlignment="1">
      <alignment horizontal="right"/>
    </xf>
    <xf numFmtId="177" fontId="8" fillId="0" borderId="61" xfId="8" applyNumberFormat="1" applyFont="1" applyFill="1" applyBorder="1" applyAlignment="1">
      <alignment horizontal="right"/>
    </xf>
    <xf numFmtId="177" fontId="8" fillId="0" borderId="82" xfId="8" applyNumberFormat="1" applyFont="1" applyFill="1" applyBorder="1" applyAlignment="1">
      <alignment horizontal="right"/>
    </xf>
    <xf numFmtId="177" fontId="8" fillId="0" borderId="83" xfId="8" applyNumberFormat="1" applyFont="1" applyFill="1" applyBorder="1" applyAlignment="1">
      <alignment horizontal="right"/>
    </xf>
    <xf numFmtId="177" fontId="8" fillId="0" borderId="58" xfId="8" applyNumberFormat="1" applyFont="1" applyFill="1" applyBorder="1" applyAlignment="1">
      <alignment horizontal="right"/>
    </xf>
    <xf numFmtId="177" fontId="8" fillId="0" borderId="53" xfId="8" applyNumberFormat="1" applyFont="1" applyFill="1" applyBorder="1" applyAlignment="1">
      <alignment horizontal="right"/>
    </xf>
    <xf numFmtId="177" fontId="8" fillId="0" borderId="84" xfId="8" applyNumberFormat="1" applyFont="1" applyFill="1" applyBorder="1" applyAlignment="1">
      <alignment horizontal="right"/>
    </xf>
    <xf numFmtId="177" fontId="8" fillId="0" borderId="85" xfId="8" applyNumberFormat="1" applyFont="1" applyFill="1" applyBorder="1" applyAlignment="1">
      <alignment horizontal="right"/>
    </xf>
    <xf numFmtId="177" fontId="8" fillId="0" borderId="50" xfId="8" applyNumberFormat="1" applyFont="1" applyFill="1" applyBorder="1" applyAlignment="1">
      <alignment horizontal="right"/>
    </xf>
    <xf numFmtId="177" fontId="8" fillId="0" borderId="86" xfId="8" applyNumberFormat="1" applyFont="1" applyFill="1" applyBorder="1" applyAlignment="1">
      <alignment horizontal="right"/>
    </xf>
    <xf numFmtId="177" fontId="8" fillId="0" borderId="52" xfId="8" applyNumberFormat="1" applyFont="1" applyFill="1" applyBorder="1" applyAlignment="1">
      <alignment horizontal="right"/>
    </xf>
    <xf numFmtId="177" fontId="10" fillId="0" borderId="30" xfId="8" applyNumberFormat="1" applyFont="1" applyFill="1" applyBorder="1" applyAlignment="1">
      <alignment horizontal="right"/>
    </xf>
    <xf numFmtId="177" fontId="10" fillId="0" borderId="37" xfId="8" applyNumberFormat="1" applyFont="1" applyFill="1" applyBorder="1" applyAlignment="1">
      <alignment horizontal="right"/>
    </xf>
    <xf numFmtId="177" fontId="10" fillId="0" borderId="86" xfId="8" applyNumberFormat="1" applyFont="1" applyFill="1" applyBorder="1" applyAlignment="1">
      <alignment horizontal="right"/>
    </xf>
    <xf numFmtId="0" fontId="1" fillId="0" borderId="0" xfId="0" applyFont="1"/>
    <xf numFmtId="49" fontId="7" fillId="0" borderId="51" xfId="0" applyNumberFormat="1" applyFont="1" applyFill="1" applyBorder="1" applyAlignment="1">
      <alignment horizontal="left"/>
    </xf>
    <xf numFmtId="177" fontId="7" fillId="0" borderId="85" xfId="8" applyNumberFormat="1" applyFont="1" applyFill="1" applyBorder="1" applyAlignment="1">
      <alignment horizontal="right"/>
    </xf>
    <xf numFmtId="177" fontId="7" fillId="0" borderId="84" xfId="8" applyNumberFormat="1" applyFont="1" applyFill="1" applyBorder="1" applyAlignment="1">
      <alignment horizontal="right"/>
    </xf>
    <xf numFmtId="177" fontId="8" fillId="0" borderId="88" xfId="8" applyNumberFormat="1" applyFont="1" applyFill="1" applyBorder="1" applyAlignment="1">
      <alignment horizontal="right"/>
    </xf>
    <xf numFmtId="179" fontId="7" fillId="2" borderId="49" xfId="8" applyNumberFormat="1" applyFont="1" applyFill="1" applyBorder="1" applyAlignment="1">
      <alignment horizontal="right" vertical="center" wrapText="1"/>
    </xf>
    <xf numFmtId="178" fontId="7" fillId="2" borderId="49" xfId="8" applyNumberFormat="1" applyFont="1" applyFill="1" applyBorder="1" applyAlignment="1">
      <alignment horizontal="right" vertical="center" wrapText="1"/>
    </xf>
    <xf numFmtId="183" fontId="7" fillId="2" borderId="49" xfId="8" applyNumberFormat="1" applyFont="1" applyFill="1" applyBorder="1" applyAlignment="1">
      <alignment horizontal="right" vertical="center" wrapText="1"/>
    </xf>
    <xf numFmtId="165" fontId="8" fillId="2" borderId="0" xfId="8" applyNumberFormat="1" applyFont="1" applyFill="1" applyBorder="1" applyAlignment="1">
      <alignment horizontal="left"/>
    </xf>
    <xf numFmtId="3" fontId="8" fillId="0" borderId="0" xfId="0" applyNumberFormat="1" applyFont="1" applyFill="1" applyBorder="1" applyAlignment="1">
      <alignment horizontal="right" vertical="top"/>
    </xf>
    <xf numFmtId="168" fontId="8" fillId="0" borderId="0" xfId="0" applyNumberFormat="1" applyFont="1" applyFill="1" applyBorder="1" applyAlignment="1">
      <alignment horizontal="right" vertical="top"/>
    </xf>
    <xf numFmtId="0" fontId="10" fillId="3" borderId="0" xfId="0" applyFont="1" applyFill="1" applyAlignment="1"/>
    <xf numFmtId="49" fontId="46" fillId="3" borderId="0" xfId="0" applyNumberFormat="1" applyFont="1" applyFill="1" applyBorder="1" applyAlignment="1">
      <alignment vertical="top" wrapText="1"/>
    </xf>
    <xf numFmtId="0" fontId="47" fillId="3" borderId="0" xfId="0" applyNumberFormat="1" applyFont="1" applyFill="1" applyBorder="1" applyAlignment="1"/>
    <xf numFmtId="0" fontId="11" fillId="3" borderId="0" xfId="0" applyNumberFormat="1" applyFont="1" applyFill="1" applyBorder="1" applyAlignment="1">
      <alignment horizontal="left"/>
    </xf>
    <xf numFmtId="0" fontId="7" fillId="3" borderId="0" xfId="0" applyFont="1" applyFill="1" applyAlignment="1">
      <alignment horizontal="left" vertical="center"/>
    </xf>
    <xf numFmtId="171" fontId="7" fillId="3" borderId="0" xfId="0" applyNumberFormat="1" applyFont="1" applyFill="1" applyAlignment="1">
      <alignment horizontal="left" vertical="center"/>
    </xf>
    <xf numFmtId="0" fontId="11" fillId="0" borderId="0" xfId="0" applyNumberFormat="1" applyFont="1" applyFill="1" applyBorder="1" applyAlignment="1">
      <alignment horizontal="left"/>
    </xf>
    <xf numFmtId="0" fontId="10" fillId="3" borderId="0" xfId="0" applyFont="1" applyFill="1" applyBorder="1"/>
    <xf numFmtId="0" fontId="13" fillId="3" borderId="0" xfId="61" applyNumberFormat="1" applyFont="1" applyFill="1" applyAlignment="1">
      <alignment vertical="top"/>
    </xf>
    <xf numFmtId="0" fontId="22" fillId="3" borderId="0" xfId="0" applyFont="1" applyFill="1"/>
    <xf numFmtId="1" fontId="22" fillId="3" borderId="0" xfId="0" applyNumberFormat="1" applyFont="1" applyFill="1"/>
    <xf numFmtId="1" fontId="11" fillId="3" borderId="0" xfId="0" applyNumberFormat="1" applyFont="1" applyFill="1" applyAlignment="1">
      <alignment horizontal="right" vertical="center"/>
    </xf>
    <xf numFmtId="1" fontId="21" fillId="3" borderId="0" xfId="61" applyNumberFormat="1" applyFont="1" applyFill="1" applyAlignment="1">
      <alignment horizontal="right" vertical="center"/>
    </xf>
    <xf numFmtId="0" fontId="30" fillId="3" borderId="0" xfId="0" applyFont="1" applyFill="1"/>
    <xf numFmtId="0" fontId="13" fillId="3" borderId="0" xfId="55" applyNumberFormat="1" applyFont="1" applyFill="1" applyBorder="1" applyAlignment="1">
      <alignment horizontal="left" wrapText="1"/>
    </xf>
    <xf numFmtId="0" fontId="13" fillId="3" borderId="0" xfId="55" applyNumberFormat="1" applyFont="1" applyFill="1" applyBorder="1" applyAlignment="1">
      <alignment horizontal="center" vertical="center"/>
    </xf>
    <xf numFmtId="0" fontId="13" fillId="3" borderId="0" xfId="56" applyNumberFormat="1" applyFont="1" applyFill="1" applyAlignment="1">
      <alignment horizontal="left" vertical="center"/>
    </xf>
    <xf numFmtId="179" fontId="10" fillId="0" borderId="0" xfId="0" applyNumberFormat="1" applyFont="1"/>
    <xf numFmtId="0" fontId="10" fillId="3" borderId="0" xfId="0" applyFont="1" applyFill="1" applyAlignment="1">
      <alignment horizontal="left"/>
    </xf>
    <xf numFmtId="198" fontId="65" fillId="3" borderId="0" xfId="23" applyNumberFormat="1" applyFont="1" applyFill="1" applyAlignment="1">
      <alignment horizontal="right" vertical="top"/>
    </xf>
    <xf numFmtId="200" fontId="66" fillId="3" borderId="0" xfId="0" applyNumberFormat="1" applyFont="1" applyFill="1" applyAlignment="1">
      <alignment horizontal="right" vertical="top"/>
    </xf>
    <xf numFmtId="0" fontId="30" fillId="3" borderId="0" xfId="0" applyFont="1" applyFill="1" applyAlignment="1">
      <alignment horizontal="left"/>
    </xf>
    <xf numFmtId="0" fontId="22" fillId="3" borderId="0" xfId="0" applyFont="1" applyFill="1" applyAlignment="1">
      <alignment horizontal="left" vertical="top"/>
    </xf>
    <xf numFmtId="0" fontId="22" fillId="3" borderId="0" xfId="0" applyFont="1" applyFill="1" applyAlignment="1">
      <alignment horizontal="left" vertical="top" wrapText="1"/>
    </xf>
    <xf numFmtId="0" fontId="10" fillId="0" borderId="91" xfId="0" applyFont="1" applyFill="1" applyBorder="1"/>
    <xf numFmtId="1" fontId="10" fillId="0" borderId="91" xfId="0" applyNumberFormat="1" applyFont="1" applyFill="1" applyBorder="1"/>
    <xf numFmtId="3" fontId="10" fillId="0" borderId="91" xfId="0" applyNumberFormat="1" applyFont="1" applyFill="1" applyBorder="1"/>
    <xf numFmtId="3" fontId="10" fillId="0" borderId="91" xfId="0" applyNumberFormat="1" applyFont="1" applyFill="1" applyBorder="1" applyAlignment="1">
      <alignment horizontal="right"/>
    </xf>
    <xf numFmtId="0" fontId="10" fillId="0" borderId="0" xfId="5" applyFont="1" applyFill="1" applyBorder="1"/>
    <xf numFmtId="3" fontId="10" fillId="0" borderId="0" xfId="5" applyNumberFormat="1" applyFont="1" applyFill="1" applyBorder="1"/>
    <xf numFmtId="0" fontId="8" fillId="0" borderId="0" xfId="8" applyFont="1" applyFill="1" applyBorder="1" applyAlignment="1">
      <alignment horizontal="right"/>
    </xf>
    <xf numFmtId="1" fontId="8" fillId="0" borderId="0" xfId="8" applyNumberFormat="1" applyFont="1" applyFill="1" applyBorder="1" applyAlignment="1">
      <alignment horizontal="right"/>
    </xf>
    <xf numFmtId="170" fontId="8" fillId="0" borderId="0" xfId="8" applyNumberFormat="1" applyFont="1" applyFill="1" applyBorder="1" applyAlignment="1">
      <alignment horizontal="right"/>
    </xf>
    <xf numFmtId="49" fontId="7" fillId="0" borderId="0" xfId="0" applyNumberFormat="1" applyFont="1" applyFill="1" applyBorder="1" applyAlignment="1">
      <alignment horizontal="left" wrapText="1"/>
    </xf>
    <xf numFmtId="0" fontId="8" fillId="0" borderId="0" xfId="0" applyFont="1" applyFill="1" applyBorder="1" applyAlignment="1">
      <alignment vertical="center"/>
    </xf>
    <xf numFmtId="168" fontId="11" fillId="0" borderId="30" xfId="29" applyNumberFormat="1" applyFont="1" applyBorder="1" applyAlignment="1">
      <alignment horizontal="left" vertical="top" indent="4"/>
    </xf>
    <xf numFmtId="49" fontId="8" fillId="0" borderId="0" xfId="0" applyNumberFormat="1" applyFont="1" applyFill="1" applyBorder="1" applyAlignment="1">
      <alignment horizontal="left"/>
    </xf>
    <xf numFmtId="3" fontId="11" fillId="0" borderId="30" xfId="0" applyNumberFormat="1" applyFont="1" applyBorder="1" applyAlignment="1">
      <alignment horizontal="center"/>
    </xf>
    <xf numFmtId="0" fontId="8" fillId="2" borderId="72" xfId="8" applyFont="1" applyFill="1" applyBorder="1" applyAlignment="1">
      <alignment horizontal="center"/>
    </xf>
    <xf numFmtId="49" fontId="8" fillId="2" borderId="0" xfId="8" applyNumberFormat="1" applyFont="1" applyFill="1" applyAlignment="1">
      <alignment horizontal="left" vertical="center"/>
    </xf>
    <xf numFmtId="179" fontId="10" fillId="0" borderId="0" xfId="0" applyNumberFormat="1" applyFont="1" applyBorder="1"/>
    <xf numFmtId="0" fontId="13" fillId="0" borderId="0" xfId="0" applyFont="1" applyFill="1" applyBorder="1" applyAlignment="1">
      <alignment horizontal="left" vertical="top"/>
    </xf>
    <xf numFmtId="0" fontId="12" fillId="0" borderId="0" xfId="0" applyFont="1" applyFill="1" applyBorder="1" applyAlignment="1">
      <alignment horizontal="left"/>
    </xf>
    <xf numFmtId="168" fontId="11" fillId="3" borderId="30" xfId="29" applyNumberFormat="1" applyFont="1" applyFill="1" applyBorder="1" applyAlignment="1">
      <alignment horizontal="left" vertical="top" indent="4"/>
    </xf>
    <xf numFmtId="3" fontId="11" fillId="3" borderId="30" xfId="6" applyNumberFormat="1" applyFont="1" applyFill="1" applyBorder="1" applyAlignment="1">
      <alignment horizontal="right"/>
    </xf>
    <xf numFmtId="3" fontId="10" fillId="3" borderId="30" xfId="1" applyNumberFormat="1" applyFont="1" applyFill="1" applyBorder="1" applyAlignment="1">
      <alignment horizontal="right"/>
    </xf>
    <xf numFmtId="168" fontId="15" fillId="3" borderId="30" xfId="29" applyNumberFormat="1" applyFont="1" applyFill="1" applyBorder="1" applyAlignment="1">
      <alignment horizontal="left" vertical="top"/>
    </xf>
    <xf numFmtId="3" fontId="11" fillId="3" borderId="30" xfId="6" applyNumberFormat="1" applyFont="1" applyFill="1" applyBorder="1" applyAlignment="1">
      <alignment vertical="center"/>
    </xf>
    <xf numFmtId="3" fontId="11" fillId="3" borderId="30" xfId="0" applyNumberFormat="1" applyFont="1" applyFill="1" applyBorder="1"/>
    <xf numFmtId="165" fontId="8" fillId="3" borderId="4" xfId="0" applyNumberFormat="1" applyFont="1" applyFill="1" applyBorder="1" applyAlignment="1">
      <alignment horizontal="right" vertical="top"/>
    </xf>
    <xf numFmtId="165" fontId="10" fillId="3" borderId="30" xfId="1" applyNumberFormat="1" applyFont="1" applyFill="1" applyBorder="1" applyAlignment="1">
      <alignment horizontal="right"/>
    </xf>
    <xf numFmtId="3" fontId="37" fillId="3" borderId="30" xfId="34" applyNumberFormat="1" applyFont="1" applyFill="1" applyBorder="1" applyAlignment="1">
      <alignment horizontal="right"/>
    </xf>
    <xf numFmtId="3" fontId="37" fillId="3" borderId="30" xfId="0" applyNumberFormat="1" applyFont="1" applyFill="1" applyBorder="1" applyAlignment="1">
      <alignment horizontal="right"/>
    </xf>
    <xf numFmtId="168" fontId="8" fillId="3" borderId="30" xfId="0" applyNumberFormat="1" applyFont="1" applyFill="1" applyBorder="1" applyAlignment="1">
      <alignment horizontal="right" vertical="top"/>
    </xf>
    <xf numFmtId="168" fontId="10" fillId="3" borderId="30" xfId="1" applyNumberFormat="1" applyFont="1" applyFill="1" applyBorder="1" applyAlignment="1">
      <alignment horizontal="right"/>
    </xf>
    <xf numFmtId="1" fontId="10" fillId="0" borderId="4" xfId="0" applyNumberFormat="1" applyFont="1" applyFill="1" applyBorder="1"/>
    <xf numFmtId="3" fontId="10" fillId="3" borderId="30" xfId="0" applyNumberFormat="1" applyFont="1" applyFill="1" applyBorder="1" applyAlignment="1">
      <alignment horizontal="right"/>
    </xf>
    <xf numFmtId="4" fontId="8" fillId="2" borderId="30" xfId="8" applyNumberFormat="1" applyFont="1" applyFill="1" applyBorder="1" applyAlignment="1">
      <alignment horizontal="right"/>
    </xf>
    <xf numFmtId="4" fontId="13" fillId="0" borderId="30" xfId="0" applyNumberFormat="1" applyFont="1" applyFill="1" applyBorder="1" applyAlignment="1">
      <alignment horizontal="right" vertical="center" wrapText="1"/>
    </xf>
    <xf numFmtId="4" fontId="7" fillId="7" borderId="77" xfId="0" applyNumberFormat="1" applyFont="1" applyFill="1" applyBorder="1" applyAlignment="1">
      <alignment horizontal="right"/>
    </xf>
    <xf numFmtId="4" fontId="8" fillId="2" borderId="30" xfId="0" applyNumberFormat="1" applyFont="1" applyFill="1" applyBorder="1" applyAlignment="1">
      <alignment horizontal="right"/>
    </xf>
    <xf numFmtId="4" fontId="8" fillId="0" borderId="30" xfId="0" applyNumberFormat="1" applyFont="1" applyFill="1" applyBorder="1" applyAlignment="1">
      <alignment horizontal="right"/>
    </xf>
    <xf numFmtId="4" fontId="8" fillId="0" borderId="63" xfId="0" applyNumberFormat="1" applyFont="1" applyFill="1" applyBorder="1" applyAlignment="1">
      <alignment horizontal="right"/>
    </xf>
    <xf numFmtId="3" fontId="11" fillId="3" borderId="30" xfId="1" applyNumberFormat="1" applyFont="1" applyFill="1" applyBorder="1" applyAlignment="1">
      <alignment horizontal="right" vertical="center"/>
    </xf>
    <xf numFmtId="3" fontId="10" fillId="3" borderId="30" xfId="0" applyNumberFormat="1" applyFont="1" applyFill="1" applyBorder="1"/>
    <xf numFmtId="3" fontId="39" fillId="3" borderId="30" xfId="6" applyNumberFormat="1" applyFont="1" applyFill="1" applyBorder="1" applyAlignment="1">
      <alignment horizontal="right"/>
    </xf>
    <xf numFmtId="3" fontId="40" fillId="3" borderId="30" xfId="0" applyNumberFormat="1" applyFont="1" applyFill="1" applyBorder="1" applyAlignment="1">
      <alignment horizontal="right"/>
    </xf>
    <xf numFmtId="3" fontId="39" fillId="3" borderId="30" xfId="0" applyNumberFormat="1" applyFont="1" applyFill="1" applyBorder="1" applyAlignment="1">
      <alignment horizontal="right"/>
    </xf>
    <xf numFmtId="3" fontId="11" fillId="3" borderId="4" xfId="5" applyNumberFormat="1" applyFont="1" applyFill="1" applyBorder="1"/>
    <xf numFmtId="0" fontId="11" fillId="3" borderId="4" xfId="5" applyFont="1" applyFill="1" applyBorder="1"/>
    <xf numFmtId="1" fontId="11" fillId="3" borderId="4" xfId="5" applyNumberFormat="1" applyFont="1" applyFill="1" applyBorder="1"/>
    <xf numFmtId="3" fontId="10" fillId="3" borderId="30" xfId="1" applyNumberFormat="1" applyFont="1" applyFill="1" applyBorder="1" applyAlignment="1"/>
    <xf numFmtId="168" fontId="11" fillId="3" borderId="30" xfId="6" applyNumberFormat="1" applyFont="1" applyFill="1" applyBorder="1" applyAlignment="1">
      <alignment horizontal="right"/>
    </xf>
    <xf numFmtId="168" fontId="10" fillId="3" borderId="30" xfId="0" applyNumberFormat="1" applyFont="1" applyFill="1" applyBorder="1" applyAlignment="1">
      <alignment horizontal="right"/>
    </xf>
    <xf numFmtId="168" fontId="11" fillId="3" borderId="30" xfId="0" applyNumberFormat="1" applyFont="1" applyFill="1" applyBorder="1"/>
    <xf numFmtId="0" fontId="10" fillId="3" borderId="30" xfId="1" applyNumberFormat="1" applyFont="1" applyFill="1" applyBorder="1" applyAlignment="1">
      <alignment horizontal="right"/>
    </xf>
    <xf numFmtId="49" fontId="7" fillId="3" borderId="0" xfId="8" applyNumberFormat="1" applyFont="1" applyFill="1" applyAlignment="1"/>
    <xf numFmtId="0" fontId="11" fillId="3" borderId="0" xfId="8" applyNumberFormat="1" applyFont="1" applyFill="1" applyBorder="1" applyAlignment="1"/>
    <xf numFmtId="0" fontId="12" fillId="3" borderId="0" xfId="8" applyNumberFormat="1" applyFont="1" applyFill="1" applyBorder="1" applyAlignment="1"/>
    <xf numFmtId="0" fontId="7" fillId="3" borderId="0" xfId="8" applyFont="1" applyFill="1" applyAlignment="1">
      <alignment vertical="center"/>
    </xf>
    <xf numFmtId="189" fontId="7" fillId="3" borderId="0" xfId="8" applyNumberFormat="1" applyFont="1" applyFill="1" applyAlignment="1">
      <alignment vertical="center"/>
    </xf>
    <xf numFmtId="49" fontId="7" fillId="7" borderId="92" xfId="0" applyNumberFormat="1" applyFont="1" applyFill="1" applyBorder="1" applyAlignment="1">
      <alignment horizontal="left"/>
    </xf>
    <xf numFmtId="165" fontId="7" fillId="7" borderId="30" xfId="8" applyNumberFormat="1" applyFont="1" applyFill="1" applyBorder="1" applyAlignment="1">
      <alignment horizontal="right"/>
    </xf>
    <xf numFmtId="43" fontId="8" fillId="3" borderId="0" xfId="8" applyNumberFormat="1" applyFont="1" applyFill="1" applyAlignment="1">
      <alignment vertical="center"/>
    </xf>
    <xf numFmtId="17" fontId="9" fillId="3" borderId="0" xfId="8" applyNumberFormat="1" applyFont="1" applyFill="1" applyBorder="1" applyAlignment="1">
      <alignment horizontal="left" vertical="center"/>
    </xf>
    <xf numFmtId="3" fontId="9" fillId="3" borderId="0" xfId="65" applyNumberFormat="1" applyFont="1" applyFill="1" applyBorder="1" applyAlignment="1">
      <alignment horizontal="right" vertical="center" wrapText="1"/>
    </xf>
    <xf numFmtId="168" fontId="8" fillId="3" borderId="0" xfId="65" applyNumberFormat="1" applyFont="1" applyFill="1" applyBorder="1" applyAlignment="1">
      <alignment horizontal="right" vertical="center" wrapText="1"/>
    </xf>
    <xf numFmtId="165" fontId="8" fillId="3" borderId="0" xfId="8" applyNumberFormat="1" applyFont="1" applyFill="1" applyBorder="1" applyAlignment="1">
      <alignment horizontal="right"/>
    </xf>
    <xf numFmtId="165" fontId="8" fillId="3" borderId="0" xfId="8" applyNumberFormat="1" applyFont="1" applyFill="1" applyBorder="1" applyAlignment="1">
      <alignment horizontal="left"/>
    </xf>
    <xf numFmtId="168" fontId="7" fillId="3" borderId="0" xfId="1" applyNumberFormat="1" applyFont="1" applyFill="1" applyAlignment="1">
      <alignment horizontal="left"/>
    </xf>
    <xf numFmtId="43" fontId="11" fillId="3" borderId="0" xfId="8" applyNumberFormat="1" applyFont="1" applyFill="1" applyBorder="1" applyAlignment="1"/>
    <xf numFmtId="168" fontId="8" fillId="3" borderId="0" xfId="8" applyNumberFormat="1" applyFont="1" applyFill="1" applyAlignment="1">
      <alignment vertical="center"/>
    </xf>
    <xf numFmtId="49" fontId="69" fillId="3" borderId="0" xfId="8" applyNumberFormat="1" applyFont="1" applyFill="1" applyAlignment="1">
      <alignment horizontal="left"/>
    </xf>
    <xf numFmtId="49" fontId="7" fillId="3" borderId="0" xfId="8" applyNumberFormat="1" applyFont="1" applyFill="1" applyAlignment="1">
      <alignment vertical="center"/>
    </xf>
    <xf numFmtId="3" fontId="8" fillId="3" borderId="0" xfId="8" applyNumberFormat="1" applyFont="1" applyFill="1" applyAlignment="1">
      <alignment vertical="center"/>
    </xf>
    <xf numFmtId="0" fontId="8" fillId="3" borderId="0" xfId="15" applyNumberFormat="1" applyFont="1" applyFill="1" applyBorder="1" applyAlignment="1">
      <alignment horizontal="right" vertical="center" wrapText="1"/>
    </xf>
    <xf numFmtId="3" fontId="8" fillId="3" borderId="0" xfId="15" applyNumberFormat="1" applyFont="1" applyFill="1" applyBorder="1" applyAlignment="1">
      <alignment horizontal="right" vertical="center" wrapText="1"/>
    </xf>
    <xf numFmtId="4" fontId="8" fillId="3" borderId="0" xfId="15" applyNumberFormat="1" applyFont="1" applyFill="1" applyBorder="1" applyAlignment="1">
      <alignment horizontal="right" vertical="center" wrapText="1"/>
    </xf>
    <xf numFmtId="2" fontId="7" fillId="3" borderId="0" xfId="8" applyNumberFormat="1" applyFont="1" applyFill="1" applyAlignment="1">
      <alignment horizontal="left"/>
    </xf>
    <xf numFmtId="17" fontId="21" fillId="3" borderId="0" xfId="19" applyNumberFormat="1" applyFont="1" applyFill="1" applyBorder="1" applyAlignment="1">
      <alignment horizontal="left" vertical="top"/>
    </xf>
    <xf numFmtId="4" fontId="11" fillId="3" borderId="0" xfId="8" applyNumberFormat="1" applyFont="1" applyFill="1" applyBorder="1" applyAlignment="1"/>
    <xf numFmtId="3" fontId="11" fillId="3" borderId="0" xfId="8" applyNumberFormat="1" applyFont="1" applyFill="1" applyBorder="1" applyAlignment="1"/>
    <xf numFmtId="4" fontId="8" fillId="3" borderId="0" xfId="8" applyNumberFormat="1" applyFont="1" applyFill="1" applyAlignment="1">
      <alignment vertical="center"/>
    </xf>
    <xf numFmtId="168" fontId="11" fillId="3" borderId="0" xfId="11" applyNumberFormat="1" applyFont="1" applyFill="1" applyBorder="1" applyAlignment="1"/>
    <xf numFmtId="17" fontId="9" fillId="4" borderId="0" xfId="8" applyNumberFormat="1" applyFont="1" applyFill="1" applyBorder="1" applyAlignment="1">
      <alignment horizontal="left" vertical="center"/>
    </xf>
    <xf numFmtId="43" fontId="8" fillId="2" borderId="0" xfId="1" applyFont="1" applyFill="1" applyBorder="1" applyAlignment="1">
      <alignment horizontal="right"/>
    </xf>
    <xf numFmtId="43" fontId="7" fillId="2" borderId="0" xfId="1" applyFont="1" applyFill="1" applyBorder="1" applyAlignment="1">
      <alignment horizontal="right"/>
    </xf>
    <xf numFmtId="165" fontId="11" fillId="3" borderId="0" xfId="8" applyNumberFormat="1" applyFont="1" applyFill="1" applyBorder="1" applyAlignment="1"/>
    <xf numFmtId="190" fontId="8" fillId="3" borderId="0" xfId="8" applyNumberFormat="1" applyFont="1" applyFill="1" applyBorder="1" applyAlignment="1">
      <alignment horizontal="right"/>
    </xf>
    <xf numFmtId="177" fontId="8" fillId="3" borderId="0" xfId="8" applyNumberFormat="1" applyFont="1" applyFill="1" applyBorder="1" applyAlignment="1">
      <alignment horizontal="right"/>
    </xf>
    <xf numFmtId="0" fontId="11" fillId="3" borderId="0" xfId="8" applyNumberFormat="1" applyFont="1" applyFill="1" applyBorder="1" applyAlignment="1">
      <alignment vertical="top"/>
    </xf>
    <xf numFmtId="0" fontId="8" fillId="3" borderId="0" xfId="8" applyFont="1" applyFill="1" applyAlignment="1">
      <alignment vertical="top"/>
    </xf>
    <xf numFmtId="0" fontId="7" fillId="3" borderId="0" xfId="8" applyFont="1" applyFill="1" applyAlignment="1">
      <alignment vertical="top"/>
    </xf>
    <xf numFmtId="0" fontId="8" fillId="3" borderId="0" xfId="8" applyFont="1" applyFill="1" applyBorder="1" applyAlignment="1">
      <alignment horizontal="right" vertical="top"/>
    </xf>
    <xf numFmtId="168" fontId="8" fillId="3" borderId="0" xfId="1" applyNumberFormat="1" applyFont="1" applyFill="1" applyBorder="1" applyAlignment="1">
      <alignment horizontal="right" vertical="top"/>
    </xf>
    <xf numFmtId="43" fontId="8" fillId="3" borderId="0" xfId="1" applyFont="1" applyFill="1" applyBorder="1" applyAlignment="1">
      <alignment horizontal="right" vertical="top"/>
    </xf>
    <xf numFmtId="171" fontId="8" fillId="3" borderId="0" xfId="8" applyNumberFormat="1" applyFont="1" applyFill="1" applyBorder="1" applyAlignment="1">
      <alignment horizontal="right" vertical="top"/>
    </xf>
    <xf numFmtId="43" fontId="8" fillId="3" borderId="0" xfId="1" applyNumberFormat="1" applyFont="1" applyFill="1" applyBorder="1" applyAlignment="1">
      <alignment horizontal="right" vertical="top"/>
    </xf>
    <xf numFmtId="173" fontId="8" fillId="3" borderId="0" xfId="8" applyNumberFormat="1" applyFont="1" applyFill="1" applyBorder="1" applyAlignment="1">
      <alignment horizontal="right" vertical="top"/>
    </xf>
    <xf numFmtId="181" fontId="8" fillId="3" borderId="0" xfId="2" applyNumberFormat="1" applyFont="1" applyFill="1" applyBorder="1" applyAlignment="1">
      <alignment horizontal="right" vertical="top"/>
    </xf>
    <xf numFmtId="165" fontId="8" fillId="3" borderId="0" xfId="8" applyNumberFormat="1" applyFont="1" applyFill="1" applyBorder="1" applyAlignment="1">
      <alignment horizontal="right" vertical="top"/>
    </xf>
    <xf numFmtId="9" fontId="8" fillId="3" borderId="0" xfId="2" applyFont="1" applyFill="1" applyBorder="1" applyAlignment="1">
      <alignment horizontal="right" vertical="top"/>
    </xf>
    <xf numFmtId="168" fontId="11" fillId="3" borderId="0" xfId="11" applyNumberFormat="1" applyFont="1" applyFill="1" applyBorder="1" applyAlignment="1">
      <alignment vertical="top"/>
    </xf>
    <xf numFmtId="173" fontId="11" fillId="3" borderId="0" xfId="8" applyNumberFormat="1" applyFont="1" applyFill="1" applyBorder="1" applyAlignment="1">
      <alignment vertical="top"/>
    </xf>
    <xf numFmtId="0" fontId="8" fillId="3" borderId="0" xfId="8" applyFont="1" applyFill="1" applyBorder="1" applyAlignment="1">
      <alignment horizontal="right"/>
    </xf>
    <xf numFmtId="43" fontId="8" fillId="3" borderId="0" xfId="1" applyFont="1" applyFill="1" applyBorder="1" applyAlignment="1">
      <alignment horizontal="right"/>
    </xf>
    <xf numFmtId="173" fontId="8" fillId="3" borderId="0" xfId="8" applyNumberFormat="1" applyFont="1" applyFill="1" applyBorder="1" applyAlignment="1">
      <alignment horizontal="right"/>
    </xf>
    <xf numFmtId="171" fontId="8" fillId="3" borderId="0" xfId="8" applyNumberFormat="1" applyFont="1" applyFill="1" applyBorder="1" applyAlignment="1">
      <alignment horizontal="right"/>
    </xf>
    <xf numFmtId="0" fontId="69" fillId="3" borderId="0" xfId="8" applyFont="1" applyFill="1" applyAlignment="1">
      <alignment vertical="center"/>
    </xf>
    <xf numFmtId="171" fontId="11" fillId="3" borderId="0" xfId="8" applyNumberFormat="1" applyFont="1" applyFill="1" applyBorder="1" applyAlignment="1"/>
    <xf numFmtId="43" fontId="8" fillId="3" borderId="0" xfId="1" applyNumberFormat="1" applyFont="1" applyFill="1" applyBorder="1" applyAlignment="1">
      <alignment horizontal="right"/>
    </xf>
    <xf numFmtId="175" fontId="8" fillId="3" borderId="0" xfId="8" applyNumberFormat="1" applyFont="1" applyFill="1" applyBorder="1" applyAlignment="1">
      <alignment horizontal="right"/>
    </xf>
    <xf numFmtId="178" fontId="8" fillId="3" borderId="0" xfId="8" applyNumberFormat="1" applyFont="1" applyFill="1" applyBorder="1" applyAlignment="1">
      <alignment horizontal="right"/>
    </xf>
    <xf numFmtId="178" fontId="11" fillId="3" borderId="0" xfId="8" applyNumberFormat="1" applyFont="1" applyFill="1" applyBorder="1" applyAlignment="1"/>
    <xf numFmtId="168" fontId="8" fillId="3" borderId="0" xfId="1" applyNumberFormat="1" applyFont="1" applyFill="1" applyBorder="1" applyAlignment="1">
      <alignment horizontal="right"/>
    </xf>
    <xf numFmtId="171" fontId="8" fillId="3" borderId="0" xfId="8" applyNumberFormat="1" applyFont="1" applyFill="1" applyAlignment="1">
      <alignment vertical="center"/>
    </xf>
    <xf numFmtId="173" fontId="11" fillId="3" borderId="0" xfId="8" applyNumberFormat="1" applyFont="1" applyFill="1" applyBorder="1" applyAlignment="1"/>
    <xf numFmtId="49" fontId="7" fillId="3" borderId="0" xfId="8" applyNumberFormat="1" applyFont="1" applyFill="1" applyAlignment="1">
      <alignment horizontal="left" vertical="center"/>
    </xf>
    <xf numFmtId="165" fontId="8" fillId="3" borderId="0" xfId="8" applyNumberFormat="1" applyFont="1" applyFill="1" applyAlignment="1">
      <alignment vertical="center"/>
    </xf>
    <xf numFmtId="43" fontId="7" fillId="3" borderId="21" xfId="1" applyFont="1" applyFill="1" applyBorder="1" applyAlignment="1">
      <alignment horizontal="right"/>
    </xf>
    <xf numFmtId="3" fontId="21" fillId="3" borderId="0" xfId="8" applyNumberFormat="1" applyFont="1" applyFill="1" applyBorder="1" applyAlignment="1">
      <alignment horizontal="justify" vertical="center"/>
    </xf>
    <xf numFmtId="49" fontId="7" fillId="3" borderId="0" xfId="8" applyNumberFormat="1" applyFont="1" applyFill="1" applyAlignment="1">
      <alignment vertical="top"/>
    </xf>
    <xf numFmtId="49" fontId="7" fillId="3" borderId="0" xfId="8" applyNumberFormat="1" applyFont="1" applyFill="1" applyAlignment="1">
      <alignment vertical="top" wrapText="1"/>
    </xf>
    <xf numFmtId="43" fontId="7" fillId="3" borderId="77" xfId="1" applyFont="1" applyFill="1" applyBorder="1" applyAlignment="1">
      <alignment horizontal="right"/>
    </xf>
    <xf numFmtId="165" fontId="7" fillId="3" borderId="0" xfId="8" applyNumberFormat="1" applyFont="1" applyFill="1" applyAlignment="1">
      <alignment vertical="center"/>
    </xf>
    <xf numFmtId="3" fontId="7" fillId="3" borderId="0" xfId="8" applyNumberFormat="1" applyFont="1" applyFill="1" applyAlignment="1">
      <alignment vertical="center"/>
    </xf>
    <xf numFmtId="3" fontId="11" fillId="3" borderId="0" xfId="17" applyNumberFormat="1" applyFont="1" applyFill="1" applyBorder="1" applyAlignment="1">
      <alignment horizontal="center"/>
    </xf>
    <xf numFmtId="3" fontId="11" fillId="3" borderId="0" xfId="18" applyNumberFormat="1" applyFont="1" applyFill="1" applyBorder="1" applyAlignment="1">
      <alignment horizontal="center"/>
    </xf>
    <xf numFmtId="165" fontId="8" fillId="3" borderId="0" xfId="8" applyNumberFormat="1" applyFont="1" applyFill="1" applyBorder="1" applyAlignment="1">
      <alignment horizontal="center"/>
    </xf>
    <xf numFmtId="3" fontId="7" fillId="3" borderId="77" xfId="17" applyNumberFormat="1" applyFont="1" applyFill="1" applyBorder="1" applyAlignment="1">
      <alignment horizontal="right"/>
    </xf>
    <xf numFmtId="3" fontId="8" fillId="3" borderId="0" xfId="8" applyNumberFormat="1" applyFont="1" applyFill="1" applyBorder="1" applyAlignment="1">
      <alignment horizontal="right"/>
    </xf>
    <xf numFmtId="3" fontId="8" fillId="3" borderId="0" xfId="8" applyNumberFormat="1" applyFont="1" applyFill="1" applyBorder="1" applyAlignment="1">
      <alignment horizontal="right" vertical="top"/>
    </xf>
    <xf numFmtId="49" fontId="7" fillId="3" borderId="56" xfId="8" applyNumberFormat="1" applyFont="1" applyFill="1" applyBorder="1" applyAlignment="1">
      <alignment vertical="top"/>
    </xf>
    <xf numFmtId="178" fontId="7" fillId="3" borderId="0" xfId="8" applyNumberFormat="1" applyFont="1" applyFill="1" applyAlignment="1">
      <alignment vertical="center"/>
    </xf>
    <xf numFmtId="196" fontId="8" fillId="3" borderId="0" xfId="8" applyNumberFormat="1" applyFont="1" applyFill="1" applyBorder="1" applyAlignment="1">
      <alignment horizontal="right"/>
    </xf>
    <xf numFmtId="3" fontId="10" fillId="3" borderId="0" xfId="0" applyNumberFormat="1" applyFont="1" applyFill="1"/>
    <xf numFmtId="171" fontId="10" fillId="3" borderId="0" xfId="0" applyNumberFormat="1" applyFont="1" applyFill="1"/>
    <xf numFmtId="171" fontId="10" fillId="3" borderId="0" xfId="0" applyNumberFormat="1" applyFont="1" applyFill="1" applyBorder="1"/>
    <xf numFmtId="1" fontId="10" fillId="3" borderId="0" xfId="0" applyNumberFormat="1" applyFont="1" applyFill="1"/>
    <xf numFmtId="0" fontId="45" fillId="3" borderId="0" xfId="0" applyFont="1" applyFill="1"/>
    <xf numFmtId="1" fontId="45" fillId="3" borderId="0" xfId="0" applyNumberFormat="1" applyFont="1" applyFill="1"/>
    <xf numFmtId="0" fontId="48" fillId="3" borderId="0" xfId="0" applyFont="1" applyFill="1"/>
    <xf numFmtId="3" fontId="10" fillId="9" borderId="0" xfId="1" applyNumberFormat="1" applyFont="1" applyFill="1" applyBorder="1" applyAlignment="1">
      <alignment horizontal="right"/>
    </xf>
    <xf numFmtId="4" fontId="8" fillId="3" borderId="0" xfId="0" applyNumberFormat="1" applyFont="1" applyFill="1" applyBorder="1" applyAlignment="1">
      <alignment horizontal="right" vertical="top"/>
    </xf>
    <xf numFmtId="0" fontId="8" fillId="3" borderId="0" xfId="0" applyFont="1" applyFill="1" applyAlignment="1">
      <alignment horizontal="center" vertical="center"/>
    </xf>
    <xf numFmtId="0" fontId="8" fillId="3" borderId="0" xfId="0" applyFont="1" applyFill="1" applyAlignment="1">
      <alignment horizontal="left" vertical="center"/>
    </xf>
    <xf numFmtId="168" fontId="10" fillId="3" borderId="0" xfId="1" applyNumberFormat="1" applyFont="1" applyFill="1" applyBorder="1" applyAlignment="1">
      <alignment horizontal="center" wrapText="1"/>
    </xf>
    <xf numFmtId="43" fontId="10" fillId="3" borderId="0" xfId="1" applyFont="1" applyFill="1" applyBorder="1" applyAlignment="1">
      <alignment horizontal="center" wrapText="1"/>
    </xf>
    <xf numFmtId="0" fontId="0" fillId="3" borderId="0" xfId="0" applyFill="1" applyBorder="1"/>
    <xf numFmtId="0" fontId="65" fillId="3" borderId="0" xfId="0" applyNumberFormat="1" applyFont="1" applyFill="1" applyBorder="1" applyAlignment="1">
      <alignment wrapText="1"/>
    </xf>
    <xf numFmtId="0" fontId="11" fillId="3" borderId="0" xfId="0" applyNumberFormat="1" applyFont="1" applyFill="1" applyBorder="1" applyAlignment="1">
      <alignment wrapText="1"/>
    </xf>
    <xf numFmtId="0" fontId="10" fillId="3" borderId="0" xfId="0" applyNumberFormat="1" applyFont="1" applyFill="1" applyBorder="1" applyAlignment="1"/>
    <xf numFmtId="43" fontId="10" fillId="3" borderId="0" xfId="0" applyNumberFormat="1" applyFont="1" applyFill="1" applyBorder="1"/>
    <xf numFmtId="43" fontId="11" fillId="3" borderId="0" xfId="7" applyFont="1" applyFill="1" applyBorder="1" applyAlignment="1">
      <alignment horizontal="center" vertical="center"/>
    </xf>
    <xf numFmtId="43" fontId="12" fillId="3" borderId="0" xfId="7" applyFont="1" applyFill="1" applyBorder="1" applyAlignment="1">
      <alignment horizontal="center" vertical="center"/>
    </xf>
    <xf numFmtId="43" fontId="11" fillId="3" borderId="0" xfId="1" applyFont="1" applyFill="1" applyBorder="1" applyAlignment="1">
      <alignment horizontal="left"/>
    </xf>
    <xf numFmtId="168" fontId="0" fillId="3" borderId="0" xfId="0" applyNumberFormat="1" applyFill="1"/>
    <xf numFmtId="43" fontId="12" fillId="3" borderId="0" xfId="1" applyFont="1" applyFill="1" applyAlignment="1">
      <alignment vertical="center"/>
    </xf>
    <xf numFmtId="168" fontId="12" fillId="3" borderId="0" xfId="1" applyNumberFormat="1" applyFont="1" applyFill="1" applyAlignment="1">
      <alignment vertical="center"/>
    </xf>
    <xf numFmtId="0" fontId="12" fillId="3" borderId="0" xfId="8" applyFont="1" applyFill="1" applyAlignment="1">
      <alignment vertical="center"/>
    </xf>
    <xf numFmtId="168" fontId="12" fillId="8" borderId="103" xfId="1" applyNumberFormat="1" applyFont="1" applyFill="1" applyBorder="1" applyAlignment="1">
      <alignment horizontal="center" vertical="top" wrapText="1"/>
    </xf>
    <xf numFmtId="168" fontId="12" fillId="8" borderId="104" xfId="1" applyNumberFormat="1" applyFont="1" applyFill="1" applyBorder="1" applyAlignment="1">
      <alignment horizontal="center" vertical="top" wrapText="1"/>
    </xf>
    <xf numFmtId="43" fontId="12" fillId="8" borderId="104" xfId="1" applyFont="1" applyFill="1" applyBorder="1" applyAlignment="1">
      <alignment horizontal="center" vertical="top" wrapText="1"/>
    </xf>
    <xf numFmtId="43" fontId="12" fillId="8" borderId="105" xfId="1" applyFont="1" applyFill="1" applyBorder="1" applyAlignment="1">
      <alignment horizontal="center" vertical="top" wrapText="1"/>
    </xf>
    <xf numFmtId="0" fontId="12" fillId="3" borderId="0" xfId="8" applyFont="1" applyFill="1" applyAlignment="1">
      <alignment vertical="top"/>
    </xf>
    <xf numFmtId="0" fontId="12" fillId="3" borderId="94" xfId="31" applyFont="1" applyFill="1" applyBorder="1" applyAlignment="1">
      <alignment vertical="center"/>
    </xf>
    <xf numFmtId="0" fontId="12" fillId="3" borderId="95" xfId="31" applyFont="1" applyFill="1" applyBorder="1" applyAlignment="1">
      <alignment vertical="center" wrapText="1"/>
    </xf>
    <xf numFmtId="168" fontId="12" fillId="3" borderId="106" xfId="1" applyNumberFormat="1" applyFont="1" applyFill="1" applyBorder="1" applyAlignment="1">
      <alignment vertical="center"/>
    </xf>
    <xf numFmtId="168" fontId="12" fillId="3" borderId="22" xfId="1" applyNumberFormat="1" applyFont="1" applyFill="1" applyBorder="1" applyAlignment="1">
      <alignment vertical="center"/>
    </xf>
    <xf numFmtId="43" fontId="11" fillId="3" borderId="22" xfId="1" applyFont="1" applyFill="1" applyBorder="1" applyAlignment="1">
      <alignment vertical="center"/>
    </xf>
    <xf numFmtId="43" fontId="12" fillId="3" borderId="22" xfId="1" applyFont="1" applyFill="1" applyBorder="1" applyAlignment="1">
      <alignment vertical="center"/>
    </xf>
    <xf numFmtId="43" fontId="12" fillId="3" borderId="89" xfId="1" applyFont="1" applyFill="1" applyBorder="1" applyAlignment="1">
      <alignment vertical="center"/>
    </xf>
    <xf numFmtId="168" fontId="12" fillId="3" borderId="94" xfId="1" applyNumberFormat="1" applyFont="1" applyFill="1" applyBorder="1" applyAlignment="1">
      <alignment vertical="center"/>
    </xf>
    <xf numFmtId="168" fontId="12" fillId="3" borderId="107" xfId="1" applyNumberFormat="1" applyFont="1" applyFill="1" applyBorder="1" applyAlignment="1">
      <alignment vertical="center"/>
    </xf>
    <xf numFmtId="43" fontId="11" fillId="3" borderId="107" xfId="1" applyFont="1" applyFill="1" applyBorder="1" applyAlignment="1">
      <alignment vertical="center"/>
    </xf>
    <xf numFmtId="43" fontId="12" fillId="3" borderId="107" xfId="1" applyFont="1" applyFill="1" applyBorder="1" applyAlignment="1">
      <alignment vertical="center"/>
    </xf>
    <xf numFmtId="43" fontId="12" fillId="3" borderId="95" xfId="1" applyFont="1" applyFill="1" applyBorder="1" applyAlignment="1">
      <alignment vertical="center"/>
    </xf>
    <xf numFmtId="0" fontId="11" fillId="3" borderId="0" xfId="8" applyFont="1" applyFill="1" applyAlignment="1">
      <alignment vertical="center"/>
    </xf>
    <xf numFmtId="0" fontId="11" fillId="3" borderId="101" xfId="31" applyFont="1" applyFill="1" applyBorder="1" applyAlignment="1">
      <alignment vertical="center"/>
    </xf>
    <xf numFmtId="0" fontId="11" fillId="3" borderId="102" xfId="31" applyFont="1" applyFill="1" applyBorder="1" applyAlignment="1">
      <alignment vertical="center" wrapText="1"/>
    </xf>
    <xf numFmtId="168" fontId="11" fillId="3" borderId="101" xfId="1" applyNumberFormat="1" applyFont="1" applyFill="1" applyBorder="1" applyAlignment="1">
      <alignment vertical="center"/>
    </xf>
    <xf numFmtId="168" fontId="11" fillId="3" borderId="108" xfId="1" applyNumberFormat="1" applyFont="1" applyFill="1" applyBorder="1" applyAlignment="1">
      <alignment vertical="center"/>
    </xf>
    <xf numFmtId="43" fontId="11" fillId="3" borderId="108" xfId="1" applyFont="1" applyFill="1" applyBorder="1" applyAlignment="1">
      <alignment vertical="center"/>
    </xf>
    <xf numFmtId="43" fontId="11" fillId="3" borderId="102" xfId="1" applyFont="1" applyFill="1" applyBorder="1" applyAlignment="1">
      <alignment vertical="center"/>
    </xf>
    <xf numFmtId="0" fontId="11" fillId="3" borderId="0" xfId="31" applyFont="1" applyFill="1" applyBorder="1" applyAlignment="1">
      <alignment vertical="center"/>
    </xf>
    <xf numFmtId="0" fontId="11" fillId="3" borderId="0" xfId="31" applyFont="1" applyFill="1" applyBorder="1" applyAlignment="1">
      <alignment vertical="center" wrapText="1"/>
    </xf>
    <xf numFmtId="168" fontId="11" fillId="3" borderId="0" xfId="1" applyNumberFormat="1" applyFont="1" applyFill="1" applyBorder="1" applyAlignment="1">
      <alignment vertical="center"/>
    </xf>
    <xf numFmtId="43" fontId="11" fillId="3" borderId="0" xfId="1" applyFont="1" applyFill="1" applyBorder="1" applyAlignment="1">
      <alignment vertical="center"/>
    </xf>
    <xf numFmtId="0" fontId="21" fillId="3" borderId="0" xfId="31" applyFont="1" applyFill="1" applyBorder="1" applyAlignment="1">
      <alignment vertical="center"/>
    </xf>
    <xf numFmtId="3" fontId="21" fillId="3" borderId="0" xfId="8" applyNumberFormat="1" applyFont="1" applyFill="1" applyBorder="1" applyAlignment="1">
      <alignment vertical="center"/>
    </xf>
    <xf numFmtId="43" fontId="21" fillId="3" borderId="0" xfId="1" applyFont="1" applyFill="1" applyBorder="1" applyAlignment="1">
      <alignment vertical="center"/>
    </xf>
    <xf numFmtId="168" fontId="11" fillId="3" borderId="0" xfId="1" applyNumberFormat="1" applyFont="1" applyFill="1" applyAlignment="1">
      <alignment vertical="center"/>
    </xf>
    <xf numFmtId="43" fontId="11" fillId="3" borderId="0" xfId="1" applyFont="1" applyFill="1" applyAlignment="1">
      <alignment vertical="center"/>
    </xf>
    <xf numFmtId="43" fontId="21" fillId="3" borderId="0" xfId="1" applyFont="1" applyFill="1" applyAlignment="1">
      <alignment vertical="center"/>
    </xf>
    <xf numFmtId="3" fontId="11" fillId="3" borderId="0" xfId="8" applyNumberFormat="1" applyFont="1" applyFill="1" applyAlignment="1">
      <alignment vertical="center"/>
    </xf>
    <xf numFmtId="0" fontId="10" fillId="3" borderId="0" xfId="0" applyFont="1" applyFill="1" applyAlignment="1">
      <alignment vertical="center"/>
    </xf>
    <xf numFmtId="0" fontId="15" fillId="3" borderId="0" xfId="0" applyFont="1" applyFill="1" applyAlignment="1">
      <alignment vertical="center"/>
    </xf>
    <xf numFmtId="0" fontId="15" fillId="3" borderId="0" xfId="0" applyNumberFormat="1" applyFont="1" applyFill="1" applyBorder="1" applyAlignment="1"/>
    <xf numFmtId="43" fontId="11" fillId="3" borderId="0" xfId="1" applyFont="1" applyFill="1" applyBorder="1" applyAlignment="1">
      <alignment vertical="top" wrapText="1"/>
    </xf>
    <xf numFmtId="0" fontId="22" fillId="3" borderId="0" xfId="0" applyNumberFormat="1" applyFont="1" applyFill="1" applyBorder="1" applyAlignment="1">
      <alignment horizontal="left"/>
    </xf>
    <xf numFmtId="194" fontId="10" fillId="3" borderId="0" xfId="0" applyNumberFormat="1" applyFont="1" applyFill="1"/>
    <xf numFmtId="43" fontId="7" fillId="3" borderId="0" xfId="1" applyFont="1" applyFill="1" applyBorder="1" applyAlignment="1">
      <alignment horizontal="left"/>
    </xf>
    <xf numFmtId="43" fontId="13" fillId="3" borderId="0" xfId="1" applyFont="1" applyFill="1" applyBorder="1"/>
    <xf numFmtId="43" fontId="12" fillId="3" borderId="0" xfId="1" applyFont="1" applyFill="1" applyBorder="1" applyAlignment="1">
      <alignment horizontal="right"/>
    </xf>
    <xf numFmtId="0" fontId="9" fillId="3" borderId="0" xfId="0" applyFont="1" applyFill="1" applyAlignment="1">
      <alignment horizontal="left" wrapText="1"/>
    </xf>
    <xf numFmtId="2" fontId="9" fillId="3" borderId="0" xfId="0" applyNumberFormat="1" applyFont="1" applyFill="1" applyAlignment="1">
      <alignment horizontal="right" wrapText="1"/>
    </xf>
    <xf numFmtId="2" fontId="9" fillId="3" borderId="0" xfId="0" applyNumberFormat="1" applyFont="1" applyFill="1" applyAlignment="1">
      <alignment horizontal="right"/>
    </xf>
    <xf numFmtId="0" fontId="9" fillId="3" borderId="0" xfId="0" applyFont="1" applyFill="1" applyAlignment="1">
      <alignment horizontal="center" wrapText="1"/>
    </xf>
    <xf numFmtId="0" fontId="11" fillId="3" borderId="0" xfId="0" applyFont="1" applyFill="1"/>
    <xf numFmtId="0" fontId="14" fillId="3" borderId="0" xfId="0" applyFont="1" applyFill="1"/>
    <xf numFmtId="0" fontId="11" fillId="3" borderId="0" xfId="0" applyFont="1" applyFill="1" applyBorder="1" applyAlignment="1">
      <alignment wrapText="1"/>
    </xf>
    <xf numFmtId="0" fontId="8" fillId="3" borderId="0" xfId="0" applyFont="1" applyFill="1" applyAlignment="1">
      <alignment vertical="center"/>
    </xf>
    <xf numFmtId="0" fontId="11" fillId="3" borderId="0" xfId="0" applyNumberFormat="1" applyFont="1" applyFill="1" applyBorder="1" applyAlignment="1"/>
    <xf numFmtId="171" fontId="11" fillId="3" borderId="0" xfId="0" applyNumberFormat="1" applyFont="1" applyFill="1" applyBorder="1" applyAlignment="1"/>
    <xf numFmtId="49" fontId="7" fillId="8" borderId="30" xfId="8" applyNumberFormat="1" applyFont="1" applyFill="1" applyBorder="1" applyAlignment="1">
      <alignment horizontal="center" vertical="center" wrapText="1"/>
    </xf>
    <xf numFmtId="0" fontId="32" fillId="3" borderId="0" xfId="8" applyFont="1" applyFill="1" applyAlignment="1">
      <alignment vertical="center"/>
    </xf>
    <xf numFmtId="49" fontId="8" fillId="3" borderId="0" xfId="8" applyNumberFormat="1" applyFont="1" applyFill="1" applyAlignment="1"/>
    <xf numFmtId="49" fontId="8" fillId="3" borderId="0" xfId="8" applyNumberFormat="1" applyFont="1" applyFill="1" applyAlignment="1">
      <alignment horizontal="left"/>
    </xf>
    <xf numFmtId="49" fontId="7" fillId="0" borderId="0" xfId="8" applyNumberFormat="1" applyFont="1" applyFill="1" applyAlignment="1">
      <alignment horizontal="left" vertical="center"/>
    </xf>
    <xf numFmtId="49" fontId="8" fillId="3" borderId="0" xfId="8" applyNumberFormat="1" applyFont="1" applyFill="1" applyBorder="1" applyAlignment="1">
      <alignment horizontal="center" vertical="center"/>
    </xf>
    <xf numFmtId="0" fontId="10" fillId="3" borderId="0" xfId="0" applyFont="1" applyFill="1" applyAlignment="1">
      <alignment vertical="top"/>
    </xf>
    <xf numFmtId="0" fontId="15" fillId="3" borderId="0" xfId="0" applyFont="1" applyFill="1" applyAlignment="1">
      <alignment vertical="top"/>
    </xf>
    <xf numFmtId="3" fontId="10" fillId="3" borderId="0" xfId="0" applyNumberFormat="1" applyFont="1" applyFill="1" applyBorder="1" applyAlignment="1">
      <alignment vertical="top"/>
    </xf>
    <xf numFmtId="3" fontId="11" fillId="3" borderId="0" xfId="66" applyNumberFormat="1" applyFont="1" applyFill="1" applyBorder="1" applyAlignment="1">
      <alignment horizontal="right" vertical="top" wrapText="1"/>
    </xf>
    <xf numFmtId="174" fontId="12" fillId="8" borderId="22" xfId="54" applyNumberFormat="1" applyFont="1" applyFill="1" applyBorder="1" applyAlignment="1">
      <alignment horizontal="center" vertical="top"/>
    </xf>
    <xf numFmtId="0" fontId="10" fillId="3" borderId="0" xfId="0" applyFont="1" applyFill="1" applyAlignment="1">
      <alignment horizontal="center"/>
    </xf>
    <xf numFmtId="0" fontId="15" fillId="3" borderId="0" xfId="0" applyFont="1" applyFill="1"/>
    <xf numFmtId="169" fontId="11" fillId="3" borderId="0" xfId="0" applyNumberFormat="1" applyFont="1" applyFill="1" applyAlignment="1">
      <alignment horizontal="left"/>
    </xf>
    <xf numFmtId="198" fontId="12" fillId="3" borderId="0" xfId="23" applyNumberFormat="1" applyFont="1" applyFill="1" applyAlignment="1">
      <alignment horizontal="right" vertical="top"/>
    </xf>
    <xf numFmtId="0" fontId="15" fillId="3" borderId="0" xfId="0" applyFont="1" applyFill="1" applyAlignment="1">
      <alignment horizontal="center"/>
    </xf>
    <xf numFmtId="49" fontId="7" fillId="3" borderId="112" xfId="0" applyNumberFormat="1" applyFont="1" applyFill="1" applyBorder="1" applyAlignment="1">
      <alignment horizontal="left"/>
    </xf>
    <xf numFmtId="49" fontId="7" fillId="7" borderId="113" xfId="0" applyNumberFormat="1" applyFont="1" applyFill="1" applyBorder="1" applyAlignment="1">
      <alignment horizontal="left"/>
    </xf>
    <xf numFmtId="3" fontId="11" fillId="3" borderId="0" xfId="23" applyNumberFormat="1" applyFont="1" applyFill="1" applyBorder="1" applyAlignment="1">
      <alignment horizontal="right" vertical="top"/>
    </xf>
    <xf numFmtId="43" fontId="11" fillId="3" borderId="0" xfId="1" applyFont="1" applyFill="1" applyBorder="1" applyAlignment="1">
      <alignment horizontal="right" vertical="top"/>
    </xf>
    <xf numFmtId="0" fontId="50" fillId="3" borderId="0" xfId="0" applyFont="1" applyFill="1"/>
    <xf numFmtId="0" fontId="22" fillId="3" borderId="0" xfId="0" applyFont="1" applyFill="1" applyAlignment="1">
      <alignment horizontal="center"/>
    </xf>
    <xf numFmtId="3" fontId="11" fillId="3" borderId="0" xfId="1" applyNumberFormat="1" applyFont="1" applyFill="1" applyBorder="1" applyAlignment="1">
      <alignment horizontal="right" vertical="top"/>
    </xf>
    <xf numFmtId="3" fontId="11" fillId="3" borderId="0" xfId="29" applyNumberFormat="1" applyFont="1" applyFill="1" applyBorder="1" applyAlignment="1">
      <alignment horizontal="right" vertical="top"/>
    </xf>
    <xf numFmtId="3" fontId="22" fillId="3" borderId="0" xfId="0" applyNumberFormat="1" applyFont="1" applyFill="1"/>
    <xf numFmtId="17" fontId="11" fillId="3" borderId="0" xfId="55" applyNumberFormat="1" applyFont="1" applyFill="1" applyBorder="1" applyAlignment="1">
      <alignment horizontal="left" vertical="top" wrapText="1"/>
    </xf>
    <xf numFmtId="3" fontId="11" fillId="3" borderId="0" xfId="23" applyNumberFormat="1" applyFont="1" applyFill="1" applyAlignment="1">
      <alignment horizontal="right" vertical="top"/>
    </xf>
    <xf numFmtId="199" fontId="10" fillId="3" borderId="0" xfId="0" applyNumberFormat="1" applyFont="1" applyFill="1"/>
    <xf numFmtId="198" fontId="10" fillId="3" borderId="0" xfId="0" applyNumberFormat="1" applyFont="1" applyFill="1"/>
    <xf numFmtId="3" fontId="15" fillId="3" borderId="22" xfId="0" applyNumberFormat="1" applyFont="1" applyFill="1" applyBorder="1"/>
    <xf numFmtId="4" fontId="15" fillId="3" borderId="22" xfId="0" applyNumberFormat="1" applyFont="1" applyFill="1" applyBorder="1"/>
    <xf numFmtId="3" fontId="15" fillId="3" borderId="22" xfId="0" applyNumberFormat="1" applyFont="1" applyFill="1" applyBorder="1" applyAlignment="1">
      <alignment horizontal="right"/>
    </xf>
    <xf numFmtId="4" fontId="15" fillId="3" borderId="22" xfId="0" applyNumberFormat="1" applyFont="1" applyFill="1" applyBorder="1" applyAlignment="1">
      <alignment horizontal="right"/>
    </xf>
    <xf numFmtId="4" fontId="0" fillId="3" borderId="0" xfId="0" applyNumberFormat="1" applyFill="1"/>
    <xf numFmtId="2" fontId="0" fillId="3" borderId="0" xfId="0" applyNumberFormat="1" applyFill="1"/>
    <xf numFmtId="3" fontId="11" fillId="3" borderId="0" xfId="23" applyNumberFormat="1" applyFont="1" applyFill="1" applyBorder="1" applyAlignment="1">
      <alignment vertical="top"/>
    </xf>
    <xf numFmtId="3" fontId="10" fillId="3" borderId="0" xfId="29" applyNumberFormat="1" applyFont="1" applyFill="1" applyBorder="1" applyAlignment="1"/>
    <xf numFmtId="43" fontId="10" fillId="3" borderId="0" xfId="7" applyFont="1" applyFill="1" applyBorder="1" applyAlignment="1"/>
    <xf numFmtId="3" fontId="11" fillId="3" borderId="0" xfId="23" applyNumberFormat="1" applyFont="1" applyFill="1" applyAlignment="1">
      <alignment vertical="top"/>
    </xf>
    <xf numFmtId="17" fontId="11" fillId="3" borderId="0" xfId="56" applyNumberFormat="1" applyFont="1" applyFill="1" applyAlignment="1">
      <alignment horizontal="left" vertical="top"/>
    </xf>
    <xf numFmtId="0" fontId="13" fillId="3" borderId="0" xfId="57" applyNumberFormat="1" applyFont="1" applyFill="1" applyBorder="1" applyAlignment="1">
      <alignment vertical="top"/>
    </xf>
    <xf numFmtId="0" fontId="43" fillId="3" borderId="0" xfId="0" applyFont="1" applyFill="1"/>
    <xf numFmtId="0" fontId="12" fillId="3" borderId="0" xfId="0" applyFont="1" applyFill="1"/>
    <xf numFmtId="43" fontId="11" fillId="3" borderId="0" xfId="1" applyFont="1" applyFill="1" applyBorder="1" applyAlignment="1">
      <alignment vertical="top"/>
    </xf>
    <xf numFmtId="43" fontId="10" fillId="3" borderId="0" xfId="0" applyNumberFormat="1" applyFont="1" applyFill="1"/>
    <xf numFmtId="192" fontId="15" fillId="3" borderId="90" xfId="58" applyFont="1" applyFill="1" applyBorder="1" applyAlignment="1">
      <alignment horizontal="left" vertical="top"/>
    </xf>
    <xf numFmtId="192" fontId="15" fillId="3" borderId="0" xfId="58" applyFont="1" applyFill="1" applyBorder="1" applyAlignment="1">
      <alignment horizontal="left" vertical="top"/>
    </xf>
    <xf numFmtId="192" fontId="52" fillId="3" borderId="0" xfId="58" applyFont="1" applyFill="1" applyAlignment="1">
      <alignment horizontal="centerContinuous" vertical="top"/>
    </xf>
    <xf numFmtId="192" fontId="10" fillId="3" borderId="0" xfId="58" applyFont="1" applyFill="1"/>
    <xf numFmtId="168" fontId="9" fillId="3" borderId="0" xfId="26" applyNumberFormat="1" applyFont="1" applyFill="1" applyBorder="1"/>
    <xf numFmtId="0" fontId="44" fillId="3" borderId="0" xfId="0" applyFont="1" applyFill="1"/>
    <xf numFmtId="2" fontId="13" fillId="3" borderId="9" xfId="26" applyNumberFormat="1" applyFont="1" applyFill="1" applyBorder="1" applyAlignment="1">
      <alignment horizontal="right"/>
    </xf>
    <xf numFmtId="192" fontId="15" fillId="3" borderId="0" xfId="58" applyFont="1" applyFill="1"/>
    <xf numFmtId="1" fontId="9" fillId="3" borderId="0" xfId="26" applyNumberFormat="1" applyFont="1" applyFill="1" applyBorder="1"/>
    <xf numFmtId="1" fontId="9" fillId="3" borderId="0" xfId="26" applyNumberFormat="1" applyFont="1" applyFill="1" applyBorder="1" applyAlignment="1">
      <alignment horizontal="right"/>
    </xf>
    <xf numFmtId="1" fontId="9" fillId="3" borderId="0" xfId="26" quotePrefix="1" applyNumberFormat="1" applyFont="1" applyFill="1" applyBorder="1" applyAlignment="1">
      <alignment horizontal="right"/>
    </xf>
    <xf numFmtId="2" fontId="13" fillId="3" borderId="22" xfId="26" quotePrefix="1" applyNumberFormat="1" applyFont="1" applyFill="1" applyBorder="1" applyAlignment="1">
      <alignment horizontal="right"/>
    </xf>
    <xf numFmtId="168" fontId="9" fillId="3" borderId="0" xfId="26" applyNumberFormat="1" applyFont="1" applyFill="1" applyBorder="1" applyAlignment="1">
      <alignment horizontal="right"/>
    </xf>
    <xf numFmtId="169" fontId="8" fillId="3" borderId="0" xfId="58" applyNumberFormat="1" applyFont="1" applyFill="1" applyBorder="1" applyAlignment="1">
      <alignment horizontal="left" vertical="center"/>
    </xf>
    <xf numFmtId="169" fontId="8" fillId="3" borderId="0" xfId="58" applyNumberFormat="1" applyFont="1" applyFill="1" applyBorder="1" applyAlignment="1">
      <alignment horizontal="left" vertical="center" wrapText="1"/>
    </xf>
    <xf numFmtId="192" fontId="10" fillId="3" borderId="0" xfId="58" applyFont="1" applyFill="1" applyBorder="1"/>
    <xf numFmtId="0" fontId="13" fillId="3" borderId="26" xfId="0" applyNumberFormat="1" applyFont="1" applyFill="1" applyBorder="1" applyAlignment="1">
      <alignment vertical="center"/>
    </xf>
    <xf numFmtId="0" fontId="53" fillId="3" borderId="26" xfId="0" applyNumberFormat="1" applyFont="1" applyFill="1" applyBorder="1" applyAlignment="1">
      <alignment horizontal="center" vertical="center"/>
    </xf>
    <xf numFmtId="0" fontId="0" fillId="3" borderId="0" xfId="0" applyFont="1" applyFill="1"/>
    <xf numFmtId="0" fontId="54" fillId="3" borderId="0" xfId="0" applyFont="1" applyFill="1"/>
    <xf numFmtId="179" fontId="10" fillId="3" borderId="0" xfId="0" applyNumberFormat="1" applyFont="1" applyFill="1"/>
    <xf numFmtId="9" fontId="10" fillId="3" borderId="0" xfId="0" applyNumberFormat="1" applyFont="1" applyFill="1"/>
    <xf numFmtId="2" fontId="10" fillId="3" borderId="0" xfId="0" applyNumberFormat="1" applyFont="1" applyFill="1"/>
    <xf numFmtId="194" fontId="11" fillId="3" borderId="0" xfId="0" applyNumberFormat="1" applyFont="1" applyFill="1" applyBorder="1" applyAlignment="1">
      <alignment horizontal="center" vertical="center" wrapText="1"/>
    </xf>
    <xf numFmtId="194" fontId="11" fillId="7" borderId="0" xfId="0" applyNumberFormat="1" applyFont="1" applyFill="1" applyBorder="1" applyAlignment="1">
      <alignment horizontal="center" vertical="center" wrapText="1"/>
    </xf>
    <xf numFmtId="194" fontId="57" fillId="7" borderId="0" xfId="0" applyNumberFormat="1" applyFont="1" applyFill="1" applyBorder="1" applyAlignment="1">
      <alignment horizontal="center" vertical="center" wrapText="1"/>
    </xf>
    <xf numFmtId="168" fontId="55" fillId="7" borderId="0" xfId="1" applyNumberFormat="1" applyFont="1" applyFill="1" applyBorder="1" applyAlignment="1">
      <alignment horizontal="right" vertical="top"/>
    </xf>
    <xf numFmtId="3" fontId="55" fillId="3" borderId="0" xfId="1" applyNumberFormat="1" applyFont="1" applyFill="1" applyBorder="1" applyAlignment="1">
      <alignment horizontal="right" vertical="top"/>
    </xf>
    <xf numFmtId="194" fontId="15" fillId="3" borderId="0" xfId="0" applyNumberFormat="1" applyFont="1" applyFill="1" applyBorder="1" applyAlignment="1">
      <alignment horizontal="center" vertical="center" wrapText="1"/>
    </xf>
    <xf numFmtId="0" fontId="12" fillId="3" borderId="0" xfId="0" applyFont="1" applyFill="1" applyAlignment="1">
      <alignment horizontal="center" vertical="top" wrapText="1"/>
    </xf>
    <xf numFmtId="0" fontId="58" fillId="3" borderId="0" xfId="0" applyFont="1" applyFill="1" applyAlignment="1">
      <alignment horizontal="center" vertical="top" wrapText="1"/>
    </xf>
    <xf numFmtId="0" fontId="15" fillId="3" borderId="0" xfId="0" applyFont="1" applyFill="1" applyAlignment="1">
      <alignment horizontal="left"/>
    </xf>
    <xf numFmtId="0" fontId="50" fillId="3" borderId="0" xfId="0" applyFont="1" applyFill="1" applyAlignment="1">
      <alignment horizontal="center"/>
    </xf>
    <xf numFmtId="0" fontId="59" fillId="3" borderId="0" xfId="0" applyFont="1" applyFill="1" applyAlignment="1">
      <alignment horizontal="center"/>
    </xf>
    <xf numFmtId="2" fontId="0" fillId="3" borderId="0" xfId="0" applyNumberFormat="1" applyFont="1" applyFill="1"/>
    <xf numFmtId="0" fontId="60" fillId="3" borderId="0" xfId="0" applyFont="1" applyFill="1" applyAlignment="1">
      <alignment horizontal="center"/>
    </xf>
    <xf numFmtId="0" fontId="61" fillId="3" borderId="0" xfId="0" applyFont="1" applyFill="1" applyAlignment="1">
      <alignment vertical="center"/>
    </xf>
    <xf numFmtId="17" fontId="61" fillId="3" borderId="0" xfId="0" applyNumberFormat="1" applyFont="1" applyFill="1" applyAlignment="1">
      <alignment vertical="center"/>
    </xf>
    <xf numFmtId="3" fontId="61" fillId="3" borderId="0" xfId="0" applyNumberFormat="1" applyFont="1" applyFill="1" applyAlignment="1">
      <alignment vertical="center"/>
    </xf>
    <xf numFmtId="0" fontId="64" fillId="3" borderId="0" xfId="0" applyFont="1" applyFill="1"/>
    <xf numFmtId="0" fontId="63" fillId="3" borderId="0" xfId="0" applyFont="1" applyFill="1" applyAlignment="1">
      <alignment vertical="center"/>
    </xf>
    <xf numFmtId="14" fontId="10" fillId="3" borderId="0" xfId="0" applyNumberFormat="1" applyFont="1" applyFill="1" applyAlignment="1">
      <alignment vertical="top"/>
    </xf>
    <xf numFmtId="2" fontId="15" fillId="3" borderId="0" xfId="1" applyNumberFormat="1" applyFont="1" applyFill="1" applyAlignment="1">
      <alignment vertical="center"/>
    </xf>
    <xf numFmtId="2" fontId="10" fillId="3" borderId="0" xfId="1" applyNumberFormat="1" applyFont="1" applyFill="1" applyAlignment="1">
      <alignment vertical="center"/>
    </xf>
    <xf numFmtId="179" fontId="61" fillId="3" borderId="0" xfId="0" applyNumberFormat="1" applyFont="1" applyFill="1" applyAlignment="1">
      <alignment vertical="center"/>
    </xf>
    <xf numFmtId="2" fontId="61" fillId="3" borderId="0" xfId="1" applyNumberFormat="1" applyFont="1" applyFill="1" applyAlignment="1">
      <alignment vertical="center"/>
    </xf>
    <xf numFmtId="17" fontId="65" fillId="8" borderId="108" xfId="27" applyNumberFormat="1" applyFont="1" applyFill="1" applyBorder="1" applyAlignment="1">
      <alignment horizontal="center" vertical="center" wrapText="1"/>
    </xf>
    <xf numFmtId="17" fontId="65" fillId="8" borderId="102" xfId="27" applyNumberFormat="1" applyFont="1" applyFill="1" applyBorder="1" applyAlignment="1">
      <alignment horizontal="center" vertical="center" wrapText="1"/>
    </xf>
    <xf numFmtId="200" fontId="66" fillId="3" borderId="22" xfId="0" applyNumberFormat="1" applyFont="1" applyFill="1" applyBorder="1" applyAlignment="1">
      <alignment horizontal="left" vertical="top"/>
    </xf>
    <xf numFmtId="3" fontId="66" fillId="3" borderId="22" xfId="1" applyNumberFormat="1" applyFont="1" applyFill="1" applyBorder="1" applyAlignment="1">
      <alignment horizontal="right" vertical="top"/>
    </xf>
    <xf numFmtId="3" fontId="66" fillId="3" borderId="22" xfId="0" applyNumberFormat="1" applyFont="1" applyFill="1" applyBorder="1" applyAlignment="1">
      <alignment horizontal="center" vertical="top"/>
    </xf>
    <xf numFmtId="43" fontId="67" fillId="3" borderId="22" xfId="1" applyFont="1" applyFill="1" applyBorder="1" applyAlignment="1">
      <alignment horizontal="center" vertical="center"/>
    </xf>
    <xf numFmtId="3" fontId="66" fillId="3" borderId="22" xfId="0" applyNumberFormat="1" applyFont="1" applyFill="1" applyBorder="1" applyAlignment="1">
      <alignment horizontal="right" vertical="top"/>
    </xf>
    <xf numFmtId="43" fontId="66" fillId="3" borderId="22" xfId="0" applyNumberFormat="1" applyFont="1" applyFill="1" applyBorder="1" applyAlignment="1">
      <alignment horizontal="right" vertical="top"/>
    </xf>
    <xf numFmtId="179" fontId="54" fillId="3" borderId="0" xfId="0" applyNumberFormat="1" applyFont="1" applyFill="1"/>
    <xf numFmtId="0" fontId="54" fillId="3" borderId="0" xfId="0" applyFont="1" applyFill="1" applyAlignment="1">
      <alignment horizontal="left"/>
    </xf>
    <xf numFmtId="198" fontId="65" fillId="3" borderId="0" xfId="23" applyNumberFormat="1" applyFont="1" applyFill="1" applyAlignment="1">
      <alignment horizontal="center" vertical="top"/>
    </xf>
    <xf numFmtId="200" fontId="66" fillId="3" borderId="0" xfId="0" applyNumberFormat="1" applyFont="1" applyFill="1" applyAlignment="1">
      <alignment horizontal="center" vertical="top"/>
    </xf>
    <xf numFmtId="0" fontId="22" fillId="3" borderId="0" xfId="0" applyFont="1" applyFill="1" applyAlignment="1">
      <alignment horizontal="center" vertical="top"/>
    </xf>
    <xf numFmtId="0" fontId="54" fillId="3" borderId="0" xfId="0" applyFont="1" applyFill="1" applyAlignment="1">
      <alignment horizontal="center"/>
    </xf>
    <xf numFmtId="0" fontId="54" fillId="3" borderId="0" xfId="0" applyFont="1" applyFill="1" applyAlignment="1">
      <alignment horizontal="right"/>
    </xf>
    <xf numFmtId="0" fontId="54" fillId="3" borderId="0" xfId="0" applyFont="1" applyFill="1" applyAlignment="1">
      <alignment wrapText="1"/>
    </xf>
    <xf numFmtId="43" fontId="15" fillId="3" borderId="0" xfId="1" applyFont="1" applyFill="1" applyBorder="1" applyAlignment="1">
      <alignment vertical="top" wrapText="1"/>
    </xf>
    <xf numFmtId="43" fontId="10" fillId="3" borderId="0" xfId="1" applyFont="1" applyFill="1" applyBorder="1" applyAlignment="1">
      <alignment vertical="top"/>
    </xf>
    <xf numFmtId="49" fontId="3" fillId="3" borderId="46" xfId="3" applyNumberFormat="1" applyFont="1" applyFill="1" applyBorder="1" applyAlignment="1">
      <alignment horizontal="center"/>
    </xf>
    <xf numFmtId="0" fontId="4" fillId="3" borderId="0" xfId="3" applyFont="1" applyFill="1" applyAlignment="1">
      <alignment vertical="center"/>
    </xf>
    <xf numFmtId="49" fontId="36" fillId="3" borderId="1" xfId="35" applyNumberFormat="1" applyFill="1" applyBorder="1" applyAlignment="1">
      <alignment horizontal="left"/>
    </xf>
    <xf numFmtId="0" fontId="36" fillId="3" borderId="30" xfId="35" applyFill="1" applyBorder="1"/>
    <xf numFmtId="0" fontId="6" fillId="3" borderId="0" xfId="3" applyNumberFormat="1" applyFont="1" applyFill="1" applyBorder="1" applyAlignment="1"/>
    <xf numFmtId="0" fontId="2" fillId="3" borderId="0" xfId="3" applyNumberFormat="1" applyFont="1" applyFill="1" applyBorder="1" applyAlignment="1"/>
    <xf numFmtId="0" fontId="8" fillId="3" borderId="0" xfId="0" applyFont="1" applyFill="1" applyBorder="1" applyAlignment="1">
      <alignment horizontal="left" vertical="top"/>
    </xf>
    <xf numFmtId="0" fontId="10" fillId="3" borderId="30" xfId="0" applyFont="1" applyFill="1" applyBorder="1"/>
    <xf numFmtId="1" fontId="10" fillId="3" borderId="30" xfId="0" applyNumberFormat="1" applyFont="1" applyFill="1" applyBorder="1"/>
    <xf numFmtId="0" fontId="10" fillId="0" borderId="30" xfId="0" applyFont="1" applyFill="1" applyBorder="1" applyAlignment="1">
      <alignment horizontal="center"/>
    </xf>
    <xf numFmtId="49" fontId="8" fillId="0" borderId="59" xfId="0" applyNumberFormat="1" applyFont="1" applyFill="1" applyBorder="1" applyAlignment="1">
      <alignment horizontal="left"/>
    </xf>
    <xf numFmtId="3" fontId="10" fillId="3" borderId="30" xfId="0" applyNumberFormat="1" applyFont="1" applyFill="1" applyBorder="1" applyAlignment="1">
      <alignment horizontal="center"/>
    </xf>
    <xf numFmtId="2" fontId="11" fillId="0" borderId="30" xfId="0" applyNumberFormat="1" applyFont="1" applyBorder="1" applyAlignment="1">
      <alignment horizontal="right"/>
    </xf>
    <xf numFmtId="3" fontId="9" fillId="4" borderId="0" xfId="8" applyNumberFormat="1" applyFont="1" applyFill="1" applyBorder="1" applyAlignment="1">
      <alignment horizontal="right" vertical="center"/>
    </xf>
    <xf numFmtId="0" fontId="9" fillId="4" borderId="0" xfId="8" applyNumberFormat="1" applyFont="1" applyFill="1" applyBorder="1" applyAlignment="1">
      <alignment horizontal="right" vertical="center"/>
    </xf>
    <xf numFmtId="3" fontId="9" fillId="0" borderId="0" xfId="8" applyNumberFormat="1" applyFont="1" applyFill="1" applyBorder="1" applyAlignment="1">
      <alignment horizontal="right" vertical="center"/>
    </xf>
    <xf numFmtId="0" fontId="11" fillId="3" borderId="30" xfId="6" applyFont="1" applyFill="1" applyBorder="1" applyAlignment="1">
      <alignment horizontal="right"/>
    </xf>
    <xf numFmtId="0" fontId="10" fillId="3" borderId="30" xfId="0" applyFont="1" applyFill="1" applyBorder="1" applyAlignment="1">
      <alignment horizontal="right"/>
    </xf>
    <xf numFmtId="3" fontId="11" fillId="3" borderId="30" xfId="0" applyNumberFormat="1" applyFont="1" applyFill="1" applyBorder="1" applyAlignment="1">
      <alignment horizontal="right"/>
    </xf>
    <xf numFmtId="3" fontId="11" fillId="3" borderId="30" xfId="6" applyNumberFormat="1" applyFont="1" applyFill="1" applyBorder="1" applyAlignment="1"/>
    <xf numFmtId="1" fontId="8" fillId="2" borderId="30" xfId="0" applyNumberFormat="1" applyFont="1" applyFill="1" applyBorder="1" applyAlignment="1">
      <alignment horizontal="right"/>
    </xf>
    <xf numFmtId="49" fontId="7" fillId="8" borderId="21" xfId="8" applyNumberFormat="1" applyFont="1" applyFill="1" applyBorder="1" applyAlignment="1">
      <alignment horizontal="center" vertical="center"/>
    </xf>
    <xf numFmtId="0" fontId="12" fillId="8" borderId="7" xfId="0" applyFont="1" applyFill="1" applyBorder="1" applyAlignment="1">
      <alignment horizontal="center" vertical="center"/>
    </xf>
    <xf numFmtId="0" fontId="12" fillId="8" borderId="10" xfId="0" applyFont="1" applyFill="1" applyBorder="1" applyAlignment="1">
      <alignment horizontal="center" vertical="center" wrapText="1"/>
    </xf>
    <xf numFmtId="0" fontId="7" fillId="8" borderId="71" xfId="0" applyFont="1" applyFill="1" applyBorder="1" applyAlignment="1">
      <alignment horizontal="center" vertical="center" wrapText="1"/>
    </xf>
    <xf numFmtId="49" fontId="7" fillId="8" borderId="71" xfId="0" applyNumberFormat="1" applyFont="1" applyFill="1" applyBorder="1" applyAlignment="1">
      <alignment horizontal="center" vertical="center" wrapText="1"/>
    </xf>
    <xf numFmtId="49" fontId="7" fillId="7" borderId="30" xfId="0" applyNumberFormat="1" applyFont="1" applyFill="1" applyBorder="1" applyAlignment="1">
      <alignment horizontal="left"/>
    </xf>
    <xf numFmtId="0" fontId="15" fillId="8" borderId="30" xfId="0" applyFont="1" applyFill="1" applyBorder="1" applyAlignment="1">
      <alignment horizontal="center" vertical="top"/>
    </xf>
    <xf numFmtId="0" fontId="15" fillId="12" borderId="30" xfId="0" applyFont="1" applyFill="1" applyBorder="1" applyAlignment="1">
      <alignment horizontal="center" vertical="top" wrapText="1"/>
    </xf>
    <xf numFmtId="3" fontId="12" fillId="0" borderId="30" xfId="6" applyNumberFormat="1" applyFont="1" applyBorder="1" applyAlignment="1">
      <alignment vertical="center"/>
    </xf>
    <xf numFmtId="3" fontId="15" fillId="0" borderId="30" xfId="0" applyNumberFormat="1" applyFont="1" applyBorder="1" applyAlignment="1">
      <alignment horizontal="right"/>
    </xf>
    <xf numFmtId="3" fontId="15" fillId="0" borderId="30" xfId="1" applyNumberFormat="1" applyFont="1" applyBorder="1" applyAlignment="1">
      <alignment horizontal="right"/>
    </xf>
    <xf numFmtId="3" fontId="12" fillId="0" borderId="30" xfId="0" applyNumberFormat="1" applyFont="1" applyBorder="1"/>
    <xf numFmtId="0" fontId="44" fillId="0" borderId="0" xfId="0" applyFont="1" applyFill="1"/>
    <xf numFmtId="3" fontId="12" fillId="0" borderId="30" xfId="6" applyNumberFormat="1" applyFont="1" applyBorder="1" applyAlignment="1">
      <alignment horizontal="right"/>
    </xf>
    <xf numFmtId="3" fontId="12" fillId="7" borderId="30" xfId="6" applyNumberFormat="1" applyFont="1" applyFill="1" applyBorder="1" applyAlignment="1">
      <alignment horizontal="right"/>
    </xf>
    <xf numFmtId="3" fontId="12" fillId="7" borderId="30" xfId="1" applyNumberFormat="1" applyFont="1" applyFill="1" applyBorder="1" applyAlignment="1">
      <alignment horizontal="right"/>
    </xf>
    <xf numFmtId="3" fontId="12" fillId="7" borderId="30" xfId="1" applyNumberFormat="1" applyFont="1" applyFill="1" applyBorder="1" applyAlignment="1"/>
    <xf numFmtId="3" fontId="15" fillId="7" borderId="30" xfId="0" applyNumberFormat="1" applyFont="1" applyFill="1" applyBorder="1" applyAlignment="1">
      <alignment horizontal="right"/>
    </xf>
    <xf numFmtId="168" fontId="15" fillId="8" borderId="53" xfId="29" applyNumberFormat="1" applyFont="1" applyFill="1" applyBorder="1" applyAlignment="1">
      <alignment horizontal="center" vertical="top"/>
    </xf>
    <xf numFmtId="3" fontId="11" fillId="8" borderId="30" xfId="6" applyNumberFormat="1" applyFont="1" applyFill="1" applyBorder="1" applyAlignment="1">
      <alignment vertical="center"/>
    </xf>
    <xf numFmtId="168" fontId="15" fillId="8" borderId="57" xfId="29" applyNumberFormat="1" applyFont="1" applyFill="1" applyBorder="1" applyAlignment="1">
      <alignment horizontal="center" vertical="top"/>
    </xf>
    <xf numFmtId="168" fontId="15" fillId="8" borderId="58" xfId="29" applyNumberFormat="1" applyFont="1" applyFill="1" applyBorder="1" applyAlignment="1">
      <alignment horizontal="center" vertical="top"/>
    </xf>
    <xf numFmtId="3" fontId="15" fillId="7" borderId="30" xfId="1" applyNumberFormat="1" applyFont="1" applyFill="1" applyBorder="1" applyAlignment="1">
      <alignment horizontal="right"/>
    </xf>
    <xf numFmtId="3" fontId="12" fillId="7" borderId="30" xfId="6" applyNumberFormat="1" applyFont="1" applyFill="1" applyBorder="1" applyAlignment="1">
      <alignment vertical="center"/>
    </xf>
    <xf numFmtId="49" fontId="7" fillId="8" borderId="4" xfId="0" applyNumberFormat="1" applyFont="1" applyFill="1" applyBorder="1" applyAlignment="1">
      <alignment horizontal="center" vertical="top" wrapText="1"/>
    </xf>
    <xf numFmtId="49" fontId="7" fillId="7" borderId="11" xfId="0" applyNumberFormat="1" applyFont="1" applyFill="1" applyBorder="1" applyAlignment="1">
      <alignment horizontal="left"/>
    </xf>
    <xf numFmtId="49" fontId="41" fillId="8" borderId="30" xfId="0" applyNumberFormat="1" applyFont="1" applyFill="1" applyBorder="1" applyAlignment="1">
      <alignment horizontal="center" vertical="top" wrapText="1"/>
    </xf>
    <xf numFmtId="49" fontId="7" fillId="8" borderId="7" xfId="0" applyNumberFormat="1" applyFont="1" applyFill="1" applyBorder="1" applyAlignment="1">
      <alignment horizontal="center" vertical="center" wrapText="1"/>
    </xf>
    <xf numFmtId="49" fontId="17" fillId="8" borderId="4" xfId="0" applyNumberFormat="1" applyFont="1" applyFill="1" applyBorder="1" applyAlignment="1">
      <alignment horizontal="center" vertical="top" wrapText="1"/>
    </xf>
    <xf numFmtId="49" fontId="7" fillId="8" borderId="1" xfId="0" applyNumberFormat="1" applyFont="1" applyFill="1" applyBorder="1" applyAlignment="1">
      <alignment horizontal="center" vertical="center" wrapText="1"/>
    </xf>
    <xf numFmtId="49" fontId="17" fillId="8" borderId="7" xfId="0" applyNumberFormat="1" applyFont="1" applyFill="1" applyBorder="1" applyAlignment="1">
      <alignment horizontal="center" vertical="center" wrapText="1"/>
    </xf>
    <xf numFmtId="49" fontId="7" fillId="8" borderId="7" xfId="8" applyNumberFormat="1" applyFont="1" applyFill="1" applyBorder="1" applyAlignment="1">
      <alignment horizontal="center" vertical="center" wrapText="1"/>
    </xf>
    <xf numFmtId="49" fontId="12" fillId="7" borderId="11" xfId="0" applyNumberFormat="1" applyFont="1" applyFill="1" applyBorder="1" applyAlignment="1">
      <alignment horizontal="left"/>
    </xf>
    <xf numFmtId="49" fontId="7" fillId="8" borderId="1" xfId="8" applyNumberFormat="1" applyFont="1" applyFill="1" applyBorder="1" applyAlignment="1">
      <alignment horizontal="left"/>
    </xf>
    <xf numFmtId="49" fontId="7" fillId="7" borderId="11" xfId="8" applyNumberFormat="1" applyFont="1" applyFill="1" applyBorder="1" applyAlignment="1">
      <alignment horizontal="left"/>
    </xf>
    <xf numFmtId="165" fontId="7" fillId="7" borderId="11" xfId="8" applyNumberFormat="1" applyFont="1" applyFill="1" applyBorder="1" applyAlignment="1">
      <alignment horizontal="right"/>
    </xf>
    <xf numFmtId="49" fontId="7" fillId="8" borderId="1" xfId="8" applyNumberFormat="1" applyFont="1" applyFill="1" applyBorder="1" applyAlignment="1">
      <alignment horizontal="right"/>
    </xf>
    <xf numFmtId="49" fontId="7" fillId="8" borderId="72" xfId="8" applyNumberFormat="1" applyFont="1" applyFill="1" applyBorder="1" applyAlignment="1">
      <alignment horizontal="left"/>
    </xf>
    <xf numFmtId="49" fontId="7" fillId="8" borderId="70" xfId="0" applyNumberFormat="1" applyFont="1" applyFill="1" applyBorder="1" applyAlignment="1">
      <alignment horizontal="left"/>
    </xf>
    <xf numFmtId="49" fontId="7" fillId="8" borderId="71" xfId="0" applyNumberFormat="1" applyFont="1" applyFill="1" applyBorder="1" applyAlignment="1">
      <alignment horizontal="left"/>
    </xf>
    <xf numFmtId="17" fontId="13" fillId="8" borderId="30" xfId="8" applyNumberFormat="1" applyFont="1" applyFill="1" applyBorder="1" applyAlignment="1">
      <alignment horizontal="left" vertical="center"/>
    </xf>
    <xf numFmtId="49" fontId="7" fillId="7" borderId="71" xfId="0" applyNumberFormat="1" applyFont="1" applyFill="1" applyBorder="1" applyAlignment="1">
      <alignment horizontal="left"/>
    </xf>
    <xf numFmtId="165" fontId="7" fillId="7" borderId="71" xfId="8" applyNumberFormat="1" applyFont="1" applyFill="1" applyBorder="1" applyAlignment="1">
      <alignment horizontal="right"/>
    </xf>
    <xf numFmtId="49" fontId="7" fillId="8" borderId="72" xfId="8" applyNumberFormat="1" applyFont="1" applyFill="1" applyBorder="1" applyAlignment="1">
      <alignment horizontal="center" vertical="center" wrapText="1"/>
    </xf>
    <xf numFmtId="49" fontId="7" fillId="8" borderId="72" xfId="8" applyNumberFormat="1" applyFont="1" applyFill="1" applyBorder="1" applyAlignment="1">
      <alignment horizontal="center"/>
    </xf>
    <xf numFmtId="17" fontId="13" fillId="8" borderId="30" xfId="8" applyNumberFormat="1" applyFont="1" applyFill="1" applyBorder="1" applyAlignment="1">
      <alignment horizontal="center" vertical="center"/>
    </xf>
    <xf numFmtId="177" fontId="7" fillId="7" borderId="71" xfId="8" applyNumberFormat="1" applyFont="1" applyFill="1" applyBorder="1" applyAlignment="1">
      <alignment horizontal="right"/>
    </xf>
    <xf numFmtId="177" fontId="7" fillId="7" borderId="72" xfId="8" applyNumberFormat="1" applyFont="1" applyFill="1" applyBorder="1" applyAlignment="1">
      <alignment horizontal="right"/>
    </xf>
    <xf numFmtId="49" fontId="7" fillId="8" borderId="71" xfId="8" applyNumberFormat="1" applyFont="1" applyFill="1" applyBorder="1" applyAlignment="1">
      <alignment horizontal="center" vertical="center"/>
    </xf>
    <xf numFmtId="179" fontId="7" fillId="7" borderId="71" xfId="8" applyNumberFormat="1" applyFont="1" applyFill="1" applyBorder="1" applyAlignment="1">
      <alignment horizontal="right"/>
    </xf>
    <xf numFmtId="49" fontId="7" fillId="8" borderId="72" xfId="8" applyNumberFormat="1" applyFont="1" applyFill="1" applyBorder="1" applyAlignment="1">
      <alignment horizontal="center" vertical="top" wrapText="1"/>
    </xf>
    <xf numFmtId="0" fontId="7" fillId="8" borderId="71" xfId="8" applyFont="1" applyFill="1" applyBorder="1" applyAlignment="1">
      <alignment horizontal="center" vertical="top" wrapText="1"/>
    </xf>
    <xf numFmtId="49" fontId="7" fillId="8" borderId="71" xfId="8" applyNumberFormat="1" applyFont="1" applyFill="1" applyBorder="1" applyAlignment="1">
      <alignment horizontal="center" vertical="top" wrapText="1"/>
    </xf>
    <xf numFmtId="49" fontId="25" fillId="8" borderId="72" xfId="8" applyNumberFormat="1" applyFont="1" applyFill="1" applyBorder="1" applyAlignment="1">
      <alignment horizontal="center" vertical="top" wrapText="1"/>
    </xf>
    <xf numFmtId="0" fontId="25" fillId="8" borderId="72" xfId="8" applyFont="1" applyFill="1" applyBorder="1" applyAlignment="1">
      <alignment horizontal="center" vertical="top" wrapText="1"/>
    </xf>
    <xf numFmtId="49" fontId="7" fillId="8" borderId="71" xfId="8" applyNumberFormat="1" applyFont="1" applyFill="1" applyBorder="1" applyAlignment="1">
      <alignment horizontal="center" vertical="center" wrapText="1"/>
    </xf>
    <xf numFmtId="165" fontId="7" fillId="7" borderId="72" xfId="8" applyNumberFormat="1" applyFont="1" applyFill="1" applyBorder="1" applyAlignment="1">
      <alignment horizontal="right"/>
    </xf>
    <xf numFmtId="175" fontId="7" fillId="7" borderId="71" xfId="8" applyNumberFormat="1" applyFont="1" applyFill="1" applyBorder="1" applyAlignment="1">
      <alignment horizontal="right"/>
    </xf>
    <xf numFmtId="179" fontId="7" fillId="7" borderId="30" xfId="8" applyNumberFormat="1" applyFont="1" applyFill="1" applyBorder="1" applyAlignment="1">
      <alignment horizontal="right"/>
    </xf>
    <xf numFmtId="0" fontId="7" fillId="7" borderId="72" xfId="8" applyFont="1" applyFill="1" applyBorder="1" applyAlignment="1">
      <alignment horizontal="right"/>
    </xf>
    <xf numFmtId="179" fontId="8" fillId="7" borderId="30" xfId="8" applyNumberFormat="1" applyFont="1" applyFill="1" applyBorder="1" applyAlignment="1">
      <alignment horizontal="right"/>
    </xf>
    <xf numFmtId="49" fontId="7" fillId="8" borderId="72" xfId="8" applyNumberFormat="1" applyFont="1" applyFill="1" applyBorder="1" applyAlignment="1">
      <alignment horizontal="center" vertical="center"/>
    </xf>
    <xf numFmtId="185" fontId="7" fillId="7" borderId="30" xfId="8" applyNumberFormat="1" applyFont="1" applyFill="1" applyBorder="1" applyAlignment="1">
      <alignment horizontal="right"/>
    </xf>
    <xf numFmtId="49" fontId="7" fillId="12" borderId="72" xfId="8" applyNumberFormat="1" applyFont="1" applyFill="1" applyBorder="1" applyAlignment="1">
      <alignment horizontal="center" vertical="center"/>
    </xf>
    <xf numFmtId="49" fontId="7" fillId="12" borderId="72" xfId="8" applyNumberFormat="1" applyFont="1" applyFill="1" applyBorder="1" applyAlignment="1">
      <alignment horizontal="center"/>
    </xf>
    <xf numFmtId="49" fontId="7" fillId="12" borderId="70" xfId="8" applyNumberFormat="1" applyFont="1" applyFill="1" applyBorder="1" applyAlignment="1">
      <alignment horizontal="center"/>
    </xf>
    <xf numFmtId="49" fontId="7" fillId="12" borderId="33" xfId="8" applyNumberFormat="1" applyFont="1" applyFill="1" applyBorder="1" applyAlignment="1">
      <alignment horizontal="center"/>
    </xf>
    <xf numFmtId="49" fontId="7" fillId="12" borderId="28" xfId="8" applyNumberFormat="1" applyFont="1" applyFill="1" applyBorder="1" applyAlignment="1">
      <alignment horizontal="center"/>
    </xf>
    <xf numFmtId="49" fontId="7" fillId="12" borderId="21" xfId="8" applyNumberFormat="1" applyFont="1" applyFill="1" applyBorder="1" applyAlignment="1">
      <alignment horizontal="center"/>
    </xf>
    <xf numFmtId="49" fontId="7" fillId="12" borderId="80" xfId="8" applyNumberFormat="1" applyFont="1" applyFill="1" applyBorder="1" applyAlignment="1">
      <alignment horizontal="center"/>
    </xf>
    <xf numFmtId="49" fontId="7" fillId="12" borderId="75" xfId="8" applyNumberFormat="1" applyFont="1" applyFill="1" applyBorder="1" applyAlignment="1">
      <alignment horizontal="center"/>
    </xf>
    <xf numFmtId="49" fontId="7" fillId="7" borderId="49" xfId="0" applyNumberFormat="1" applyFont="1" applyFill="1" applyBorder="1" applyAlignment="1">
      <alignment horizontal="left"/>
    </xf>
    <xf numFmtId="177" fontId="15" fillId="7" borderId="49" xfId="8" applyNumberFormat="1" applyFont="1" applyFill="1" applyBorder="1" applyAlignment="1">
      <alignment horizontal="right"/>
    </xf>
    <xf numFmtId="177" fontId="15" fillId="7" borderId="39" xfId="8" applyNumberFormat="1" applyFont="1" applyFill="1" applyBorder="1" applyAlignment="1">
      <alignment horizontal="right"/>
    </xf>
    <xf numFmtId="177" fontId="15" fillId="7" borderId="88" xfId="8" applyNumberFormat="1" applyFont="1" applyFill="1" applyBorder="1" applyAlignment="1">
      <alignment horizontal="right"/>
    </xf>
    <xf numFmtId="177" fontId="15" fillId="7" borderId="40" xfId="8" applyNumberFormat="1" applyFont="1" applyFill="1" applyBorder="1" applyAlignment="1">
      <alignment horizontal="right"/>
    </xf>
    <xf numFmtId="177" fontId="15" fillId="7" borderId="84" xfId="8" applyNumberFormat="1" applyFont="1" applyFill="1" applyBorder="1" applyAlignment="1">
      <alignment horizontal="right"/>
    </xf>
    <xf numFmtId="179" fontId="7" fillId="3" borderId="79" xfId="8" applyNumberFormat="1" applyFont="1" applyFill="1" applyBorder="1" applyAlignment="1">
      <alignment horizontal="right"/>
    </xf>
    <xf numFmtId="179" fontId="7" fillId="3" borderId="71" xfId="8" applyNumberFormat="1" applyFont="1" applyFill="1" applyBorder="1" applyAlignment="1">
      <alignment horizontal="right"/>
    </xf>
    <xf numFmtId="179" fontId="8" fillId="0" borderId="60" xfId="8" applyNumberFormat="1" applyFont="1" applyFill="1" applyBorder="1" applyAlignment="1">
      <alignment horizontal="right"/>
    </xf>
    <xf numFmtId="179" fontId="8" fillId="0" borderId="50" xfId="8" applyNumberFormat="1" applyFont="1" applyFill="1" applyBorder="1" applyAlignment="1">
      <alignment horizontal="right"/>
    </xf>
    <xf numFmtId="179" fontId="10" fillId="0" borderId="50" xfId="8" applyNumberFormat="1" applyFont="1" applyFill="1" applyBorder="1" applyAlignment="1">
      <alignment horizontal="right"/>
    </xf>
    <xf numFmtId="179" fontId="10" fillId="0" borderId="30" xfId="8" applyNumberFormat="1" applyFont="1" applyFill="1" applyBorder="1" applyAlignment="1">
      <alignment horizontal="right"/>
    </xf>
    <xf numFmtId="179" fontId="8" fillId="2" borderId="50" xfId="8" applyNumberFormat="1" applyFont="1" applyFill="1" applyBorder="1" applyAlignment="1">
      <alignment vertical="center"/>
    </xf>
    <xf numFmtId="179" fontId="8" fillId="2" borderId="30" xfId="8" applyNumberFormat="1" applyFont="1" applyFill="1" applyBorder="1" applyAlignment="1">
      <alignment vertical="center"/>
    </xf>
    <xf numFmtId="179" fontId="7" fillId="0" borderId="28" xfId="8" applyNumberFormat="1" applyFont="1" applyFill="1" applyBorder="1" applyAlignment="1">
      <alignment horizontal="right"/>
    </xf>
    <xf numFmtId="179" fontId="15" fillId="7" borderId="40" xfId="8" applyNumberFormat="1" applyFont="1" applyFill="1" applyBorder="1" applyAlignment="1">
      <alignment horizontal="right"/>
    </xf>
    <xf numFmtId="179" fontId="15" fillId="7" borderId="49" xfId="8" applyNumberFormat="1" applyFont="1" applyFill="1" applyBorder="1" applyAlignment="1">
      <alignment horizontal="right"/>
    </xf>
    <xf numFmtId="49" fontId="7" fillId="8" borderId="38" xfId="8" applyNumberFormat="1" applyFont="1" applyFill="1" applyBorder="1" applyAlignment="1">
      <alignment horizontal="center" vertical="center" wrapText="1"/>
    </xf>
    <xf numFmtId="165" fontId="7" fillId="7" borderId="49" xfId="8" applyNumberFormat="1" applyFont="1" applyFill="1" applyBorder="1" applyAlignment="1">
      <alignment horizontal="right"/>
    </xf>
    <xf numFmtId="175" fontId="7" fillId="7" borderId="49" xfId="8" applyNumberFormat="1" applyFont="1" applyFill="1" applyBorder="1" applyAlignment="1">
      <alignment horizontal="right"/>
    </xf>
    <xf numFmtId="175" fontId="7" fillId="7" borderId="38" xfId="8" applyNumberFormat="1" applyFont="1" applyFill="1" applyBorder="1" applyAlignment="1">
      <alignment horizontal="right"/>
    </xf>
    <xf numFmtId="177" fontId="7" fillId="7" borderId="38" xfId="8" applyNumberFormat="1" applyFont="1" applyFill="1" applyBorder="1" applyAlignment="1">
      <alignment horizontal="right"/>
    </xf>
    <xf numFmtId="190" fontId="7" fillId="7" borderId="38" xfId="8" applyNumberFormat="1" applyFont="1" applyFill="1" applyBorder="1" applyAlignment="1">
      <alignment horizontal="right"/>
    </xf>
    <xf numFmtId="179" fontId="7" fillId="7" borderId="49" xfId="8" applyNumberFormat="1" applyFont="1" applyFill="1" applyBorder="1" applyAlignment="1">
      <alignment horizontal="right" vertical="center" wrapText="1"/>
    </xf>
    <xf numFmtId="178" fontId="7" fillId="7" borderId="49" xfId="8" applyNumberFormat="1" applyFont="1" applyFill="1" applyBorder="1" applyAlignment="1">
      <alignment horizontal="right" vertical="center" wrapText="1"/>
    </xf>
    <xf numFmtId="183" fontId="7" fillId="7" borderId="49" xfId="8" applyNumberFormat="1" applyFont="1" applyFill="1" applyBorder="1" applyAlignment="1">
      <alignment horizontal="right" vertical="center" wrapText="1"/>
    </xf>
    <xf numFmtId="2" fontId="11" fillId="0" borderId="117" xfId="0" applyNumberFormat="1" applyFont="1" applyBorder="1" applyAlignment="1">
      <alignment horizontal="right"/>
    </xf>
    <xf numFmtId="194" fontId="11" fillId="0" borderId="116" xfId="0" applyNumberFormat="1" applyFont="1" applyBorder="1" applyAlignment="1">
      <alignment horizontal="right"/>
    </xf>
    <xf numFmtId="2" fontId="11" fillId="0" borderId="116" xfId="0" applyNumberFormat="1" applyFont="1" applyBorder="1" applyAlignment="1">
      <alignment horizontal="right"/>
    </xf>
    <xf numFmtId="0" fontId="11" fillId="0" borderId="116" xfId="0" applyFont="1" applyBorder="1" applyAlignment="1">
      <alignment horizontal="right"/>
    </xf>
    <xf numFmtId="194" fontId="10" fillId="0" borderId="116" xfId="0" applyNumberFormat="1" applyFont="1" applyBorder="1" applyAlignment="1">
      <alignment horizontal="center"/>
    </xf>
    <xf numFmtId="168" fontId="11" fillId="3" borderId="30" xfId="0" applyNumberFormat="1" applyFont="1" applyFill="1" applyBorder="1" applyAlignment="1">
      <alignment horizontal="right"/>
    </xf>
    <xf numFmtId="49" fontId="8" fillId="0" borderId="30" xfId="0" applyNumberFormat="1" applyFont="1" applyFill="1" applyBorder="1" applyAlignment="1">
      <alignment horizontal="left"/>
    </xf>
    <xf numFmtId="168" fontId="8" fillId="3" borderId="4" xfId="0" applyNumberFormat="1" applyFont="1" applyFill="1" applyBorder="1" applyAlignment="1">
      <alignment horizontal="right" vertical="top"/>
    </xf>
    <xf numFmtId="3" fontId="11" fillId="3" borderId="30" xfId="6" applyNumberFormat="1" applyFont="1" applyFill="1" applyBorder="1" applyAlignment="1">
      <alignment horizontal="right" vertical="center"/>
    </xf>
    <xf numFmtId="3" fontId="11" fillId="3" borderId="30" xfId="1" applyNumberFormat="1" applyFont="1" applyFill="1" applyBorder="1" applyAlignment="1">
      <alignment horizontal="right"/>
    </xf>
    <xf numFmtId="168" fontId="15" fillId="3" borderId="30" xfId="29" applyNumberFormat="1" applyFont="1" applyFill="1" applyBorder="1" applyAlignment="1">
      <alignment horizontal="left" vertical="top" wrapText="1"/>
    </xf>
    <xf numFmtId="49" fontId="7" fillId="8" borderId="28" xfId="8" applyNumberFormat="1" applyFont="1" applyFill="1" applyBorder="1" applyAlignment="1">
      <alignment horizontal="center" vertical="center"/>
    </xf>
    <xf numFmtId="49" fontId="7" fillId="8" borderId="21" xfId="8" applyNumberFormat="1" applyFont="1" applyFill="1" applyBorder="1" applyAlignment="1">
      <alignment horizontal="center" vertical="center"/>
    </xf>
    <xf numFmtId="49" fontId="7" fillId="3" borderId="0" xfId="8" applyNumberFormat="1" applyFont="1" applyFill="1" applyAlignment="1">
      <alignment horizontal="left"/>
    </xf>
    <xf numFmtId="49" fontId="7" fillId="3" borderId="0" xfId="8" applyNumberFormat="1" applyFont="1" applyFill="1" applyAlignment="1">
      <alignment horizontal="left" wrapText="1"/>
    </xf>
    <xf numFmtId="49" fontId="69" fillId="3" borderId="0" xfId="8" applyNumberFormat="1" applyFont="1" applyFill="1" applyAlignment="1">
      <alignment horizontal="left" wrapText="1"/>
    </xf>
    <xf numFmtId="49" fontId="8" fillId="3" borderId="0" xfId="8" applyNumberFormat="1" applyFont="1" applyFill="1" applyBorder="1" applyAlignment="1">
      <alignment horizontal="left" wrapText="1"/>
    </xf>
    <xf numFmtId="49" fontId="23" fillId="3" borderId="0" xfId="0" applyNumberFormat="1" applyFont="1" applyFill="1" applyAlignment="1">
      <alignment horizontal="left" wrapText="1"/>
    </xf>
    <xf numFmtId="49" fontId="7" fillId="3" borderId="0" xfId="0" applyNumberFormat="1" applyFont="1" applyFill="1" applyAlignment="1">
      <alignment horizontal="left" vertical="top"/>
    </xf>
    <xf numFmtId="49" fontId="23" fillId="3" borderId="0" xfId="0" applyNumberFormat="1" applyFont="1" applyFill="1" applyBorder="1" applyAlignment="1">
      <alignment horizontal="left" wrapText="1"/>
    </xf>
    <xf numFmtId="0" fontId="21" fillId="3" borderId="0" xfId="8" applyFont="1" applyFill="1" applyAlignment="1">
      <alignment vertical="center"/>
    </xf>
    <xf numFmtId="0" fontId="22" fillId="3" borderId="0" xfId="0" applyNumberFormat="1" applyFont="1" applyFill="1" applyBorder="1" applyAlignment="1">
      <alignment horizontal="left" wrapText="1"/>
    </xf>
    <xf numFmtId="192" fontId="22" fillId="3" borderId="0" xfId="61" applyFont="1" applyFill="1" applyAlignment="1">
      <alignment horizontal="left" vertical="top"/>
    </xf>
    <xf numFmtId="49" fontId="7" fillId="8" borderId="21" xfId="20" applyNumberFormat="1" applyFont="1" applyFill="1" applyBorder="1" applyAlignment="1">
      <alignment horizontal="center" vertical="center" wrapText="1"/>
    </xf>
    <xf numFmtId="0" fontId="12" fillId="8" borderId="93" xfId="64" applyFont="1" applyFill="1" applyBorder="1" applyAlignment="1">
      <alignment horizontal="center" vertical="center" wrapText="1"/>
    </xf>
    <xf numFmtId="188" fontId="12" fillId="3" borderId="122" xfId="64" applyNumberFormat="1" applyFont="1" applyFill="1" applyBorder="1" applyAlignment="1">
      <alignment horizontal="center" vertical="top" wrapText="1"/>
    </xf>
    <xf numFmtId="188" fontId="12" fillId="3" borderId="93" xfId="64" applyNumberFormat="1" applyFont="1" applyFill="1" applyBorder="1" applyAlignment="1">
      <alignment horizontal="center" vertical="top"/>
    </xf>
    <xf numFmtId="1" fontId="7" fillId="3" borderId="116" xfId="65" applyNumberFormat="1" applyFont="1" applyFill="1" applyBorder="1" applyAlignment="1">
      <alignment horizontal="right"/>
    </xf>
    <xf numFmtId="168" fontId="13" fillId="3" borderId="116" xfId="65" applyNumberFormat="1" applyFont="1" applyFill="1" applyBorder="1" applyAlignment="1" applyProtection="1">
      <alignment horizontal="right" vertical="center" wrapText="1"/>
    </xf>
    <xf numFmtId="165" fontId="7" fillId="3" borderId="116" xfId="8" applyNumberFormat="1" applyFont="1" applyFill="1" applyBorder="1" applyAlignment="1">
      <alignment horizontal="right"/>
    </xf>
    <xf numFmtId="168" fontId="7" fillId="3" borderId="116" xfId="65" applyNumberFormat="1" applyFont="1" applyFill="1" applyBorder="1" applyAlignment="1" applyProtection="1">
      <alignment horizontal="right" vertical="center" wrapText="1"/>
    </xf>
    <xf numFmtId="43" fontId="7" fillId="3" borderId="116" xfId="65" applyNumberFormat="1" applyFont="1" applyFill="1" applyBorder="1" applyAlignment="1" applyProtection="1">
      <alignment horizontal="right" vertical="center" wrapText="1"/>
    </xf>
    <xf numFmtId="1" fontId="8" fillId="3" borderId="116" xfId="15" applyNumberFormat="1" applyFont="1" applyFill="1" applyBorder="1" applyAlignment="1" applyProtection="1">
      <alignment horizontal="right" vertical="center" wrapText="1"/>
    </xf>
    <xf numFmtId="2" fontId="8" fillId="3" borderId="116" xfId="15" applyNumberFormat="1" applyFont="1" applyFill="1" applyBorder="1" applyAlignment="1" applyProtection="1">
      <alignment horizontal="right" vertical="center" wrapText="1"/>
    </xf>
    <xf numFmtId="201" fontId="7" fillId="3" borderId="116" xfId="65" applyNumberFormat="1" applyFont="1" applyFill="1" applyBorder="1" applyAlignment="1" applyProtection="1">
      <alignment horizontal="right" vertical="center" wrapText="1"/>
    </xf>
    <xf numFmtId="201" fontId="7" fillId="3" borderId="116" xfId="65" applyNumberFormat="1" applyFont="1" applyFill="1" applyBorder="1" applyAlignment="1">
      <alignment horizontal="right" vertical="center" wrapText="1"/>
    </xf>
    <xf numFmtId="165" fontId="7" fillId="7" borderId="116" xfId="8" applyNumberFormat="1" applyFont="1" applyFill="1" applyBorder="1" applyAlignment="1">
      <alignment horizontal="right"/>
    </xf>
    <xf numFmtId="43" fontId="7" fillId="7" borderId="116" xfId="8" applyNumberFormat="1" applyFont="1" applyFill="1" applyBorder="1" applyAlignment="1">
      <alignment horizontal="right" wrapText="1"/>
    </xf>
    <xf numFmtId="2" fontId="7" fillId="7" borderId="116" xfId="8" applyNumberFormat="1" applyFont="1" applyFill="1" applyBorder="1" applyAlignment="1">
      <alignment horizontal="right"/>
    </xf>
    <xf numFmtId="201" fontId="7" fillId="7" borderId="116" xfId="8" applyNumberFormat="1" applyFont="1" applyFill="1" applyBorder="1" applyAlignment="1">
      <alignment horizontal="right"/>
    </xf>
    <xf numFmtId="17" fontId="9" fillId="3" borderId="122" xfId="8" applyNumberFormat="1" applyFont="1" applyFill="1" applyBorder="1" applyAlignment="1">
      <alignment horizontal="left" vertical="center"/>
    </xf>
    <xf numFmtId="3" fontId="9" fillId="3" borderId="116" xfId="65" applyNumberFormat="1" applyFont="1" applyFill="1" applyBorder="1" applyAlignment="1" applyProtection="1">
      <alignment horizontal="right" vertical="center" wrapText="1"/>
      <protection locked="0"/>
    </xf>
    <xf numFmtId="168" fontId="8" fillId="3" borderId="116" xfId="65" applyNumberFormat="1" applyFont="1" applyFill="1" applyBorder="1" applyAlignment="1">
      <alignment horizontal="right" vertical="center" wrapText="1"/>
    </xf>
    <xf numFmtId="43" fontId="8" fillId="3" borderId="116" xfId="65" applyNumberFormat="1" applyFont="1" applyFill="1" applyBorder="1" applyAlignment="1">
      <alignment horizontal="right" vertical="center" wrapText="1"/>
    </xf>
    <xf numFmtId="2" fontId="8" fillId="3" borderId="116" xfId="65" applyNumberFormat="1" applyFont="1" applyFill="1" applyBorder="1" applyAlignment="1">
      <alignment horizontal="right" vertical="center" wrapText="1"/>
    </xf>
    <xf numFmtId="201" fontId="8" fillId="3" borderId="116" xfId="65" applyNumberFormat="1" applyFont="1" applyFill="1" applyBorder="1" applyAlignment="1">
      <alignment horizontal="right" vertical="center" wrapText="1"/>
    </xf>
    <xf numFmtId="3" fontId="9" fillId="3" borderId="116" xfId="65" applyNumberFormat="1" applyFont="1" applyFill="1" applyBorder="1" applyAlignment="1">
      <alignment horizontal="right" vertical="center" wrapText="1"/>
    </xf>
    <xf numFmtId="165" fontId="8" fillId="3" borderId="116" xfId="8" applyNumberFormat="1" applyFont="1" applyFill="1" applyBorder="1" applyAlignment="1">
      <alignment horizontal="right"/>
    </xf>
    <xf numFmtId="189" fontId="8" fillId="3" borderId="116" xfId="65" applyNumberFormat="1" applyFont="1" applyFill="1" applyBorder="1" applyAlignment="1" applyProtection="1">
      <alignment horizontal="right" vertical="center" wrapText="1"/>
    </xf>
    <xf numFmtId="43" fontId="8" fillId="3" borderId="116" xfId="65" applyNumberFormat="1" applyFont="1" applyFill="1" applyBorder="1" applyAlignment="1" applyProtection="1">
      <alignment horizontal="right" vertical="center" wrapText="1"/>
    </xf>
    <xf numFmtId="168" fontId="8" fillId="3" borderId="116" xfId="1" applyNumberFormat="1" applyFont="1" applyFill="1" applyBorder="1" applyAlignment="1">
      <alignment horizontal="right" vertical="center" wrapText="1"/>
    </xf>
    <xf numFmtId="43" fontId="8" fillId="3" borderId="116" xfId="1" applyNumberFormat="1" applyFont="1" applyFill="1" applyBorder="1" applyAlignment="1">
      <alignment horizontal="right" vertical="center" wrapText="1"/>
    </xf>
    <xf numFmtId="43" fontId="8" fillId="3" borderId="116" xfId="1" applyNumberFormat="1" applyFont="1" applyFill="1" applyBorder="1" applyAlignment="1">
      <alignment vertical="center"/>
    </xf>
    <xf numFmtId="2" fontId="8" fillId="3" borderId="116" xfId="1" applyNumberFormat="1" applyFont="1" applyFill="1" applyBorder="1" applyAlignment="1">
      <alignment horizontal="right" vertical="center" wrapText="1"/>
    </xf>
    <xf numFmtId="2" fontId="8" fillId="3" borderId="116" xfId="1" applyNumberFormat="1" applyFont="1" applyFill="1" applyBorder="1" applyAlignment="1" applyProtection="1">
      <alignment horizontal="right" vertical="center" wrapText="1"/>
    </xf>
    <xf numFmtId="168" fontId="8" fillId="3" borderId="116" xfId="1" applyNumberFormat="1" applyFont="1" applyFill="1" applyBorder="1" applyAlignment="1" applyProtection="1">
      <alignment horizontal="right" vertical="center" wrapText="1"/>
    </xf>
    <xf numFmtId="2" fontId="8" fillId="3" borderId="116" xfId="1" applyNumberFormat="1" applyFont="1" applyFill="1" applyBorder="1" applyAlignment="1">
      <alignment vertical="center"/>
    </xf>
    <xf numFmtId="43" fontId="8" fillId="3" borderId="116" xfId="1" applyNumberFormat="1" applyFont="1" applyFill="1" applyBorder="1" applyAlignment="1" applyProtection="1">
      <alignment horizontal="right" vertical="center" wrapText="1"/>
    </xf>
    <xf numFmtId="43" fontId="8" fillId="3" borderId="116" xfId="1" applyNumberFormat="1" applyFont="1" applyFill="1" applyBorder="1" applyAlignment="1">
      <alignment horizontal="right" vertical="center"/>
    </xf>
    <xf numFmtId="4" fontId="8" fillId="0" borderId="116" xfId="15" applyNumberFormat="1" applyFont="1" applyFill="1" applyBorder="1" applyAlignment="1">
      <alignment horizontal="right" vertical="center" wrapText="1"/>
    </xf>
    <xf numFmtId="3" fontId="8" fillId="0" borderId="116" xfId="15" applyNumberFormat="1" applyFont="1" applyFill="1" applyBorder="1" applyAlignment="1">
      <alignment horizontal="right" vertical="center" wrapText="1"/>
    </xf>
    <xf numFmtId="4" fontId="8" fillId="3" borderId="116" xfId="15" applyNumberFormat="1" applyFont="1" applyFill="1" applyBorder="1" applyAlignment="1">
      <alignment horizontal="right" vertical="center" wrapText="1"/>
    </xf>
    <xf numFmtId="3" fontId="8" fillId="3" borderId="116" xfId="15" applyNumberFormat="1" applyFont="1" applyFill="1" applyBorder="1" applyAlignment="1">
      <alignment horizontal="right" vertical="center" wrapText="1"/>
    </xf>
    <xf numFmtId="17" fontId="9" fillId="3" borderId="116" xfId="8" applyNumberFormat="1" applyFont="1" applyFill="1" applyBorder="1" applyAlignment="1">
      <alignment horizontal="left" vertical="center"/>
    </xf>
    <xf numFmtId="0" fontId="8" fillId="3" borderId="116" xfId="15" applyNumberFormat="1" applyFont="1" applyFill="1" applyBorder="1" applyAlignment="1">
      <alignment horizontal="right" vertical="center" wrapText="1"/>
    </xf>
    <xf numFmtId="202" fontId="7" fillId="7" borderId="113" xfId="8" applyNumberFormat="1" applyFont="1" applyFill="1" applyBorder="1" applyAlignment="1">
      <alignment horizontal="right"/>
    </xf>
    <xf numFmtId="165" fontId="7" fillId="7" borderId="113" xfId="8" applyNumberFormat="1" applyFont="1" applyFill="1" applyBorder="1" applyAlignment="1">
      <alignment horizontal="right"/>
    </xf>
    <xf numFmtId="4" fontId="7" fillId="3" borderId="116" xfId="15" applyNumberFormat="1" applyFont="1" applyFill="1" applyBorder="1" applyAlignment="1">
      <alignment horizontal="right" vertical="center" wrapText="1"/>
    </xf>
    <xf numFmtId="3" fontId="7" fillId="3" borderId="116" xfId="15" applyNumberFormat="1" applyFont="1" applyFill="1" applyBorder="1" applyAlignment="1">
      <alignment horizontal="right" vertical="center" wrapText="1"/>
    </xf>
    <xf numFmtId="188" fontId="12" fillId="3" borderId="111" xfId="12" applyNumberFormat="1" applyFont="1" applyFill="1" applyBorder="1" applyAlignment="1">
      <alignment horizontal="center" vertical="top"/>
    </xf>
    <xf numFmtId="188" fontId="12" fillId="3" borderId="116" xfId="12" applyNumberFormat="1" applyFont="1" applyFill="1" applyBorder="1" applyAlignment="1">
      <alignment horizontal="center" vertical="top"/>
    </xf>
    <xf numFmtId="188" fontId="12" fillId="3" borderId="116" xfId="12" applyNumberFormat="1" applyFont="1" applyFill="1" applyBorder="1" applyAlignment="1">
      <alignment horizontal="center" vertical="top" wrapText="1"/>
    </xf>
    <xf numFmtId="0" fontId="12" fillId="8" borderId="116" xfId="12" applyFont="1" applyFill="1" applyBorder="1" applyAlignment="1">
      <alignment horizontal="center" vertical="center" wrapText="1"/>
    </xf>
    <xf numFmtId="43" fontId="8" fillId="0" borderId="116" xfId="1" applyFont="1" applyFill="1" applyBorder="1" applyAlignment="1">
      <alignment horizontal="right"/>
    </xf>
    <xf numFmtId="43" fontId="8" fillId="2" borderId="116" xfId="1" applyFont="1" applyFill="1" applyBorder="1" applyAlignment="1">
      <alignment horizontal="right"/>
    </xf>
    <xf numFmtId="43" fontId="7" fillId="2" borderId="125" xfId="1" applyFont="1" applyFill="1" applyBorder="1" applyAlignment="1">
      <alignment horizontal="right"/>
    </xf>
    <xf numFmtId="17" fontId="9" fillId="4" borderId="116" xfId="8" applyNumberFormat="1" applyFont="1" applyFill="1" applyBorder="1" applyAlignment="1">
      <alignment horizontal="left" vertical="center"/>
    </xf>
    <xf numFmtId="43" fontId="7" fillId="7" borderId="126" xfId="1" applyFont="1" applyFill="1" applyBorder="1" applyAlignment="1">
      <alignment horizontal="right"/>
    </xf>
    <xf numFmtId="43" fontId="8" fillId="7" borderId="116" xfId="1" applyFont="1" applyFill="1" applyBorder="1" applyAlignment="1">
      <alignment horizontal="right"/>
    </xf>
    <xf numFmtId="49" fontId="7" fillId="7" borderId="126" xfId="0" applyNumberFormat="1" applyFont="1" applyFill="1" applyBorder="1" applyAlignment="1">
      <alignment horizontal="left"/>
    </xf>
    <xf numFmtId="49" fontId="7" fillId="0" borderId="127" xfId="0" applyNumberFormat="1" applyFont="1" applyFill="1" applyBorder="1" applyAlignment="1">
      <alignment horizontal="left"/>
    </xf>
    <xf numFmtId="0" fontId="7" fillId="8" borderId="125" xfId="8" applyFont="1" applyFill="1" applyBorder="1" applyAlignment="1">
      <alignment horizontal="center" vertical="center" wrapText="1"/>
    </xf>
    <xf numFmtId="190" fontId="8" fillId="3" borderId="116" xfId="8" applyNumberFormat="1" applyFont="1" applyFill="1" applyBorder="1" applyAlignment="1">
      <alignment horizontal="right"/>
    </xf>
    <xf numFmtId="190" fontId="7" fillId="7" borderId="126" xfId="8" applyNumberFormat="1" applyFont="1" applyFill="1" applyBorder="1" applyAlignment="1">
      <alignment horizontal="right"/>
    </xf>
    <xf numFmtId="190" fontId="7" fillId="7" borderId="118" xfId="8" applyNumberFormat="1" applyFont="1" applyFill="1" applyBorder="1" applyAlignment="1">
      <alignment horizontal="right"/>
    </xf>
    <xf numFmtId="190" fontId="7" fillId="3" borderId="125" xfId="8" applyNumberFormat="1" applyFont="1" applyFill="1" applyBorder="1" applyAlignment="1">
      <alignment horizontal="right"/>
    </xf>
    <xf numFmtId="49" fontId="7" fillId="3" borderId="127" xfId="0" applyNumberFormat="1" applyFont="1" applyFill="1" applyBorder="1" applyAlignment="1">
      <alignment horizontal="left"/>
    </xf>
    <xf numFmtId="49" fontId="7" fillId="8" borderId="125" xfId="8" applyNumberFormat="1" applyFont="1" applyFill="1" applyBorder="1" applyAlignment="1">
      <alignment horizontal="center" vertical="center"/>
    </xf>
    <xf numFmtId="49" fontId="7" fillId="8" borderId="125" xfId="8" applyNumberFormat="1" applyFont="1" applyFill="1" applyBorder="1" applyAlignment="1">
      <alignment horizontal="center"/>
    </xf>
    <xf numFmtId="49" fontId="7" fillId="8" borderId="125" xfId="8" applyNumberFormat="1" applyFont="1" applyFill="1" applyBorder="1" applyAlignment="1">
      <alignment horizontal="center" vertical="center" wrapText="1"/>
    </xf>
    <xf numFmtId="49" fontId="7" fillId="8" borderId="125" xfId="8" applyNumberFormat="1" applyFont="1" applyFill="1" applyBorder="1" applyAlignment="1">
      <alignment vertical="center"/>
    </xf>
    <xf numFmtId="190" fontId="8" fillId="2" borderId="116" xfId="8" applyNumberFormat="1" applyFont="1" applyFill="1" applyBorder="1" applyAlignment="1">
      <alignment horizontal="right"/>
    </xf>
    <xf numFmtId="190" fontId="7" fillId="7" borderId="125" xfId="8" applyNumberFormat="1" applyFont="1" applyFill="1" applyBorder="1" applyAlignment="1">
      <alignment horizontal="right"/>
    </xf>
    <xf numFmtId="190" fontId="7" fillId="2" borderId="125" xfId="8" applyNumberFormat="1" applyFont="1" applyFill="1" applyBorder="1" applyAlignment="1">
      <alignment horizontal="right"/>
    </xf>
    <xf numFmtId="43" fontId="8" fillId="3" borderId="116" xfId="1" applyFont="1" applyFill="1" applyBorder="1" applyAlignment="1">
      <alignment horizontal="right" vertical="top"/>
    </xf>
    <xf numFmtId="168" fontId="8" fillId="3" borderId="116" xfId="1" applyNumberFormat="1" applyFont="1" applyFill="1" applyBorder="1" applyAlignment="1">
      <alignment horizontal="right" vertical="top"/>
    </xf>
    <xf numFmtId="43" fontId="8" fillId="3" borderId="116" xfId="1" applyNumberFormat="1" applyFont="1" applyFill="1" applyBorder="1" applyAlignment="1">
      <alignment horizontal="right" vertical="top"/>
    </xf>
    <xf numFmtId="171" fontId="8" fillId="3" borderId="116" xfId="8" applyNumberFormat="1" applyFont="1" applyFill="1" applyBorder="1" applyAlignment="1">
      <alignment horizontal="right" vertical="top"/>
    </xf>
    <xf numFmtId="0" fontId="8" fillId="3" borderId="116" xfId="8" applyFont="1" applyFill="1" applyBorder="1" applyAlignment="1">
      <alignment horizontal="right" vertical="top"/>
    </xf>
    <xf numFmtId="165" fontId="8" fillId="3" borderId="116" xfId="8" applyNumberFormat="1" applyFont="1" applyFill="1" applyBorder="1" applyAlignment="1">
      <alignment horizontal="right" vertical="top"/>
    </xf>
    <xf numFmtId="165" fontId="7" fillId="7" borderId="126" xfId="8" applyNumberFormat="1" applyFont="1" applyFill="1" applyBorder="1" applyAlignment="1">
      <alignment horizontal="right"/>
    </xf>
    <xf numFmtId="43" fontId="7" fillId="7" borderId="126" xfId="1" applyNumberFormat="1" applyFont="1" applyFill="1" applyBorder="1" applyAlignment="1">
      <alignment horizontal="right"/>
    </xf>
    <xf numFmtId="43" fontId="7" fillId="3" borderId="125" xfId="1" applyFont="1" applyFill="1" applyBorder="1" applyAlignment="1">
      <alignment horizontal="right" vertical="top"/>
    </xf>
    <xf numFmtId="171" fontId="7" fillId="3" borderId="125" xfId="8" applyNumberFormat="1" applyFont="1" applyFill="1" applyBorder="1" applyAlignment="1">
      <alignment horizontal="right" vertical="top"/>
    </xf>
    <xf numFmtId="43" fontId="7" fillId="3" borderId="125" xfId="1" applyNumberFormat="1" applyFont="1" applyFill="1" applyBorder="1" applyAlignment="1">
      <alignment horizontal="right" vertical="top"/>
    </xf>
    <xf numFmtId="173" fontId="7" fillId="3" borderId="125" xfId="8" applyNumberFormat="1" applyFont="1" applyFill="1" applyBorder="1" applyAlignment="1">
      <alignment horizontal="right" vertical="top"/>
    </xf>
    <xf numFmtId="0" fontId="7" fillId="3" borderId="125" xfId="8" applyFont="1" applyFill="1" applyBorder="1" applyAlignment="1">
      <alignment horizontal="right" vertical="top"/>
    </xf>
    <xf numFmtId="43" fontId="8" fillId="3" borderId="116" xfId="1" applyFont="1" applyFill="1" applyBorder="1" applyAlignment="1">
      <alignment horizontal="right"/>
    </xf>
    <xf numFmtId="0" fontId="8" fillId="3" borderId="116" xfId="8" applyFont="1" applyFill="1" applyBorder="1" applyAlignment="1">
      <alignment horizontal="right"/>
    </xf>
    <xf numFmtId="171" fontId="8" fillId="3" borderId="116" xfId="8" applyNumberFormat="1" applyFont="1" applyFill="1" applyBorder="1" applyAlignment="1">
      <alignment horizontal="right"/>
    </xf>
    <xf numFmtId="168" fontId="8" fillId="3" borderId="116" xfId="1" applyNumberFormat="1" applyFont="1" applyFill="1" applyBorder="1" applyAlignment="1">
      <alignment horizontal="right"/>
    </xf>
    <xf numFmtId="173" fontId="8" fillId="3" borderId="116" xfId="8" applyNumberFormat="1" applyFont="1" applyFill="1" applyBorder="1" applyAlignment="1">
      <alignment horizontal="right"/>
    </xf>
    <xf numFmtId="0" fontId="13" fillId="7" borderId="116" xfId="8" applyNumberFormat="1" applyFont="1" applyFill="1" applyBorder="1" applyAlignment="1">
      <alignment vertical="center"/>
    </xf>
    <xf numFmtId="43" fontId="7" fillId="3" borderId="125" xfId="1" applyFont="1" applyFill="1" applyBorder="1" applyAlignment="1">
      <alignment horizontal="right"/>
    </xf>
    <xf numFmtId="173" fontId="7" fillId="3" borderId="125" xfId="8" applyNumberFormat="1" applyFont="1" applyFill="1" applyBorder="1" applyAlignment="1">
      <alignment horizontal="right"/>
    </xf>
    <xf numFmtId="43" fontId="7" fillId="3" borderId="125" xfId="1" applyFont="1" applyFill="1" applyBorder="1" applyAlignment="1">
      <alignment horizontal="right" vertical="center"/>
    </xf>
    <xf numFmtId="191" fontId="7" fillId="3" borderId="125" xfId="8" applyNumberFormat="1" applyFont="1" applyFill="1" applyBorder="1" applyAlignment="1">
      <alignment horizontal="right"/>
    </xf>
    <xf numFmtId="0" fontId="7" fillId="3" borderId="125" xfId="8" applyFont="1" applyFill="1" applyBorder="1" applyAlignment="1">
      <alignment horizontal="right"/>
    </xf>
    <xf numFmtId="49" fontId="7" fillId="3" borderId="125" xfId="8" applyNumberFormat="1" applyFont="1" applyFill="1" applyBorder="1" applyAlignment="1">
      <alignment horizontal="left"/>
    </xf>
    <xf numFmtId="49" fontId="7" fillId="8" borderId="125" xfId="8" applyNumberFormat="1" applyFont="1" applyFill="1" applyBorder="1" applyAlignment="1">
      <alignment horizontal="center" wrapText="1"/>
    </xf>
    <xf numFmtId="43" fontId="8" fillId="3" borderId="116" xfId="1" applyNumberFormat="1" applyFont="1" applyFill="1" applyBorder="1" applyAlignment="1">
      <alignment horizontal="right"/>
    </xf>
    <xf numFmtId="165" fontId="7" fillId="3" borderId="125" xfId="8" applyNumberFormat="1" applyFont="1" applyFill="1" applyBorder="1" applyAlignment="1">
      <alignment horizontal="right"/>
    </xf>
    <xf numFmtId="43" fontId="7" fillId="3" borderId="125" xfId="1" applyNumberFormat="1" applyFont="1" applyFill="1" applyBorder="1" applyAlignment="1">
      <alignment horizontal="right"/>
    </xf>
    <xf numFmtId="43" fontId="7" fillId="7" borderId="118" xfId="1" applyFont="1" applyFill="1" applyBorder="1" applyAlignment="1">
      <alignment horizontal="right"/>
    </xf>
    <xf numFmtId="168" fontId="7" fillId="7" borderId="116" xfId="1" applyNumberFormat="1" applyFont="1" applyFill="1" applyBorder="1" applyAlignment="1">
      <alignment horizontal="right"/>
    </xf>
    <xf numFmtId="43" fontId="7" fillId="7" borderId="116" xfId="1" applyFont="1" applyFill="1" applyBorder="1" applyAlignment="1">
      <alignment horizontal="right"/>
    </xf>
    <xf numFmtId="43" fontId="7" fillId="7" borderId="125" xfId="1" applyFont="1" applyFill="1" applyBorder="1" applyAlignment="1">
      <alignment horizontal="right"/>
    </xf>
    <xf numFmtId="168" fontId="7" fillId="3" borderId="125" xfId="1" applyNumberFormat="1" applyFont="1" applyFill="1" applyBorder="1" applyAlignment="1">
      <alignment horizontal="right"/>
    </xf>
    <xf numFmtId="168" fontId="7" fillId="7" borderId="125" xfId="1" applyNumberFormat="1" applyFont="1" applyFill="1" applyBorder="1" applyAlignment="1">
      <alignment horizontal="right"/>
    </xf>
    <xf numFmtId="171" fontId="7" fillId="3" borderId="125" xfId="8" applyNumberFormat="1" applyFont="1" applyFill="1" applyBorder="1" applyAlignment="1">
      <alignment horizontal="right"/>
    </xf>
    <xf numFmtId="49" fontId="7" fillId="8" borderId="128" xfId="8" applyNumberFormat="1" applyFont="1" applyFill="1" applyBorder="1" applyAlignment="1">
      <alignment horizontal="center"/>
    </xf>
    <xf numFmtId="49" fontId="7" fillId="8" borderId="116" xfId="8" applyNumberFormat="1" applyFont="1" applyFill="1" applyBorder="1" applyAlignment="1">
      <alignment horizontal="center" vertical="center"/>
    </xf>
    <xf numFmtId="43" fontId="7" fillId="3" borderId="126" xfId="1" applyFont="1" applyFill="1" applyBorder="1" applyAlignment="1">
      <alignment horizontal="right"/>
    </xf>
    <xf numFmtId="43" fontId="7" fillId="3" borderId="116" xfId="1" applyFont="1" applyFill="1" applyBorder="1" applyAlignment="1">
      <alignment horizontal="right"/>
    </xf>
    <xf numFmtId="49" fontId="7" fillId="8" borderId="128" xfId="8" applyNumberFormat="1" applyFont="1" applyFill="1" applyBorder="1" applyAlignment="1">
      <alignment horizontal="center" vertical="center"/>
    </xf>
    <xf numFmtId="3" fontId="8" fillId="3" borderId="116" xfId="8" applyNumberFormat="1" applyFont="1" applyFill="1" applyBorder="1" applyAlignment="1">
      <alignment horizontal="right"/>
    </xf>
    <xf numFmtId="3" fontId="21" fillId="3" borderId="116" xfId="49" applyNumberFormat="1" applyFont="1" applyFill="1" applyBorder="1" applyAlignment="1">
      <alignment horizontal="right" wrapText="1"/>
    </xf>
    <xf numFmtId="3" fontId="21" fillId="3" borderId="116" xfId="49" applyNumberFormat="1" applyFont="1" applyFill="1" applyBorder="1" applyAlignment="1">
      <alignment horizontal="right" vertical="center" wrapText="1"/>
    </xf>
    <xf numFmtId="3" fontId="7" fillId="7" borderId="116" xfId="8" applyNumberFormat="1" applyFont="1" applyFill="1" applyBorder="1" applyAlignment="1">
      <alignment horizontal="right"/>
    </xf>
    <xf numFmtId="165" fontId="8" fillId="7" borderId="116" xfId="8" applyNumberFormat="1" applyFont="1" applyFill="1" applyBorder="1" applyAlignment="1">
      <alignment horizontal="right"/>
    </xf>
    <xf numFmtId="3" fontId="7" fillId="3" borderId="116" xfId="8" applyNumberFormat="1" applyFont="1" applyFill="1" applyBorder="1" applyAlignment="1">
      <alignment horizontal="right"/>
    </xf>
    <xf numFmtId="3" fontId="7" fillId="3" borderId="126" xfId="8" applyNumberFormat="1" applyFont="1" applyFill="1" applyBorder="1" applyAlignment="1">
      <alignment horizontal="right"/>
    </xf>
    <xf numFmtId="3" fontId="7" fillId="3" borderId="116" xfId="17" applyNumberFormat="1" applyFont="1" applyFill="1" applyBorder="1" applyAlignment="1">
      <alignment horizontal="right"/>
    </xf>
    <xf numFmtId="43" fontId="8" fillId="0" borderId="133" xfId="1" applyFont="1" applyFill="1" applyBorder="1" applyAlignment="1">
      <alignment horizontal="right"/>
    </xf>
    <xf numFmtId="43" fontId="8" fillId="3" borderId="133" xfId="1" applyFont="1" applyFill="1" applyBorder="1" applyAlignment="1">
      <alignment horizontal="right"/>
    </xf>
    <xf numFmtId="17" fontId="9" fillId="3" borderId="133" xfId="8" applyNumberFormat="1" applyFont="1" applyFill="1" applyBorder="1" applyAlignment="1">
      <alignment horizontal="left" vertical="center"/>
    </xf>
    <xf numFmtId="43" fontId="7" fillId="7" borderId="133" xfId="1" applyFont="1" applyFill="1" applyBorder="1" applyAlignment="1">
      <alignment horizontal="right"/>
    </xf>
    <xf numFmtId="43" fontId="7" fillId="3" borderId="133" xfId="1" applyFont="1" applyFill="1" applyBorder="1" applyAlignment="1">
      <alignment horizontal="right"/>
    </xf>
    <xf numFmtId="49" fontId="7" fillId="8" borderId="126" xfId="0" applyNumberFormat="1" applyFont="1" applyFill="1" applyBorder="1" applyAlignment="1">
      <alignment horizontal="center" vertical="center" wrapText="1"/>
    </xf>
    <xf numFmtId="0" fontId="48" fillId="0" borderId="0" xfId="0" applyFont="1" applyFill="1"/>
    <xf numFmtId="4" fontId="8" fillId="3" borderId="133" xfId="0" applyNumberFormat="1" applyFont="1" applyFill="1" applyBorder="1" applyAlignment="1">
      <alignment horizontal="right" vertical="top"/>
    </xf>
    <xf numFmtId="3" fontId="10" fillId="9" borderId="133" xfId="1" applyNumberFormat="1" applyFont="1" applyFill="1" applyBorder="1" applyAlignment="1">
      <alignment horizontal="right"/>
    </xf>
    <xf numFmtId="4" fontId="7" fillId="7" borderId="133" xfId="0" applyNumberFormat="1" applyFont="1" applyFill="1" applyBorder="1" applyAlignment="1">
      <alignment horizontal="right" vertical="top"/>
    </xf>
    <xf numFmtId="3" fontId="7" fillId="7" borderId="133" xfId="0" applyNumberFormat="1" applyFont="1" applyFill="1" applyBorder="1" applyAlignment="1">
      <alignment horizontal="right" vertical="top"/>
    </xf>
    <xf numFmtId="49" fontId="7" fillId="7" borderId="125" xfId="0" applyNumberFormat="1" applyFont="1" applyFill="1" applyBorder="1" applyAlignment="1">
      <alignment horizontal="left" vertical="top"/>
    </xf>
    <xf numFmtId="4" fontId="15" fillId="9" borderId="133" xfId="2" applyNumberFormat="1" applyFont="1" applyFill="1" applyBorder="1" applyAlignment="1">
      <alignment horizontal="right"/>
    </xf>
    <xf numFmtId="3" fontId="15" fillId="9" borderId="133" xfId="1" applyNumberFormat="1" applyFont="1" applyFill="1" applyBorder="1" applyAlignment="1">
      <alignment horizontal="right"/>
    </xf>
    <xf numFmtId="49" fontId="7" fillId="3" borderId="125" xfId="0" applyNumberFormat="1" applyFont="1" applyFill="1" applyBorder="1" applyAlignment="1">
      <alignment horizontal="left" vertical="top"/>
    </xf>
    <xf numFmtId="49" fontId="7" fillId="8" borderId="125" xfId="0" applyNumberFormat="1" applyFont="1" applyFill="1" applyBorder="1" applyAlignment="1">
      <alignment horizontal="center" vertical="center" wrapText="1"/>
    </xf>
    <xf numFmtId="43" fontId="10" fillId="0" borderId="133" xfId="1" applyFont="1" applyFill="1" applyBorder="1" applyAlignment="1">
      <alignment horizontal="center" wrapText="1"/>
    </xf>
    <xf numFmtId="168" fontId="10" fillId="0" borderId="133" xfId="1" applyNumberFormat="1" applyFont="1" applyFill="1" applyBorder="1" applyAlignment="1">
      <alignment horizontal="center" wrapText="1"/>
    </xf>
    <xf numFmtId="43" fontId="10" fillId="3" borderId="133" xfId="1" applyFont="1" applyFill="1" applyBorder="1" applyAlignment="1">
      <alignment horizontal="center" wrapText="1"/>
    </xf>
    <xf numFmtId="168" fontId="10" fillId="3" borderId="133" xfId="1" applyNumberFormat="1" applyFont="1" applyFill="1" applyBorder="1" applyAlignment="1">
      <alignment horizontal="center" wrapText="1"/>
    </xf>
    <xf numFmtId="43" fontId="8" fillId="3" borderId="133" xfId="1" applyFont="1" applyFill="1" applyBorder="1" applyAlignment="1">
      <alignment horizontal="center"/>
    </xf>
    <xf numFmtId="168" fontId="8" fillId="3" borderId="133" xfId="1" applyNumberFormat="1" applyFont="1" applyFill="1" applyBorder="1" applyAlignment="1">
      <alignment horizontal="center"/>
    </xf>
    <xf numFmtId="43" fontId="10" fillId="3" borderId="133" xfId="1" applyFont="1" applyFill="1" applyBorder="1" applyAlignment="1">
      <alignment horizontal="right" wrapText="1"/>
    </xf>
    <xf numFmtId="168" fontId="10" fillId="3" borderId="133" xfId="1" applyNumberFormat="1" applyFont="1" applyFill="1" applyBorder="1" applyAlignment="1">
      <alignment horizontal="right" wrapText="1"/>
    </xf>
    <xf numFmtId="43" fontId="15" fillId="7" borderId="133" xfId="1" applyFont="1" applyFill="1" applyBorder="1" applyAlignment="1">
      <alignment horizontal="right" wrapText="1"/>
    </xf>
    <xf numFmtId="168" fontId="15" fillId="7" borderId="133" xfId="1" applyNumberFormat="1" applyFont="1" applyFill="1" applyBorder="1" applyAlignment="1">
      <alignment horizontal="right" wrapText="1"/>
    </xf>
    <xf numFmtId="43" fontId="15" fillId="7" borderId="133" xfId="1" applyFont="1" applyFill="1" applyBorder="1" applyAlignment="1">
      <alignment horizontal="center" wrapText="1"/>
    </xf>
    <xf numFmtId="168" fontId="15" fillId="7" borderId="133" xfId="1" applyNumberFormat="1" applyFont="1" applyFill="1" applyBorder="1" applyAlignment="1">
      <alignment horizontal="center" wrapText="1"/>
    </xf>
    <xf numFmtId="43" fontId="15" fillId="3" borderId="133" xfId="1" applyFont="1" applyFill="1" applyBorder="1" applyAlignment="1">
      <alignment horizontal="center" wrapText="1"/>
    </xf>
    <xf numFmtId="168" fontId="15" fillId="3" borderId="133" xfId="1" applyNumberFormat="1" applyFont="1" applyFill="1" applyBorder="1" applyAlignment="1">
      <alignment horizontal="center" wrapText="1"/>
    </xf>
    <xf numFmtId="43" fontId="15" fillId="3" borderId="133" xfId="1" applyFont="1" applyFill="1" applyBorder="1" applyAlignment="1">
      <alignment horizontal="right" wrapText="1"/>
    </xf>
    <xf numFmtId="49" fontId="7" fillId="8" borderId="116" xfId="0" applyNumberFormat="1" applyFont="1" applyFill="1" applyBorder="1" applyAlignment="1">
      <alignment horizontal="center" vertical="center" wrapText="1"/>
    </xf>
    <xf numFmtId="1" fontId="7" fillId="8" borderId="116" xfId="0" applyNumberFormat="1" applyFont="1" applyFill="1" applyBorder="1" applyAlignment="1">
      <alignment horizontal="center" vertical="center" wrapText="1"/>
    </xf>
    <xf numFmtId="43" fontId="15" fillId="3" borderId="116" xfId="1" applyFont="1" applyFill="1" applyBorder="1"/>
    <xf numFmtId="0" fontId="12" fillId="3" borderId="116" xfId="0" applyFont="1" applyFill="1" applyBorder="1" applyAlignment="1">
      <alignment wrapText="1"/>
    </xf>
    <xf numFmtId="43" fontId="10" fillId="3" borderId="116" xfId="1" applyFont="1" applyFill="1" applyBorder="1"/>
    <xf numFmtId="43" fontId="10" fillId="3" borderId="116" xfId="1" applyFont="1" applyFill="1" applyBorder="1" applyAlignment="1"/>
    <xf numFmtId="43" fontId="10" fillId="3" borderId="116" xfId="1" applyFont="1" applyFill="1" applyBorder="1" applyAlignment="1">
      <alignment horizontal="right"/>
    </xf>
    <xf numFmtId="43" fontId="11" fillId="3" borderId="116" xfId="1" applyFont="1" applyFill="1" applyBorder="1" applyAlignment="1">
      <alignment wrapText="1"/>
    </xf>
    <xf numFmtId="43" fontId="11" fillId="3" borderId="116" xfId="1" applyFont="1" applyFill="1" applyBorder="1" applyAlignment="1">
      <alignment horizontal="right"/>
    </xf>
    <xf numFmtId="0" fontId="11" fillId="3" borderId="116" xfId="0" applyFont="1" applyFill="1" applyBorder="1" applyAlignment="1">
      <alignment wrapText="1"/>
    </xf>
    <xf numFmtId="43" fontId="11" fillId="3" borderId="116" xfId="1" applyFont="1" applyFill="1" applyBorder="1"/>
    <xf numFmtId="17" fontId="7" fillId="8" borderId="116" xfId="8" applyNumberFormat="1" applyFont="1" applyFill="1" applyBorder="1" applyAlignment="1">
      <alignment horizontal="center" vertical="center" wrapText="1"/>
    </xf>
    <xf numFmtId="17" fontId="12" fillId="8" borderId="116" xfId="0" applyNumberFormat="1" applyFont="1" applyFill="1" applyBorder="1" applyAlignment="1">
      <alignment horizontal="center" vertical="center" wrapText="1"/>
    </xf>
    <xf numFmtId="43" fontId="0" fillId="3" borderId="0" xfId="0" applyNumberFormat="1" applyFill="1"/>
    <xf numFmtId="43" fontId="11" fillId="0" borderId="116" xfId="1" applyFont="1" applyFill="1" applyBorder="1" applyAlignment="1">
      <alignment horizontal="left"/>
    </xf>
    <xf numFmtId="43" fontId="11" fillId="0" borderId="116" xfId="1" applyNumberFormat="1" applyFont="1" applyFill="1" applyBorder="1" applyAlignment="1">
      <alignment horizontal="left"/>
    </xf>
    <xf numFmtId="17" fontId="9" fillId="0" borderId="116" xfId="8" applyNumberFormat="1" applyFont="1" applyFill="1" applyBorder="1" applyAlignment="1">
      <alignment horizontal="left" vertical="center"/>
    </xf>
    <xf numFmtId="43" fontId="11" fillId="3" borderId="116" xfId="1" applyFont="1" applyFill="1" applyBorder="1" applyAlignment="1">
      <alignment horizontal="left"/>
    </xf>
    <xf numFmtId="43" fontId="8" fillId="3" borderId="116" xfId="1" applyFont="1" applyFill="1" applyBorder="1" applyAlignment="1">
      <alignment horizontal="left"/>
    </xf>
    <xf numFmtId="43" fontId="12" fillId="7" borderId="116" xfId="1" applyFont="1" applyFill="1" applyBorder="1" applyAlignment="1">
      <alignment horizontal="left"/>
    </xf>
    <xf numFmtId="49" fontId="7" fillId="7" borderId="116" xfId="0" applyNumberFormat="1" applyFont="1" applyFill="1" applyBorder="1" applyAlignment="1">
      <alignment horizontal="left"/>
    </xf>
    <xf numFmtId="43" fontId="7" fillId="3" borderId="116" xfId="1" applyFont="1" applyFill="1" applyBorder="1" applyAlignment="1">
      <alignment horizontal="left"/>
    </xf>
    <xf numFmtId="49" fontId="7" fillId="3" borderId="116" xfId="0" applyNumberFormat="1" applyFont="1" applyFill="1" applyBorder="1" applyAlignment="1">
      <alignment horizontal="left"/>
    </xf>
    <xf numFmtId="43" fontId="11" fillId="3" borderId="134" xfId="1" applyFont="1" applyFill="1" applyBorder="1" applyAlignment="1">
      <alignment vertical="center"/>
    </xf>
    <xf numFmtId="43" fontId="10" fillId="3" borderId="135" xfId="1" applyFont="1" applyFill="1" applyBorder="1" applyAlignment="1">
      <alignment vertical="center"/>
    </xf>
    <xf numFmtId="43" fontId="10" fillId="3" borderId="116" xfId="1" applyFont="1" applyFill="1" applyBorder="1" applyAlignment="1">
      <alignment vertical="center"/>
    </xf>
    <xf numFmtId="168" fontId="10" fillId="3" borderId="116" xfId="1" applyNumberFormat="1" applyFont="1" applyFill="1" applyBorder="1" applyAlignment="1">
      <alignment vertical="center"/>
    </xf>
    <xf numFmtId="168" fontId="10" fillId="3" borderId="136" xfId="1" applyNumberFormat="1" applyFont="1" applyFill="1" applyBorder="1" applyAlignment="1">
      <alignment vertical="center"/>
    </xf>
    <xf numFmtId="43" fontId="10" fillId="3" borderId="137" xfId="1" applyFont="1" applyFill="1" applyBorder="1" applyAlignment="1">
      <alignment vertical="center"/>
    </xf>
    <xf numFmtId="43" fontId="10" fillId="3" borderId="133" xfId="1" applyFont="1" applyFill="1" applyBorder="1" applyAlignment="1">
      <alignment vertical="center"/>
    </xf>
    <xf numFmtId="168" fontId="10" fillId="3" borderId="133" xfId="1" applyNumberFormat="1" applyFont="1" applyFill="1" applyBorder="1" applyAlignment="1">
      <alignment vertical="center"/>
    </xf>
    <xf numFmtId="0" fontId="11" fillId="3" borderId="135" xfId="31" applyFont="1" applyFill="1" applyBorder="1" applyAlignment="1">
      <alignment vertical="center"/>
    </xf>
    <xf numFmtId="0" fontId="11" fillId="3" borderId="136" xfId="31" applyFont="1" applyFill="1" applyBorder="1" applyAlignment="1">
      <alignment vertical="center"/>
    </xf>
    <xf numFmtId="43" fontId="12" fillId="3" borderId="135" xfId="1" applyFont="1" applyFill="1" applyBorder="1" applyAlignment="1">
      <alignment vertical="center"/>
    </xf>
    <xf numFmtId="43" fontId="12" fillId="3" borderId="116" xfId="1" applyFont="1" applyFill="1" applyBorder="1" applyAlignment="1">
      <alignment vertical="center"/>
    </xf>
    <xf numFmtId="168" fontId="12" fillId="3" borderId="116" xfId="1" applyNumberFormat="1" applyFont="1" applyFill="1" applyBorder="1" applyAlignment="1">
      <alignment vertical="center"/>
    </xf>
    <xf numFmtId="168" fontId="12" fillId="3" borderId="136" xfId="1" applyNumberFormat="1" applyFont="1" applyFill="1" applyBorder="1" applyAlignment="1">
      <alignment vertical="center"/>
    </xf>
    <xf numFmtId="43" fontId="12" fillId="3" borderId="137" xfId="1" applyFont="1" applyFill="1" applyBorder="1" applyAlignment="1">
      <alignment vertical="center"/>
    </xf>
    <xf numFmtId="43" fontId="12" fillId="3" borderId="133" xfId="1" applyFont="1" applyFill="1" applyBorder="1" applyAlignment="1">
      <alignment vertical="center"/>
    </xf>
    <xf numFmtId="168" fontId="12" fillId="3" borderId="133" xfId="1" applyNumberFormat="1" applyFont="1" applyFill="1" applyBorder="1" applyAlignment="1">
      <alignment vertical="center"/>
    </xf>
    <xf numFmtId="0" fontId="12" fillId="3" borderId="135" xfId="31" applyFont="1" applyFill="1" applyBorder="1" applyAlignment="1">
      <alignment vertical="center" wrapText="1"/>
    </xf>
    <xf numFmtId="0" fontId="12" fillId="3" borderId="138" xfId="31" applyFont="1" applyFill="1" applyBorder="1" applyAlignment="1">
      <alignment vertical="center" wrapText="1"/>
    </xf>
    <xf numFmtId="0" fontId="11" fillId="3" borderId="135" xfId="31" applyFont="1" applyFill="1" applyBorder="1" applyAlignment="1">
      <alignment vertical="center" wrapText="1"/>
    </xf>
    <xf numFmtId="0" fontId="10" fillId="3" borderId="133" xfId="1" applyNumberFormat="1" applyFont="1" applyFill="1" applyBorder="1" applyAlignment="1">
      <alignment vertical="center"/>
    </xf>
    <xf numFmtId="0" fontId="10" fillId="3" borderId="136" xfId="1" applyNumberFormat="1" applyFont="1" applyFill="1" applyBorder="1" applyAlignment="1">
      <alignment vertical="center"/>
    </xf>
    <xf numFmtId="0" fontId="12" fillId="3" borderId="136" xfId="31" applyFont="1" applyFill="1" applyBorder="1" applyAlignment="1">
      <alignment vertical="center"/>
    </xf>
    <xf numFmtId="0" fontId="12" fillId="3" borderId="133" xfId="1" applyNumberFormat="1" applyFont="1" applyFill="1" applyBorder="1" applyAlignment="1">
      <alignment vertical="center"/>
    </xf>
    <xf numFmtId="1" fontId="12" fillId="3" borderId="136" xfId="1" applyNumberFormat="1" applyFont="1" applyFill="1" applyBorder="1" applyAlignment="1">
      <alignment vertical="center"/>
    </xf>
    <xf numFmtId="0" fontId="12" fillId="3" borderId="136" xfId="31" applyFont="1" applyFill="1" applyBorder="1" applyAlignment="1">
      <alignment vertical="center" wrapText="1"/>
    </xf>
    <xf numFmtId="1" fontId="11" fillId="3" borderId="135" xfId="31" applyNumberFormat="1" applyFont="1" applyFill="1" applyBorder="1" applyAlignment="1">
      <alignment vertical="center" wrapText="1"/>
    </xf>
    <xf numFmtId="43" fontId="11" fillId="3" borderId="135" xfId="1" applyFont="1" applyFill="1" applyBorder="1" applyAlignment="1">
      <alignment vertical="center"/>
    </xf>
    <xf numFmtId="43" fontId="11" fillId="3" borderId="133" xfId="1" applyFont="1" applyFill="1" applyBorder="1" applyAlignment="1">
      <alignment vertical="center"/>
    </xf>
    <xf numFmtId="43" fontId="11" fillId="3" borderId="137" xfId="1" applyFont="1" applyFill="1" applyBorder="1" applyAlignment="1">
      <alignment vertical="center"/>
    </xf>
    <xf numFmtId="43" fontId="10" fillId="3" borderId="0" xfId="0" applyNumberFormat="1" applyFont="1" applyFill="1" applyBorder="1" applyAlignment="1"/>
    <xf numFmtId="43" fontId="11" fillId="3" borderId="133" xfId="1" applyFont="1" applyFill="1" applyBorder="1" applyAlignment="1">
      <alignment vertical="top" wrapText="1"/>
    </xf>
    <xf numFmtId="43" fontId="10" fillId="3" borderId="133" xfId="1" applyFont="1" applyFill="1" applyBorder="1" applyAlignment="1">
      <alignment vertical="top"/>
    </xf>
    <xf numFmtId="43" fontId="10" fillId="3" borderId="133" xfId="1" applyFont="1" applyFill="1" applyBorder="1" applyAlignment="1">
      <alignment horizontal="left" vertical="top" indent="2"/>
    </xf>
    <xf numFmtId="43" fontId="11" fillId="3" borderId="133" xfId="1" applyFont="1" applyFill="1" applyBorder="1" applyAlignment="1">
      <alignment horizontal="left" vertical="top" wrapText="1" indent="2"/>
    </xf>
    <xf numFmtId="43" fontId="15" fillId="7" borderId="133" xfId="1" applyFont="1" applyFill="1" applyBorder="1" applyAlignment="1">
      <alignment vertical="top"/>
    </xf>
    <xf numFmtId="49" fontId="7" fillId="7" borderId="139" xfId="0" applyNumberFormat="1" applyFont="1" applyFill="1" applyBorder="1" applyAlignment="1">
      <alignment horizontal="left"/>
    </xf>
    <xf numFmtId="43" fontId="15" fillId="3" borderId="133" xfId="1" applyFont="1" applyFill="1" applyBorder="1" applyAlignment="1">
      <alignment vertical="top"/>
    </xf>
    <xf numFmtId="49" fontId="7" fillId="3" borderId="140" xfId="0" applyNumberFormat="1" applyFont="1" applyFill="1" applyBorder="1" applyAlignment="1">
      <alignment horizontal="left"/>
    </xf>
    <xf numFmtId="49" fontId="15" fillId="8" borderId="141" xfId="0" applyNumberFormat="1" applyFont="1" applyFill="1" applyBorder="1" applyAlignment="1">
      <alignment horizontal="center" vertical="center" wrapText="1"/>
    </xf>
    <xf numFmtId="0" fontId="71" fillId="3" borderId="0" xfId="0" applyFont="1" applyFill="1"/>
    <xf numFmtId="171" fontId="72" fillId="3" borderId="0" xfId="0" applyNumberFormat="1" applyFont="1" applyFill="1" applyBorder="1" applyAlignment="1"/>
    <xf numFmtId="0" fontId="73" fillId="0" borderId="0" xfId="0" applyFont="1"/>
    <xf numFmtId="43" fontId="12" fillId="3" borderId="145" xfId="1" applyFont="1" applyFill="1" applyBorder="1" applyAlignment="1">
      <alignment horizontal="right"/>
    </xf>
    <xf numFmtId="43" fontId="12" fillId="3" borderId="141" xfId="1" applyFont="1" applyFill="1" applyBorder="1" applyAlignment="1">
      <alignment horizontal="right"/>
    </xf>
    <xf numFmtId="43" fontId="13" fillId="3" borderId="141" xfId="1" applyFont="1" applyFill="1" applyBorder="1"/>
    <xf numFmtId="43" fontId="7" fillId="3" borderId="146" xfId="1" applyFont="1" applyFill="1" applyBorder="1" applyAlignment="1">
      <alignment horizontal="left"/>
    </xf>
    <xf numFmtId="43" fontId="11" fillId="3" borderId="141" xfId="1" applyFont="1" applyFill="1" applyBorder="1" applyAlignment="1">
      <alignment horizontal="right"/>
    </xf>
    <xf numFmtId="43" fontId="9" fillId="3" borderId="141" xfId="1" applyFont="1" applyFill="1" applyBorder="1"/>
    <xf numFmtId="43" fontId="8" fillId="3" borderId="147" xfId="1" applyFont="1" applyFill="1" applyBorder="1" applyAlignment="1">
      <alignment horizontal="left"/>
    </xf>
    <xf numFmtId="43" fontId="8" fillId="3" borderId="148" xfId="1" applyFont="1" applyFill="1" applyBorder="1" applyAlignment="1">
      <alignment horizontal="left"/>
    </xf>
    <xf numFmtId="168" fontId="12" fillId="3" borderId="145" xfId="1" applyNumberFormat="1" applyFont="1" applyFill="1" applyBorder="1" applyAlignment="1">
      <alignment horizontal="right"/>
    </xf>
    <xf numFmtId="168" fontId="11" fillId="3" borderId="141" xfId="1" applyNumberFormat="1" applyFont="1" applyFill="1" applyBorder="1" applyAlignment="1">
      <alignment horizontal="right"/>
    </xf>
    <xf numFmtId="168" fontId="7" fillId="3" borderId="145" xfId="1" applyNumberFormat="1" applyFont="1" applyFill="1" applyBorder="1" applyAlignment="1">
      <alignment horizontal="right"/>
    </xf>
    <xf numFmtId="168" fontId="10" fillId="3" borderId="149" xfId="1" applyNumberFormat="1" applyFont="1" applyFill="1" applyBorder="1"/>
    <xf numFmtId="49" fontId="7" fillId="8" borderId="150" xfId="0" applyNumberFormat="1" applyFont="1" applyFill="1" applyBorder="1" applyAlignment="1">
      <alignment horizontal="center" vertical="center" wrapText="1"/>
    </xf>
    <xf numFmtId="49" fontId="7" fillId="8" borderId="145" xfId="0" applyNumberFormat="1" applyFont="1" applyFill="1" applyBorder="1" applyAlignment="1">
      <alignment horizontal="center" vertical="center" wrapText="1"/>
    </xf>
    <xf numFmtId="49" fontId="7" fillId="8" borderId="147" xfId="0" applyNumberFormat="1" applyFont="1" applyFill="1" applyBorder="1" applyAlignment="1">
      <alignment horizontal="left" vertical="center"/>
    </xf>
    <xf numFmtId="49" fontId="7" fillId="8" borderId="154" xfId="0" applyNumberFormat="1" applyFont="1" applyFill="1" applyBorder="1" applyAlignment="1">
      <alignment horizontal="left"/>
    </xf>
    <xf numFmtId="0" fontId="8" fillId="3" borderId="0" xfId="8" applyFont="1" applyFill="1" applyBorder="1" applyAlignment="1">
      <alignment horizontal="left" vertical="top"/>
    </xf>
    <xf numFmtId="183" fontId="8" fillId="3" borderId="132" xfId="8" applyNumberFormat="1" applyFont="1" applyFill="1" applyBorder="1" applyAlignment="1">
      <alignment horizontal="right"/>
    </xf>
    <xf numFmtId="165" fontId="8" fillId="3" borderId="132" xfId="8" applyNumberFormat="1" applyFont="1" applyFill="1" applyBorder="1" applyAlignment="1">
      <alignment horizontal="right"/>
    </xf>
    <xf numFmtId="49" fontId="31" fillId="3" borderId="132" xfId="8" applyNumberFormat="1" applyFont="1" applyFill="1" applyBorder="1" applyAlignment="1">
      <alignment horizontal="center"/>
    </xf>
    <xf numFmtId="49" fontId="8" fillId="3" borderId="132" xfId="8" applyNumberFormat="1" applyFont="1" applyFill="1" applyBorder="1" applyAlignment="1">
      <alignment horizontal="left" vertical="top"/>
    </xf>
    <xf numFmtId="185" fontId="8" fillId="10" borderId="145" xfId="8" applyNumberFormat="1" applyFont="1" applyFill="1" applyBorder="1" applyAlignment="1">
      <alignment horizontal="right" vertical="center"/>
    </xf>
    <xf numFmtId="165" fontId="8" fillId="3" borderId="145" xfId="8" applyNumberFormat="1" applyFont="1" applyFill="1" applyBorder="1" applyAlignment="1">
      <alignment horizontal="right" vertical="center"/>
    </xf>
    <xf numFmtId="185" fontId="8" fillId="7" borderId="145" xfId="8" applyNumberFormat="1" applyFont="1" applyFill="1" applyBorder="1" applyAlignment="1">
      <alignment horizontal="right" vertical="center"/>
    </xf>
    <xf numFmtId="43" fontId="8" fillId="7" borderId="145" xfId="1" applyFont="1" applyFill="1" applyBorder="1" applyAlignment="1">
      <alignment horizontal="right" vertical="center"/>
    </xf>
    <xf numFmtId="49" fontId="31" fillId="3" borderId="145" xfId="8" applyNumberFormat="1" applyFont="1" applyFill="1" applyBorder="1" applyAlignment="1">
      <alignment horizontal="center" vertical="center"/>
    </xf>
    <xf numFmtId="49" fontId="8" fillId="3" borderId="145" xfId="8" applyNumberFormat="1" applyFont="1" applyFill="1" applyBorder="1" applyAlignment="1">
      <alignment horizontal="left" vertical="top" wrapText="1"/>
    </xf>
    <xf numFmtId="185" fontId="8" fillId="10" borderId="145" xfId="8" applyNumberFormat="1" applyFont="1" applyFill="1" applyBorder="1" applyAlignment="1">
      <alignment horizontal="right"/>
    </xf>
    <xf numFmtId="165" fontId="8" fillId="3" borderId="145" xfId="8" applyNumberFormat="1" applyFont="1" applyFill="1" applyBorder="1" applyAlignment="1">
      <alignment horizontal="right"/>
    </xf>
    <xf numFmtId="185" fontId="8" fillId="7" borderId="145" xfId="8" applyNumberFormat="1" applyFont="1" applyFill="1" applyBorder="1" applyAlignment="1">
      <alignment horizontal="right"/>
    </xf>
    <xf numFmtId="43" fontId="8" fillId="7" borderId="145" xfId="1" applyFont="1" applyFill="1" applyBorder="1" applyAlignment="1">
      <alignment horizontal="right"/>
    </xf>
    <xf numFmtId="49" fontId="31" fillId="3" borderId="145" xfId="8" applyNumberFormat="1" applyFont="1" applyFill="1" applyBorder="1" applyAlignment="1">
      <alignment horizontal="center"/>
    </xf>
    <xf numFmtId="173" fontId="8" fillId="3" borderId="145" xfId="8" applyNumberFormat="1" applyFont="1" applyFill="1" applyBorder="1" applyAlignment="1">
      <alignment horizontal="right"/>
    </xf>
    <xf numFmtId="49" fontId="7" fillId="8" borderId="141" xfId="8" applyNumberFormat="1" applyFont="1" applyFill="1" applyBorder="1" applyAlignment="1">
      <alignment horizontal="center" vertical="center" wrapText="1"/>
    </xf>
    <xf numFmtId="49" fontId="7" fillId="8" borderId="140" xfId="8" applyNumberFormat="1" applyFont="1" applyFill="1" applyBorder="1" applyAlignment="1">
      <alignment horizontal="center" vertical="center" wrapText="1"/>
    </xf>
    <xf numFmtId="17" fontId="15" fillId="8" borderId="141" xfId="0" applyNumberFormat="1" applyFont="1" applyFill="1" applyBorder="1" applyAlignment="1">
      <alignment horizontal="center" vertical="center" wrapText="1"/>
    </xf>
    <xf numFmtId="49" fontId="7" fillId="8" borderId="145" xfId="8" applyNumberFormat="1" applyFont="1" applyFill="1" applyBorder="1" applyAlignment="1">
      <alignment horizontal="center" vertical="center" wrapText="1"/>
    </xf>
    <xf numFmtId="43" fontId="8" fillId="0" borderId="0" xfId="1" applyFont="1" applyFill="1" applyBorder="1" applyAlignment="1">
      <alignment horizontal="right"/>
    </xf>
    <xf numFmtId="43" fontId="8" fillId="3" borderId="141" xfId="1" applyFont="1" applyFill="1" applyBorder="1" applyAlignment="1">
      <alignment horizontal="right"/>
    </xf>
    <xf numFmtId="165" fontId="8" fillId="3" borderId="141" xfId="8" applyNumberFormat="1" applyFont="1" applyFill="1" applyBorder="1" applyAlignment="1">
      <alignment horizontal="right"/>
    </xf>
    <xf numFmtId="43" fontId="8" fillId="0" borderId="141" xfId="1" applyFont="1" applyFill="1" applyBorder="1" applyAlignment="1">
      <alignment horizontal="right"/>
    </xf>
    <xf numFmtId="165" fontId="8" fillId="0" borderId="141" xfId="8" applyNumberFormat="1" applyFont="1" applyFill="1" applyBorder="1" applyAlignment="1">
      <alignment horizontal="right"/>
    </xf>
    <xf numFmtId="17" fontId="9" fillId="3" borderId="141" xfId="8" applyNumberFormat="1" applyFont="1" applyFill="1" applyBorder="1" applyAlignment="1">
      <alignment horizontal="left" vertical="center"/>
    </xf>
    <xf numFmtId="202" fontId="7" fillId="7" borderId="139" xfId="8" applyNumberFormat="1" applyFont="1" applyFill="1" applyBorder="1" applyAlignment="1">
      <alignment horizontal="right"/>
    </xf>
    <xf numFmtId="165" fontId="7" fillId="7" borderId="139" xfId="8" applyNumberFormat="1" applyFont="1" applyFill="1" applyBorder="1" applyAlignment="1">
      <alignment horizontal="right"/>
    </xf>
    <xf numFmtId="43" fontId="7" fillId="3" borderId="145" xfId="1" applyFont="1" applyFill="1" applyBorder="1" applyAlignment="1">
      <alignment horizontal="right"/>
    </xf>
    <xf numFmtId="165" fontId="7" fillId="3" borderId="145" xfId="8" applyNumberFormat="1" applyFont="1" applyFill="1" applyBorder="1" applyAlignment="1">
      <alignment horizontal="right"/>
    </xf>
    <xf numFmtId="0" fontId="7" fillId="8" borderId="145" xfId="8" applyFont="1" applyFill="1" applyBorder="1" applyAlignment="1">
      <alignment horizontal="center" vertical="center" wrapText="1"/>
    </xf>
    <xf numFmtId="43" fontId="8" fillId="3" borderId="145" xfId="1" applyFont="1" applyFill="1" applyBorder="1" applyAlignment="1">
      <alignment horizontal="right"/>
    </xf>
    <xf numFmtId="49" fontId="8" fillId="3" borderId="145" xfId="8" applyNumberFormat="1" applyFont="1" applyFill="1" applyBorder="1" applyAlignment="1">
      <alignment horizontal="center" vertical="center"/>
    </xf>
    <xf numFmtId="49" fontId="8" fillId="3" borderId="145" xfId="8" applyNumberFormat="1" applyFont="1" applyFill="1" applyBorder="1" applyAlignment="1">
      <alignment horizontal="left" wrapText="1"/>
    </xf>
    <xf numFmtId="168" fontId="8" fillId="3" borderId="145" xfId="1" applyNumberFormat="1" applyFont="1" applyFill="1" applyBorder="1" applyAlignment="1">
      <alignment horizontal="right"/>
    </xf>
    <xf numFmtId="49" fontId="7" fillId="8" borderId="145" xfId="8" applyNumberFormat="1" applyFont="1" applyFill="1" applyBorder="1" applyAlignment="1">
      <alignment horizontal="center" vertical="center"/>
    </xf>
    <xf numFmtId="37" fontId="11" fillId="3" borderId="141" xfId="0" applyNumberFormat="1" applyFont="1" applyFill="1" applyBorder="1" applyAlignment="1">
      <alignment horizontal="right"/>
    </xf>
    <xf numFmtId="0" fontId="10" fillId="3" borderId="141" xfId="61" applyNumberFormat="1" applyFont="1" applyFill="1" applyBorder="1"/>
    <xf numFmtId="1" fontId="11" fillId="3" borderId="141" xfId="0" applyNumberFormat="1" applyFont="1" applyFill="1" applyBorder="1" applyAlignment="1">
      <alignment horizontal="right"/>
    </xf>
    <xf numFmtId="0" fontId="11" fillId="0" borderId="141" xfId="0" applyFont="1" applyFill="1" applyBorder="1" applyAlignment="1">
      <alignment horizontal="right"/>
    </xf>
    <xf numFmtId="0" fontId="10" fillId="0" borderId="141" xfId="0" applyFont="1" applyFill="1" applyBorder="1" applyAlignment="1">
      <alignment horizontal="right"/>
    </xf>
    <xf numFmtId="1" fontId="10" fillId="0" borderId="141" xfId="0" applyNumberFormat="1" applyFont="1" applyFill="1" applyBorder="1" applyAlignment="1">
      <alignment horizontal="right"/>
    </xf>
    <xf numFmtId="0" fontId="15" fillId="8" borderId="141" xfId="61" applyNumberFormat="1" applyFont="1" applyFill="1" applyBorder="1" applyAlignment="1">
      <alignment horizontal="center" vertical="center" wrapText="1"/>
    </xf>
    <xf numFmtId="0" fontId="10" fillId="3" borderId="0" xfId="0" applyFont="1" applyFill="1" applyBorder="1" applyAlignment="1">
      <alignment vertical="top"/>
    </xf>
    <xf numFmtId="169" fontId="11" fillId="3" borderId="0" xfId="0" applyNumberFormat="1" applyFont="1" applyFill="1" applyBorder="1" applyAlignment="1">
      <alignment horizontal="left" vertical="top"/>
    </xf>
    <xf numFmtId="3" fontId="11" fillId="0" borderId="141" xfId="66" applyNumberFormat="1" applyFont="1" applyBorder="1" applyAlignment="1">
      <alignment horizontal="right" vertical="top" wrapText="1"/>
    </xf>
    <xf numFmtId="3" fontId="11" fillId="3" borderId="141" xfId="66" applyNumberFormat="1" applyFont="1" applyFill="1" applyBorder="1" applyAlignment="1">
      <alignment horizontal="right" vertical="top" wrapText="1"/>
    </xf>
    <xf numFmtId="169" fontId="11" fillId="0" borderId="141" xfId="0" applyNumberFormat="1" applyFont="1" applyBorder="1" applyAlignment="1">
      <alignment horizontal="left" vertical="top"/>
    </xf>
    <xf numFmtId="3" fontId="12" fillId="0" borderId="141" xfId="66" applyNumberFormat="1" applyFont="1" applyBorder="1" applyAlignment="1">
      <alignment horizontal="right" vertical="top" wrapText="1"/>
    </xf>
    <xf numFmtId="3" fontId="12" fillId="3" borderId="141" xfId="66" applyNumberFormat="1" applyFont="1" applyFill="1" applyBorder="1" applyAlignment="1">
      <alignment horizontal="right" vertical="top" wrapText="1"/>
    </xf>
    <xf numFmtId="169" fontId="12" fillId="0" borderId="141" xfId="0" applyNumberFormat="1" applyFont="1" applyBorder="1" applyAlignment="1">
      <alignment horizontal="left" vertical="top" wrapText="1"/>
    </xf>
    <xf numFmtId="174" fontId="12" fillId="8" borderId="141" xfId="54" applyNumberFormat="1" applyFont="1" applyFill="1" applyBorder="1" applyAlignment="1">
      <alignment horizontal="center" vertical="top" wrapText="1"/>
    </xf>
    <xf numFmtId="174" fontId="12" fillId="8" borderId="141" xfId="54" applyNumberFormat="1" applyFont="1" applyFill="1" applyBorder="1" applyAlignment="1">
      <alignment horizontal="center" vertical="top"/>
    </xf>
    <xf numFmtId="174" fontId="12" fillId="8" borderId="141" xfId="53" applyNumberFormat="1" applyFont="1" applyFill="1" applyBorder="1" applyAlignment="1">
      <alignment horizontal="center" vertical="top"/>
    </xf>
    <xf numFmtId="3" fontId="10" fillId="3" borderId="141" xfId="0" applyNumberFormat="1" applyFont="1" applyFill="1" applyBorder="1" applyAlignment="1">
      <alignment vertical="top"/>
    </xf>
    <xf numFmtId="3" fontId="12" fillId="7" borderId="141" xfId="66" applyNumberFormat="1" applyFont="1" applyFill="1" applyBorder="1" applyAlignment="1">
      <alignment horizontal="right" vertical="top" wrapText="1"/>
    </xf>
    <xf numFmtId="169" fontId="12" fillId="7" borderId="141" xfId="52" applyNumberFormat="1" applyFont="1" applyFill="1" applyBorder="1" applyAlignment="1">
      <alignment horizontal="left" vertical="top" wrapText="1"/>
    </xf>
    <xf numFmtId="169" fontId="12" fillId="3" borderId="141" xfId="52" applyNumberFormat="1" applyFont="1" applyFill="1" applyBorder="1" applyAlignment="1">
      <alignment horizontal="left" vertical="top" wrapText="1"/>
    </xf>
    <xf numFmtId="43" fontId="11" fillId="3" borderId="141" xfId="1" applyFont="1" applyFill="1" applyBorder="1" applyAlignment="1">
      <alignment horizontal="right" vertical="top"/>
    </xf>
    <xf numFmtId="3" fontId="11" fillId="3" borderId="141" xfId="23" applyNumberFormat="1" applyFont="1" applyFill="1" applyBorder="1" applyAlignment="1">
      <alignment horizontal="right" vertical="top"/>
    </xf>
    <xf numFmtId="168" fontId="11" fillId="3" borderId="141" xfId="23" applyNumberFormat="1" applyFont="1" applyFill="1" applyBorder="1" applyAlignment="1">
      <alignment horizontal="right" vertical="top"/>
    </xf>
    <xf numFmtId="43" fontId="12" fillId="7" borderId="141" xfId="1" applyFont="1" applyFill="1" applyBorder="1" applyAlignment="1">
      <alignment horizontal="right" vertical="top"/>
    </xf>
    <xf numFmtId="3" fontId="12" fillId="7" borderId="141" xfId="23" applyNumberFormat="1" applyFont="1" applyFill="1" applyBorder="1" applyAlignment="1">
      <alignment horizontal="right" vertical="top"/>
    </xf>
    <xf numFmtId="43" fontId="12" fillId="3" borderId="141" xfId="1" applyFont="1" applyFill="1" applyBorder="1" applyAlignment="1">
      <alignment horizontal="right" vertical="top"/>
    </xf>
    <xf numFmtId="3" fontId="12" fillId="3" borderId="141" xfId="23" applyNumberFormat="1" applyFont="1" applyFill="1" applyBorder="1" applyAlignment="1">
      <alignment horizontal="right" vertical="top"/>
    </xf>
    <xf numFmtId="0" fontId="15" fillId="8" borderId="159" xfId="55" applyNumberFormat="1" applyFont="1" applyFill="1" applyBorder="1" applyAlignment="1">
      <alignment horizontal="center" vertical="center" wrapText="1"/>
    </xf>
    <xf numFmtId="0" fontId="15" fillId="8" borderId="141" xfId="55" applyNumberFormat="1" applyFont="1" applyFill="1" applyBorder="1" applyAlignment="1">
      <alignment horizontal="center" vertical="center" wrapText="1"/>
    </xf>
    <xf numFmtId="43" fontId="11" fillId="3" borderId="141" xfId="1" applyNumberFormat="1" applyFont="1" applyFill="1" applyBorder="1" applyAlignment="1">
      <alignment horizontal="right" vertical="top"/>
    </xf>
    <xf numFmtId="168" fontId="11" fillId="3" borderId="141" xfId="1" applyNumberFormat="1" applyFont="1" applyFill="1" applyBorder="1" applyAlignment="1">
      <alignment horizontal="right" vertical="top"/>
    </xf>
    <xf numFmtId="43" fontId="12" fillId="7" borderId="141" xfId="1" applyNumberFormat="1" applyFont="1" applyFill="1" applyBorder="1" applyAlignment="1">
      <alignment horizontal="right" vertical="top"/>
    </xf>
    <xf numFmtId="168" fontId="12" fillId="7" borderId="141" xfId="1" applyNumberFormat="1" applyFont="1" applyFill="1" applyBorder="1" applyAlignment="1">
      <alignment horizontal="right" vertical="top"/>
    </xf>
    <xf numFmtId="0" fontId="12" fillId="7" borderId="141" xfId="55" applyNumberFormat="1" applyFont="1" applyFill="1" applyBorder="1" applyAlignment="1">
      <alignment horizontal="left" vertical="top" wrapText="1"/>
    </xf>
    <xf numFmtId="43" fontId="12" fillId="3" borderId="141" xfId="1" applyNumberFormat="1" applyFont="1" applyFill="1" applyBorder="1" applyAlignment="1">
      <alignment horizontal="right" vertical="top"/>
    </xf>
    <xf numFmtId="168" fontId="12" fillId="3" borderId="141" xfId="1" applyNumberFormat="1" applyFont="1" applyFill="1" applyBorder="1" applyAlignment="1">
      <alignment horizontal="right" vertical="top"/>
    </xf>
    <xf numFmtId="49" fontId="12" fillId="3" borderId="141" xfId="55" applyNumberFormat="1" applyFont="1" applyFill="1" applyBorder="1" applyAlignment="1">
      <alignment horizontal="left" vertical="top" wrapText="1"/>
    </xf>
    <xf numFmtId="3" fontId="11" fillId="3" borderId="141" xfId="1" applyNumberFormat="1" applyFont="1" applyFill="1" applyBorder="1" applyAlignment="1">
      <alignment horizontal="right" vertical="top"/>
    </xf>
    <xf numFmtId="43" fontId="11" fillId="0" borderId="141" xfId="1" applyFont="1" applyFill="1" applyBorder="1" applyAlignment="1">
      <alignment horizontal="right" vertical="top"/>
    </xf>
    <xf numFmtId="3" fontId="11" fillId="0" borderId="141" xfId="1" applyNumberFormat="1" applyFont="1" applyFill="1" applyBorder="1" applyAlignment="1">
      <alignment horizontal="right" vertical="top"/>
    </xf>
    <xf numFmtId="3" fontId="12" fillId="7" borderId="141" xfId="1" applyNumberFormat="1" applyFont="1" applyFill="1" applyBorder="1" applyAlignment="1">
      <alignment horizontal="right" vertical="top"/>
    </xf>
    <xf numFmtId="3" fontId="12" fillId="3" borderId="141" xfId="1" applyNumberFormat="1" applyFont="1" applyFill="1" applyBorder="1" applyAlignment="1">
      <alignment horizontal="right" vertical="top"/>
    </xf>
    <xf numFmtId="0" fontId="12" fillId="8" borderId="159" xfId="24" applyFont="1" applyFill="1" applyBorder="1" applyAlignment="1">
      <alignment horizontal="center" vertical="center" wrapText="1"/>
    </xf>
    <xf numFmtId="0" fontId="15" fillId="8" borderId="141" xfId="51" applyNumberFormat="1" applyFont="1" applyFill="1" applyBorder="1" applyAlignment="1">
      <alignment horizontal="center" vertical="center" wrapText="1"/>
    </xf>
    <xf numFmtId="0" fontId="15" fillId="8" borderId="159" xfId="51" applyNumberFormat="1" applyFont="1" applyFill="1" applyBorder="1" applyAlignment="1">
      <alignment horizontal="center" vertical="center" wrapText="1"/>
    </xf>
    <xf numFmtId="4" fontId="11" fillId="3" borderId="141" xfId="23" applyNumberFormat="1" applyFont="1" applyFill="1" applyBorder="1" applyAlignment="1">
      <alignment vertical="top"/>
    </xf>
    <xf numFmtId="3" fontId="11" fillId="3" borderId="141" xfId="23" applyNumberFormat="1" applyFont="1" applyFill="1" applyBorder="1" applyAlignment="1">
      <alignment vertical="top"/>
    </xf>
    <xf numFmtId="4" fontId="10" fillId="3" borderId="141" xfId="7" applyNumberFormat="1" applyFont="1" applyFill="1" applyBorder="1" applyAlignment="1"/>
    <xf numFmtId="4" fontId="11" fillId="3" borderId="141" xfId="23" applyNumberFormat="1" applyFont="1" applyFill="1" applyBorder="1" applyAlignment="1">
      <alignment horizontal="right" vertical="top"/>
    </xf>
    <xf numFmtId="3" fontId="10" fillId="3" borderId="141" xfId="29" applyNumberFormat="1" applyFont="1" applyFill="1" applyBorder="1" applyAlignment="1"/>
    <xf numFmtId="4" fontId="10" fillId="3" borderId="141" xfId="1" applyNumberFormat="1" applyFont="1" applyFill="1" applyBorder="1" applyAlignment="1"/>
    <xf numFmtId="3" fontId="10" fillId="3" borderId="141" xfId="1" applyNumberFormat="1" applyFont="1" applyFill="1" applyBorder="1" applyAlignment="1"/>
    <xf numFmtId="43" fontId="11" fillId="3" borderId="141" xfId="23" applyNumberFormat="1" applyFont="1" applyFill="1" applyBorder="1" applyAlignment="1">
      <alignment horizontal="right" vertical="top"/>
    </xf>
    <xf numFmtId="43" fontId="10" fillId="3" borderId="141" xfId="7" applyFont="1" applyFill="1" applyBorder="1" applyAlignment="1"/>
    <xf numFmtId="3" fontId="10" fillId="3" borderId="141" xfId="43" applyNumberFormat="1" applyFont="1" applyFill="1" applyBorder="1" applyAlignment="1"/>
    <xf numFmtId="4" fontId="12" fillId="7" borderId="141" xfId="23" applyNumberFormat="1" applyFont="1" applyFill="1" applyBorder="1" applyAlignment="1">
      <alignment horizontal="right" vertical="top"/>
    </xf>
    <xf numFmtId="0" fontId="12" fillId="7" borderId="141" xfId="56" applyNumberFormat="1" applyFont="1" applyFill="1" applyBorder="1" applyAlignment="1">
      <alignment horizontal="left" vertical="top" wrapText="1"/>
    </xf>
    <xf numFmtId="49" fontId="12" fillId="3" borderId="141" xfId="56" applyNumberFormat="1" applyFont="1" applyFill="1" applyBorder="1" applyAlignment="1">
      <alignment horizontal="left" vertical="top" wrapText="1"/>
    </xf>
    <xf numFmtId="0" fontId="15" fillId="8" borderId="141" xfId="56" applyNumberFormat="1" applyFont="1" applyFill="1" applyBorder="1" applyAlignment="1">
      <alignment horizontal="center" vertical="center" wrapText="1"/>
    </xf>
    <xf numFmtId="2" fontId="11" fillId="3" borderId="141" xfId="23" applyNumberFormat="1" applyFont="1" applyFill="1" applyBorder="1" applyAlignment="1">
      <alignment horizontal="right" vertical="top"/>
    </xf>
    <xf numFmtId="17" fontId="11" fillId="3" borderId="141" xfId="55" applyNumberFormat="1" applyFont="1" applyFill="1" applyBorder="1" applyAlignment="1">
      <alignment horizontal="left" vertical="top" wrapText="1"/>
    </xf>
    <xf numFmtId="2" fontId="11" fillId="3" borderId="141" xfId="43" applyNumberFormat="1" applyFont="1" applyFill="1" applyBorder="1" applyAlignment="1">
      <alignment horizontal="right" vertical="top"/>
    </xf>
    <xf numFmtId="0" fontId="12" fillId="7" borderId="141" xfId="56" applyNumberFormat="1" applyFont="1" applyFill="1" applyBorder="1" applyAlignment="1">
      <alignment horizontal="left" vertical="top"/>
    </xf>
    <xf numFmtId="4" fontId="12" fillId="3" borderId="141" xfId="23" applyNumberFormat="1" applyFont="1" applyFill="1" applyBorder="1" applyAlignment="1">
      <alignment horizontal="right" vertical="top"/>
    </xf>
    <xf numFmtId="49" fontId="12" fillId="3" borderId="141" xfId="56" applyNumberFormat="1" applyFont="1" applyFill="1" applyBorder="1" applyAlignment="1">
      <alignment horizontal="left" vertical="top"/>
    </xf>
    <xf numFmtId="0" fontId="15" fillId="8" borderId="159" xfId="56" applyNumberFormat="1" applyFont="1" applyFill="1" applyBorder="1" applyAlignment="1">
      <alignment horizontal="center" vertical="center" wrapText="1"/>
    </xf>
    <xf numFmtId="43" fontId="11" fillId="3" borderId="141" xfId="1" applyFont="1" applyFill="1" applyBorder="1" applyAlignment="1">
      <alignment vertical="top"/>
    </xf>
    <xf numFmtId="194" fontId="11" fillId="3" borderId="141" xfId="23" applyNumberFormat="1" applyFont="1" applyFill="1" applyBorder="1" applyAlignment="1">
      <alignment horizontal="right" vertical="top"/>
    </xf>
    <xf numFmtId="194" fontId="11" fillId="3" borderId="141" xfId="23" applyNumberFormat="1" applyFont="1" applyFill="1" applyBorder="1" applyAlignment="1">
      <alignment vertical="top"/>
    </xf>
    <xf numFmtId="43" fontId="51" fillId="3" borderId="141" xfId="1" applyFont="1" applyFill="1" applyBorder="1"/>
    <xf numFmtId="194" fontId="11" fillId="3" borderId="141" xfId="29" applyNumberFormat="1" applyFont="1" applyFill="1" applyBorder="1" applyAlignment="1">
      <alignment horizontal="right" vertical="top"/>
    </xf>
    <xf numFmtId="198" fontId="51" fillId="3" borderId="141" xfId="23" applyNumberFormat="1" applyFont="1" applyFill="1" applyBorder="1" applyAlignment="1">
      <alignment horizontal="right" vertical="top"/>
    </xf>
    <xf numFmtId="43" fontId="11" fillId="0" borderId="141" xfId="1" applyFont="1" applyFill="1" applyBorder="1" applyAlignment="1">
      <alignment vertical="top"/>
    </xf>
    <xf numFmtId="194" fontId="11" fillId="0" borderId="141" xfId="23" applyNumberFormat="1" applyFont="1" applyFill="1" applyBorder="1" applyAlignment="1">
      <alignment horizontal="right" vertical="top"/>
    </xf>
    <xf numFmtId="198" fontId="11" fillId="3" borderId="141" xfId="23" applyNumberFormat="1" applyFont="1" applyFill="1" applyBorder="1" applyAlignment="1">
      <alignment vertical="top"/>
    </xf>
    <xf numFmtId="43" fontId="12" fillId="3" borderId="141" xfId="1" applyFont="1" applyFill="1" applyBorder="1" applyAlignment="1">
      <alignment vertical="top"/>
    </xf>
    <xf numFmtId="3" fontId="12" fillId="3" borderId="141" xfId="23" applyNumberFormat="1" applyFont="1" applyFill="1" applyBorder="1" applyAlignment="1">
      <alignment vertical="top"/>
    </xf>
    <xf numFmtId="0" fontId="15" fillId="8" borderId="141" xfId="57" applyNumberFormat="1" applyFont="1" applyFill="1" applyBorder="1" applyAlignment="1">
      <alignment horizontal="center" vertical="center" wrapText="1"/>
    </xf>
    <xf numFmtId="198" fontId="11" fillId="3" borderId="141" xfId="23" applyNumberFormat="1" applyFont="1" applyFill="1" applyBorder="1" applyAlignment="1">
      <alignment horizontal="right" vertical="top"/>
    </xf>
    <xf numFmtId="49" fontId="7" fillId="7" borderId="163" xfId="0" applyNumberFormat="1" applyFont="1" applyFill="1" applyBorder="1" applyAlignment="1">
      <alignment horizontal="left"/>
    </xf>
    <xf numFmtId="49" fontId="7" fillId="3" borderId="164" xfId="0" applyNumberFormat="1" applyFont="1" applyFill="1" applyBorder="1" applyAlignment="1">
      <alignment horizontal="left"/>
    </xf>
    <xf numFmtId="2" fontId="9" fillId="3" borderId="102" xfId="26" quotePrefix="1" applyNumberFormat="1" applyFont="1" applyFill="1" applyBorder="1" applyAlignment="1">
      <alignment horizontal="right"/>
    </xf>
    <xf numFmtId="2" fontId="9" fillId="3" borderId="108" xfId="26" quotePrefix="1" applyNumberFormat="1" applyFont="1" applyFill="1" applyBorder="1" applyAlignment="1">
      <alignment horizontal="right"/>
    </xf>
    <xf numFmtId="2" fontId="9" fillId="3" borderId="108" xfId="26" applyNumberFormat="1" applyFont="1" applyFill="1" applyBorder="1" applyAlignment="1">
      <alignment horizontal="right"/>
    </xf>
    <xf numFmtId="17" fontId="9" fillId="3" borderId="101" xfId="8" applyNumberFormat="1" applyFont="1" applyFill="1" applyBorder="1" applyAlignment="1">
      <alignment horizontal="left" vertical="center"/>
    </xf>
    <xf numFmtId="2" fontId="9" fillId="0" borderId="165" xfId="26" quotePrefix="1" applyNumberFormat="1" applyFont="1" applyFill="1" applyBorder="1" applyAlignment="1">
      <alignment horizontal="right"/>
    </xf>
    <xf numFmtId="2" fontId="9" fillId="0" borderId="141" xfId="26" quotePrefix="1" applyNumberFormat="1" applyFont="1" applyFill="1" applyBorder="1" applyAlignment="1">
      <alignment horizontal="right"/>
    </xf>
    <xf numFmtId="17" fontId="9" fillId="3" borderId="166" xfId="8" applyNumberFormat="1" applyFont="1" applyFill="1" applyBorder="1" applyAlignment="1">
      <alignment horizontal="left" vertical="center"/>
    </xf>
    <xf numFmtId="2" fontId="9" fillId="3" borderId="165" xfId="26" quotePrefix="1" applyNumberFormat="1" applyFont="1" applyFill="1" applyBorder="1" applyAlignment="1">
      <alignment horizontal="right"/>
    </xf>
    <xf numFmtId="2" fontId="9" fillId="3" borderId="141" xfId="26" quotePrefix="1" applyNumberFormat="1" applyFont="1" applyFill="1" applyBorder="1" applyAlignment="1">
      <alignment horizontal="right"/>
    </xf>
    <xf numFmtId="2" fontId="9" fillId="3" borderId="141" xfId="26" applyNumberFormat="1" applyFont="1" applyFill="1" applyBorder="1" applyAlignment="1">
      <alignment horizontal="right"/>
    </xf>
    <xf numFmtId="2" fontId="9" fillId="3" borderId="165" xfId="26" applyNumberFormat="1" applyFont="1" applyFill="1" applyBorder="1" applyAlignment="1">
      <alignment horizontal="right"/>
    </xf>
    <xf numFmtId="2" fontId="9" fillId="3" borderId="141" xfId="26" applyNumberFormat="1" applyFont="1" applyFill="1" applyBorder="1"/>
    <xf numFmtId="2" fontId="13" fillId="3" borderId="165" xfId="26" quotePrefix="1" applyNumberFormat="1" applyFont="1" applyFill="1" applyBorder="1" applyAlignment="1">
      <alignment horizontal="right"/>
    </xf>
    <xf numFmtId="2" fontId="13" fillId="3" borderId="141" xfId="26" quotePrefix="1" applyNumberFormat="1" applyFont="1" applyFill="1" applyBorder="1" applyAlignment="1">
      <alignment horizontal="right"/>
    </xf>
    <xf numFmtId="49" fontId="7" fillId="3" borderId="167" xfId="0" applyNumberFormat="1" applyFont="1" applyFill="1" applyBorder="1" applyAlignment="1">
      <alignment horizontal="left"/>
    </xf>
    <xf numFmtId="2" fontId="13" fillId="3" borderId="168" xfId="26" quotePrefix="1" applyNumberFormat="1" applyFont="1" applyFill="1" applyBorder="1" applyAlignment="1">
      <alignment horizontal="right"/>
    </xf>
    <xf numFmtId="49" fontId="7" fillId="3" borderId="169" xfId="0" applyNumberFormat="1" applyFont="1" applyFill="1" applyBorder="1" applyAlignment="1">
      <alignment horizontal="left"/>
    </xf>
    <xf numFmtId="2" fontId="9" fillId="3" borderId="0" xfId="26" applyNumberFormat="1" applyFont="1" applyFill="1" applyBorder="1" applyAlignment="1">
      <alignment horizontal="right"/>
    </xf>
    <xf numFmtId="2" fontId="9" fillId="3" borderId="102" xfId="26" applyNumberFormat="1" applyFont="1" applyFill="1" applyBorder="1" applyAlignment="1">
      <alignment horizontal="right"/>
    </xf>
    <xf numFmtId="2" fontId="13" fillId="3" borderId="165" xfId="26" applyNumberFormat="1" applyFont="1" applyFill="1" applyBorder="1" applyAlignment="1">
      <alignment horizontal="right"/>
    </xf>
    <xf numFmtId="2" fontId="13" fillId="3" borderId="141" xfId="26" applyNumberFormat="1" applyFont="1" applyFill="1" applyBorder="1" applyAlignment="1">
      <alignment horizontal="right"/>
    </xf>
    <xf numFmtId="49" fontId="7" fillId="3" borderId="166" xfId="0" applyNumberFormat="1" applyFont="1" applyFill="1" applyBorder="1" applyAlignment="1">
      <alignment horizontal="left"/>
    </xf>
    <xf numFmtId="2" fontId="13" fillId="3" borderId="170" xfId="26" applyNumberFormat="1" applyFont="1" applyFill="1" applyBorder="1" applyAlignment="1">
      <alignment horizontal="right"/>
    </xf>
    <xf numFmtId="49" fontId="7" fillId="3" borderId="171" xfId="0" applyNumberFormat="1" applyFont="1" applyFill="1" applyBorder="1" applyAlignment="1">
      <alignment horizontal="left"/>
    </xf>
    <xf numFmtId="43" fontId="9" fillId="3" borderId="0" xfId="26" applyNumberFormat="1" applyFont="1" applyFill="1" applyBorder="1"/>
    <xf numFmtId="43" fontId="9" fillId="3" borderId="102" xfId="26" applyNumberFormat="1" applyFont="1" applyFill="1" applyBorder="1"/>
    <xf numFmtId="43" fontId="9" fillId="3" borderId="108" xfId="26" applyNumberFormat="1" applyFont="1" applyFill="1" applyBorder="1"/>
    <xf numFmtId="43" fontId="9" fillId="3" borderId="165" xfId="26" applyNumberFormat="1" applyFont="1" applyFill="1" applyBorder="1"/>
    <xf numFmtId="43" fontId="9" fillId="3" borderId="141" xfId="26" applyNumberFormat="1" applyFont="1" applyFill="1" applyBorder="1"/>
    <xf numFmtId="43" fontId="13" fillId="3" borderId="165" xfId="26" applyNumberFormat="1" applyFont="1" applyFill="1" applyBorder="1"/>
    <xf numFmtId="43" fontId="13" fillId="3" borderId="141" xfId="26" applyNumberFormat="1" applyFont="1" applyFill="1" applyBorder="1"/>
    <xf numFmtId="192" fontId="15" fillId="8" borderId="159" xfId="58" applyFont="1" applyFill="1" applyBorder="1" applyAlignment="1">
      <alignment horizontal="center" vertical="center" wrapText="1"/>
    </xf>
    <xf numFmtId="192" fontId="13" fillId="8" borderId="159" xfId="58" applyFont="1" applyFill="1" applyBorder="1" applyAlignment="1">
      <alignment horizontal="center" vertical="center"/>
    </xf>
    <xf numFmtId="194" fontId="15" fillId="3" borderId="141" xfId="0" applyNumberFormat="1" applyFont="1" applyFill="1" applyBorder="1" applyAlignment="1">
      <alignment horizontal="center" vertical="center" wrapText="1"/>
    </xf>
    <xf numFmtId="3" fontId="55" fillId="3" borderId="141" xfId="1" applyNumberFormat="1" applyFont="1" applyFill="1" applyBorder="1" applyAlignment="1">
      <alignment horizontal="right" vertical="top"/>
    </xf>
    <xf numFmtId="168" fontId="55" fillId="7" borderId="141" xfId="1" applyNumberFormat="1" applyFont="1" applyFill="1" applyBorder="1" applyAlignment="1">
      <alignment horizontal="right" vertical="top"/>
    </xf>
    <xf numFmtId="194" fontId="57" fillId="7" borderId="141" xfId="0" applyNumberFormat="1" applyFont="1" applyFill="1" applyBorder="1" applyAlignment="1">
      <alignment horizontal="center" vertical="center" wrapText="1"/>
    </xf>
    <xf numFmtId="194" fontId="11" fillId="7" borderId="141" xfId="0" applyNumberFormat="1" applyFont="1" applyFill="1" applyBorder="1" applyAlignment="1">
      <alignment horizontal="center" vertical="center" wrapText="1"/>
    </xf>
    <xf numFmtId="3" fontId="57" fillId="3" borderId="141" xfId="1" applyNumberFormat="1" applyFont="1" applyFill="1" applyBorder="1" applyAlignment="1">
      <alignment horizontal="left" vertical="top"/>
    </xf>
    <xf numFmtId="3" fontId="50" fillId="3" borderId="141" xfId="1" applyNumberFormat="1" applyFont="1" applyFill="1" applyBorder="1" applyAlignment="1">
      <alignment horizontal="left" vertical="top"/>
    </xf>
    <xf numFmtId="3" fontId="50" fillId="3" borderId="141" xfId="1" applyNumberFormat="1" applyFont="1" applyFill="1" applyBorder="1" applyAlignment="1">
      <alignment horizontal="right" vertical="top"/>
    </xf>
    <xf numFmtId="168" fontId="50" fillId="7" borderId="141" xfId="1" applyNumberFormat="1" applyFont="1" applyFill="1" applyBorder="1" applyAlignment="1">
      <alignment horizontal="right" vertical="top"/>
    </xf>
    <xf numFmtId="3" fontId="56" fillId="7" borderId="141" xfId="1" applyNumberFormat="1" applyFont="1" applyFill="1" applyBorder="1" applyAlignment="1">
      <alignment horizontal="center" vertical="top"/>
    </xf>
    <xf numFmtId="3" fontId="56" fillId="7" borderId="141" xfId="1" applyNumberFormat="1" applyFont="1" applyFill="1" applyBorder="1" applyAlignment="1">
      <alignment horizontal="left" vertical="top"/>
    </xf>
    <xf numFmtId="194" fontId="11" fillId="3" borderId="141" xfId="0" applyNumberFormat="1" applyFont="1" applyFill="1" applyBorder="1" applyAlignment="1">
      <alignment horizontal="left" vertical="top"/>
    </xf>
    <xf numFmtId="200" fontId="10" fillId="3" borderId="141" xfId="0" applyNumberFormat="1" applyFont="1" applyFill="1" applyBorder="1" applyAlignment="1">
      <alignment horizontal="left" vertical="top" wrapText="1"/>
    </xf>
    <xf numFmtId="3" fontId="10" fillId="3" borderId="141" xfId="1" applyNumberFormat="1" applyFont="1" applyFill="1" applyBorder="1" applyAlignment="1">
      <alignment horizontal="right" vertical="top"/>
    </xf>
    <xf numFmtId="168" fontId="10" fillId="3" borderId="141" xfId="1" applyNumberFormat="1" applyFont="1" applyFill="1" applyBorder="1" applyAlignment="1">
      <alignment horizontal="right" vertical="top"/>
    </xf>
    <xf numFmtId="3" fontId="56" fillId="3" borderId="141" xfId="1" quotePrefix="1" applyNumberFormat="1" applyFont="1" applyFill="1" applyBorder="1" applyAlignment="1">
      <alignment horizontal="center" vertical="top"/>
    </xf>
    <xf numFmtId="200" fontId="9" fillId="3" borderId="141" xfId="0" applyNumberFormat="1" applyFont="1" applyFill="1" applyBorder="1" applyAlignment="1">
      <alignment horizontal="left" vertical="top"/>
    </xf>
    <xf numFmtId="200" fontId="11" fillId="3" borderId="141" xfId="0" applyNumberFormat="1" applyFont="1" applyFill="1" applyBorder="1" applyAlignment="1">
      <alignment horizontal="left" vertical="top" wrapText="1"/>
    </xf>
    <xf numFmtId="168" fontId="10" fillId="3" borderId="141" xfId="1" applyNumberFormat="1" applyFont="1" applyFill="1" applyBorder="1" applyAlignment="1">
      <alignment horizontal="center" vertical="center"/>
    </xf>
    <xf numFmtId="200" fontId="10" fillId="3" borderId="141" xfId="0" applyNumberFormat="1" applyFont="1" applyFill="1" applyBorder="1" applyAlignment="1">
      <alignment horizontal="left" vertical="top"/>
    </xf>
    <xf numFmtId="200" fontId="56" fillId="3" borderId="141" xfId="0" quotePrefix="1" applyNumberFormat="1" applyFont="1" applyFill="1" applyBorder="1" applyAlignment="1">
      <alignment horizontal="center" vertical="top"/>
    </xf>
    <xf numFmtId="168" fontId="55" fillId="7" borderId="141" xfId="1" applyNumberFormat="1" applyFont="1" applyFill="1" applyBorder="1" applyAlignment="1">
      <alignment horizontal="right" vertical="center"/>
    </xf>
    <xf numFmtId="3" fontId="56" fillId="7" borderId="141" xfId="1" applyNumberFormat="1" applyFont="1" applyFill="1" applyBorder="1" applyAlignment="1">
      <alignment horizontal="right" vertical="top"/>
    </xf>
    <xf numFmtId="194" fontId="10" fillId="3" borderId="141" xfId="0" applyNumberFormat="1" applyFont="1" applyFill="1" applyBorder="1" applyAlignment="1">
      <alignment horizontal="left" vertical="top"/>
    </xf>
    <xf numFmtId="164" fontId="11" fillId="3" borderId="141" xfId="0" applyNumberFormat="1" applyFont="1" applyFill="1" applyBorder="1" applyAlignment="1">
      <alignment horizontal="left" vertical="top"/>
    </xf>
    <xf numFmtId="43" fontId="10" fillId="3" borderId="141" xfId="1" applyFont="1" applyFill="1" applyBorder="1" applyAlignment="1">
      <alignment horizontal="right" vertical="top"/>
    </xf>
    <xf numFmtId="200" fontId="9" fillId="3" borderId="141" xfId="0" applyNumberFormat="1" applyFont="1" applyFill="1" applyBorder="1" applyAlignment="1">
      <alignment horizontal="left" vertical="center"/>
    </xf>
    <xf numFmtId="194" fontId="11" fillId="3" borderId="141" xfId="0" applyNumberFormat="1" applyFont="1" applyFill="1" applyBorder="1" applyAlignment="1">
      <alignment horizontal="center" vertical="top"/>
    </xf>
    <xf numFmtId="200" fontId="56" fillId="3" borderId="141" xfId="0" quotePrefix="1" applyNumberFormat="1" applyFont="1" applyFill="1" applyBorder="1" applyAlignment="1">
      <alignment horizontal="center" vertical="top" wrapText="1"/>
    </xf>
    <xf numFmtId="43" fontId="10" fillId="3" borderId="141" xfId="1" applyFont="1" applyFill="1" applyBorder="1" applyAlignment="1">
      <alignment horizontal="center" vertical="top"/>
    </xf>
    <xf numFmtId="168" fontId="10" fillId="3" borderId="141" xfId="1" applyNumberFormat="1" applyFont="1" applyFill="1" applyBorder="1" applyAlignment="1">
      <alignment horizontal="center" vertical="top"/>
    </xf>
    <xf numFmtId="17" fontId="12" fillId="8" borderId="141" xfId="27" applyNumberFormat="1" applyFont="1" applyFill="1" applyBorder="1" applyAlignment="1">
      <alignment horizontal="center" vertical="center" wrapText="1"/>
    </xf>
    <xf numFmtId="0" fontId="15" fillId="8" borderId="141" xfId="0" applyNumberFormat="1" applyFont="1" applyFill="1" applyBorder="1" applyAlignment="1">
      <alignment horizontal="center" vertical="center" wrapText="1"/>
    </xf>
    <xf numFmtId="43" fontId="13" fillId="7" borderId="0" xfId="1" applyFont="1" applyFill="1" applyBorder="1" applyAlignment="1">
      <alignment horizontal="right" vertical="center"/>
    </xf>
    <xf numFmtId="3" fontId="13" fillId="7" borderId="0" xfId="7" applyNumberFormat="1" applyFont="1" applyFill="1" applyBorder="1" applyAlignment="1">
      <alignment horizontal="right" vertical="center"/>
    </xf>
    <xf numFmtId="43" fontId="13" fillId="7" borderId="0" xfId="1" applyFont="1" applyFill="1" applyBorder="1" applyAlignment="1">
      <alignment horizontal="center" vertical="center"/>
    </xf>
    <xf numFmtId="3" fontId="13" fillId="7" borderId="0" xfId="7" applyNumberFormat="1" applyFont="1" applyFill="1" applyBorder="1" applyAlignment="1">
      <alignment horizontal="center" vertical="center"/>
    </xf>
    <xf numFmtId="3" fontId="13" fillId="7" borderId="0" xfId="7" applyNumberFormat="1" applyFont="1" applyFill="1" applyBorder="1" applyAlignment="1">
      <alignment vertical="center"/>
    </xf>
    <xf numFmtId="3" fontId="13" fillId="7" borderId="0" xfId="7" applyNumberFormat="1" applyFont="1" applyFill="1" applyBorder="1" applyAlignment="1">
      <alignment horizontal="center" vertical="center" wrapText="1"/>
    </xf>
    <xf numFmtId="192" fontId="11" fillId="3" borderId="0" xfId="60" applyFont="1" applyFill="1" applyBorder="1" applyAlignment="1">
      <alignment horizontal="center" vertical="center" wrapText="1"/>
    </xf>
    <xf numFmtId="43" fontId="13" fillId="7" borderId="141" xfId="1" applyFont="1" applyFill="1" applyBorder="1" applyAlignment="1">
      <alignment horizontal="right" vertical="center"/>
    </xf>
    <xf numFmtId="3" fontId="13" fillId="7" borderId="141" xfId="7" applyNumberFormat="1" applyFont="1" applyFill="1" applyBorder="1" applyAlignment="1">
      <alignment horizontal="right" vertical="center"/>
    </xf>
    <xf numFmtId="43" fontId="13" fillId="7" borderId="141" xfId="1" applyFont="1" applyFill="1" applyBorder="1" applyAlignment="1">
      <alignment horizontal="center" vertical="center"/>
    </xf>
    <xf numFmtId="3" fontId="13" fillId="7" borderId="141" xfId="7" applyNumberFormat="1" applyFont="1" applyFill="1" applyBorder="1" applyAlignment="1">
      <alignment horizontal="center" vertical="center"/>
    </xf>
    <xf numFmtId="3" fontId="13" fillId="7" borderId="141" xfId="7" applyNumberFormat="1" applyFont="1" applyFill="1" applyBorder="1" applyAlignment="1">
      <alignment vertical="center"/>
    </xf>
    <xf numFmtId="3" fontId="13" fillId="7" borderId="141" xfId="7" applyNumberFormat="1" applyFont="1" applyFill="1" applyBorder="1" applyAlignment="1">
      <alignment horizontal="center" vertical="center" wrapText="1"/>
    </xf>
    <xf numFmtId="43" fontId="9" fillId="3" borderId="141" xfId="1" applyFont="1" applyFill="1" applyBorder="1" applyAlignment="1">
      <alignment horizontal="right" vertical="center"/>
    </xf>
    <xf numFmtId="3" fontId="9" fillId="3" borderId="141" xfId="7" applyNumberFormat="1" applyFont="1" applyFill="1" applyBorder="1" applyAlignment="1">
      <alignment horizontal="right" vertical="center"/>
    </xf>
    <xf numFmtId="4" fontId="9" fillId="3" borderId="141" xfId="7" applyNumberFormat="1" applyFont="1" applyFill="1" applyBorder="1" applyAlignment="1">
      <alignment horizontal="right" vertical="center"/>
    </xf>
    <xf numFmtId="3" fontId="9" fillId="3" borderId="141" xfId="7" quotePrefix="1" applyNumberFormat="1" applyFont="1" applyFill="1" applyBorder="1" applyAlignment="1">
      <alignment horizontal="center" vertical="center"/>
    </xf>
    <xf numFmtId="3" fontId="9" fillId="3" borderId="141" xfId="7" applyNumberFormat="1" applyFont="1" applyFill="1" applyBorder="1" applyAlignment="1">
      <alignment vertical="center"/>
    </xf>
    <xf numFmtId="200" fontId="9" fillId="3" borderId="141" xfId="0" applyNumberFormat="1" applyFont="1" applyFill="1" applyBorder="1" applyAlignment="1">
      <alignment vertical="center"/>
    </xf>
    <xf numFmtId="4" fontId="13" fillId="7" borderId="141" xfId="7" applyNumberFormat="1" applyFont="1" applyFill="1" applyBorder="1" applyAlignment="1">
      <alignment horizontal="right" vertical="center"/>
    </xf>
    <xf numFmtId="186" fontId="9" fillId="3" borderId="141" xfId="7" applyNumberFormat="1" applyFont="1" applyFill="1" applyBorder="1" applyAlignment="1">
      <alignment horizontal="right" vertical="center"/>
    </xf>
    <xf numFmtId="3" fontId="9" fillId="3" borderId="141" xfId="42" quotePrefix="1" applyNumberFormat="1" applyFont="1" applyFill="1" applyBorder="1" applyAlignment="1">
      <alignment horizontal="center" vertical="center"/>
    </xf>
    <xf numFmtId="43" fontId="13" fillId="3" borderId="141" xfId="1" applyFont="1" applyFill="1" applyBorder="1" applyAlignment="1">
      <alignment horizontal="right" vertical="center"/>
    </xf>
    <xf numFmtId="186" fontId="13" fillId="3" borderId="141" xfId="7" applyNumberFormat="1" applyFont="1" applyFill="1" applyBorder="1" applyAlignment="1">
      <alignment horizontal="right" vertical="center"/>
    </xf>
    <xf numFmtId="17" fontId="63" fillId="8" borderId="141" xfId="27" applyNumberFormat="1" applyFont="1" applyFill="1" applyBorder="1" applyAlignment="1">
      <alignment horizontal="center" vertical="center" wrapText="1"/>
    </xf>
    <xf numFmtId="17" fontId="62" fillId="8" borderId="141" xfId="27" applyNumberFormat="1" applyFont="1" applyFill="1" applyBorder="1" applyAlignment="1">
      <alignment horizontal="center" vertical="center" wrapText="1"/>
    </xf>
    <xf numFmtId="2" fontId="12" fillId="8" borderId="141" xfId="1" applyNumberFormat="1" applyFont="1" applyFill="1" applyBorder="1" applyAlignment="1">
      <alignment horizontal="center" vertical="center" wrapText="1"/>
    </xf>
    <xf numFmtId="4" fontId="66" fillId="7" borderId="0" xfId="1" applyNumberFormat="1" applyFont="1" applyFill="1" applyBorder="1" applyAlignment="1">
      <alignment horizontal="right" vertical="top"/>
    </xf>
    <xf numFmtId="3" fontId="66" fillId="7" borderId="0" xfId="0" applyNumberFormat="1" applyFont="1" applyFill="1" applyBorder="1" applyAlignment="1">
      <alignment horizontal="right" vertical="top"/>
    </xf>
    <xf numFmtId="4" fontId="66" fillId="7" borderId="0" xfId="1" applyNumberFormat="1" applyFont="1" applyFill="1" applyBorder="1" applyAlignment="1">
      <alignment horizontal="center" vertical="top"/>
    </xf>
    <xf numFmtId="3" fontId="66" fillId="7" borderId="0" xfId="1" applyNumberFormat="1" applyFont="1" applyFill="1" applyBorder="1" applyAlignment="1">
      <alignment horizontal="center" vertical="top"/>
    </xf>
    <xf numFmtId="3" fontId="66" fillId="7" borderId="0" xfId="1" applyNumberFormat="1" applyFont="1" applyFill="1" applyBorder="1" applyAlignment="1">
      <alignment horizontal="right" vertical="top"/>
    </xf>
    <xf numFmtId="200" fontId="66" fillId="7" borderId="0" xfId="0" applyNumberFormat="1" applyFont="1" applyFill="1" applyBorder="1" applyAlignment="1">
      <alignment horizontal="left" vertical="top"/>
    </xf>
    <xf numFmtId="0" fontId="66" fillId="7" borderId="0" xfId="0" applyFont="1" applyFill="1" applyBorder="1" applyAlignment="1">
      <alignment horizontal="left" vertical="top"/>
    </xf>
    <xf numFmtId="192" fontId="66" fillId="7" borderId="0" xfId="61" applyFont="1" applyFill="1" applyBorder="1" applyAlignment="1">
      <alignment horizontal="left" vertical="top" wrapText="1"/>
    </xf>
    <xf numFmtId="192" fontId="66" fillId="3" borderId="0" xfId="61" applyFont="1" applyFill="1" applyBorder="1" applyAlignment="1">
      <alignment horizontal="center" vertical="center" wrapText="1"/>
    </xf>
    <xf numFmtId="4" fontId="66" fillId="7" borderId="141" xfId="1" applyNumberFormat="1" applyFont="1" applyFill="1" applyBorder="1" applyAlignment="1">
      <alignment horizontal="right" vertical="top"/>
    </xf>
    <xf numFmtId="3" fontId="66" fillId="7" borderId="141" xfId="0" applyNumberFormat="1" applyFont="1" applyFill="1" applyBorder="1" applyAlignment="1">
      <alignment horizontal="right" vertical="top"/>
    </xf>
    <xf numFmtId="4" fontId="66" fillId="7" borderId="141" xfId="1" applyNumberFormat="1" applyFont="1" applyFill="1" applyBorder="1" applyAlignment="1">
      <alignment horizontal="center" vertical="top"/>
    </xf>
    <xf numFmtId="3" fontId="66" fillId="7" borderId="141" xfId="1" applyNumberFormat="1" applyFont="1" applyFill="1" applyBorder="1" applyAlignment="1">
      <alignment horizontal="center" vertical="top"/>
    </xf>
    <xf numFmtId="3" fontId="66" fillId="7" borderId="141" xfId="1" applyNumberFormat="1" applyFont="1" applyFill="1" applyBorder="1" applyAlignment="1">
      <alignment horizontal="right" vertical="top"/>
    </xf>
    <xf numFmtId="200" fontId="66" fillId="7" borderId="141" xfId="0" applyNumberFormat="1" applyFont="1" applyFill="1" applyBorder="1" applyAlignment="1">
      <alignment horizontal="left" vertical="top"/>
    </xf>
    <xf numFmtId="0" fontId="66" fillId="7" borderId="141" xfId="0" applyFont="1" applyFill="1" applyBorder="1" applyAlignment="1">
      <alignment horizontal="left" vertical="top"/>
    </xf>
    <xf numFmtId="192" fontId="66" fillId="7" borderId="141" xfId="61" applyFont="1" applyFill="1" applyBorder="1" applyAlignment="1">
      <alignment horizontal="left" vertical="top" wrapText="1"/>
    </xf>
    <xf numFmtId="186" fontId="66" fillId="0" borderId="141" xfId="1" applyNumberFormat="1" applyFont="1" applyFill="1" applyBorder="1" applyAlignment="1">
      <alignment horizontal="right" vertical="top"/>
    </xf>
    <xf numFmtId="3" fontId="66" fillId="3" borderId="141" xfId="1" applyNumberFormat="1" applyFont="1" applyFill="1" applyBorder="1" applyAlignment="1">
      <alignment horizontal="right" vertical="top"/>
    </xf>
    <xf numFmtId="3" fontId="66" fillId="3" borderId="141" xfId="61" applyNumberFormat="1" applyFont="1" applyFill="1" applyBorder="1" applyAlignment="1">
      <alignment horizontal="right" vertical="center"/>
    </xf>
    <xf numFmtId="4" fontId="66" fillId="3" borderId="141" xfId="1" applyNumberFormat="1" applyFont="1" applyFill="1" applyBorder="1" applyAlignment="1">
      <alignment horizontal="center" vertical="top"/>
    </xf>
    <xf numFmtId="3" fontId="66" fillId="3" borderId="141" xfId="1" applyNumberFormat="1" applyFont="1" applyFill="1" applyBorder="1" applyAlignment="1">
      <alignment horizontal="center" vertical="top"/>
    </xf>
    <xf numFmtId="192" fontId="66" fillId="3" borderId="141" xfId="61" applyFont="1" applyFill="1" applyBorder="1" applyAlignment="1">
      <alignment horizontal="center" vertical="center"/>
    </xf>
    <xf numFmtId="200" fontId="66" fillId="3" borderId="141" xfId="0" applyNumberFormat="1" applyFont="1" applyFill="1" applyBorder="1" applyAlignment="1">
      <alignment horizontal="left" vertical="top"/>
    </xf>
    <xf numFmtId="3" fontId="66" fillId="3" borderId="141" xfId="43" applyNumberFormat="1" applyFont="1" applyFill="1" applyBorder="1" applyAlignment="1">
      <alignment horizontal="right" vertical="top"/>
    </xf>
    <xf numFmtId="4" fontId="66" fillId="7" borderId="141" xfId="1" applyNumberFormat="1" applyFont="1" applyFill="1" applyBorder="1" applyAlignment="1">
      <alignment horizontal="right" vertical="center"/>
    </xf>
    <xf numFmtId="3" fontId="66" fillId="7" borderId="141" xfId="0" applyNumberFormat="1" applyFont="1" applyFill="1" applyBorder="1" applyAlignment="1">
      <alignment horizontal="right" vertical="center"/>
    </xf>
    <xf numFmtId="4" fontId="66" fillId="7" borderId="141" xfId="1" applyNumberFormat="1" applyFont="1" applyFill="1" applyBorder="1" applyAlignment="1">
      <alignment horizontal="center" vertical="center"/>
    </xf>
    <xf numFmtId="3" fontId="66" fillId="7" borderId="141" xfId="1" applyNumberFormat="1" applyFont="1" applyFill="1" applyBorder="1" applyAlignment="1">
      <alignment horizontal="center" vertical="center"/>
    </xf>
    <xf numFmtId="3" fontId="66" fillId="7" borderId="141" xfId="1" applyNumberFormat="1" applyFont="1" applyFill="1" applyBorder="1" applyAlignment="1">
      <alignment horizontal="right" vertical="center"/>
    </xf>
    <xf numFmtId="200" fontId="66" fillId="7" borderId="141" xfId="0" applyNumberFormat="1" applyFont="1" applyFill="1" applyBorder="1" applyAlignment="1">
      <alignment horizontal="left" vertical="center"/>
    </xf>
    <xf numFmtId="0" fontId="66" fillId="7" borderId="141" xfId="0" applyFont="1" applyFill="1" applyBorder="1" applyAlignment="1">
      <alignment horizontal="left" vertical="center"/>
    </xf>
    <xf numFmtId="192" fontId="66" fillId="7" borderId="141" xfId="61" applyFont="1" applyFill="1" applyBorder="1" applyAlignment="1">
      <alignment horizontal="left" vertical="center" wrapText="1"/>
    </xf>
    <xf numFmtId="4" fontId="66" fillId="0" borderId="141" xfId="1" applyNumberFormat="1" applyFont="1" applyFill="1" applyBorder="1" applyAlignment="1">
      <alignment horizontal="right" vertical="top"/>
    </xf>
    <xf numFmtId="4" fontId="66" fillId="3" borderId="141" xfId="1" applyNumberFormat="1" applyFont="1" applyFill="1" applyBorder="1" applyAlignment="1">
      <alignment horizontal="right" vertical="top"/>
    </xf>
    <xf numFmtId="3" fontId="66" fillId="3" borderId="141" xfId="0" applyNumberFormat="1" applyFont="1" applyFill="1" applyBorder="1" applyAlignment="1">
      <alignment horizontal="right" vertical="top"/>
    </xf>
    <xf numFmtId="200" fontId="68" fillId="3" borderId="141" xfId="0" applyNumberFormat="1" applyFont="1" applyFill="1" applyBorder="1" applyAlignment="1">
      <alignment horizontal="left" vertical="top"/>
    </xf>
    <xf numFmtId="200" fontId="68" fillId="7" borderId="141" xfId="0" applyNumberFormat="1" applyFont="1" applyFill="1" applyBorder="1" applyAlignment="1">
      <alignment horizontal="left" vertical="top"/>
    </xf>
    <xf numFmtId="186" fontId="66" fillId="0" borderId="141" xfId="0" applyNumberFormat="1" applyFont="1" applyFill="1" applyBorder="1" applyAlignment="1">
      <alignment horizontal="right" vertical="top"/>
    </xf>
    <xf numFmtId="4" fontId="66" fillId="3" borderId="141" xfId="0" applyNumberFormat="1" applyFont="1" applyFill="1" applyBorder="1" applyAlignment="1">
      <alignment horizontal="center" vertical="top"/>
    </xf>
    <xf numFmtId="3" fontId="66" fillId="3" borderId="141" xfId="0" applyNumberFormat="1" applyFont="1" applyFill="1" applyBorder="1" applyAlignment="1">
      <alignment horizontal="center" vertical="top"/>
    </xf>
    <xf numFmtId="200" fontId="66" fillId="3" borderId="141" xfId="0" applyNumberFormat="1" applyFont="1" applyFill="1" applyBorder="1" applyAlignment="1">
      <alignment horizontal="left" vertical="top" wrapText="1"/>
    </xf>
    <xf numFmtId="4" fontId="68" fillId="7" borderId="141" xfId="1" applyNumberFormat="1" applyFont="1" applyFill="1" applyBorder="1" applyAlignment="1">
      <alignment horizontal="right" vertical="top"/>
    </xf>
    <xf numFmtId="3" fontId="68" fillId="7" borderId="141" xfId="0" applyNumberFormat="1" applyFont="1" applyFill="1" applyBorder="1" applyAlignment="1">
      <alignment horizontal="right" vertical="top"/>
    </xf>
    <xf numFmtId="4" fontId="68" fillId="7" borderId="141" xfId="1" applyNumberFormat="1" applyFont="1" applyFill="1" applyBorder="1" applyAlignment="1">
      <alignment horizontal="center" vertical="top"/>
    </xf>
    <xf numFmtId="3" fontId="68" fillId="7" borderId="141" xfId="1" applyNumberFormat="1" applyFont="1" applyFill="1" applyBorder="1" applyAlignment="1">
      <alignment horizontal="center" vertical="top"/>
    </xf>
    <xf numFmtId="3" fontId="68" fillId="7" borderId="141" xfId="1" applyNumberFormat="1" applyFont="1" applyFill="1" applyBorder="1" applyAlignment="1">
      <alignment horizontal="right" vertical="top"/>
    </xf>
    <xf numFmtId="200" fontId="66" fillId="3" borderId="141" xfId="0" applyNumberFormat="1" applyFont="1" applyFill="1" applyBorder="1" applyAlignment="1">
      <alignment horizontal="right" vertical="top"/>
    </xf>
    <xf numFmtId="186" fontId="66" fillId="3" borderId="141" xfId="1" applyNumberFormat="1" applyFont="1" applyFill="1" applyBorder="1" applyAlignment="1">
      <alignment horizontal="center" vertical="top"/>
    </xf>
    <xf numFmtId="186" fontId="66" fillId="3" borderId="141" xfId="1" applyNumberFormat="1" applyFont="1" applyFill="1" applyBorder="1" applyAlignment="1">
      <alignment horizontal="right" vertical="top"/>
    </xf>
    <xf numFmtId="43" fontId="66" fillId="7" borderId="141" xfId="1" applyFont="1" applyFill="1" applyBorder="1" applyAlignment="1">
      <alignment horizontal="right" vertical="top"/>
    </xf>
    <xf numFmtId="168" fontId="66" fillId="7" borderId="141" xfId="1" applyNumberFormat="1" applyFont="1" applyFill="1" applyBorder="1" applyAlignment="1">
      <alignment horizontal="right" vertical="top"/>
    </xf>
    <xf numFmtId="43" fontId="66" fillId="7" borderId="141" xfId="1" applyFont="1" applyFill="1" applyBorder="1" applyAlignment="1">
      <alignment horizontal="center" vertical="top"/>
    </xf>
    <xf numFmtId="3" fontId="66" fillId="7" borderId="141" xfId="0" applyNumberFormat="1" applyFont="1" applyFill="1" applyBorder="1" applyAlignment="1">
      <alignment horizontal="center" vertical="top"/>
    </xf>
    <xf numFmtId="192" fontId="66" fillId="7" borderId="141" xfId="61" applyFont="1" applyFill="1" applyBorder="1" applyAlignment="1">
      <alignment horizontal="left" vertical="top"/>
    </xf>
    <xf numFmtId="168" fontId="66" fillId="3" borderId="141" xfId="1" applyNumberFormat="1" applyFont="1" applyFill="1" applyBorder="1" applyAlignment="1">
      <alignment horizontal="right" vertical="top"/>
    </xf>
    <xf numFmtId="43" fontId="67" fillId="3" borderId="141" xfId="1" applyFont="1" applyFill="1" applyBorder="1" applyAlignment="1">
      <alignment horizontal="center" vertical="center"/>
    </xf>
    <xf numFmtId="3" fontId="67" fillId="3" borderId="141" xfId="1" applyNumberFormat="1" applyFont="1" applyFill="1" applyBorder="1" applyAlignment="1">
      <alignment horizontal="right" vertical="center"/>
    </xf>
    <xf numFmtId="43" fontId="66" fillId="3" borderId="141" xfId="1" applyFont="1" applyFill="1" applyBorder="1" applyAlignment="1">
      <alignment horizontal="center" vertical="top"/>
    </xf>
    <xf numFmtId="3" fontId="68" fillId="3" borderId="141" xfId="0" applyNumberFormat="1" applyFont="1" applyFill="1" applyBorder="1" applyAlignment="1">
      <alignment horizontal="center" vertical="top"/>
    </xf>
    <xf numFmtId="4" fontId="66" fillId="3" borderId="141" xfId="0" applyNumberFormat="1" applyFont="1" applyFill="1" applyBorder="1" applyAlignment="1">
      <alignment horizontal="right" vertical="top"/>
    </xf>
    <xf numFmtId="4" fontId="66" fillId="11" borderId="141" xfId="1" applyNumberFormat="1" applyFont="1" applyFill="1" applyBorder="1" applyAlignment="1">
      <alignment horizontal="right" vertical="top"/>
    </xf>
    <xf numFmtId="3" fontId="66" fillId="11" borderId="141" xfId="1" applyNumberFormat="1" applyFont="1" applyFill="1" applyBorder="1" applyAlignment="1">
      <alignment horizontal="right" vertical="top"/>
    </xf>
    <xf numFmtId="3" fontId="66" fillId="11" borderId="141" xfId="0" applyNumberFormat="1" applyFont="1" applyFill="1" applyBorder="1" applyAlignment="1">
      <alignment horizontal="right" vertical="top"/>
    </xf>
    <xf numFmtId="43" fontId="66" fillId="11" borderId="141" xfId="1" applyFont="1" applyFill="1" applyBorder="1" applyAlignment="1">
      <alignment horizontal="center" vertical="top"/>
    </xf>
    <xf numFmtId="3" fontId="66" fillId="11" borderId="141" xfId="0" applyNumberFormat="1" applyFont="1" applyFill="1" applyBorder="1" applyAlignment="1">
      <alignment horizontal="center" vertical="top"/>
    </xf>
    <xf numFmtId="200" fontId="68" fillId="11" borderId="141" xfId="0" applyNumberFormat="1" applyFont="1" applyFill="1" applyBorder="1" applyAlignment="1">
      <alignment horizontal="left" vertical="top"/>
    </xf>
    <xf numFmtId="43" fontId="66" fillId="3" borderId="141" xfId="1" applyFont="1" applyFill="1" applyBorder="1" applyAlignment="1">
      <alignment horizontal="right" vertical="top"/>
    </xf>
    <xf numFmtId="3" fontId="66" fillId="3" borderId="141" xfId="43" applyNumberFormat="1" applyFont="1" applyFill="1" applyBorder="1" applyAlignment="1">
      <alignment horizontal="left" vertical="top"/>
    </xf>
    <xf numFmtId="200" fontId="68" fillId="7" borderId="141" xfId="0" applyNumberFormat="1" applyFont="1" applyFill="1" applyBorder="1" applyAlignment="1">
      <alignment horizontal="center" vertical="top"/>
    </xf>
    <xf numFmtId="3" fontId="68" fillId="7" borderId="141" xfId="0" applyNumberFormat="1" applyFont="1" applyFill="1" applyBorder="1" applyAlignment="1">
      <alignment horizontal="center" vertical="top"/>
    </xf>
    <xf numFmtId="3" fontId="67" fillId="3" borderId="141" xfId="1" applyNumberFormat="1" applyFont="1" applyFill="1" applyBorder="1" applyAlignment="1">
      <alignment horizontal="center" vertical="center"/>
    </xf>
    <xf numFmtId="4" fontId="66" fillId="7" borderId="141" xfId="0" applyNumberFormat="1" applyFont="1" applyFill="1" applyBorder="1" applyAlignment="1">
      <alignment horizontal="right" vertical="top"/>
    </xf>
    <xf numFmtId="200" fontId="66" fillId="3" borderId="141" xfId="61" applyNumberFormat="1" applyFont="1" applyFill="1" applyBorder="1" applyAlignment="1">
      <alignment horizontal="left" vertical="top" wrapText="1"/>
    </xf>
    <xf numFmtId="43" fontId="68" fillId="7" borderId="141" xfId="1" applyFont="1" applyFill="1" applyBorder="1" applyAlignment="1">
      <alignment horizontal="center" vertical="top"/>
    </xf>
    <xf numFmtId="43" fontId="66" fillId="3" borderId="141" xfId="0" applyNumberFormat="1" applyFont="1" applyFill="1" applyBorder="1" applyAlignment="1">
      <alignment horizontal="right" vertical="top"/>
    </xf>
    <xf numFmtId="43" fontId="66" fillId="3" borderId="141" xfId="0" applyNumberFormat="1" applyFont="1" applyFill="1" applyBorder="1" applyAlignment="1">
      <alignment horizontal="center" vertical="top"/>
    </xf>
    <xf numFmtId="43" fontId="10" fillId="0" borderId="0" xfId="1" applyFont="1" applyFill="1" applyBorder="1" applyAlignment="1">
      <alignment vertical="top"/>
    </xf>
    <xf numFmtId="2" fontId="10" fillId="0" borderId="141" xfId="1" applyNumberFormat="1" applyFont="1" applyFill="1" applyBorder="1" applyAlignment="1">
      <alignment horizontal="right" vertical="top" wrapText="1"/>
    </xf>
    <xf numFmtId="2" fontId="10" fillId="3" borderId="141" xfId="1" applyNumberFormat="1" applyFont="1" applyFill="1" applyBorder="1" applyAlignment="1">
      <alignment horizontal="right" vertical="top" wrapText="1"/>
    </xf>
    <xf numFmtId="2" fontId="10" fillId="3" borderId="141" xfId="1" applyNumberFormat="1" applyFont="1" applyFill="1" applyBorder="1" applyAlignment="1">
      <alignment vertical="top" wrapText="1"/>
    </xf>
    <xf numFmtId="43" fontId="10" fillId="3" borderId="141" xfId="1" applyFont="1" applyFill="1" applyBorder="1" applyAlignment="1">
      <alignment horizontal="right" vertical="top" wrapText="1"/>
    </xf>
    <xf numFmtId="43" fontId="10" fillId="3" borderId="141" xfId="1" applyFont="1" applyFill="1" applyBorder="1" applyAlignment="1">
      <alignment vertical="top" wrapText="1"/>
    </xf>
    <xf numFmtId="2" fontId="10" fillId="3" borderId="141" xfId="1" applyNumberFormat="1" applyFont="1" applyFill="1" applyBorder="1" applyAlignment="1">
      <alignment horizontal="right" vertical="center" wrapText="1"/>
    </xf>
    <xf numFmtId="0" fontId="0" fillId="3" borderId="141" xfId="0" applyFill="1" applyBorder="1"/>
    <xf numFmtId="43" fontId="15" fillId="3" borderId="141" xfId="1" applyFont="1" applyFill="1" applyBorder="1" applyAlignment="1">
      <alignment horizontal="left" vertical="top" wrapText="1"/>
    </xf>
    <xf numFmtId="43" fontId="10" fillId="0" borderId="141" xfId="1" applyFont="1" applyFill="1" applyBorder="1" applyAlignment="1">
      <alignment horizontal="right" vertical="top" wrapText="1"/>
    </xf>
    <xf numFmtId="0" fontId="36" fillId="0" borderId="0" xfId="35" applyFill="1"/>
    <xf numFmtId="43" fontId="10" fillId="3" borderId="141" xfId="1" applyFont="1" applyFill="1" applyBorder="1" applyAlignment="1">
      <alignment vertical="top"/>
    </xf>
    <xf numFmtId="43" fontId="10" fillId="0" borderId="141" xfId="1" applyFont="1" applyFill="1" applyBorder="1" applyAlignment="1">
      <alignment vertical="top" wrapText="1"/>
    </xf>
    <xf numFmtId="43" fontId="10" fillId="3" borderId="141" xfId="1" applyFont="1" applyFill="1" applyBorder="1" applyAlignment="1">
      <alignment horizontal="right" vertical="center" wrapText="1"/>
    </xf>
    <xf numFmtId="168" fontId="10" fillId="0" borderId="141" xfId="1" applyNumberFormat="1" applyFont="1" applyFill="1" applyBorder="1" applyAlignment="1">
      <alignment horizontal="right" vertical="center" wrapText="1"/>
    </xf>
    <xf numFmtId="168" fontId="10" fillId="3" borderId="141" xfId="1" applyNumberFormat="1" applyFont="1" applyFill="1" applyBorder="1" applyAlignment="1">
      <alignment horizontal="right" vertical="center" wrapText="1"/>
    </xf>
    <xf numFmtId="43" fontId="10" fillId="3" borderId="141" xfId="1" applyNumberFormat="1" applyFont="1" applyFill="1" applyBorder="1" applyAlignment="1">
      <alignment horizontal="right" vertical="center" wrapText="1"/>
    </xf>
    <xf numFmtId="165" fontId="10" fillId="0" borderId="141" xfId="1" applyNumberFormat="1" applyFont="1" applyFill="1" applyBorder="1" applyAlignment="1">
      <alignment horizontal="right" vertical="center" wrapText="1"/>
    </xf>
    <xf numFmtId="165" fontId="10" fillId="3" borderId="141" xfId="1" applyNumberFormat="1" applyFont="1" applyFill="1" applyBorder="1" applyAlignment="1">
      <alignment horizontal="right" vertical="center" wrapText="1"/>
    </xf>
    <xf numFmtId="3" fontId="8" fillId="3" borderId="141" xfId="8" applyNumberFormat="1" applyFont="1" applyFill="1" applyBorder="1" applyAlignment="1">
      <alignment horizontal="right"/>
    </xf>
    <xf numFmtId="173" fontId="8" fillId="3" borderId="141" xfId="8" applyNumberFormat="1" applyFont="1" applyFill="1" applyBorder="1" applyAlignment="1">
      <alignment horizontal="right"/>
    </xf>
    <xf numFmtId="2" fontId="21" fillId="0" borderId="0" xfId="49" applyNumberFormat="1" applyFont="1" applyFill="1" applyBorder="1"/>
    <xf numFmtId="43" fontId="10" fillId="3" borderId="141" xfId="1" applyFont="1" applyFill="1" applyBorder="1" applyAlignment="1">
      <alignment horizontal="right" vertical="center"/>
    </xf>
    <xf numFmtId="43" fontId="15" fillId="3" borderId="141" xfId="1" applyFont="1" applyFill="1" applyBorder="1" applyAlignment="1">
      <alignment vertical="top" wrapText="1"/>
    </xf>
    <xf numFmtId="168" fontId="10" fillId="0" borderId="141" xfId="1" applyNumberFormat="1" applyFont="1" applyFill="1" applyBorder="1" applyAlignment="1">
      <alignment horizontal="right" vertical="top"/>
    </xf>
    <xf numFmtId="168" fontId="10" fillId="3" borderId="141" xfId="1" applyNumberFormat="1" applyFont="1" applyFill="1" applyBorder="1" applyAlignment="1">
      <alignment horizontal="right" vertical="top" wrapText="1"/>
    </xf>
    <xf numFmtId="168" fontId="10" fillId="0" borderId="141" xfId="1" applyNumberFormat="1" applyFont="1" applyFill="1" applyBorder="1" applyAlignment="1">
      <alignment horizontal="right" vertical="top" wrapText="1"/>
    </xf>
    <xf numFmtId="43" fontId="11" fillId="3" borderId="141" xfId="1" applyFont="1" applyFill="1" applyBorder="1" applyAlignment="1">
      <alignment vertical="top" wrapText="1"/>
    </xf>
    <xf numFmtId="17" fontId="15" fillId="8" borderId="141" xfId="1" applyNumberFormat="1" applyFont="1" applyFill="1" applyBorder="1" applyAlignment="1">
      <alignment horizontal="center"/>
    </xf>
    <xf numFmtId="43" fontId="15" fillId="8" borderId="141" xfId="1" applyFont="1" applyFill="1" applyBorder="1" applyAlignment="1">
      <alignment vertical="top" wrapText="1"/>
    </xf>
    <xf numFmtId="195" fontId="15" fillId="3" borderId="141" xfId="1" applyNumberFormat="1" applyFont="1" applyFill="1" applyBorder="1" applyAlignment="1">
      <alignment horizontal="center" vertical="center" wrapText="1"/>
    </xf>
    <xf numFmtId="168" fontId="15" fillId="3" borderId="141" xfId="1" applyNumberFormat="1" applyFont="1" applyFill="1" applyBorder="1" applyAlignment="1">
      <alignment horizontal="right" vertical="top" wrapText="1"/>
    </xf>
    <xf numFmtId="0" fontId="11" fillId="0" borderId="0" xfId="0" applyFont="1" applyAlignment="1">
      <alignment horizontal="left" vertical="top"/>
    </xf>
    <xf numFmtId="0" fontId="8" fillId="0" borderId="0" xfId="0" applyFont="1" applyFill="1" applyBorder="1" applyAlignment="1">
      <alignment horizontal="left" vertical="top"/>
    </xf>
    <xf numFmtId="49" fontId="7" fillId="8" borderId="30" xfId="0" applyNumberFormat="1" applyFont="1" applyFill="1" applyBorder="1" applyAlignment="1">
      <alignment horizontal="left"/>
    </xf>
    <xf numFmtId="49" fontId="7" fillId="0" borderId="59" xfId="0" applyNumberFormat="1" applyFont="1" applyFill="1" applyBorder="1" applyAlignment="1">
      <alignment horizontal="center"/>
    </xf>
    <xf numFmtId="49" fontId="7" fillId="0" borderId="62" xfId="0" applyNumberFormat="1" applyFont="1" applyFill="1" applyBorder="1" applyAlignment="1">
      <alignment horizontal="center"/>
    </xf>
    <xf numFmtId="49" fontId="7" fillId="0" borderId="63" xfId="0" applyNumberFormat="1" applyFont="1" applyFill="1" applyBorder="1" applyAlignment="1">
      <alignment horizontal="center"/>
    </xf>
    <xf numFmtId="0" fontId="12" fillId="0" borderId="31" xfId="0" applyFont="1" applyFill="1" applyBorder="1" applyAlignment="1"/>
    <xf numFmtId="0" fontId="12" fillId="0" borderId="32" xfId="0" applyFont="1" applyFill="1" applyBorder="1" applyAlignment="1"/>
    <xf numFmtId="0" fontId="12" fillId="8" borderId="4" xfId="0" applyFont="1" applyFill="1" applyBorder="1" applyAlignment="1">
      <alignment horizontal="center" vertical="center" wrapText="1"/>
    </xf>
    <xf numFmtId="0" fontId="12" fillId="8" borderId="7" xfId="0" applyFont="1" applyFill="1" applyBorder="1" applyAlignment="1">
      <alignment horizontal="center" vertical="center" wrapText="1"/>
    </xf>
    <xf numFmtId="49" fontId="7" fillId="8" borderId="6" xfId="0" applyNumberFormat="1" applyFont="1" applyFill="1" applyBorder="1" applyAlignment="1">
      <alignment horizontal="center" vertical="center" wrapText="1"/>
    </xf>
    <xf numFmtId="49" fontId="7" fillId="8" borderId="8" xfId="0" applyNumberFormat="1" applyFont="1" applyFill="1" applyBorder="1" applyAlignment="1">
      <alignment horizontal="center" vertical="center" wrapText="1"/>
    </xf>
    <xf numFmtId="0" fontId="12" fillId="8" borderId="7" xfId="0" applyFont="1" applyFill="1" applyBorder="1" applyAlignment="1">
      <alignment horizontal="center" vertical="center"/>
    </xf>
    <xf numFmtId="0" fontId="12" fillId="8" borderId="9" xfId="0" applyFont="1" applyFill="1" applyBorder="1" applyAlignment="1">
      <alignment horizontal="center" vertical="center"/>
    </xf>
    <xf numFmtId="0" fontId="12" fillId="8" borderId="9" xfId="0" applyFont="1" applyFill="1" applyBorder="1" applyAlignment="1">
      <alignment horizontal="center" vertical="center" wrapText="1"/>
    </xf>
    <xf numFmtId="179" fontId="12" fillId="8" borderId="7" xfId="0" applyNumberFormat="1" applyFont="1" applyFill="1" applyBorder="1" applyAlignment="1">
      <alignment horizontal="center" vertical="center" wrapText="1"/>
    </xf>
    <xf numFmtId="179" fontId="12" fillId="8" borderId="9" xfId="0" applyNumberFormat="1" applyFont="1" applyFill="1" applyBorder="1" applyAlignment="1">
      <alignment horizontal="center" vertical="center" wrapText="1"/>
    </xf>
    <xf numFmtId="0" fontId="12" fillId="8" borderId="2" xfId="0" applyFont="1" applyFill="1" applyBorder="1" applyAlignment="1">
      <alignment horizontal="center" vertical="center"/>
    </xf>
    <xf numFmtId="0" fontId="12" fillId="8" borderId="5" xfId="0" applyFont="1" applyFill="1" applyBorder="1" applyAlignment="1">
      <alignment horizontal="center" vertical="center"/>
    </xf>
    <xf numFmtId="0" fontId="12" fillId="8" borderId="3" xfId="0" applyFont="1" applyFill="1" applyBorder="1" applyAlignment="1">
      <alignment horizontal="center" vertical="center"/>
    </xf>
    <xf numFmtId="0" fontId="12" fillId="8" borderId="2" xfId="0" applyFont="1" applyFill="1" applyBorder="1" applyAlignment="1">
      <alignment horizontal="center" vertical="center" wrapText="1"/>
    </xf>
    <xf numFmtId="0" fontId="12" fillId="8" borderId="5" xfId="0" applyFont="1" applyFill="1" applyBorder="1" applyAlignment="1">
      <alignment horizontal="center" vertical="center" wrapText="1"/>
    </xf>
    <xf numFmtId="49" fontId="7" fillId="0" borderId="0" xfId="0" applyNumberFormat="1" applyFont="1" applyFill="1" applyBorder="1" applyAlignment="1">
      <alignment horizontal="left" vertical="top" wrapText="1"/>
    </xf>
    <xf numFmtId="49" fontId="7" fillId="8" borderId="71" xfId="0" applyNumberFormat="1" applyFont="1" applyFill="1" applyBorder="1" applyAlignment="1">
      <alignment horizontal="center" vertical="center" wrapText="1"/>
    </xf>
    <xf numFmtId="49" fontId="7" fillId="8" borderId="77" xfId="0" applyNumberFormat="1" applyFont="1" applyFill="1" applyBorder="1" applyAlignment="1">
      <alignment horizontal="center" vertical="center" wrapText="1"/>
    </xf>
    <xf numFmtId="49" fontId="7" fillId="8" borderId="73" xfId="0" applyNumberFormat="1" applyFont="1" applyFill="1" applyBorder="1" applyAlignment="1">
      <alignment horizontal="center" vertical="center" wrapText="1"/>
    </xf>
    <xf numFmtId="49" fontId="7" fillId="8" borderId="78" xfId="0" applyNumberFormat="1" applyFont="1" applyFill="1" applyBorder="1" applyAlignment="1">
      <alignment horizontal="center" vertical="center" wrapText="1"/>
    </xf>
    <xf numFmtId="166" fontId="7" fillId="8" borderId="30" xfId="0" applyNumberFormat="1" applyFont="1" applyFill="1" applyBorder="1" applyAlignment="1">
      <alignment horizontal="center" vertical="center" wrapText="1"/>
    </xf>
    <xf numFmtId="166" fontId="7" fillId="8" borderId="68" xfId="0" applyNumberFormat="1" applyFont="1" applyFill="1" applyBorder="1" applyAlignment="1">
      <alignment horizontal="center" vertical="center" wrapText="1"/>
    </xf>
    <xf numFmtId="166" fontId="7" fillId="8" borderId="79" xfId="0" applyNumberFormat="1" applyFont="1" applyFill="1" applyBorder="1" applyAlignment="1">
      <alignment horizontal="center" vertical="center" wrapText="1"/>
    </xf>
    <xf numFmtId="166" fontId="7" fillId="8" borderId="18" xfId="0" applyNumberFormat="1" applyFont="1" applyFill="1" applyBorder="1" applyAlignment="1">
      <alignment horizontal="center" vertical="center" wrapText="1"/>
    </xf>
    <xf numFmtId="166" fontId="7" fillId="8" borderId="71" xfId="0" applyNumberFormat="1" applyFont="1" applyFill="1" applyBorder="1" applyAlignment="1">
      <alignment horizontal="center" vertical="center" wrapText="1"/>
    </xf>
    <xf numFmtId="166" fontId="7" fillId="8" borderId="77" xfId="0" applyNumberFormat="1" applyFont="1" applyFill="1" applyBorder="1" applyAlignment="1">
      <alignment horizontal="center" vertical="center" wrapText="1"/>
    </xf>
    <xf numFmtId="49" fontId="7" fillId="8" borderId="70" xfId="0" applyNumberFormat="1" applyFont="1" applyFill="1" applyBorder="1" applyAlignment="1">
      <alignment horizontal="center" vertical="center" wrapText="1"/>
    </xf>
    <xf numFmtId="49" fontId="7" fillId="8" borderId="75" xfId="0" applyNumberFormat="1" applyFont="1" applyFill="1" applyBorder="1" applyAlignment="1">
      <alignment horizontal="center" vertical="center" wrapText="1"/>
    </xf>
    <xf numFmtId="0" fontId="7" fillId="8" borderId="71" xfId="0" applyFont="1" applyFill="1" applyBorder="1" applyAlignment="1">
      <alignment horizontal="center" vertical="center" wrapText="1"/>
    </xf>
    <xf numFmtId="0" fontId="7" fillId="8" borderId="77" xfId="0" applyFont="1" applyFill="1" applyBorder="1" applyAlignment="1">
      <alignment horizontal="center" vertical="center" wrapText="1"/>
    </xf>
    <xf numFmtId="49" fontId="8" fillId="0" borderId="0" xfId="0" applyNumberFormat="1" applyFont="1" applyFill="1" applyBorder="1" applyAlignment="1">
      <alignment horizontal="left"/>
    </xf>
    <xf numFmtId="49" fontId="7" fillId="0" borderId="56" xfId="0" applyNumberFormat="1" applyFont="1" applyFill="1" applyBorder="1" applyAlignment="1">
      <alignment horizontal="left" vertical="center"/>
    </xf>
    <xf numFmtId="49" fontId="7" fillId="8" borderId="71" xfId="0" applyNumberFormat="1" applyFont="1" applyFill="1" applyBorder="1" applyAlignment="1">
      <alignment horizontal="center" vertical="center"/>
    </xf>
    <xf numFmtId="49" fontId="7" fillId="8" borderId="77" xfId="0" applyNumberFormat="1" applyFont="1" applyFill="1" applyBorder="1" applyAlignment="1">
      <alignment horizontal="center" vertical="center"/>
    </xf>
    <xf numFmtId="49" fontId="7" fillId="8" borderId="21" xfId="0" applyNumberFormat="1" applyFont="1" applyFill="1" applyBorder="1" applyAlignment="1">
      <alignment horizontal="center" vertical="center"/>
    </xf>
    <xf numFmtId="49" fontId="7" fillId="8" borderId="70" xfId="0" applyNumberFormat="1" applyFont="1" applyFill="1" applyBorder="1" applyAlignment="1">
      <alignment horizontal="center" wrapText="1"/>
    </xf>
    <xf numFmtId="49" fontId="7" fillId="8" borderId="74" xfId="0" applyNumberFormat="1" applyFont="1" applyFill="1" applyBorder="1" applyAlignment="1">
      <alignment horizontal="center" wrapText="1"/>
    </xf>
    <xf numFmtId="49" fontId="7" fillId="8" borderId="75" xfId="0" applyNumberFormat="1" applyFont="1" applyFill="1" applyBorder="1" applyAlignment="1">
      <alignment horizontal="center" wrapText="1"/>
    </xf>
    <xf numFmtId="49" fontId="7" fillId="8" borderId="70" xfId="0" applyNumberFormat="1" applyFont="1" applyFill="1" applyBorder="1" applyAlignment="1">
      <alignment horizontal="center"/>
    </xf>
    <xf numFmtId="49" fontId="7" fillId="8" borderId="75" xfId="0" applyNumberFormat="1" applyFont="1" applyFill="1" applyBorder="1" applyAlignment="1">
      <alignment horizontal="center"/>
    </xf>
    <xf numFmtId="0" fontId="7" fillId="8" borderId="70" xfId="0" applyFont="1" applyFill="1" applyBorder="1" applyAlignment="1">
      <alignment horizontal="center" vertical="center" wrapText="1"/>
    </xf>
    <xf numFmtId="0" fontId="7" fillId="8" borderId="75" xfId="0" applyFont="1" applyFill="1" applyBorder="1" applyAlignment="1">
      <alignment horizontal="center" vertical="center" wrapText="1"/>
    </xf>
    <xf numFmtId="0" fontId="15" fillId="12" borderId="53" xfId="0" applyFont="1" applyFill="1" applyBorder="1" applyAlignment="1">
      <alignment horizontal="center" vertical="top"/>
    </xf>
    <xf numFmtId="0" fontId="15" fillId="12" borderId="58" xfId="0" applyFont="1" applyFill="1" applyBorder="1" applyAlignment="1">
      <alignment horizontal="center" vertical="top"/>
    </xf>
    <xf numFmtId="0" fontId="11" fillId="0" borderId="0" xfId="0" applyFont="1" applyAlignment="1">
      <alignment horizontal="left" vertical="top"/>
    </xf>
    <xf numFmtId="169" fontId="7" fillId="12" borderId="53" xfId="5" applyNumberFormat="1" applyFont="1" applyFill="1" applyBorder="1" applyAlignment="1">
      <alignment horizontal="center" vertical="top" wrapText="1"/>
    </xf>
    <xf numFmtId="169" fontId="7" fillId="12" borderId="57" xfId="5" applyNumberFormat="1" applyFont="1" applyFill="1" applyBorder="1" applyAlignment="1">
      <alignment horizontal="center" vertical="top" wrapText="1"/>
    </xf>
    <xf numFmtId="169" fontId="7" fillId="12" borderId="58" xfId="5" applyNumberFormat="1" applyFont="1" applyFill="1" applyBorder="1" applyAlignment="1">
      <alignment horizontal="center" vertical="top" wrapText="1"/>
    </xf>
    <xf numFmtId="0" fontId="12" fillId="0" borderId="36" xfId="0" applyFont="1" applyBorder="1" applyAlignment="1">
      <alignment horizontal="left" vertical="top" wrapText="1"/>
    </xf>
    <xf numFmtId="0" fontId="15" fillId="12" borderId="35" xfId="0" applyFont="1" applyFill="1" applyBorder="1" applyAlignment="1">
      <alignment horizontal="center" vertical="center"/>
    </xf>
    <xf numFmtId="0" fontId="15" fillId="12" borderId="9" xfId="0" applyFont="1" applyFill="1" applyBorder="1" applyAlignment="1">
      <alignment horizontal="center" vertical="center"/>
    </xf>
    <xf numFmtId="0" fontId="15" fillId="12" borderId="48" xfId="0" applyFont="1" applyFill="1" applyBorder="1" applyAlignment="1">
      <alignment horizontal="center" vertical="center"/>
    </xf>
    <xf numFmtId="0" fontId="15" fillId="12" borderId="30" xfId="0" applyFont="1" applyFill="1" applyBorder="1" applyAlignment="1">
      <alignment horizontal="center" vertical="top"/>
    </xf>
    <xf numFmtId="49" fontId="7" fillId="8" borderId="44" xfId="0" applyNumberFormat="1" applyFont="1" applyFill="1" applyBorder="1" applyAlignment="1">
      <alignment horizontal="center" vertical="top"/>
    </xf>
    <xf numFmtId="49" fontId="7" fillId="8" borderId="45" xfId="0" applyNumberFormat="1" applyFont="1" applyFill="1" applyBorder="1" applyAlignment="1">
      <alignment horizontal="center" vertical="top"/>
    </xf>
    <xf numFmtId="49" fontId="7" fillId="0" borderId="19" xfId="0" applyNumberFormat="1" applyFont="1" applyFill="1" applyBorder="1" applyAlignment="1">
      <alignment horizontal="left" vertical="top"/>
    </xf>
    <xf numFmtId="0" fontId="8" fillId="0" borderId="0" xfId="0" applyFont="1" applyFill="1" applyBorder="1" applyAlignment="1">
      <alignment horizontal="left" vertical="top" wrapText="1"/>
    </xf>
    <xf numFmtId="0" fontId="8" fillId="0" borderId="0" xfId="0" applyFont="1" applyFill="1" applyBorder="1" applyAlignment="1">
      <alignment horizontal="left" vertical="top"/>
    </xf>
    <xf numFmtId="49" fontId="7" fillId="8" borderId="39" xfId="0" applyNumberFormat="1" applyFont="1" applyFill="1" applyBorder="1" applyAlignment="1">
      <alignment horizontal="center" vertical="top"/>
    </xf>
    <xf numFmtId="49" fontId="7" fillId="8" borderId="40" xfId="0" applyNumberFormat="1" applyFont="1" applyFill="1" applyBorder="1" applyAlignment="1">
      <alignment horizontal="center" vertical="top"/>
    </xf>
    <xf numFmtId="49" fontId="7" fillId="8" borderId="39" xfId="0" applyNumberFormat="1" applyFont="1" applyFill="1" applyBorder="1" applyAlignment="1">
      <alignment horizontal="center" vertical="top" wrapText="1"/>
    </xf>
    <xf numFmtId="49" fontId="7" fillId="8" borderId="40" xfId="0" applyNumberFormat="1" applyFont="1" applyFill="1" applyBorder="1" applyAlignment="1">
      <alignment horizontal="center" vertical="top" wrapText="1"/>
    </xf>
    <xf numFmtId="49" fontId="7" fillId="8" borderId="24" xfId="0" applyNumberFormat="1" applyFont="1" applyFill="1" applyBorder="1" applyAlignment="1">
      <alignment horizontal="center" vertical="top" wrapText="1"/>
    </xf>
    <xf numFmtId="49" fontId="7" fillId="8" borderId="25" xfId="0" applyNumberFormat="1" applyFont="1" applyFill="1" applyBorder="1" applyAlignment="1">
      <alignment horizontal="center" vertical="top" wrapText="1"/>
    </xf>
    <xf numFmtId="49" fontId="7" fillId="8" borderId="12" xfId="0" applyNumberFormat="1" applyFont="1" applyFill="1" applyBorder="1" applyAlignment="1">
      <alignment horizontal="center" vertical="top" wrapText="1"/>
    </xf>
    <xf numFmtId="49" fontId="7" fillId="8" borderId="17" xfId="0" applyNumberFormat="1" applyFont="1" applyFill="1" applyBorder="1" applyAlignment="1">
      <alignment horizontal="center" vertical="top" wrapText="1"/>
    </xf>
    <xf numFmtId="49" fontId="7" fillId="8" borderId="41" xfId="0" applyNumberFormat="1" applyFont="1" applyFill="1" applyBorder="1" applyAlignment="1">
      <alignment horizontal="center" vertical="top"/>
    </xf>
    <xf numFmtId="49" fontId="7" fillId="8" borderId="42" xfId="0" applyNumberFormat="1" applyFont="1" applyFill="1" applyBorder="1" applyAlignment="1">
      <alignment horizontal="center" vertical="top"/>
    </xf>
    <xf numFmtId="49" fontId="7" fillId="8" borderId="43" xfId="0" applyNumberFormat="1" applyFont="1" applyFill="1" applyBorder="1" applyAlignment="1">
      <alignment horizontal="center" vertical="top"/>
    </xf>
    <xf numFmtId="49" fontId="7" fillId="8" borderId="23" xfId="0" applyNumberFormat="1" applyFont="1" applyFill="1" applyBorder="1" applyAlignment="1">
      <alignment horizontal="center" vertical="top"/>
    </xf>
    <xf numFmtId="49" fontId="7" fillId="8" borderId="13" xfId="0" applyNumberFormat="1" applyFont="1" applyFill="1" applyBorder="1" applyAlignment="1">
      <alignment horizontal="center" vertical="top"/>
    </xf>
    <xf numFmtId="169" fontId="41" fillId="8" borderId="47" xfId="0" applyNumberFormat="1" applyFont="1" applyFill="1" applyBorder="1" applyAlignment="1">
      <alignment horizontal="center" vertical="top" wrapText="1"/>
    </xf>
    <xf numFmtId="169" fontId="41" fillId="8" borderId="55" xfId="0" applyNumberFormat="1" applyFont="1" applyFill="1" applyBorder="1" applyAlignment="1">
      <alignment horizontal="center" vertical="top" wrapText="1"/>
    </xf>
    <xf numFmtId="0" fontId="10" fillId="0" borderId="54" xfId="0" applyFont="1" applyBorder="1" applyAlignment="1">
      <alignment vertical="center" wrapText="1"/>
    </xf>
    <xf numFmtId="0" fontId="10" fillId="0" borderId="48" xfId="0" applyFont="1" applyBorder="1" applyAlignment="1">
      <alignment vertical="center" wrapText="1"/>
    </xf>
    <xf numFmtId="0" fontId="10" fillId="0" borderId="9" xfId="0" applyFont="1" applyBorder="1" applyAlignment="1">
      <alignment vertical="center" wrapText="1"/>
    </xf>
    <xf numFmtId="0" fontId="10" fillId="0" borderId="54" xfId="0" applyFont="1" applyBorder="1" applyAlignment="1">
      <alignment vertical="top" wrapText="1"/>
    </xf>
    <xf numFmtId="0" fontId="10" fillId="0" borderId="9" xfId="0" applyFont="1" applyBorder="1" applyAlignment="1">
      <alignment vertical="top" wrapText="1"/>
    </xf>
    <xf numFmtId="0" fontId="10" fillId="0" borderId="48" xfId="0" applyFont="1" applyBorder="1" applyAlignment="1">
      <alignment vertical="top" wrapText="1"/>
    </xf>
    <xf numFmtId="169" fontId="41" fillId="8" borderId="30" xfId="0" applyNumberFormat="1" applyFont="1" applyFill="1" applyBorder="1" applyAlignment="1">
      <alignment horizontal="center" vertical="top" wrapText="1"/>
    </xf>
    <xf numFmtId="0" fontId="15" fillId="8" borderId="30" xfId="0" applyFont="1" applyFill="1" applyBorder="1" applyAlignment="1">
      <alignment horizontal="center" vertical="center" wrapText="1"/>
    </xf>
    <xf numFmtId="49" fontId="41" fillId="8" borderId="30" xfId="0" applyNumberFormat="1" applyFont="1" applyFill="1" applyBorder="1" applyAlignment="1">
      <alignment horizontal="center" vertical="top" wrapText="1"/>
    </xf>
    <xf numFmtId="0" fontId="15" fillId="8" borderId="30" xfId="0" applyFont="1" applyFill="1" applyBorder="1" applyAlignment="1">
      <alignment horizontal="center" vertical="center"/>
    </xf>
    <xf numFmtId="49" fontId="7" fillId="0" borderId="0" xfId="0" applyNumberFormat="1" applyFont="1" applyFill="1" applyAlignment="1">
      <alignment horizontal="left"/>
    </xf>
    <xf numFmtId="49" fontId="8" fillId="0" borderId="0" xfId="0" applyNumberFormat="1" applyFont="1" applyFill="1" applyBorder="1" applyAlignment="1">
      <alignment horizontal="left" vertical="center" wrapText="1"/>
    </xf>
    <xf numFmtId="49" fontId="7" fillId="2" borderId="2" xfId="0" applyNumberFormat="1" applyFont="1" applyFill="1" applyBorder="1" applyAlignment="1">
      <alignment horizontal="left" vertical="top"/>
    </xf>
    <xf numFmtId="49" fontId="7" fillId="2" borderId="5" xfId="0" applyNumberFormat="1" applyFont="1" applyFill="1" applyBorder="1" applyAlignment="1">
      <alignment horizontal="left" vertical="top"/>
    </xf>
    <xf numFmtId="49" fontId="7" fillId="2" borderId="3" xfId="0" applyNumberFormat="1" applyFont="1" applyFill="1" applyBorder="1" applyAlignment="1">
      <alignment horizontal="left" vertical="top"/>
    </xf>
    <xf numFmtId="49" fontId="7" fillId="8" borderId="22" xfId="0" applyNumberFormat="1" applyFont="1" applyFill="1" applyBorder="1" applyAlignment="1">
      <alignment horizontal="center" vertical="center" wrapText="1"/>
    </xf>
    <xf numFmtId="49" fontId="7" fillId="8" borderId="4" xfId="0" applyNumberFormat="1" applyFont="1" applyFill="1" applyBorder="1" applyAlignment="1">
      <alignment horizontal="center" vertical="center" wrapText="1"/>
    </xf>
    <xf numFmtId="49" fontId="7" fillId="8" borderId="22" xfId="0" applyNumberFormat="1" applyFont="1" applyFill="1" applyBorder="1" applyAlignment="1">
      <alignment horizontal="center" vertical="center"/>
    </xf>
    <xf numFmtId="49" fontId="7" fillId="8" borderId="4" xfId="0" applyNumberFormat="1" applyFont="1" applyFill="1" applyBorder="1" applyAlignment="1">
      <alignment horizontal="center" vertical="center"/>
    </xf>
    <xf numFmtId="0" fontId="8" fillId="0" borderId="0" xfId="0" applyFont="1" applyFill="1" applyBorder="1" applyAlignment="1">
      <alignment horizontal="left" vertical="center"/>
    </xf>
    <xf numFmtId="49" fontId="7" fillId="2" borderId="0" xfId="0" applyNumberFormat="1" applyFont="1" applyFill="1" applyAlignment="1">
      <alignment horizontal="left" vertical="top"/>
    </xf>
    <xf numFmtId="49" fontId="7" fillId="8" borderId="11" xfId="0" applyNumberFormat="1" applyFont="1" applyFill="1" applyBorder="1" applyAlignment="1">
      <alignment horizontal="center" vertical="center" wrapText="1"/>
    </xf>
    <xf numFmtId="49" fontId="7" fillId="8" borderId="21" xfId="0" applyNumberFormat="1" applyFont="1" applyFill="1" applyBorder="1" applyAlignment="1">
      <alignment horizontal="center" vertical="center" wrapText="1"/>
    </xf>
    <xf numFmtId="49" fontId="7" fillId="8" borderId="14" xfId="0" applyNumberFormat="1" applyFont="1" applyFill="1" applyBorder="1" applyAlignment="1">
      <alignment horizontal="center" vertical="center" wrapText="1"/>
    </xf>
    <xf numFmtId="49" fontId="7" fillId="8" borderId="15" xfId="0" applyNumberFormat="1" applyFont="1" applyFill="1" applyBorder="1" applyAlignment="1">
      <alignment horizontal="center" vertical="center" wrapText="1"/>
    </xf>
    <xf numFmtId="49" fontId="7" fillId="8" borderId="14" xfId="0" applyNumberFormat="1" applyFont="1" applyFill="1" applyBorder="1" applyAlignment="1">
      <alignment horizontal="center" vertical="center"/>
    </xf>
    <xf numFmtId="49" fontId="7" fillId="8" borderId="15" xfId="0" applyNumberFormat="1" applyFont="1" applyFill="1" applyBorder="1" applyAlignment="1">
      <alignment horizontal="center" vertical="center"/>
    </xf>
    <xf numFmtId="0" fontId="7" fillId="0" borderId="0" xfId="0" applyFont="1" applyFill="1" applyBorder="1" applyAlignment="1">
      <alignment horizontal="left" vertical="top" wrapText="1"/>
    </xf>
    <xf numFmtId="49" fontId="7" fillId="8" borderId="11" xfId="0" applyNumberFormat="1" applyFont="1" applyFill="1" applyBorder="1" applyAlignment="1">
      <alignment horizontal="center" vertical="center"/>
    </xf>
    <xf numFmtId="49" fontId="7" fillId="8" borderId="16" xfId="0" applyNumberFormat="1" applyFont="1" applyFill="1" applyBorder="1" applyAlignment="1">
      <alignment horizontal="center" vertical="center"/>
    </xf>
    <xf numFmtId="49" fontId="7" fillId="2" borderId="0" xfId="8" applyNumberFormat="1" applyFont="1" applyFill="1" applyAlignment="1">
      <alignment horizontal="left"/>
    </xf>
    <xf numFmtId="49" fontId="7" fillId="2" borderId="0" xfId="8" applyNumberFormat="1" applyFont="1" applyFill="1" applyAlignment="1">
      <alignment horizontal="left" vertical="top" wrapText="1"/>
    </xf>
    <xf numFmtId="49" fontId="7" fillId="8" borderId="11" xfId="8" applyNumberFormat="1" applyFont="1" applyFill="1" applyBorder="1" applyAlignment="1">
      <alignment horizontal="center"/>
    </xf>
    <xf numFmtId="49" fontId="7" fillId="8" borderId="21" xfId="8" applyNumberFormat="1" applyFont="1" applyFill="1" applyBorder="1" applyAlignment="1">
      <alignment horizontal="center"/>
    </xf>
    <xf numFmtId="49" fontId="7" fillId="8" borderId="14" xfId="8" applyNumberFormat="1" applyFont="1" applyFill="1" applyBorder="1" applyAlignment="1">
      <alignment horizontal="center"/>
    </xf>
    <xf numFmtId="49" fontId="7" fillId="8" borderId="15" xfId="8" applyNumberFormat="1" applyFont="1" applyFill="1" applyBorder="1" applyAlignment="1">
      <alignment horizontal="center"/>
    </xf>
    <xf numFmtId="49" fontId="7" fillId="8" borderId="30" xfId="8" applyNumberFormat="1" applyFont="1" applyFill="1" applyBorder="1" applyAlignment="1">
      <alignment horizontal="center" vertical="center" wrapText="1"/>
    </xf>
    <xf numFmtId="49" fontId="7" fillId="8" borderId="30" xfId="8" applyNumberFormat="1" applyFont="1" applyFill="1" applyBorder="1" applyAlignment="1">
      <alignment horizontal="center" vertical="center"/>
    </xf>
    <xf numFmtId="0" fontId="15" fillId="8" borderId="30" xfId="0" applyFont="1" applyFill="1" applyBorder="1" applyAlignment="1">
      <alignment horizontal="center" wrapText="1"/>
    </xf>
    <xf numFmtId="49" fontId="7" fillId="2" borderId="0" xfId="8" applyNumberFormat="1" applyFont="1" applyFill="1" applyAlignment="1">
      <alignment horizontal="left" vertical="top"/>
    </xf>
    <xf numFmtId="49" fontId="7" fillId="8" borderId="20" xfId="8" applyNumberFormat="1" applyFont="1" applyFill="1" applyBorder="1" applyAlignment="1">
      <alignment horizontal="center"/>
    </xf>
    <xf numFmtId="49" fontId="7" fillId="8" borderId="12" xfId="8" applyNumberFormat="1" applyFont="1" applyFill="1" applyBorder="1" applyAlignment="1">
      <alignment horizontal="center" vertical="center"/>
    </xf>
    <xf numFmtId="49" fontId="7" fillId="8" borderId="13" xfId="8" applyNumberFormat="1" applyFont="1" applyFill="1" applyBorder="1" applyAlignment="1">
      <alignment horizontal="center" vertical="center"/>
    </xf>
    <xf numFmtId="49" fontId="7" fillId="8" borderId="27" xfId="8" applyNumberFormat="1" applyFont="1" applyFill="1" applyBorder="1" applyAlignment="1">
      <alignment horizontal="center" vertical="center"/>
    </xf>
    <xf numFmtId="49" fontId="7" fillId="8" borderId="28" xfId="8" applyNumberFormat="1" applyFont="1" applyFill="1" applyBorder="1" applyAlignment="1">
      <alignment horizontal="center" vertical="center"/>
    </xf>
    <xf numFmtId="49" fontId="7" fillId="2" borderId="0" xfId="8" applyNumberFormat="1" applyFont="1" applyFill="1" applyAlignment="1">
      <alignment horizontal="left" vertical="center"/>
    </xf>
    <xf numFmtId="49" fontId="7" fillId="8" borderId="14" xfId="8" applyNumberFormat="1" applyFont="1" applyFill="1" applyBorder="1" applyAlignment="1">
      <alignment horizontal="center" vertical="center"/>
    </xf>
    <xf numFmtId="49" fontId="7" fillId="8" borderId="15" xfId="8" applyNumberFormat="1" applyFont="1" applyFill="1" applyBorder="1" applyAlignment="1">
      <alignment horizontal="center" vertical="center"/>
    </xf>
    <xf numFmtId="0" fontId="12" fillId="0" borderId="0" xfId="8" applyNumberFormat="1" applyFont="1" applyFill="1" applyBorder="1" applyAlignment="1">
      <alignment horizontal="left" vertical="center" wrapText="1"/>
    </xf>
    <xf numFmtId="49" fontId="7" fillId="2" borderId="56" xfId="8" applyNumberFormat="1" applyFont="1" applyFill="1" applyBorder="1" applyAlignment="1">
      <alignment horizontal="center" vertical="top" wrapText="1"/>
    </xf>
    <xf numFmtId="49" fontId="7" fillId="8" borderId="71" xfId="8" applyNumberFormat="1" applyFont="1" applyFill="1" applyBorder="1" applyAlignment="1">
      <alignment horizontal="center" vertical="center" wrapText="1"/>
    </xf>
    <xf numFmtId="49" fontId="7" fillId="8" borderId="21" xfId="8" applyNumberFormat="1" applyFont="1" applyFill="1" applyBorder="1" applyAlignment="1">
      <alignment horizontal="center" vertical="center" wrapText="1"/>
    </xf>
    <xf numFmtId="49" fontId="7" fillId="8" borderId="70" xfId="8" applyNumberFormat="1" applyFont="1" applyFill="1" applyBorder="1" applyAlignment="1">
      <alignment horizontal="center" vertical="center" wrapText="1"/>
    </xf>
    <xf numFmtId="49" fontId="7" fillId="8" borderId="74" xfId="8" applyNumberFormat="1" applyFont="1" applyFill="1" applyBorder="1" applyAlignment="1">
      <alignment horizontal="center" vertical="center" wrapText="1"/>
    </xf>
    <xf numFmtId="49" fontId="7" fillId="8" borderId="75" xfId="8" applyNumberFormat="1" applyFont="1" applyFill="1" applyBorder="1" applyAlignment="1">
      <alignment horizontal="center" vertical="center" wrapText="1"/>
    </xf>
    <xf numFmtId="49" fontId="8" fillId="2" borderId="0" xfId="8" applyNumberFormat="1" applyFont="1" applyFill="1" applyAlignment="1">
      <alignment horizontal="left" vertical="top" wrapText="1"/>
    </xf>
    <xf numFmtId="0" fontId="2" fillId="0" borderId="0" xfId="8" applyNumberFormat="1" applyFont="1" applyFill="1" applyBorder="1" applyAlignment="1">
      <alignment vertical="top" wrapText="1"/>
    </xf>
    <xf numFmtId="49" fontId="7" fillId="2" borderId="0" xfId="8" applyNumberFormat="1" applyFont="1" applyFill="1" applyAlignment="1">
      <alignment horizontal="left" wrapText="1"/>
    </xf>
    <xf numFmtId="49" fontId="7" fillId="2" borderId="0" xfId="8" applyNumberFormat="1" applyFont="1" applyFill="1" applyBorder="1" applyAlignment="1">
      <alignment horizontal="left" wrapText="1"/>
    </xf>
    <xf numFmtId="49" fontId="8" fillId="2" borderId="0" xfId="8" applyNumberFormat="1" applyFont="1" applyFill="1" applyBorder="1" applyAlignment="1">
      <alignment horizontal="left" vertical="top" wrapText="1"/>
    </xf>
    <xf numFmtId="49" fontId="7" fillId="8" borderId="70" xfId="8" applyNumberFormat="1" applyFont="1" applyFill="1" applyBorder="1" applyAlignment="1">
      <alignment horizontal="center" vertical="center"/>
    </xf>
    <xf numFmtId="49" fontId="7" fillId="8" borderId="74" xfId="8" applyNumberFormat="1" applyFont="1" applyFill="1" applyBorder="1" applyAlignment="1">
      <alignment horizontal="center" vertical="center"/>
    </xf>
    <xf numFmtId="49" fontId="7" fillId="8" borderId="75" xfId="8" applyNumberFormat="1" applyFont="1" applyFill="1" applyBorder="1" applyAlignment="1">
      <alignment horizontal="center" vertical="center"/>
    </xf>
    <xf numFmtId="49" fontId="7" fillId="8" borderId="71" xfId="8" applyNumberFormat="1" applyFont="1" applyFill="1" applyBorder="1" applyAlignment="1">
      <alignment horizontal="center" vertical="center"/>
    </xf>
    <xf numFmtId="49" fontId="7" fillId="8" borderId="21" xfId="8" applyNumberFormat="1" applyFont="1" applyFill="1" applyBorder="1" applyAlignment="1">
      <alignment horizontal="center" vertical="center"/>
    </xf>
    <xf numFmtId="49" fontId="7" fillId="8" borderId="70" xfId="8" applyNumberFormat="1" applyFont="1" applyFill="1" applyBorder="1" applyAlignment="1">
      <alignment horizontal="center"/>
    </xf>
    <xf numFmtId="49" fontId="7" fillId="8" borderId="75" xfId="8" applyNumberFormat="1" applyFont="1" applyFill="1" applyBorder="1" applyAlignment="1">
      <alignment horizontal="center"/>
    </xf>
    <xf numFmtId="0" fontId="2" fillId="8" borderId="74" xfId="8" applyNumberFormat="1" applyFont="1" applyFill="1" applyBorder="1" applyAlignment="1">
      <alignment horizontal="center"/>
    </xf>
    <xf numFmtId="0" fontId="2" fillId="8" borderId="75" xfId="8" applyNumberFormat="1" applyFont="1" applyFill="1" applyBorder="1" applyAlignment="1">
      <alignment horizontal="center"/>
    </xf>
    <xf numFmtId="49" fontId="7" fillId="8" borderId="71" xfId="8" applyNumberFormat="1" applyFont="1" applyFill="1" applyBorder="1" applyAlignment="1">
      <alignment horizontal="center" vertical="top"/>
    </xf>
    <xf numFmtId="49" fontId="7" fillId="8" borderId="21" xfId="8" applyNumberFormat="1" applyFont="1" applyFill="1" applyBorder="1" applyAlignment="1">
      <alignment horizontal="center" vertical="top"/>
    </xf>
    <xf numFmtId="49" fontId="7" fillId="8" borderId="74" xfId="8" applyNumberFormat="1" applyFont="1" applyFill="1" applyBorder="1" applyAlignment="1">
      <alignment horizontal="center"/>
    </xf>
    <xf numFmtId="49" fontId="7" fillId="2" borderId="0" xfId="8" applyNumberFormat="1" applyFont="1" applyFill="1" applyBorder="1" applyAlignment="1">
      <alignment horizontal="left"/>
    </xf>
    <xf numFmtId="49" fontId="25" fillId="2" borderId="0" xfId="8" applyNumberFormat="1" applyFont="1" applyFill="1" applyAlignment="1">
      <alignment horizontal="left" vertical="top" wrapText="1"/>
    </xf>
    <xf numFmtId="49" fontId="27" fillId="2" borderId="0" xfId="8" applyNumberFormat="1" applyFont="1" applyFill="1" applyAlignment="1">
      <alignment horizontal="left" vertical="top" wrapText="1"/>
    </xf>
    <xf numFmtId="49" fontId="8" fillId="2" borderId="0" xfId="8" applyNumberFormat="1" applyFont="1" applyFill="1" applyAlignment="1">
      <alignment horizontal="left" vertical="center"/>
    </xf>
    <xf numFmtId="49" fontId="8" fillId="2" borderId="0" xfId="8" applyNumberFormat="1" applyFont="1" applyFill="1" applyAlignment="1">
      <alignment horizontal="left"/>
    </xf>
    <xf numFmtId="49" fontId="7" fillId="12" borderId="70" xfId="8" applyNumberFormat="1" applyFont="1" applyFill="1" applyBorder="1" applyAlignment="1">
      <alignment horizontal="center"/>
    </xf>
    <xf numFmtId="49" fontId="7" fillId="12" borderId="74" xfId="8" applyNumberFormat="1" applyFont="1" applyFill="1" applyBorder="1" applyAlignment="1">
      <alignment horizontal="center"/>
    </xf>
    <xf numFmtId="49" fontId="7" fillId="12" borderId="67" xfId="8" applyNumberFormat="1" applyFont="1" applyFill="1" applyBorder="1" applyAlignment="1">
      <alignment horizontal="center" vertical="center"/>
    </xf>
    <xf numFmtId="49" fontId="7" fillId="12" borderId="74" xfId="8" applyNumberFormat="1" applyFont="1" applyFill="1" applyBorder="1" applyAlignment="1">
      <alignment horizontal="center" vertical="center"/>
    </xf>
    <xf numFmtId="49" fontId="7" fillId="12" borderId="64" xfId="8" applyNumberFormat="1" applyFont="1" applyFill="1" applyBorder="1" applyAlignment="1">
      <alignment horizontal="center" vertical="center"/>
    </xf>
    <xf numFmtId="49" fontId="7" fillId="12" borderId="75" xfId="8" applyNumberFormat="1" applyFont="1" applyFill="1" applyBorder="1" applyAlignment="1">
      <alignment horizontal="center" vertical="center"/>
    </xf>
    <xf numFmtId="49" fontId="7" fillId="8" borderId="0" xfId="8" applyNumberFormat="1" applyFont="1" applyFill="1" applyBorder="1" applyAlignment="1">
      <alignment horizontal="center"/>
    </xf>
    <xf numFmtId="49" fontId="7" fillId="8" borderId="56" xfId="8" applyNumberFormat="1" applyFont="1" applyFill="1" applyBorder="1" applyAlignment="1">
      <alignment horizontal="center"/>
    </xf>
    <xf numFmtId="49" fontId="7" fillId="8" borderId="30" xfId="8" applyNumberFormat="1" applyFont="1" applyFill="1" applyBorder="1" applyAlignment="1">
      <alignment horizontal="center"/>
    </xf>
    <xf numFmtId="49" fontId="7" fillId="8" borderId="9" xfId="8" applyNumberFormat="1" applyFont="1" applyFill="1" applyBorder="1" applyAlignment="1">
      <alignment horizontal="center"/>
    </xf>
    <xf numFmtId="49" fontId="7" fillId="8" borderId="87" xfId="8" applyNumberFormat="1" applyFont="1" applyFill="1" applyBorder="1" applyAlignment="1">
      <alignment horizontal="center"/>
    </xf>
    <xf numFmtId="49" fontId="8" fillId="2" borderId="0" xfId="8" applyNumberFormat="1" applyFont="1" applyFill="1" applyAlignment="1">
      <alignment horizontal="left" wrapText="1"/>
    </xf>
    <xf numFmtId="49" fontId="7" fillId="2" borderId="0" xfId="8" applyNumberFormat="1" applyFont="1" applyFill="1" applyAlignment="1">
      <alignment horizontal="left" vertical="center" wrapText="1"/>
    </xf>
    <xf numFmtId="0" fontId="12" fillId="8" borderId="122" xfId="64" applyFont="1" applyFill="1" applyBorder="1" applyAlignment="1">
      <alignment horizontal="center" vertical="center" wrapText="1"/>
    </xf>
    <xf numFmtId="0" fontId="12" fillId="8" borderId="124" xfId="64" applyFont="1" applyFill="1" applyBorder="1" applyAlignment="1">
      <alignment horizontal="center" vertical="center" wrapText="1"/>
    </xf>
    <xf numFmtId="0" fontId="12" fillId="8" borderId="118" xfId="64" applyFont="1" applyFill="1" applyBorder="1" applyAlignment="1">
      <alignment horizontal="center" vertical="center" wrapText="1"/>
    </xf>
    <xf numFmtId="0" fontId="12" fillId="8" borderId="9" xfId="64" applyFont="1" applyFill="1" applyBorder="1" applyAlignment="1">
      <alignment horizontal="center" vertical="center" wrapText="1"/>
    </xf>
    <xf numFmtId="0" fontId="12" fillId="8" borderId="22" xfId="64" applyFont="1" applyFill="1" applyBorder="1" applyAlignment="1">
      <alignment horizontal="center" vertical="center" wrapText="1"/>
    </xf>
    <xf numFmtId="0" fontId="12" fillId="8" borderId="119" xfId="64" applyFont="1" applyFill="1" applyBorder="1" applyAlignment="1">
      <alignment horizontal="center" vertical="center" wrapText="1"/>
    </xf>
    <xf numFmtId="0" fontId="12" fillId="8" borderId="120" xfId="64" applyFont="1" applyFill="1" applyBorder="1" applyAlignment="1">
      <alignment horizontal="center" vertical="center" wrapText="1"/>
    </xf>
    <xf numFmtId="0" fontId="12" fillId="8" borderId="89" xfId="64" applyFont="1" applyFill="1" applyBorder="1" applyAlignment="1">
      <alignment horizontal="center" vertical="center" wrapText="1"/>
    </xf>
    <xf numFmtId="0" fontId="12" fillId="8" borderId="26" xfId="64" applyFont="1" applyFill="1" applyBorder="1" applyAlignment="1">
      <alignment horizontal="center" vertical="center" wrapText="1"/>
    </xf>
    <xf numFmtId="0" fontId="12" fillId="8" borderId="121" xfId="64" applyFont="1" applyFill="1" applyBorder="1" applyAlignment="1">
      <alignment horizontal="center" vertical="center" wrapText="1"/>
    </xf>
    <xf numFmtId="0" fontId="12" fillId="8" borderId="29" xfId="64" applyFont="1" applyFill="1" applyBorder="1" applyAlignment="1">
      <alignment horizontal="center" vertical="center" wrapText="1"/>
    </xf>
    <xf numFmtId="0" fontId="12" fillId="8" borderId="93" xfId="64" applyFont="1" applyFill="1" applyBorder="1" applyAlignment="1">
      <alignment horizontal="center" vertical="center" wrapText="1"/>
    </xf>
    <xf numFmtId="49" fontId="7" fillId="3" borderId="0" xfId="8" applyNumberFormat="1" applyFont="1" applyFill="1" applyAlignment="1">
      <alignment horizontal="left"/>
    </xf>
    <xf numFmtId="0" fontId="12" fillId="8" borderId="122" xfId="64" applyFont="1" applyFill="1" applyBorder="1" applyAlignment="1">
      <alignment horizontal="center" vertical="center"/>
    </xf>
    <xf numFmtId="0" fontId="12" fillId="8" borderId="123" xfId="64" applyFont="1" applyFill="1" applyBorder="1" applyAlignment="1">
      <alignment horizontal="center" vertical="center"/>
    </xf>
    <xf numFmtId="0" fontId="12" fillId="8" borderId="121" xfId="64" applyFont="1" applyFill="1" applyBorder="1" applyAlignment="1">
      <alignment horizontal="center" vertical="center"/>
    </xf>
    <xf numFmtId="0" fontId="12" fillId="8" borderId="89" xfId="64" applyFont="1" applyFill="1" applyBorder="1" applyAlignment="1">
      <alignment horizontal="center" vertical="center"/>
    </xf>
    <xf numFmtId="0" fontId="12" fillId="8" borderId="29" xfId="64" applyFont="1" applyFill="1" applyBorder="1" applyAlignment="1">
      <alignment horizontal="center" vertical="center"/>
    </xf>
    <xf numFmtId="0" fontId="12" fillId="8" borderId="93" xfId="64" applyFont="1" applyFill="1" applyBorder="1" applyAlignment="1">
      <alignment horizontal="center" vertical="center"/>
    </xf>
    <xf numFmtId="187" fontId="12" fillId="8" borderId="118" xfId="13" applyNumberFormat="1" applyFont="1" applyFill="1" applyBorder="1" applyAlignment="1">
      <alignment horizontal="center" vertical="center" wrapText="1"/>
    </xf>
    <xf numFmtId="187" fontId="12" fillId="8" borderId="9" xfId="13" applyNumberFormat="1" applyFont="1" applyFill="1" applyBorder="1" applyAlignment="1">
      <alignment horizontal="center" vertical="center" wrapText="1"/>
    </xf>
    <xf numFmtId="187" fontId="12" fillId="8" borderId="22" xfId="13" applyNumberFormat="1" applyFont="1" applyFill="1" applyBorder="1" applyAlignment="1">
      <alignment horizontal="center" vertical="center" wrapText="1"/>
    </xf>
    <xf numFmtId="0" fontId="12" fillId="8" borderId="90" xfId="64" applyFont="1" applyFill="1" applyBorder="1" applyAlignment="1">
      <alignment horizontal="center" vertical="center" wrapText="1"/>
    </xf>
    <xf numFmtId="0" fontId="12" fillId="8" borderId="8" xfId="64" applyFont="1" applyFill="1" applyBorder="1" applyAlignment="1">
      <alignment horizontal="center" vertical="center" wrapText="1"/>
    </xf>
    <xf numFmtId="0" fontId="12" fillId="8" borderId="124" xfId="64" applyFont="1" applyFill="1" applyBorder="1" applyAlignment="1">
      <alignment horizontal="center" vertical="center"/>
    </xf>
    <xf numFmtId="0" fontId="12" fillId="8" borderId="109" xfId="12" applyFont="1" applyFill="1" applyBorder="1" applyAlignment="1">
      <alignment horizontal="center" vertical="center" wrapText="1"/>
    </xf>
    <xf numFmtId="0" fontId="12" fillId="8" borderId="117" xfId="12" applyFont="1" applyFill="1" applyBorder="1" applyAlignment="1">
      <alignment horizontal="center" vertical="center" wrapText="1"/>
    </xf>
    <xf numFmtId="0" fontId="12" fillId="8" borderId="116" xfId="12" applyFont="1" applyFill="1" applyBorder="1" applyAlignment="1">
      <alignment horizontal="center" vertical="center" wrapText="1"/>
    </xf>
    <xf numFmtId="0" fontId="12" fillId="8" borderId="118" xfId="12" applyFont="1" applyFill="1" applyBorder="1" applyAlignment="1">
      <alignment horizontal="center" vertical="center" wrapText="1"/>
    </xf>
    <xf numFmtId="0" fontId="12" fillId="8" borderId="9" xfId="12" applyFont="1" applyFill="1" applyBorder="1" applyAlignment="1">
      <alignment horizontal="center" vertical="center" wrapText="1"/>
    </xf>
    <xf numFmtId="0" fontId="12" fillId="8" borderId="22" xfId="12" applyFont="1" applyFill="1" applyBorder="1" applyAlignment="1">
      <alignment horizontal="center" vertical="center" wrapText="1"/>
    </xf>
    <xf numFmtId="0" fontId="12" fillId="8" borderId="119" xfId="12" applyFont="1" applyFill="1" applyBorder="1" applyAlignment="1">
      <alignment horizontal="center" vertical="center" wrapText="1"/>
    </xf>
    <xf numFmtId="0" fontId="12" fillId="8" borderId="120" xfId="12" applyFont="1" applyFill="1" applyBorder="1" applyAlignment="1">
      <alignment horizontal="center" vertical="center" wrapText="1"/>
    </xf>
    <xf numFmtId="0" fontId="12" fillId="8" borderId="89" xfId="12" applyFont="1" applyFill="1" applyBorder="1" applyAlignment="1">
      <alignment horizontal="center" vertical="center" wrapText="1"/>
    </xf>
    <xf numFmtId="0" fontId="12" fillId="8" borderId="26" xfId="12" applyFont="1" applyFill="1" applyBorder="1" applyAlignment="1">
      <alignment horizontal="center" vertical="center" wrapText="1"/>
    </xf>
    <xf numFmtId="0" fontId="12" fillId="8" borderId="121" xfId="12" applyFont="1" applyFill="1" applyBorder="1" applyAlignment="1">
      <alignment horizontal="center" vertical="center" wrapText="1"/>
    </xf>
    <xf numFmtId="0" fontId="12" fillId="8" borderId="29" xfId="12" applyFont="1" applyFill="1" applyBorder="1" applyAlignment="1">
      <alignment horizontal="center" vertical="center" wrapText="1"/>
    </xf>
    <xf numFmtId="0" fontId="12" fillId="8" borderId="109" xfId="12" applyFont="1" applyFill="1" applyBorder="1" applyAlignment="1">
      <alignment horizontal="center" vertical="center"/>
    </xf>
    <xf numFmtId="0" fontId="12" fillId="8" borderId="123" xfId="12" applyFont="1" applyFill="1" applyBorder="1" applyAlignment="1">
      <alignment horizontal="center" vertical="center"/>
    </xf>
    <xf numFmtId="0" fontId="12" fillId="8" borderId="117" xfId="12" applyFont="1" applyFill="1" applyBorder="1" applyAlignment="1">
      <alignment horizontal="center" vertical="center"/>
    </xf>
    <xf numFmtId="0" fontId="12" fillId="8" borderId="121" xfId="12" applyFont="1" applyFill="1" applyBorder="1" applyAlignment="1">
      <alignment horizontal="center" vertical="center"/>
    </xf>
    <xf numFmtId="0" fontId="12" fillId="8" borderId="89" xfId="12" applyFont="1" applyFill="1" applyBorder="1" applyAlignment="1">
      <alignment horizontal="center" vertical="center"/>
    </xf>
    <xf numFmtId="0" fontId="12" fillId="8" borderId="29" xfId="12" applyFont="1" applyFill="1" applyBorder="1" applyAlignment="1">
      <alignment horizontal="center" vertical="center"/>
    </xf>
    <xf numFmtId="0" fontId="12" fillId="8" borderId="116" xfId="12" applyFont="1" applyFill="1" applyBorder="1" applyAlignment="1">
      <alignment horizontal="center" vertical="center"/>
    </xf>
    <xf numFmtId="0" fontId="12" fillId="8" borderId="90" xfId="12" applyFont="1" applyFill="1" applyBorder="1" applyAlignment="1">
      <alignment horizontal="center" vertical="center" wrapText="1"/>
    </xf>
    <xf numFmtId="0" fontId="12" fillId="8" borderId="8" xfId="12" applyFont="1" applyFill="1" applyBorder="1" applyAlignment="1">
      <alignment horizontal="center" vertical="center" wrapText="1"/>
    </xf>
    <xf numFmtId="0" fontId="7" fillId="8" borderId="127" xfId="8" applyFont="1" applyFill="1" applyBorder="1" applyAlignment="1">
      <alignment horizontal="center" vertical="center" wrapText="1"/>
    </xf>
    <xf numFmtId="0" fontId="7" fillId="8" borderId="128" xfId="8" applyFont="1" applyFill="1" applyBorder="1" applyAlignment="1">
      <alignment horizontal="center" vertical="center" wrapText="1"/>
    </xf>
    <xf numFmtId="49" fontId="7" fillId="8" borderId="126" xfId="8" applyNumberFormat="1" applyFont="1" applyFill="1" applyBorder="1" applyAlignment="1">
      <alignment horizontal="center" vertical="center"/>
    </xf>
    <xf numFmtId="0" fontId="7" fillId="8" borderId="126" xfId="8" applyFont="1" applyFill="1" applyBorder="1" applyAlignment="1">
      <alignment horizontal="center" vertical="center" wrapText="1"/>
    </xf>
    <xf numFmtId="0" fontId="7" fillId="8" borderId="21" xfId="8" applyFont="1" applyFill="1" applyBorder="1" applyAlignment="1">
      <alignment horizontal="center" vertical="center" wrapText="1"/>
    </xf>
    <xf numFmtId="49" fontId="7" fillId="8" borderId="126" xfId="8" applyNumberFormat="1" applyFont="1" applyFill="1" applyBorder="1" applyAlignment="1">
      <alignment horizontal="center" vertical="center" wrapText="1"/>
    </xf>
    <xf numFmtId="49" fontId="7" fillId="8" borderId="77" xfId="8" applyNumberFormat="1" applyFont="1" applyFill="1" applyBorder="1" applyAlignment="1">
      <alignment horizontal="center" vertical="center" wrapText="1"/>
    </xf>
    <xf numFmtId="49" fontId="7" fillId="8" borderId="127" xfId="8" applyNumberFormat="1" applyFont="1" applyFill="1" applyBorder="1" applyAlignment="1">
      <alignment horizontal="center" vertical="center"/>
    </xf>
    <xf numFmtId="49" fontId="7" fillId="8" borderId="129" xfId="8" applyNumberFormat="1" applyFont="1" applyFill="1" applyBorder="1" applyAlignment="1">
      <alignment horizontal="center" vertical="center"/>
    </xf>
    <xf numFmtId="49" fontId="7" fillId="8" borderId="128" xfId="8" applyNumberFormat="1" applyFont="1" applyFill="1" applyBorder="1" applyAlignment="1">
      <alignment horizontal="center" vertical="center"/>
    </xf>
    <xf numFmtId="0" fontId="7" fillId="8" borderId="129" xfId="8" applyFont="1" applyFill="1" applyBorder="1" applyAlignment="1">
      <alignment horizontal="center" vertical="center" wrapText="1"/>
    </xf>
    <xf numFmtId="0" fontId="2" fillId="8" borderId="128" xfId="8" applyNumberFormat="1" applyFont="1" applyFill="1" applyBorder="1" applyAlignment="1">
      <alignment horizontal="center" vertical="center" wrapText="1"/>
    </xf>
    <xf numFmtId="49" fontId="7" fillId="3" borderId="0" xfId="8" applyNumberFormat="1" applyFont="1" applyFill="1" applyAlignment="1">
      <alignment horizontal="left" wrapText="1"/>
    </xf>
    <xf numFmtId="49" fontId="7" fillId="8" borderId="116" xfId="8" applyNumberFormat="1" applyFont="1" applyFill="1" applyBorder="1" applyAlignment="1">
      <alignment horizontal="center" vertical="center"/>
    </xf>
    <xf numFmtId="49" fontId="7" fillId="8" borderId="123" xfId="8" applyNumberFormat="1" applyFont="1" applyFill="1" applyBorder="1" applyAlignment="1">
      <alignment horizontal="center" vertical="center"/>
    </xf>
    <xf numFmtId="49" fontId="7" fillId="8" borderId="117" xfId="8" applyNumberFormat="1" applyFont="1" applyFill="1" applyBorder="1" applyAlignment="1">
      <alignment horizontal="center" vertical="center"/>
    </xf>
    <xf numFmtId="49" fontId="7" fillId="8" borderId="131" xfId="8" applyNumberFormat="1" applyFont="1" applyFill="1" applyBorder="1" applyAlignment="1">
      <alignment horizontal="center" vertical="center" wrapText="1"/>
    </xf>
    <xf numFmtId="49" fontId="7" fillId="8" borderId="130" xfId="8" applyNumberFormat="1" applyFont="1" applyFill="1" applyBorder="1" applyAlignment="1">
      <alignment horizontal="center" vertical="center" wrapText="1"/>
    </xf>
    <xf numFmtId="49" fontId="7" fillId="8" borderId="27" xfId="8" applyNumberFormat="1" applyFont="1" applyFill="1" applyBorder="1" applyAlignment="1">
      <alignment horizontal="center" vertical="center" wrapText="1"/>
    </xf>
    <xf numFmtId="49" fontId="7" fillId="8" borderId="28" xfId="8" applyNumberFormat="1" applyFont="1" applyFill="1" applyBorder="1" applyAlignment="1">
      <alignment horizontal="center" vertical="center" wrapText="1"/>
    </xf>
    <xf numFmtId="49" fontId="7" fillId="3" borderId="0" xfId="8" applyNumberFormat="1" applyFont="1" applyFill="1" applyAlignment="1">
      <alignment horizontal="left" vertical="top"/>
    </xf>
    <xf numFmtId="49" fontId="7" fillId="8" borderId="77" xfId="8" applyNumberFormat="1" applyFont="1" applyFill="1" applyBorder="1" applyAlignment="1">
      <alignment horizontal="center" vertical="center"/>
    </xf>
    <xf numFmtId="49" fontId="7" fillId="8" borderId="131" xfId="8" applyNumberFormat="1" applyFont="1" applyFill="1" applyBorder="1" applyAlignment="1">
      <alignment horizontal="center" vertical="center"/>
    </xf>
    <xf numFmtId="49" fontId="7" fillId="8" borderId="130" xfId="8" applyNumberFormat="1" applyFont="1" applyFill="1" applyBorder="1" applyAlignment="1">
      <alignment horizontal="center" vertical="center"/>
    </xf>
    <xf numFmtId="49" fontId="69" fillId="3" borderId="0" xfId="8" applyNumberFormat="1" applyFont="1" applyFill="1" applyAlignment="1">
      <alignment horizontal="left" wrapText="1"/>
    </xf>
    <xf numFmtId="0" fontId="2" fillId="8" borderId="21" xfId="8" applyNumberFormat="1" applyFont="1" applyFill="1" applyBorder="1" applyAlignment="1">
      <alignment horizontal="center" vertical="center" wrapText="1"/>
    </xf>
    <xf numFmtId="49" fontId="7" fillId="8" borderId="0" xfId="8" applyNumberFormat="1" applyFont="1" applyFill="1" applyAlignment="1">
      <alignment horizontal="center" vertical="center" wrapText="1"/>
    </xf>
    <xf numFmtId="49" fontId="7" fillId="8" borderId="132" xfId="8" applyNumberFormat="1" applyFont="1" applyFill="1" applyBorder="1" applyAlignment="1">
      <alignment horizontal="center" vertical="center"/>
    </xf>
    <xf numFmtId="0" fontId="7" fillId="8" borderId="132" xfId="8" applyFont="1" applyFill="1" applyBorder="1" applyAlignment="1">
      <alignment horizontal="center" vertical="center" wrapText="1"/>
    </xf>
    <xf numFmtId="0" fontId="7" fillId="8" borderId="130" xfId="8" applyFont="1" applyFill="1" applyBorder="1" applyAlignment="1">
      <alignment horizontal="center" vertical="center" wrapText="1"/>
    </xf>
    <xf numFmtId="49" fontId="7" fillId="8" borderId="127" xfId="8" applyNumberFormat="1" applyFont="1" applyFill="1" applyBorder="1" applyAlignment="1">
      <alignment horizontal="center"/>
    </xf>
    <xf numFmtId="49" fontId="7" fillId="8" borderId="129" xfId="8" applyNumberFormat="1" applyFont="1" applyFill="1" applyBorder="1" applyAlignment="1">
      <alignment horizontal="center"/>
    </xf>
    <xf numFmtId="49" fontId="7" fillId="8" borderId="128" xfId="8" applyNumberFormat="1" applyFont="1" applyFill="1" applyBorder="1" applyAlignment="1">
      <alignment horizontal="center"/>
    </xf>
    <xf numFmtId="0" fontId="7" fillId="8" borderId="127" xfId="8" applyFont="1" applyFill="1" applyBorder="1" applyAlignment="1">
      <alignment horizontal="center" vertical="center"/>
    </xf>
    <xf numFmtId="0" fontId="7" fillId="8" borderId="129" xfId="8" applyFont="1" applyFill="1" applyBorder="1" applyAlignment="1">
      <alignment horizontal="center" vertical="center"/>
    </xf>
    <xf numFmtId="0" fontId="7" fillId="8" borderId="128" xfId="8" applyFont="1" applyFill="1" applyBorder="1" applyAlignment="1">
      <alignment horizontal="center" vertical="center"/>
    </xf>
    <xf numFmtId="49" fontId="7" fillId="8" borderId="131" xfId="8" applyNumberFormat="1" applyFont="1" applyFill="1" applyBorder="1" applyAlignment="1">
      <alignment horizontal="center"/>
    </xf>
    <xf numFmtId="49" fontId="7" fillId="8" borderId="132" xfId="8" applyNumberFormat="1" applyFont="1" applyFill="1" applyBorder="1" applyAlignment="1">
      <alignment horizontal="center"/>
    </xf>
    <xf numFmtId="49" fontId="7" fillId="8" borderId="130" xfId="8" applyNumberFormat="1" applyFont="1" applyFill="1" applyBorder="1" applyAlignment="1">
      <alignment horizontal="center"/>
    </xf>
    <xf numFmtId="0" fontId="2" fillId="8" borderId="132" xfId="8" applyNumberFormat="1" applyFont="1" applyFill="1" applyBorder="1" applyAlignment="1">
      <alignment horizontal="center" vertical="center"/>
    </xf>
    <xf numFmtId="0" fontId="2" fillId="8" borderId="130" xfId="8" applyNumberFormat="1" applyFont="1" applyFill="1" applyBorder="1" applyAlignment="1">
      <alignment horizontal="center" vertical="center"/>
    </xf>
    <xf numFmtId="0" fontId="2" fillId="8" borderId="129" xfId="8" applyNumberFormat="1" applyFont="1" applyFill="1" applyBorder="1" applyAlignment="1">
      <alignment horizontal="center" vertical="center"/>
    </xf>
    <xf numFmtId="0" fontId="2" fillId="8" borderId="128" xfId="8" applyNumberFormat="1" applyFont="1" applyFill="1" applyBorder="1" applyAlignment="1">
      <alignment horizontal="center" vertical="center"/>
    </xf>
    <xf numFmtId="49" fontId="8" fillId="3" borderId="0" xfId="8" applyNumberFormat="1" applyFont="1" applyFill="1" applyBorder="1" applyAlignment="1">
      <alignment horizontal="left" wrapText="1"/>
    </xf>
    <xf numFmtId="49" fontId="7" fillId="3" borderId="56" xfId="0" applyNumberFormat="1" applyFont="1" applyFill="1" applyBorder="1" applyAlignment="1">
      <alignment horizontal="left" vertical="top" wrapText="1"/>
    </xf>
    <xf numFmtId="49" fontId="23" fillId="0" borderId="0" xfId="0" applyNumberFormat="1" applyFont="1" applyFill="1" applyAlignment="1">
      <alignment horizontal="left" wrapText="1"/>
    </xf>
    <xf numFmtId="0" fontId="23" fillId="3" borderId="0" xfId="0" applyFont="1" applyFill="1" applyAlignment="1">
      <alignment horizontal="left" wrapText="1"/>
    </xf>
    <xf numFmtId="49" fontId="23" fillId="3" borderId="0" xfId="0" applyNumberFormat="1" applyFont="1" applyFill="1" applyAlignment="1">
      <alignment horizontal="left" wrapText="1"/>
    </xf>
    <xf numFmtId="49" fontId="65" fillId="3" borderId="0" xfId="0" applyNumberFormat="1" applyFont="1" applyFill="1" applyAlignment="1">
      <alignment horizontal="left" wrapText="1"/>
    </xf>
    <xf numFmtId="49" fontId="7" fillId="8" borderId="127" xfId="0" applyNumberFormat="1" applyFont="1" applyFill="1" applyBorder="1" applyAlignment="1">
      <alignment horizontal="center" vertical="center" wrapText="1"/>
    </xf>
    <xf numFmtId="49" fontId="7" fillId="8" borderId="128" xfId="0" applyNumberFormat="1" applyFont="1" applyFill="1" applyBorder="1" applyAlignment="1">
      <alignment horizontal="center" vertical="center"/>
    </xf>
    <xf numFmtId="49" fontId="7" fillId="8" borderId="116" xfId="0" applyNumberFormat="1" applyFont="1" applyFill="1" applyBorder="1" applyAlignment="1">
      <alignment horizontal="center" vertical="center" wrapText="1"/>
    </xf>
    <xf numFmtId="49" fontId="7" fillId="8" borderId="116" xfId="0" applyNumberFormat="1" applyFont="1" applyFill="1" applyBorder="1" applyAlignment="1">
      <alignment horizontal="center" vertical="center"/>
    </xf>
    <xf numFmtId="0" fontId="7" fillId="8" borderId="116" xfId="0" applyFont="1" applyFill="1" applyBorder="1" applyAlignment="1">
      <alignment horizontal="center" vertical="center" wrapText="1"/>
    </xf>
    <xf numFmtId="0" fontId="7" fillId="8" borderId="129" xfId="0" applyFont="1" applyFill="1" applyBorder="1" applyAlignment="1">
      <alignment horizontal="center" vertical="center" wrapText="1"/>
    </xf>
    <xf numFmtId="0" fontId="7" fillId="8" borderId="128" xfId="0" applyFont="1" applyFill="1" applyBorder="1" applyAlignment="1">
      <alignment horizontal="center" vertical="center" wrapText="1"/>
    </xf>
    <xf numFmtId="0" fontId="7" fillId="8" borderId="127" xfId="0" applyFont="1" applyFill="1" applyBorder="1" applyAlignment="1">
      <alignment horizontal="center" vertical="center" wrapText="1"/>
    </xf>
    <xf numFmtId="49" fontId="23" fillId="3" borderId="0" xfId="0" applyNumberFormat="1" applyFont="1" applyFill="1" applyBorder="1" applyAlignment="1">
      <alignment horizontal="left" wrapText="1"/>
    </xf>
    <xf numFmtId="49" fontId="7" fillId="3" borderId="0" xfId="0" applyNumberFormat="1" applyFont="1" applyFill="1" applyAlignment="1">
      <alignment horizontal="left" vertical="top" wrapText="1"/>
    </xf>
    <xf numFmtId="49" fontId="7" fillId="3" borderId="0" xfId="0" applyNumberFormat="1" applyFont="1" applyFill="1" applyAlignment="1">
      <alignment horizontal="left" vertical="top"/>
    </xf>
    <xf numFmtId="0" fontId="12" fillId="3" borderId="89"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8" borderId="116" xfId="0" applyFont="1" applyFill="1" applyBorder="1" applyAlignment="1">
      <alignment horizontal="center" vertical="center" wrapText="1"/>
    </xf>
    <xf numFmtId="0" fontId="11" fillId="8" borderId="116" xfId="0" applyNumberFormat="1" applyFont="1" applyFill="1" applyBorder="1" applyAlignment="1"/>
    <xf numFmtId="0" fontId="12" fillId="8" borderId="116" xfId="0" applyNumberFormat="1" applyFont="1" applyFill="1" applyBorder="1" applyAlignment="1">
      <alignment horizontal="center"/>
    </xf>
    <xf numFmtId="49" fontId="8" fillId="3" borderId="0" xfId="0" applyNumberFormat="1" applyFont="1" applyFill="1" applyBorder="1" applyAlignment="1">
      <alignment horizontal="left" wrapText="1"/>
    </xf>
    <xf numFmtId="49" fontId="7" fillId="3" borderId="0" xfId="0" applyNumberFormat="1" applyFont="1" applyFill="1" applyAlignment="1">
      <alignment horizontal="left" wrapText="1"/>
    </xf>
    <xf numFmtId="49" fontId="7" fillId="3" borderId="116" xfId="0" applyNumberFormat="1" applyFont="1" applyFill="1" applyBorder="1" applyAlignment="1">
      <alignment horizontal="left" wrapText="1"/>
    </xf>
    <xf numFmtId="49" fontId="7" fillId="8" borderId="116" xfId="0" applyNumberFormat="1" applyFont="1" applyFill="1" applyBorder="1" applyAlignment="1">
      <alignment horizontal="left" vertical="center" wrapText="1"/>
    </xf>
    <xf numFmtId="49" fontId="7" fillId="8" borderId="116" xfId="0" applyNumberFormat="1" applyFont="1" applyFill="1" applyBorder="1" applyAlignment="1">
      <alignment horizontal="left" vertical="center"/>
    </xf>
    <xf numFmtId="0" fontId="21" fillId="3" borderId="0" xfId="31" applyFont="1" applyFill="1" applyBorder="1" applyAlignment="1">
      <alignment vertical="center" wrapText="1"/>
    </xf>
    <xf numFmtId="0" fontId="21" fillId="0" borderId="0" xfId="8" applyFont="1" applyFill="1" applyAlignment="1">
      <alignment vertical="center" wrapText="1"/>
    </xf>
    <xf numFmtId="0" fontId="21" fillId="3" borderId="0" xfId="8" applyFont="1" applyFill="1" applyAlignment="1">
      <alignment vertical="center" wrapText="1"/>
    </xf>
    <xf numFmtId="0" fontId="21" fillId="3" borderId="0" xfId="8" applyFont="1" applyFill="1" applyAlignment="1">
      <alignment vertical="center"/>
    </xf>
    <xf numFmtId="49" fontId="12" fillId="3" borderId="0" xfId="8" applyNumberFormat="1" applyFont="1" applyFill="1" applyBorder="1" applyAlignment="1">
      <alignment vertical="center" wrapText="1"/>
    </xf>
    <xf numFmtId="0" fontId="12" fillId="8" borderId="94" xfId="31" applyFont="1" applyFill="1" applyBorder="1" applyAlignment="1">
      <alignment horizontal="center" vertical="center" wrapText="1"/>
    </xf>
    <xf numFmtId="0" fontId="12" fillId="8" borderId="101" xfId="31" applyFont="1" applyFill="1" applyBorder="1" applyAlignment="1">
      <alignment horizontal="center" vertical="center"/>
    </xf>
    <xf numFmtId="0" fontId="12" fillId="8" borderId="95" xfId="31" applyFont="1" applyFill="1" applyBorder="1" applyAlignment="1">
      <alignment horizontal="center" vertical="center" wrapText="1"/>
    </xf>
    <xf numFmtId="0" fontId="12" fillId="8" borderId="102" xfId="31" applyFont="1" applyFill="1" applyBorder="1" applyAlignment="1">
      <alignment horizontal="center" vertical="center" wrapText="1"/>
    </xf>
    <xf numFmtId="168" fontId="12" fillId="8" borderId="96" xfId="1" applyNumberFormat="1" applyFont="1" applyFill="1" applyBorder="1" applyAlignment="1">
      <alignment horizontal="center" vertical="center"/>
    </xf>
    <xf numFmtId="168" fontId="12" fillId="8" borderId="97" xfId="1" applyNumberFormat="1" applyFont="1" applyFill="1" applyBorder="1" applyAlignment="1">
      <alignment horizontal="center" vertical="center"/>
    </xf>
    <xf numFmtId="168" fontId="12" fillId="8" borderId="98" xfId="1" applyNumberFormat="1" applyFont="1" applyFill="1" applyBorder="1" applyAlignment="1">
      <alignment horizontal="center" vertical="center"/>
    </xf>
    <xf numFmtId="168" fontId="12" fillId="8" borderId="99" xfId="1" applyNumberFormat="1" applyFont="1" applyFill="1" applyBorder="1" applyAlignment="1">
      <alignment horizontal="center" vertical="center"/>
    </xf>
    <xf numFmtId="168" fontId="12" fillId="8" borderId="100" xfId="1" applyNumberFormat="1" applyFont="1" applyFill="1" applyBorder="1" applyAlignment="1">
      <alignment horizontal="center" vertical="center"/>
    </xf>
    <xf numFmtId="0" fontId="22" fillId="3" borderId="0" xfId="0" applyNumberFormat="1" applyFont="1" applyFill="1" applyBorder="1" applyAlignment="1">
      <alignment horizontal="left" wrapText="1"/>
    </xf>
    <xf numFmtId="49" fontId="15" fillId="3" borderId="144" xfId="0" applyNumberFormat="1" applyFont="1" applyFill="1" applyBorder="1" applyAlignment="1">
      <alignment horizontal="left" vertical="center" wrapText="1"/>
    </xf>
    <xf numFmtId="49" fontId="15" fillId="3" borderId="143" xfId="0" applyNumberFormat="1" applyFont="1" applyFill="1" applyBorder="1" applyAlignment="1">
      <alignment horizontal="left" vertical="center" wrapText="1"/>
    </xf>
    <xf numFmtId="49" fontId="15" fillId="3" borderId="142" xfId="0" applyNumberFormat="1" applyFont="1" applyFill="1" applyBorder="1" applyAlignment="1">
      <alignment horizontal="left" vertical="center" wrapText="1"/>
    </xf>
    <xf numFmtId="49" fontId="15" fillId="8" borderId="141" xfId="0" applyNumberFormat="1" applyFont="1" applyFill="1" applyBorder="1" applyAlignment="1">
      <alignment horizontal="center" vertical="center" wrapText="1"/>
    </xf>
    <xf numFmtId="49" fontId="15" fillId="8" borderId="141" xfId="0" applyNumberFormat="1" applyFont="1" applyFill="1" applyBorder="1" applyAlignment="1">
      <alignment horizontal="center" vertical="center"/>
    </xf>
    <xf numFmtId="0" fontId="17" fillId="8" borderId="153" xfId="0" applyFont="1" applyFill="1" applyBorder="1" applyAlignment="1">
      <alignment horizontal="center" vertical="center"/>
    </xf>
    <xf numFmtId="0" fontId="70" fillId="8" borderId="152" xfId="0" applyFont="1" applyFill="1" applyBorder="1" applyAlignment="1">
      <alignment horizontal="center" vertical="center"/>
    </xf>
    <xf numFmtId="0" fontId="70" fillId="8" borderId="151" xfId="0" applyFont="1" applyFill="1" applyBorder="1" applyAlignment="1">
      <alignment horizontal="center" vertical="center"/>
    </xf>
    <xf numFmtId="43" fontId="7" fillId="3" borderId="76" xfId="1" applyFont="1" applyFill="1" applyBorder="1" applyAlignment="1">
      <alignment horizontal="center"/>
    </xf>
    <xf numFmtId="43" fontId="7" fillId="3" borderId="0" xfId="1" applyFont="1" applyFill="1" applyBorder="1" applyAlignment="1">
      <alignment horizontal="center"/>
    </xf>
    <xf numFmtId="43" fontId="7" fillId="3" borderId="18" xfId="1" applyFont="1" applyFill="1" applyBorder="1" applyAlignment="1">
      <alignment horizontal="center"/>
    </xf>
    <xf numFmtId="49" fontId="8" fillId="3" borderId="0" xfId="8" applyNumberFormat="1" applyFont="1" applyFill="1" applyAlignment="1">
      <alignment horizontal="left" wrapText="1"/>
    </xf>
    <xf numFmtId="49" fontId="7" fillId="8" borderId="139" xfId="8" applyNumberFormat="1" applyFont="1" applyFill="1" applyBorder="1" applyAlignment="1">
      <alignment horizontal="center" vertical="center"/>
    </xf>
    <xf numFmtId="49" fontId="7" fillId="8" borderId="140" xfId="8" applyNumberFormat="1" applyFont="1" applyFill="1" applyBorder="1" applyAlignment="1">
      <alignment horizontal="center" vertical="center"/>
    </xf>
    <xf numFmtId="49" fontId="7" fillId="8" borderId="156" xfId="8" applyNumberFormat="1" applyFont="1" applyFill="1" applyBorder="1" applyAlignment="1">
      <alignment horizontal="center" vertical="center"/>
    </xf>
    <xf numFmtId="49" fontId="7" fillId="8" borderId="155" xfId="8" applyNumberFormat="1" applyFont="1" applyFill="1" applyBorder="1" applyAlignment="1">
      <alignment horizontal="center" vertical="center"/>
    </xf>
    <xf numFmtId="49" fontId="7" fillId="8" borderId="141" xfId="8" applyNumberFormat="1" applyFont="1" applyFill="1" applyBorder="1" applyAlignment="1">
      <alignment horizontal="center" vertical="center"/>
    </xf>
    <xf numFmtId="49" fontId="7" fillId="8" borderId="157" xfId="8" applyNumberFormat="1" applyFont="1" applyFill="1" applyBorder="1" applyAlignment="1">
      <alignment horizontal="center" vertical="center"/>
    </xf>
    <xf numFmtId="0" fontId="8" fillId="3" borderId="0" xfId="8" applyFont="1" applyFill="1" applyBorder="1" applyAlignment="1">
      <alignment horizontal="left" wrapText="1"/>
    </xf>
    <xf numFmtId="0" fontId="2" fillId="3" borderId="0" xfId="8" applyNumberFormat="1" applyFont="1" applyFill="1" applyBorder="1" applyAlignment="1"/>
    <xf numFmtId="49" fontId="7" fillId="6" borderId="140" xfId="8" applyNumberFormat="1" applyFont="1" applyFill="1" applyBorder="1" applyAlignment="1">
      <alignment horizontal="center" vertical="center"/>
    </xf>
    <xf numFmtId="49" fontId="7" fillId="6" borderId="156" xfId="8" applyNumberFormat="1" applyFont="1" applyFill="1" applyBorder="1" applyAlignment="1">
      <alignment horizontal="center" vertical="center"/>
    </xf>
    <xf numFmtId="49" fontId="7" fillId="6" borderId="157" xfId="8" applyNumberFormat="1" applyFont="1" applyFill="1" applyBorder="1" applyAlignment="1">
      <alignment horizontal="center" vertical="center"/>
    </xf>
    <xf numFmtId="49" fontId="8" fillId="3" borderId="0" xfId="8" applyNumberFormat="1" applyFont="1" applyFill="1" applyAlignment="1">
      <alignment horizontal="left" vertical="center" wrapText="1"/>
    </xf>
    <xf numFmtId="0" fontId="15" fillId="3" borderId="159" xfId="61" applyNumberFormat="1" applyFont="1" applyFill="1" applyBorder="1" applyAlignment="1">
      <alignment horizontal="center" vertical="center"/>
    </xf>
    <xf numFmtId="0" fontId="15" fillId="3" borderId="9" xfId="61" applyNumberFormat="1" applyFont="1" applyFill="1" applyBorder="1" applyAlignment="1">
      <alignment horizontal="center" vertical="center"/>
    </xf>
    <xf numFmtId="0" fontId="15" fillId="3" borderId="22" xfId="61" applyNumberFormat="1" applyFont="1" applyFill="1" applyBorder="1" applyAlignment="1">
      <alignment horizontal="center" vertical="center"/>
    </xf>
    <xf numFmtId="192" fontId="22" fillId="3" borderId="0" xfId="61" applyFont="1" applyFill="1" applyAlignment="1">
      <alignment horizontal="left" vertical="top"/>
    </xf>
    <xf numFmtId="0" fontId="30" fillId="3" borderId="76" xfId="61" applyNumberFormat="1" applyFont="1" applyFill="1" applyBorder="1" applyAlignment="1">
      <alignment horizontal="left"/>
    </xf>
    <xf numFmtId="0" fontId="30" fillId="3" borderId="0" xfId="61" applyNumberFormat="1" applyFont="1" applyFill="1" applyAlignment="1">
      <alignment horizontal="left"/>
    </xf>
    <xf numFmtId="0" fontId="13" fillId="0" borderId="26" xfId="61" applyNumberFormat="1" applyFont="1" applyFill="1" applyBorder="1" applyAlignment="1">
      <alignment horizontal="left" vertical="top" wrapText="1"/>
    </xf>
    <xf numFmtId="0" fontId="13" fillId="0" borderId="26" xfId="61" applyNumberFormat="1" applyFont="1" applyFill="1" applyBorder="1" applyAlignment="1">
      <alignment horizontal="left" vertical="top"/>
    </xf>
    <xf numFmtId="0" fontId="15" fillId="8" borderId="141" xfId="61" applyNumberFormat="1" applyFont="1" applyFill="1" applyBorder="1" applyAlignment="1">
      <alignment horizontal="center" vertical="center"/>
    </xf>
    <xf numFmtId="0" fontId="13" fillId="8" borderId="141" xfId="61" applyNumberFormat="1" applyFont="1" applyFill="1" applyBorder="1" applyAlignment="1">
      <alignment horizontal="center" vertical="center"/>
    </xf>
    <xf numFmtId="192" fontId="22" fillId="3" borderId="158" xfId="61" applyFont="1" applyFill="1" applyBorder="1" applyAlignment="1">
      <alignment horizontal="left"/>
    </xf>
    <xf numFmtId="0" fontId="13" fillId="3" borderId="0" xfId="52" applyNumberFormat="1" applyFont="1" applyFill="1" applyAlignment="1">
      <alignment horizontal="left" vertical="top"/>
    </xf>
    <xf numFmtId="49" fontId="7" fillId="8" borderId="139" xfId="20" applyNumberFormat="1" applyFont="1" applyFill="1" applyBorder="1" applyAlignment="1">
      <alignment horizontal="center" vertical="center" wrapText="1"/>
    </xf>
    <xf numFmtId="49" fontId="7" fillId="8" borderId="21" xfId="20" applyNumberFormat="1" applyFont="1" applyFill="1" applyBorder="1" applyAlignment="1">
      <alignment horizontal="center" vertical="center" wrapText="1"/>
    </xf>
    <xf numFmtId="0" fontId="15" fillId="8" borderId="137" xfId="52" applyNumberFormat="1" applyFont="1" applyFill="1" applyBorder="1" applyAlignment="1">
      <alignment horizontal="center" vertical="top"/>
    </xf>
    <xf numFmtId="0" fontId="15" fillId="8" borderId="162" xfId="52" applyNumberFormat="1" applyFont="1" applyFill="1" applyBorder="1" applyAlignment="1">
      <alignment horizontal="center" vertical="top"/>
    </xf>
    <xf numFmtId="0" fontId="15" fillId="8" borderId="161" xfId="52" applyNumberFormat="1" applyFont="1" applyFill="1" applyBorder="1" applyAlignment="1">
      <alignment horizontal="center" vertical="top"/>
    </xf>
    <xf numFmtId="49" fontId="7" fillId="8" borderId="160" xfId="20" applyNumberFormat="1" applyFont="1" applyFill="1" applyBorder="1" applyAlignment="1">
      <alignment horizontal="center" vertical="center" wrapText="1"/>
    </xf>
    <xf numFmtId="49" fontId="7" fillId="8" borderId="110" xfId="20" applyNumberFormat="1" applyFont="1" applyFill="1" applyBorder="1" applyAlignment="1">
      <alignment horizontal="center" vertical="center" wrapText="1"/>
    </xf>
    <xf numFmtId="0" fontId="15" fillId="8" borderId="141" xfId="52" applyNumberFormat="1" applyFont="1" applyFill="1" applyBorder="1" applyAlignment="1">
      <alignment horizontal="center" vertical="top"/>
    </xf>
    <xf numFmtId="0" fontId="12" fillId="8" borderId="144" xfId="24" applyFont="1" applyFill="1" applyBorder="1" applyAlignment="1">
      <alignment horizontal="center" vertical="center"/>
    </xf>
    <xf numFmtId="0" fontId="12" fillId="8" borderId="142" xfId="24" applyFont="1" applyFill="1" applyBorder="1" applyAlignment="1">
      <alignment horizontal="center" vertical="center"/>
    </xf>
    <xf numFmtId="0" fontId="15" fillId="8" borderId="89" xfId="55" applyNumberFormat="1" applyFont="1" applyFill="1" applyBorder="1" applyAlignment="1">
      <alignment horizontal="center" vertical="center" wrapText="1"/>
    </xf>
    <xf numFmtId="0" fontId="15" fillId="8" borderId="29" xfId="55" applyNumberFormat="1" applyFont="1" applyFill="1" applyBorder="1" applyAlignment="1">
      <alignment horizontal="center" vertical="center" wrapText="1"/>
    </xf>
    <xf numFmtId="0" fontId="15" fillId="8" borderId="22" xfId="55" applyNumberFormat="1" applyFont="1" applyFill="1" applyBorder="1" applyAlignment="1">
      <alignment horizontal="center" vertical="center" wrapText="1"/>
    </xf>
    <xf numFmtId="0" fontId="12" fillId="8" borderId="159" xfId="24" applyFont="1" applyFill="1" applyBorder="1" applyAlignment="1">
      <alignment horizontal="center" vertical="center" wrapText="1"/>
    </xf>
    <xf numFmtId="0" fontId="12" fillId="8" borderId="22" xfId="24" applyFont="1" applyFill="1" applyBorder="1" applyAlignment="1">
      <alignment horizontal="center" vertical="center" wrapText="1"/>
    </xf>
    <xf numFmtId="0" fontId="15" fillId="8" borderId="141" xfId="55" applyNumberFormat="1" applyFont="1" applyFill="1" applyBorder="1" applyAlignment="1">
      <alignment horizontal="center" vertical="center" wrapText="1"/>
    </xf>
    <xf numFmtId="0" fontId="15" fillId="8" borderId="159" xfId="55" applyNumberFormat="1" applyFont="1" applyFill="1" applyBorder="1" applyAlignment="1">
      <alignment horizontal="center" vertical="center" wrapText="1"/>
    </xf>
    <xf numFmtId="0" fontId="15" fillId="3" borderId="26" xfId="55" applyNumberFormat="1" applyFont="1" applyFill="1" applyBorder="1" applyAlignment="1">
      <alignment horizontal="center"/>
    </xf>
    <xf numFmtId="0" fontId="12" fillId="8" borderId="9" xfId="24" applyFont="1" applyFill="1" applyBorder="1" applyAlignment="1">
      <alignment horizontal="center" vertical="center" wrapText="1"/>
    </xf>
    <xf numFmtId="0" fontId="13" fillId="3" borderId="26" xfId="51" applyNumberFormat="1" applyFont="1" applyFill="1" applyBorder="1" applyAlignment="1">
      <alignment horizontal="left" vertical="top" wrapText="1"/>
    </xf>
    <xf numFmtId="0" fontId="13" fillId="3" borderId="26" xfId="51" applyNumberFormat="1" applyFont="1" applyFill="1" applyBorder="1" applyAlignment="1">
      <alignment horizontal="left" vertical="top"/>
    </xf>
    <xf numFmtId="0" fontId="13" fillId="3" borderId="141" xfId="55" applyNumberFormat="1" applyFont="1" applyFill="1" applyBorder="1" applyAlignment="1">
      <alignment horizontal="center" vertical="center"/>
    </xf>
    <xf numFmtId="49" fontId="7" fillId="8" borderId="77" xfId="20" applyNumberFormat="1" applyFont="1" applyFill="1" applyBorder="1" applyAlignment="1">
      <alignment horizontal="center" vertical="center" wrapText="1"/>
    </xf>
    <xf numFmtId="49" fontId="7" fillId="8" borderId="21" xfId="20" applyNumberFormat="1" applyFont="1" applyFill="1" applyBorder="1" applyAlignment="1">
      <alignment horizontal="center" vertical="center"/>
    </xf>
    <xf numFmtId="0" fontId="15" fillId="8" borderId="9" xfId="55" applyNumberFormat="1" applyFont="1" applyFill="1" applyBorder="1" applyAlignment="1">
      <alignment horizontal="center" vertical="center" wrapText="1"/>
    </xf>
    <xf numFmtId="192" fontId="12" fillId="8" borderId="144" xfId="55" applyFont="1" applyFill="1" applyBorder="1" applyAlignment="1">
      <alignment horizontal="center" vertical="center" wrapText="1"/>
    </xf>
    <xf numFmtId="192" fontId="12" fillId="8" borderId="143" xfId="55" applyFont="1" applyFill="1" applyBorder="1" applyAlignment="1">
      <alignment horizontal="center" vertical="center" wrapText="1"/>
    </xf>
    <xf numFmtId="192" fontId="12" fillId="8" borderId="142" xfId="55" applyFont="1" applyFill="1" applyBorder="1" applyAlignment="1">
      <alignment horizontal="center" vertical="center" wrapText="1"/>
    </xf>
    <xf numFmtId="192" fontId="12" fillId="8" borderId="141" xfId="55" applyFont="1" applyFill="1" applyBorder="1" applyAlignment="1">
      <alignment horizontal="center" vertical="center" wrapText="1"/>
    </xf>
    <xf numFmtId="0" fontId="12" fillId="8" borderId="144" xfId="24" applyFont="1" applyFill="1" applyBorder="1" applyAlignment="1">
      <alignment horizontal="center" vertical="center" wrapText="1"/>
    </xf>
    <xf numFmtId="0" fontId="12" fillId="8" borderId="142" xfId="24" applyFont="1" applyFill="1" applyBorder="1" applyAlignment="1">
      <alignment horizontal="center" vertical="center" wrapText="1"/>
    </xf>
    <xf numFmtId="0" fontId="15" fillId="8" borderId="144" xfId="51" applyNumberFormat="1" applyFont="1" applyFill="1" applyBorder="1" applyAlignment="1">
      <alignment horizontal="center" vertical="center" wrapText="1"/>
    </xf>
    <xf numFmtId="0" fontId="15" fillId="8" borderId="142" xfId="51" applyNumberFormat="1" applyFont="1" applyFill="1" applyBorder="1" applyAlignment="1">
      <alignment horizontal="center" vertical="center" wrapText="1"/>
    </xf>
    <xf numFmtId="0" fontId="15" fillId="8" borderId="144" xfId="51" applyNumberFormat="1" applyFont="1" applyFill="1" applyBorder="1" applyAlignment="1">
      <alignment horizontal="center"/>
    </xf>
    <xf numFmtId="0" fontId="15" fillId="8" borderId="143" xfId="51" applyNumberFormat="1" applyFont="1" applyFill="1" applyBorder="1" applyAlignment="1">
      <alignment horizontal="center"/>
    </xf>
    <xf numFmtId="0" fontId="15" fillId="8" borderId="142" xfId="51" applyNumberFormat="1" applyFont="1" applyFill="1" applyBorder="1" applyAlignment="1">
      <alignment horizontal="center"/>
    </xf>
    <xf numFmtId="0" fontId="15" fillId="8" borderId="144" xfId="56" applyNumberFormat="1" applyFont="1" applyFill="1" applyBorder="1" applyAlignment="1">
      <alignment horizontal="center"/>
    </xf>
    <xf numFmtId="0" fontId="15" fillId="8" borderId="143" xfId="56" applyNumberFormat="1" applyFont="1" applyFill="1" applyBorder="1" applyAlignment="1">
      <alignment horizontal="center"/>
    </xf>
    <xf numFmtId="0" fontId="15" fillId="8" borderId="142" xfId="56" applyNumberFormat="1" applyFont="1" applyFill="1" applyBorder="1" applyAlignment="1">
      <alignment horizontal="center"/>
    </xf>
    <xf numFmtId="192" fontId="12" fillId="8" borderId="141" xfId="56" applyFont="1" applyFill="1" applyBorder="1" applyAlignment="1">
      <alignment horizontal="center" vertical="center" wrapText="1"/>
    </xf>
    <xf numFmtId="0" fontId="12" fillId="8" borderId="141" xfId="0" applyFont="1" applyFill="1" applyBorder="1" applyAlignment="1">
      <alignment horizontal="center" vertical="center" wrapText="1"/>
    </xf>
    <xf numFmtId="192" fontId="12" fillId="8" borderId="144" xfId="56" applyFont="1" applyFill="1" applyBorder="1" applyAlignment="1">
      <alignment horizontal="center" vertical="center" wrapText="1"/>
    </xf>
    <xf numFmtId="0" fontId="15" fillId="8" borderId="141" xfId="56" applyNumberFormat="1" applyFont="1" applyFill="1" applyBorder="1" applyAlignment="1">
      <alignment horizontal="center" vertical="center" wrapText="1"/>
    </xf>
    <xf numFmtId="0" fontId="12" fillId="8" borderId="141" xfId="24" applyFont="1" applyFill="1" applyBorder="1" applyAlignment="1">
      <alignment horizontal="center" vertical="center"/>
    </xf>
    <xf numFmtId="0" fontId="13" fillId="8" borderId="141" xfId="56" applyNumberFormat="1" applyFont="1" applyFill="1" applyBorder="1" applyAlignment="1">
      <alignment horizontal="center" vertical="center"/>
    </xf>
    <xf numFmtId="3" fontId="12" fillId="8" borderId="159" xfId="23" applyNumberFormat="1" applyFont="1" applyFill="1" applyBorder="1" applyAlignment="1">
      <alignment horizontal="center" vertical="center" wrapText="1"/>
    </xf>
    <xf numFmtId="3" fontId="12" fillId="8" borderId="22" xfId="23" applyNumberFormat="1" applyFont="1" applyFill="1" applyBorder="1" applyAlignment="1">
      <alignment horizontal="center" vertical="center" wrapText="1"/>
    </xf>
    <xf numFmtId="0" fontId="15" fillId="8" borderId="159" xfId="56" applyNumberFormat="1" applyFont="1" applyFill="1" applyBorder="1" applyAlignment="1">
      <alignment horizontal="center" vertical="center" wrapText="1"/>
    </xf>
    <xf numFmtId="0" fontId="15" fillId="8" borderId="22" xfId="56" applyNumberFormat="1" applyFont="1" applyFill="1" applyBorder="1" applyAlignment="1">
      <alignment horizontal="center" vertical="center" wrapText="1"/>
    </xf>
    <xf numFmtId="0" fontId="15" fillId="8" borderId="144" xfId="56" applyNumberFormat="1" applyFont="1" applyFill="1" applyBorder="1" applyAlignment="1">
      <alignment horizontal="center" vertical="center"/>
    </xf>
    <xf numFmtId="0" fontId="15" fillId="8" borderId="142" xfId="56" applyNumberFormat="1" applyFont="1" applyFill="1" applyBorder="1" applyAlignment="1">
      <alignment horizontal="center" vertical="center"/>
    </xf>
    <xf numFmtId="0" fontId="15" fillId="8" borderId="144" xfId="57" applyNumberFormat="1" applyFont="1" applyFill="1" applyBorder="1" applyAlignment="1">
      <alignment horizontal="center"/>
    </xf>
    <xf numFmtId="0" fontId="15" fillId="8" borderId="143" xfId="57" applyNumberFormat="1" applyFont="1" applyFill="1" applyBorder="1" applyAlignment="1">
      <alignment horizontal="center"/>
    </xf>
    <xf numFmtId="0" fontId="15" fillId="8" borderId="142" xfId="57" applyNumberFormat="1" applyFont="1" applyFill="1" applyBorder="1" applyAlignment="1">
      <alignment horizontal="center"/>
    </xf>
    <xf numFmtId="192" fontId="12" fillId="8" borderId="144" xfId="57" applyFont="1" applyFill="1" applyBorder="1" applyAlignment="1">
      <alignment horizontal="center" vertical="center" wrapText="1"/>
    </xf>
    <xf numFmtId="192" fontId="12" fillId="8" borderId="143" xfId="57" applyFont="1" applyFill="1" applyBorder="1" applyAlignment="1">
      <alignment horizontal="center" vertical="center" wrapText="1"/>
    </xf>
    <xf numFmtId="192" fontId="12" fillId="8" borderId="142" xfId="57" applyFont="1" applyFill="1" applyBorder="1" applyAlignment="1">
      <alignment horizontal="center" vertical="center" wrapText="1"/>
    </xf>
    <xf numFmtId="0" fontId="15" fillId="8" borderId="159" xfId="57" applyNumberFormat="1" applyFont="1" applyFill="1" applyBorder="1" applyAlignment="1">
      <alignment horizontal="center" vertical="center" wrapText="1"/>
    </xf>
    <xf numFmtId="0" fontId="15" fillId="8" borderId="22" xfId="57" applyNumberFormat="1" applyFont="1" applyFill="1" applyBorder="1" applyAlignment="1">
      <alignment horizontal="center" vertical="center" wrapText="1"/>
    </xf>
    <xf numFmtId="0" fontId="13" fillId="3" borderId="141" xfId="57" applyNumberFormat="1" applyFont="1" applyFill="1" applyBorder="1" applyAlignment="1">
      <alignment horizontal="center" vertical="center"/>
    </xf>
    <xf numFmtId="0" fontId="15" fillId="8" borderId="141" xfId="57" applyNumberFormat="1" applyFont="1" applyFill="1" applyBorder="1" applyAlignment="1">
      <alignment horizontal="center" vertical="center" wrapText="1"/>
    </xf>
    <xf numFmtId="0" fontId="15" fillId="8" borderId="144" xfId="57" applyNumberFormat="1" applyFont="1" applyFill="1" applyBorder="1" applyAlignment="1">
      <alignment horizontal="center" vertical="center" wrapText="1"/>
    </xf>
    <xf numFmtId="0" fontId="15" fillId="8" borderId="142" xfId="57" applyNumberFormat="1" applyFont="1" applyFill="1" applyBorder="1" applyAlignment="1">
      <alignment horizontal="center" vertical="center" wrapText="1"/>
    </xf>
    <xf numFmtId="169" fontId="8" fillId="3" borderId="0" xfId="58" applyNumberFormat="1" applyFont="1" applyFill="1" applyBorder="1" applyAlignment="1">
      <alignment horizontal="left" vertical="top"/>
    </xf>
    <xf numFmtId="192" fontId="15" fillId="3" borderId="94" xfId="58" applyFont="1" applyFill="1" applyBorder="1" applyAlignment="1">
      <alignment horizontal="center"/>
    </xf>
    <xf numFmtId="192" fontId="15" fillId="3" borderId="107" xfId="58" applyFont="1" applyFill="1" applyBorder="1" applyAlignment="1">
      <alignment horizontal="center"/>
    </xf>
    <xf numFmtId="192" fontId="15" fillId="3" borderId="95" xfId="58" applyFont="1" applyFill="1" applyBorder="1" applyAlignment="1">
      <alignment horizontal="center"/>
    </xf>
    <xf numFmtId="169" fontId="8" fillId="3" borderId="0" xfId="58" applyNumberFormat="1" applyFont="1" applyFill="1" applyBorder="1" applyAlignment="1">
      <alignment horizontal="left" vertical="top" wrapText="1"/>
    </xf>
    <xf numFmtId="194" fontId="11" fillId="3" borderId="159" xfId="0" applyNumberFormat="1" applyFont="1" applyFill="1" applyBorder="1" applyAlignment="1">
      <alignment horizontal="center" vertical="center" wrapText="1"/>
    </xf>
    <xf numFmtId="194" fontId="11" fillId="3" borderId="9" xfId="0" applyNumberFormat="1" applyFont="1" applyFill="1" applyBorder="1" applyAlignment="1">
      <alignment horizontal="center" vertical="center" wrapText="1"/>
    </xf>
    <xf numFmtId="194" fontId="11" fillId="3" borderId="22" xfId="0" applyNumberFormat="1" applyFont="1" applyFill="1" applyBorder="1" applyAlignment="1">
      <alignment horizontal="center" vertical="center" wrapText="1"/>
    </xf>
    <xf numFmtId="0" fontId="11" fillId="3" borderId="159"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5" fillId="8" borderId="159" xfId="0" applyNumberFormat="1" applyFont="1" applyFill="1" applyBorder="1" applyAlignment="1">
      <alignment horizontal="center" vertical="center" wrapText="1"/>
    </xf>
    <xf numFmtId="0" fontId="15" fillId="8" borderId="22" xfId="0" applyNumberFormat="1" applyFont="1" applyFill="1" applyBorder="1" applyAlignment="1">
      <alignment horizontal="center" vertical="center" wrapText="1"/>
    </xf>
    <xf numFmtId="0" fontId="15" fillId="8" borderId="141" xfId="0" applyNumberFormat="1" applyFont="1" applyFill="1" applyBorder="1" applyAlignment="1">
      <alignment horizontal="center" vertical="center" wrapText="1"/>
    </xf>
    <xf numFmtId="0" fontId="55" fillId="8" borderId="159" xfId="0" applyNumberFormat="1" applyFont="1" applyFill="1" applyBorder="1" applyAlignment="1">
      <alignment horizontal="center" vertical="center" wrapText="1"/>
    </xf>
    <xf numFmtId="0" fontId="55" fillId="8" borderId="22" xfId="0" applyNumberFormat="1" applyFont="1" applyFill="1" applyBorder="1" applyAlignment="1">
      <alignment horizontal="center" vertical="center" wrapText="1"/>
    </xf>
    <xf numFmtId="0" fontId="15" fillId="8" borderId="144" xfId="0" applyNumberFormat="1" applyFont="1" applyFill="1" applyBorder="1" applyAlignment="1">
      <alignment horizontal="center" vertical="center" wrapText="1"/>
    </xf>
    <xf numFmtId="0" fontId="15" fillId="8" borderId="143" xfId="0" applyNumberFormat="1" applyFont="1" applyFill="1" applyBorder="1" applyAlignment="1">
      <alignment horizontal="center" vertical="center" wrapText="1"/>
    </xf>
    <xf numFmtId="0" fontId="15" fillId="8" borderId="142" xfId="0" applyNumberFormat="1" applyFont="1" applyFill="1" applyBorder="1" applyAlignment="1">
      <alignment horizontal="center" vertical="center" wrapText="1"/>
    </xf>
    <xf numFmtId="0" fontId="12" fillId="8" borderId="141" xfId="0" applyNumberFormat="1" applyFont="1" applyFill="1" applyBorder="1" applyAlignment="1">
      <alignment horizontal="center" vertical="center" wrapText="1"/>
    </xf>
    <xf numFmtId="0" fontId="15" fillId="8" borderId="141" xfId="60" applyNumberFormat="1" applyFont="1" applyFill="1" applyBorder="1" applyAlignment="1">
      <alignment horizontal="center" vertical="center" wrapText="1"/>
    </xf>
    <xf numFmtId="192" fontId="15" fillId="3" borderId="26" xfId="60" applyFont="1" applyFill="1" applyBorder="1" applyAlignment="1">
      <alignment horizontal="left" vertical="center"/>
    </xf>
    <xf numFmtId="0" fontId="15" fillId="8" borderId="174" xfId="60" applyNumberFormat="1" applyFont="1" applyFill="1" applyBorder="1" applyAlignment="1">
      <alignment horizontal="center" vertical="center" wrapText="1"/>
    </xf>
    <xf numFmtId="0" fontId="15" fillId="8" borderId="22" xfId="60" applyNumberFormat="1" applyFont="1" applyFill="1" applyBorder="1" applyAlignment="1">
      <alignment horizontal="center" vertical="center" wrapText="1"/>
    </xf>
    <xf numFmtId="0" fontId="15" fillId="8" borderId="175" xfId="0" applyNumberFormat="1" applyFont="1" applyFill="1" applyBorder="1" applyAlignment="1">
      <alignment horizontal="center" vertical="center" wrapText="1"/>
    </xf>
    <xf numFmtId="0" fontId="15" fillId="8" borderId="173" xfId="0" applyNumberFormat="1" applyFont="1" applyFill="1" applyBorder="1" applyAlignment="1">
      <alignment horizontal="center" vertical="center" wrapText="1"/>
    </xf>
    <xf numFmtId="0" fontId="15" fillId="8" borderId="172" xfId="0" applyNumberFormat="1" applyFont="1" applyFill="1" applyBorder="1" applyAlignment="1">
      <alignment horizontal="center" vertical="center" wrapText="1"/>
    </xf>
    <xf numFmtId="2" fontId="15" fillId="8" borderId="141" xfId="1" applyNumberFormat="1" applyFont="1" applyFill="1" applyBorder="1" applyAlignment="1">
      <alignment horizontal="center" vertical="center" wrapText="1"/>
    </xf>
    <xf numFmtId="0" fontId="15" fillId="8" borderId="173" xfId="60" applyNumberFormat="1" applyFont="1" applyFill="1" applyBorder="1" applyAlignment="1">
      <alignment horizontal="center" vertical="center" wrapText="1"/>
    </xf>
    <xf numFmtId="0" fontId="15" fillId="8" borderId="172" xfId="60" applyNumberFormat="1" applyFont="1" applyFill="1" applyBorder="1" applyAlignment="1">
      <alignment horizontal="center" vertical="center" wrapText="1"/>
    </xf>
    <xf numFmtId="192" fontId="11" fillId="3" borderId="9" xfId="60" applyFont="1" applyFill="1" applyBorder="1" applyAlignment="1">
      <alignment horizontal="center" vertical="center" wrapText="1"/>
    </xf>
    <xf numFmtId="192" fontId="11" fillId="3" borderId="22" xfId="60" applyFont="1" applyFill="1" applyBorder="1" applyAlignment="1">
      <alignment horizontal="center" vertical="center" wrapText="1"/>
    </xf>
    <xf numFmtId="194" fontId="11" fillId="3" borderId="159" xfId="60" applyNumberFormat="1" applyFont="1" applyFill="1" applyBorder="1" applyAlignment="1">
      <alignment horizontal="center" vertical="center" wrapText="1"/>
    </xf>
    <xf numFmtId="194" fontId="11" fillId="3" borderId="22" xfId="60" applyNumberFormat="1" applyFont="1" applyFill="1" applyBorder="1" applyAlignment="1">
      <alignment horizontal="center" vertical="center" wrapText="1"/>
    </xf>
    <xf numFmtId="194" fontId="11" fillId="3" borderId="9" xfId="60" applyNumberFormat="1" applyFont="1" applyFill="1" applyBorder="1" applyAlignment="1">
      <alignment horizontal="center" vertical="center" wrapText="1"/>
    </xf>
    <xf numFmtId="192" fontId="11" fillId="3" borderId="159" xfId="60" applyFont="1" applyFill="1" applyBorder="1" applyAlignment="1">
      <alignment horizontal="center" vertical="center" wrapText="1"/>
    </xf>
    <xf numFmtId="0" fontId="13" fillId="3" borderId="0" xfId="0" applyFont="1" applyFill="1" applyBorder="1" applyAlignment="1">
      <alignment horizontal="left" vertical="top" wrapText="1"/>
    </xf>
    <xf numFmtId="0" fontId="13" fillId="3" borderId="0" xfId="0" applyFont="1" applyFill="1" applyBorder="1" applyAlignment="1">
      <alignment horizontal="left" vertical="top"/>
    </xf>
    <xf numFmtId="0" fontId="30" fillId="8" borderId="94" xfId="61" applyNumberFormat="1" applyFont="1" applyFill="1" applyBorder="1" applyAlignment="1">
      <alignment horizontal="center" vertical="center" wrapText="1"/>
    </xf>
    <xf numFmtId="0" fontId="30" fillId="8" borderId="101" xfId="61" applyNumberFormat="1" applyFont="1" applyFill="1" applyBorder="1" applyAlignment="1">
      <alignment horizontal="center" vertical="center" wrapText="1"/>
    </xf>
    <xf numFmtId="0" fontId="30" fillId="8" borderId="107" xfId="61" applyNumberFormat="1" applyFont="1" applyFill="1" applyBorder="1" applyAlignment="1">
      <alignment horizontal="center" vertical="center" wrapText="1"/>
    </xf>
    <xf numFmtId="0" fontId="30" fillId="8" borderId="108" xfId="61" applyNumberFormat="1" applyFont="1" applyFill="1" applyBorder="1" applyAlignment="1">
      <alignment horizontal="center" vertical="center" wrapText="1"/>
    </xf>
    <xf numFmtId="0" fontId="30" fillId="8" borderId="114" xfId="61" applyNumberFormat="1" applyFont="1" applyFill="1" applyBorder="1" applyAlignment="1">
      <alignment horizontal="center" vertical="center" wrapText="1"/>
    </xf>
    <xf numFmtId="0" fontId="30" fillId="8" borderId="115" xfId="61" applyNumberFormat="1" applyFont="1" applyFill="1" applyBorder="1" applyAlignment="1">
      <alignment horizontal="center" vertical="center" wrapText="1"/>
    </xf>
    <xf numFmtId="0" fontId="30" fillId="8" borderId="95" xfId="61" applyNumberFormat="1" applyFont="1" applyFill="1" applyBorder="1" applyAlignment="1">
      <alignment horizontal="center" vertical="center" wrapText="1"/>
    </xf>
    <xf numFmtId="192" fontId="66" fillId="3" borderId="174" xfId="61" applyFont="1" applyFill="1" applyBorder="1" applyAlignment="1">
      <alignment horizontal="center" vertical="center" wrapText="1"/>
    </xf>
    <xf numFmtId="192" fontId="66" fillId="3" borderId="9" xfId="61" applyFont="1" applyFill="1" applyBorder="1" applyAlignment="1">
      <alignment horizontal="center" vertical="center"/>
    </xf>
    <xf numFmtId="192" fontId="66" fillId="3" borderId="22" xfId="61" applyFont="1" applyFill="1" applyBorder="1" applyAlignment="1">
      <alignment horizontal="center" vertical="center"/>
    </xf>
    <xf numFmtId="192" fontId="66" fillId="3" borderId="9" xfId="61" applyFont="1" applyFill="1" applyBorder="1" applyAlignment="1">
      <alignment horizontal="center" vertical="center" wrapText="1"/>
    </xf>
    <xf numFmtId="192" fontId="66" fillId="3" borderId="22" xfId="61" applyFont="1" applyFill="1" applyBorder="1" applyAlignment="1">
      <alignment horizontal="center" vertical="center" wrapText="1"/>
    </xf>
    <xf numFmtId="192" fontId="66" fillId="3" borderId="174" xfId="61" applyFont="1" applyFill="1" applyBorder="1" applyAlignment="1">
      <alignment horizontal="center" vertical="center"/>
    </xf>
    <xf numFmtId="43" fontId="15" fillId="3" borderId="0" xfId="1" applyFont="1" applyFill="1" applyBorder="1" applyAlignment="1">
      <alignment horizontal="left" vertical="top" wrapText="1"/>
    </xf>
  </cellXfs>
  <cellStyles count="67">
    <cellStyle name="Comma" xfId="1" builtinId="3"/>
    <cellStyle name="Comma 10 5" xfId="13"/>
    <cellStyle name="Comma 11" xfId="50"/>
    <cellStyle name="Comma 11 2" xfId="36"/>
    <cellStyle name="Comma 11 2 2" xfId="47"/>
    <cellStyle name="Comma 16" xfId="32"/>
    <cellStyle name="Comma 16 2" xfId="33"/>
    <cellStyle name="Comma 16 2 2" xfId="45"/>
    <cellStyle name="Comma 18" xfId="29"/>
    <cellStyle name="Comma 18 2" xfId="43"/>
    <cellStyle name="Comma 2" xfId="11"/>
    <cellStyle name="Comma 2 124" xfId="7"/>
    <cellStyle name="Comma 2 124 2" xfId="28"/>
    <cellStyle name="Comma 2 124 2 2" xfId="42"/>
    <cellStyle name="Comma 2 124 3" xfId="38"/>
    <cellStyle name="Comma 2 2" xfId="39"/>
    <cellStyle name="Comma 2 23" xfId="65"/>
    <cellStyle name="Comma 2 3 86" xfId="26"/>
    <cellStyle name="Comma 2 3 86 2" xfId="41"/>
    <cellStyle name="Comma 2 4" xfId="30"/>
    <cellStyle name="Comma 2 4 2" xfId="44"/>
    <cellStyle name="Comma 3" xfId="25"/>
    <cellStyle name="Comma 3 101" xfId="27"/>
    <cellStyle name="Comma 3 2" xfId="34"/>
    <cellStyle name="Comma 3 2 2" xfId="46"/>
    <cellStyle name="Comma 4" xfId="37"/>
    <cellStyle name="Comma 7" xfId="17"/>
    <cellStyle name="Comma 7 2" xfId="40"/>
    <cellStyle name="Hyperlink" xfId="35" builtinId="8"/>
    <cellStyle name="Indian Comma" xfId="23"/>
    <cellStyle name="Normal" xfId="0" builtinId="0"/>
    <cellStyle name="Normal 11" xfId="4"/>
    <cellStyle name="Normal 11 2" xfId="16"/>
    <cellStyle name="Normal 12 3 3" xfId="8"/>
    <cellStyle name="Normal 12 3 3 2" xfId="20"/>
    <cellStyle name="Normal 2" xfId="12"/>
    <cellStyle name="Normal 2 10" xfId="49"/>
    <cellStyle name="Normal 2 134" xfId="19"/>
    <cellStyle name="Normal 2 134 10" xfId="61"/>
    <cellStyle name="Normal 2 134 2" xfId="52"/>
    <cellStyle name="Normal 2 134 3" xfId="55"/>
    <cellStyle name="Normal 2 134 4" xfId="51"/>
    <cellStyle name="Normal 2 134 5" xfId="56"/>
    <cellStyle name="Normal 2 134 6" xfId="57"/>
    <cellStyle name="Normal 2 134 7" xfId="58"/>
    <cellStyle name="Normal 2 134 8" xfId="59"/>
    <cellStyle name="Normal 2 134 9" xfId="60"/>
    <cellStyle name="Normal 2 16 2" xfId="64"/>
    <cellStyle name="Normal 2 17" xfId="63"/>
    <cellStyle name="Normal 2 18 2" xfId="9"/>
    <cellStyle name="Normal 2 2" xfId="6"/>
    <cellStyle name="Normal 23 2" xfId="18"/>
    <cellStyle name="Normal 3" xfId="14"/>
    <cellStyle name="Normal 3 144" xfId="24"/>
    <cellStyle name="Normal 30" xfId="48"/>
    <cellStyle name="Normal 34 2" xfId="15"/>
    <cellStyle name="Normal 4" xfId="5"/>
    <cellStyle name="Normal 41" xfId="3"/>
    <cellStyle name="Normal 5 10" xfId="22"/>
    <cellStyle name="Normal 5 10 2" xfId="54"/>
    <cellStyle name="Normal 7" xfId="31"/>
    <cellStyle name="Normal 8" xfId="21"/>
    <cellStyle name="Normal 8 2" xfId="53"/>
    <cellStyle name="Normal_tables-oct 4" xfId="66"/>
    <cellStyle name="Percent" xfId="2" builtinId="5"/>
    <cellStyle name="Percent 2" xfId="10"/>
    <cellStyle name="Percent 3" xfId="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4.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5.xml"/><Relationship Id="rId85"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3.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Monthly%20bulltein\02%20Secondary%20market\Workbook%20of%20CMR%20Sep%202024_Kavit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vimal%20backup/SEBI%20WORK%203-%20DEPA1/2021-22%20DEPA1/Bulletin%20-GMR/2021%2009%20GMR/2021%2009%20GM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vimal%20backup\SEBI%20WORK%203-%20DEPA1\2021-22%20DEPA1\Bulletin%20-GMR\2021%2009%20GMR\2021%2009%20GM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Administrator/Desktop/Kshitij/Global%20Review%20Bloomberg%20-%20K%2017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Administrator\Desktop\Kshitij\Global%20Review%20Bloomberg%20-%20K%2017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5"/>
      <sheetName val="34"/>
      <sheetName val="Snapshot"/>
      <sheetName val="EquiDer"/>
      <sheetName val="Indices"/>
      <sheetName val="ADT"/>
      <sheetName val="ADNT"/>
      <sheetName val="CD"/>
      <sheetName val="IRD"/>
      <sheetName val="Demat"/>
      <sheetName val="CorpDebt"/>
      <sheetName val="Rtn, Volt"/>
    </sheetNames>
    <sheetDataSet>
      <sheetData sheetId="0"/>
      <sheetData sheetId="1"/>
      <sheetData sheetId="2">
        <row r="21">
          <cell r="BW21">
            <v>151317.94</v>
          </cell>
        </row>
      </sheetData>
      <sheetData sheetId="3"/>
      <sheetData sheetId="4">
        <row r="1">
          <cell r="F1" t="str">
            <v xml:space="preserve"> NSE  </v>
          </cell>
        </row>
        <row r="2">
          <cell r="E2">
            <v>44985</v>
          </cell>
          <cell r="F2">
            <v>100</v>
          </cell>
          <cell r="G2">
            <v>100</v>
          </cell>
        </row>
        <row r="3">
          <cell r="E3">
            <v>44986</v>
          </cell>
          <cell r="F3">
            <v>100.84922806642413</v>
          </cell>
          <cell r="G3">
            <v>100.76143802156368</v>
          </cell>
        </row>
        <row r="4">
          <cell r="E4">
            <v>44987</v>
          </cell>
          <cell r="F4">
            <v>100.10373354060778</v>
          </cell>
          <cell r="G4">
            <v>99.910501861194945</v>
          </cell>
        </row>
        <row r="5">
          <cell r="E5">
            <v>44988</v>
          </cell>
          <cell r="F5">
            <v>101.67822953718657</v>
          </cell>
          <cell r="G5">
            <v>101.43626111137117</v>
          </cell>
        </row>
        <row r="6">
          <cell r="E6">
            <v>44991</v>
          </cell>
          <cell r="F6">
            <v>102.35495363775323</v>
          </cell>
          <cell r="G6">
            <v>102.14093387415512</v>
          </cell>
        </row>
        <row r="7">
          <cell r="E7">
            <v>44993</v>
          </cell>
          <cell r="F7">
            <v>102.60316286165876</v>
          </cell>
          <cell r="G7">
            <v>102.35061086677342</v>
          </cell>
        </row>
        <row r="8">
          <cell r="E8">
            <v>44994</v>
          </cell>
          <cell r="F8">
            <v>101.65077915736001</v>
          </cell>
          <cell r="G8">
            <v>101.43169886021735</v>
          </cell>
        </row>
        <row r="9">
          <cell r="E9">
            <v>44995</v>
          </cell>
          <cell r="F9">
            <v>100.62962502781157</v>
          </cell>
          <cell r="G9">
            <v>100.29342567736708</v>
          </cell>
        </row>
        <row r="10">
          <cell r="E10">
            <v>44998</v>
          </cell>
          <cell r="F10">
            <v>99.135168559779686</v>
          </cell>
          <cell r="G10">
            <v>98.771635076893432</v>
          </cell>
        </row>
        <row r="11">
          <cell r="E11">
            <v>44999</v>
          </cell>
          <cell r="F11">
            <v>98.493696525937708</v>
          </cell>
          <cell r="G11">
            <v>98.198962316823071</v>
          </cell>
        </row>
        <row r="12">
          <cell r="E12">
            <v>45000</v>
          </cell>
          <cell r="F12">
            <v>98.082518731272344</v>
          </cell>
          <cell r="G12">
            <v>97.615045049262136</v>
          </cell>
        </row>
        <row r="13">
          <cell r="E13">
            <v>45001</v>
          </cell>
          <cell r="F13">
            <v>98.160246648886513</v>
          </cell>
          <cell r="G13">
            <v>97.748927616578229</v>
          </cell>
        </row>
        <row r="14">
          <cell r="E14">
            <v>45002</v>
          </cell>
          <cell r="F14">
            <v>98.821656327023589</v>
          </cell>
          <cell r="G14">
            <v>98.351110848795798</v>
          </cell>
        </row>
        <row r="15">
          <cell r="E15">
            <v>45005</v>
          </cell>
          <cell r="F15">
            <v>98.176427925415879</v>
          </cell>
          <cell r="G15">
            <v>97.738938152155981</v>
          </cell>
        </row>
        <row r="16">
          <cell r="E16">
            <v>45006</v>
          </cell>
          <cell r="F16">
            <v>98.864710080646333</v>
          </cell>
          <cell r="G16">
            <v>98.49489808032682</v>
          </cell>
        </row>
        <row r="17">
          <cell r="E17">
            <v>45007</v>
          </cell>
          <cell r="F17">
            <v>99.121298894183141</v>
          </cell>
          <cell r="G17">
            <v>98.732186020448367</v>
          </cell>
        </row>
        <row r="18">
          <cell r="E18">
            <v>45008</v>
          </cell>
          <cell r="F18">
            <v>98.687871844289901</v>
          </cell>
          <cell r="G18">
            <v>98.241515060856003</v>
          </cell>
        </row>
        <row r="19">
          <cell r="E19">
            <v>45009</v>
          </cell>
          <cell r="F19">
            <v>97.925907090577581</v>
          </cell>
          <cell r="G19">
            <v>97.566200129846067</v>
          </cell>
        </row>
        <row r="20">
          <cell r="E20">
            <v>45012</v>
          </cell>
          <cell r="F20">
            <v>98.160824551619726</v>
          </cell>
          <cell r="G20">
            <v>97.781185615442581</v>
          </cell>
        </row>
        <row r="21">
          <cell r="E21">
            <v>45013</v>
          </cell>
          <cell r="F21">
            <v>97.964337622334796</v>
          </cell>
          <cell r="G21">
            <v>97.713108009006447</v>
          </cell>
        </row>
        <row r="22">
          <cell r="E22">
            <v>45014</v>
          </cell>
          <cell r="F22">
            <v>98.70983214815115</v>
          </cell>
          <cell r="G22">
            <v>98.300552965191869</v>
          </cell>
        </row>
        <row r="23">
          <cell r="E23">
            <v>45016</v>
          </cell>
          <cell r="F23">
            <v>100</v>
          </cell>
          <cell r="G23">
            <v>100</v>
          </cell>
        </row>
        <row r="24">
          <cell r="E24">
            <v>45019</v>
          </cell>
          <cell r="F24">
            <v>100</v>
          </cell>
          <cell r="G24">
            <v>100</v>
          </cell>
        </row>
        <row r="25">
          <cell r="E25">
            <v>45021</v>
          </cell>
          <cell r="F25">
            <v>100.9138955227741</v>
          </cell>
          <cell r="G25">
            <v>100.98613619767998</v>
          </cell>
        </row>
        <row r="26">
          <cell r="E26">
            <v>45022</v>
          </cell>
          <cell r="F26">
            <v>101.15587666433882</v>
          </cell>
          <cell r="G26">
            <v>101.2291892389391</v>
          </cell>
        </row>
        <row r="27">
          <cell r="E27">
            <v>45026</v>
          </cell>
          <cell r="F27">
            <v>101.29899615186758</v>
          </cell>
          <cell r="G27">
            <v>101.2520970642116</v>
          </cell>
        </row>
        <row r="28">
          <cell r="E28">
            <v>45027</v>
          </cell>
          <cell r="F28">
            <v>101.86371461169497</v>
          </cell>
          <cell r="G28">
            <v>101.77862175424538</v>
          </cell>
        </row>
        <row r="29">
          <cell r="E29">
            <v>45028</v>
          </cell>
          <cell r="F29">
            <v>102.38158874126698</v>
          </cell>
          <cell r="G29">
            <v>102.17629415677884</v>
          </cell>
        </row>
        <row r="30">
          <cell r="E30">
            <v>45029</v>
          </cell>
          <cell r="F30">
            <v>102.47125396236933</v>
          </cell>
          <cell r="G30">
            <v>102.2409740799818</v>
          </cell>
        </row>
        <row r="31">
          <cell r="E31">
            <v>45033</v>
          </cell>
          <cell r="F31">
            <v>101.77491155618013</v>
          </cell>
          <cell r="G31">
            <v>101.36078234452961</v>
          </cell>
        </row>
        <row r="32">
          <cell r="E32">
            <v>45034</v>
          </cell>
          <cell r="F32">
            <v>101.5064906699314</v>
          </cell>
          <cell r="G32">
            <v>101.04991943348303</v>
          </cell>
        </row>
        <row r="33">
          <cell r="E33">
            <v>45035</v>
          </cell>
          <cell r="F33">
            <v>101.26853296777512</v>
          </cell>
          <cell r="G33">
            <v>100.7805579222839</v>
          </cell>
        </row>
        <row r="34">
          <cell r="E34">
            <v>45036</v>
          </cell>
          <cell r="F34">
            <v>101.30129526010099</v>
          </cell>
          <cell r="G34">
            <v>100.88976768013771</v>
          </cell>
        </row>
        <row r="35">
          <cell r="E35">
            <v>45037</v>
          </cell>
          <cell r="F35">
            <v>101.29899615186758</v>
          </cell>
          <cell r="G35">
            <v>100.92818988929122</v>
          </cell>
        </row>
        <row r="36">
          <cell r="E36">
            <v>45040</v>
          </cell>
          <cell r="F36">
            <v>101.98499257100653</v>
          </cell>
          <cell r="G36">
            <v>101.60669463429025</v>
          </cell>
        </row>
        <row r="37">
          <cell r="E37">
            <v>45041</v>
          </cell>
          <cell r="F37">
            <v>102.13357244058962</v>
          </cell>
          <cell r="G37">
            <v>101.73292453411166</v>
          </cell>
        </row>
        <row r="38">
          <cell r="E38">
            <v>45042</v>
          </cell>
          <cell r="F38">
            <v>102.38848606596717</v>
          </cell>
          <cell r="G38">
            <v>102.02032130508957</v>
          </cell>
        </row>
        <row r="39">
          <cell r="E39">
            <v>45043</v>
          </cell>
          <cell r="F39">
            <v>102.97159739166173</v>
          </cell>
          <cell r="G39">
            <v>102.61044312599437</v>
          </cell>
        </row>
        <row r="40">
          <cell r="E40">
            <v>45044</v>
          </cell>
          <cell r="F40">
            <v>103.83347559065531</v>
          </cell>
          <cell r="G40">
            <v>103.39387721541</v>
          </cell>
        </row>
        <row r="41">
          <cell r="E41">
            <v>45048</v>
          </cell>
          <cell r="F41">
            <v>104.30852882938034</v>
          </cell>
          <cell r="G41">
            <v>103.8037648689381</v>
          </cell>
        </row>
        <row r="42">
          <cell r="E42">
            <v>45049</v>
          </cell>
          <cell r="F42">
            <v>103.97630768965489</v>
          </cell>
          <cell r="G42">
            <v>103.53068125909796</v>
          </cell>
        </row>
        <row r="43">
          <cell r="E43">
            <v>45050</v>
          </cell>
          <cell r="F43">
            <v>104.93015021798421</v>
          </cell>
          <cell r="G43">
            <v>104.47127250431591</v>
          </cell>
        </row>
        <row r="44">
          <cell r="E44">
            <v>45051</v>
          </cell>
          <cell r="F44">
            <v>103.85646667298923</v>
          </cell>
          <cell r="G44">
            <v>103.29549538087555</v>
          </cell>
        </row>
        <row r="45">
          <cell r="E45">
            <v>45054</v>
          </cell>
          <cell r="F45">
            <v>104.97958104500219</v>
          </cell>
          <cell r="G45">
            <v>104.49665044959565</v>
          </cell>
        </row>
        <row r="46">
          <cell r="E46">
            <v>45055</v>
          </cell>
          <cell r="F46">
            <v>104.9884900894066</v>
          </cell>
          <cell r="G46">
            <v>104.4917102095812</v>
          </cell>
        </row>
        <row r="47">
          <cell r="E47">
            <v>45056</v>
          </cell>
          <cell r="F47">
            <v>105.27099301358486</v>
          </cell>
          <cell r="G47">
            <v>104.79433374772694</v>
          </cell>
        </row>
        <row r="48">
          <cell r="E48">
            <v>45057</v>
          </cell>
          <cell r="F48">
            <v>105.16695836602378</v>
          </cell>
          <cell r="G48">
            <v>104.73396807522154</v>
          </cell>
        </row>
        <row r="49">
          <cell r="E49">
            <v>45058</v>
          </cell>
          <cell r="F49">
            <v>105.26926868240982</v>
          </cell>
          <cell r="G49">
            <v>104.94271013446247</v>
          </cell>
        </row>
        <row r="50">
          <cell r="E50">
            <v>45061</v>
          </cell>
          <cell r="F50">
            <v>105.75236879995173</v>
          </cell>
          <cell r="G50">
            <v>105.48040112041933</v>
          </cell>
        </row>
        <row r="51">
          <cell r="E51">
            <v>45062</v>
          </cell>
          <cell r="F51">
            <v>105.1066067748972</v>
          </cell>
          <cell r="G51">
            <v>104.78125564659278</v>
          </cell>
        </row>
        <row r="52">
          <cell r="E52">
            <v>45063</v>
          </cell>
          <cell r="F52">
            <v>104.50452780627715</v>
          </cell>
          <cell r="G52">
            <v>104.1521702203685</v>
          </cell>
        </row>
        <row r="53">
          <cell r="E53">
            <v>45064</v>
          </cell>
          <cell r="F53">
            <v>104.20679329005263</v>
          </cell>
          <cell r="G53">
            <v>103.93408907726463</v>
          </cell>
        </row>
        <row r="54">
          <cell r="E54">
            <v>45065</v>
          </cell>
          <cell r="F54">
            <v>104.62896703940962</v>
          </cell>
          <cell r="G54">
            <v>104.43816274504093</v>
          </cell>
        </row>
        <row r="55">
          <cell r="E55">
            <v>45068</v>
          </cell>
          <cell r="F55">
            <v>105.26696957417646</v>
          </cell>
          <cell r="G55">
            <v>104.83405869140482</v>
          </cell>
        </row>
        <row r="56">
          <cell r="E56">
            <v>45069</v>
          </cell>
          <cell r="F56">
            <v>105.46009466578155</v>
          </cell>
          <cell r="G56">
            <v>104.86469833067255</v>
          </cell>
        </row>
        <row r="57">
          <cell r="E57">
            <v>45070</v>
          </cell>
          <cell r="F57">
            <v>105.1002842272554</v>
          </cell>
          <cell r="G57">
            <v>104.51277390416335</v>
          </cell>
        </row>
        <row r="58">
          <cell r="E58">
            <v>45071</v>
          </cell>
          <cell r="F58">
            <v>105.30576702561498</v>
          </cell>
          <cell r="G58">
            <v>104.67999764492662</v>
          </cell>
        </row>
        <row r="59">
          <cell r="E59">
            <v>45072</v>
          </cell>
          <cell r="F59">
            <v>106.33001974359199</v>
          </cell>
          <cell r="G59">
            <v>105.7442979140682</v>
          </cell>
        </row>
        <row r="60">
          <cell r="E60">
            <v>45075</v>
          </cell>
          <cell r="F60">
            <v>106.90077336253205</v>
          </cell>
          <cell r="G60">
            <v>106.32746617796633</v>
          </cell>
        </row>
        <row r="61">
          <cell r="E61">
            <v>45076</v>
          </cell>
          <cell r="F61">
            <v>107.10309488707071</v>
          </cell>
          <cell r="G61">
            <v>106.5351423635055</v>
          </cell>
        </row>
        <row r="62">
          <cell r="E62">
            <v>45077</v>
          </cell>
          <cell r="F62">
            <v>100</v>
          </cell>
          <cell r="G62">
            <v>100</v>
          </cell>
        </row>
        <row r="63">
          <cell r="E63">
            <v>45078</v>
          </cell>
          <cell r="F63">
            <v>99.748305852900543</v>
          </cell>
          <cell r="G63">
            <v>99.690684970706897</v>
          </cell>
        </row>
        <row r="64">
          <cell r="E64">
            <v>45079</v>
          </cell>
          <cell r="F64">
            <v>99.99838138812153</v>
          </cell>
          <cell r="G64">
            <v>99.880026648679461</v>
          </cell>
        </row>
        <row r="65">
          <cell r="E65">
            <v>45082</v>
          </cell>
          <cell r="F65">
            <v>100.32075492058009</v>
          </cell>
          <cell r="G65">
            <v>100.26385194780643</v>
          </cell>
        </row>
        <row r="66">
          <cell r="E66">
            <v>45083</v>
          </cell>
          <cell r="F66">
            <v>100.34854109116021</v>
          </cell>
          <cell r="G66">
            <v>100.27249105110263</v>
          </cell>
        </row>
        <row r="67">
          <cell r="E67">
            <v>45084</v>
          </cell>
          <cell r="F67">
            <v>101.03591160220995</v>
          </cell>
          <cell r="G67">
            <v>100.83152566883589</v>
          </cell>
        </row>
        <row r="68">
          <cell r="E68">
            <v>45085</v>
          </cell>
          <cell r="F68">
            <v>100.5403465987569</v>
          </cell>
          <cell r="G68">
            <v>100.36153289949388</v>
          </cell>
        </row>
        <row r="69">
          <cell r="E69">
            <v>45086</v>
          </cell>
          <cell r="F69">
            <v>100.15646581491713</v>
          </cell>
          <cell r="G69">
            <v>100.00541341223185</v>
          </cell>
        </row>
        <row r="70">
          <cell r="E70">
            <v>45089</v>
          </cell>
          <cell r="F70">
            <v>100.36202952348066</v>
          </cell>
          <cell r="G70">
            <v>100.16363196206335</v>
          </cell>
        </row>
        <row r="71">
          <cell r="E71">
            <v>45090</v>
          </cell>
          <cell r="F71">
            <v>100.98060902969614</v>
          </cell>
          <cell r="G71">
            <v>100.83184504418881</v>
          </cell>
        </row>
        <row r="72">
          <cell r="E72">
            <v>45091</v>
          </cell>
          <cell r="F72">
            <v>101.19507510359117</v>
          </cell>
          <cell r="G72">
            <v>100.96813847604305</v>
          </cell>
        </row>
        <row r="73">
          <cell r="E73">
            <v>45092</v>
          </cell>
          <cell r="F73">
            <v>100.82926881906076</v>
          </cell>
          <cell r="G73">
            <v>100.4717014274801</v>
          </cell>
        </row>
        <row r="74">
          <cell r="E74">
            <v>45093</v>
          </cell>
          <cell r="F74">
            <v>101.57329074585635</v>
          </cell>
          <cell r="G74">
            <v>101.21736303268618</v>
          </cell>
        </row>
        <row r="75">
          <cell r="E75">
            <v>45096</v>
          </cell>
          <cell r="F75">
            <v>101.1926471857735</v>
          </cell>
          <cell r="G75">
            <v>100.87199052604956</v>
          </cell>
        </row>
        <row r="76">
          <cell r="E76">
            <v>45097</v>
          </cell>
          <cell r="F76">
            <v>101.52311377762432</v>
          </cell>
          <cell r="G76">
            <v>101.12653268231863</v>
          </cell>
        </row>
        <row r="77">
          <cell r="E77">
            <v>45098</v>
          </cell>
          <cell r="F77">
            <v>101.73973800069061</v>
          </cell>
          <cell r="G77">
            <v>101.43864224594969</v>
          </cell>
        </row>
        <row r="78">
          <cell r="E78">
            <v>45099</v>
          </cell>
          <cell r="F78">
            <v>101.27789407803868</v>
          </cell>
          <cell r="G78">
            <v>100.98471405685905</v>
          </cell>
        </row>
        <row r="79">
          <cell r="E79">
            <v>45100</v>
          </cell>
          <cell r="F79">
            <v>100.70733339088399</v>
          </cell>
          <cell r="G79">
            <v>100.57029259892334</v>
          </cell>
        </row>
        <row r="80">
          <cell r="E80">
            <v>45103</v>
          </cell>
          <cell r="F80">
            <v>100.84599447513813</v>
          </cell>
          <cell r="G80">
            <v>100.55532986363953</v>
          </cell>
        </row>
        <row r="81">
          <cell r="E81">
            <v>45104</v>
          </cell>
          <cell r="F81">
            <v>101.52689053867404</v>
          </cell>
          <cell r="G81">
            <v>101.26758480693123</v>
          </cell>
        </row>
        <row r="82">
          <cell r="E82">
            <v>45105</v>
          </cell>
          <cell r="F82">
            <v>102.36155473066296</v>
          </cell>
          <cell r="G82">
            <v>102.06504909437926</v>
          </cell>
        </row>
        <row r="83">
          <cell r="E83">
            <v>45107</v>
          </cell>
          <cell r="F83">
            <v>103.53208088743092</v>
          </cell>
          <cell r="G83">
            <v>103.34756469905901</v>
          </cell>
        </row>
        <row r="84">
          <cell r="E84">
            <v>45110</v>
          </cell>
          <cell r="F84">
            <v>104.25236317334253</v>
          </cell>
          <cell r="G84">
            <v>104.12442927624437</v>
          </cell>
        </row>
        <row r="85">
          <cell r="E85">
            <v>45111</v>
          </cell>
          <cell r="F85">
            <v>104.6108857044199</v>
          </cell>
          <cell r="G85">
            <v>104.56197350973075</v>
          </cell>
        </row>
        <row r="86">
          <cell r="E86">
            <v>45112</v>
          </cell>
          <cell r="F86">
            <v>104.66214174723757</v>
          </cell>
          <cell r="G86">
            <v>104.509260607733</v>
          </cell>
        </row>
        <row r="87">
          <cell r="E87">
            <v>45113</v>
          </cell>
          <cell r="F87">
            <v>105.19520459254144</v>
          </cell>
          <cell r="G87">
            <v>105.05155995697378</v>
          </cell>
        </row>
        <row r="88">
          <cell r="E88">
            <v>45114</v>
          </cell>
          <cell r="F88">
            <v>104.30227037292818</v>
          </cell>
          <cell r="G88">
            <v>104.24483378429136</v>
          </cell>
        </row>
        <row r="89">
          <cell r="E89">
            <v>45117</v>
          </cell>
          <cell r="F89">
            <v>104.43229886049726</v>
          </cell>
          <cell r="G89">
            <v>104.3465867717284</v>
          </cell>
        </row>
        <row r="90">
          <cell r="E90">
            <v>45118</v>
          </cell>
          <cell r="F90">
            <v>104.88281250000003</v>
          </cell>
          <cell r="G90">
            <v>104.78360403588248</v>
          </cell>
        </row>
        <row r="91">
          <cell r="E91">
            <v>45119</v>
          </cell>
          <cell r="F91">
            <v>104.58552745165747</v>
          </cell>
          <cell r="G91">
            <v>104.42599945322941</v>
          </cell>
        </row>
        <row r="92">
          <cell r="E92">
            <v>45120</v>
          </cell>
          <cell r="F92">
            <v>104.74442118439228</v>
          </cell>
          <cell r="G92">
            <v>104.68946815061231</v>
          </cell>
        </row>
        <row r="93">
          <cell r="E93">
            <v>45121</v>
          </cell>
          <cell r="F93">
            <v>105.55777365331494</v>
          </cell>
          <cell r="G93">
            <v>105.49111625518346</v>
          </cell>
        </row>
        <row r="94">
          <cell r="E94">
            <v>45124</v>
          </cell>
          <cell r="F94">
            <v>106.35062370511052</v>
          </cell>
          <cell r="G94">
            <v>106.33591196993272</v>
          </cell>
        </row>
        <row r="95">
          <cell r="E95">
            <v>45125</v>
          </cell>
          <cell r="F95">
            <v>106.5545688017956</v>
          </cell>
          <cell r="G95">
            <v>106.6636070507858</v>
          </cell>
        </row>
        <row r="96">
          <cell r="E96">
            <v>45126</v>
          </cell>
          <cell r="F96">
            <v>107.00724059046964</v>
          </cell>
          <cell r="G96">
            <v>107.1463428967089</v>
          </cell>
        </row>
        <row r="97">
          <cell r="E97">
            <v>45127</v>
          </cell>
          <cell r="F97">
            <v>107.79496503798345</v>
          </cell>
          <cell r="G97">
            <v>107.90399704641672</v>
          </cell>
        </row>
        <row r="98">
          <cell r="E98">
            <v>45128</v>
          </cell>
          <cell r="F98">
            <v>106.53163846685085</v>
          </cell>
          <cell r="G98">
            <v>106.48654535513261</v>
          </cell>
        </row>
        <row r="99">
          <cell r="E99">
            <v>45131</v>
          </cell>
          <cell r="F99">
            <v>106.1396646236188</v>
          </cell>
          <cell r="G99">
            <v>106.00831270168553</v>
          </cell>
        </row>
        <row r="100">
          <cell r="E100">
            <v>45132</v>
          </cell>
          <cell r="F100">
            <v>106.18417645027625</v>
          </cell>
          <cell r="G100">
            <v>105.9618914941401</v>
          </cell>
        </row>
        <row r="101">
          <cell r="E101">
            <v>45133</v>
          </cell>
          <cell r="F101">
            <v>106.71130438535911</v>
          </cell>
          <cell r="G101">
            <v>106.52317770811136</v>
          </cell>
        </row>
        <row r="102">
          <cell r="E102">
            <v>45134</v>
          </cell>
          <cell r="F102">
            <v>106.072492230663</v>
          </cell>
          <cell r="G102">
            <v>105.81994511853937</v>
          </cell>
        </row>
        <row r="103">
          <cell r="E103">
            <v>45135</v>
          </cell>
          <cell r="F103">
            <v>105.99776631560773</v>
          </cell>
          <cell r="G103">
            <v>105.64968611790316</v>
          </cell>
        </row>
        <row r="104">
          <cell r="E104">
            <v>45138</v>
          </cell>
          <cell r="F104">
            <v>106.57911774861878</v>
          </cell>
          <cell r="G104">
            <v>106.2364904225719</v>
          </cell>
        </row>
        <row r="105">
          <cell r="E105">
            <v>45139</v>
          </cell>
          <cell r="F105">
            <v>106.4698614468232</v>
          </cell>
          <cell r="G105">
            <v>106.12732792694734</v>
          </cell>
        </row>
        <row r="106">
          <cell r="E106">
            <v>45140</v>
          </cell>
          <cell r="F106">
            <v>105.35301925069061</v>
          </cell>
          <cell r="G106">
            <v>105.04699288942713</v>
          </cell>
        </row>
        <row r="107">
          <cell r="E107">
            <v>45141</v>
          </cell>
          <cell r="F107">
            <v>104.5712297133978</v>
          </cell>
          <cell r="G107">
            <v>104.18132599536521</v>
          </cell>
        </row>
        <row r="108">
          <cell r="E108">
            <v>45142</v>
          </cell>
          <cell r="F108">
            <v>105.30149343922652</v>
          </cell>
          <cell r="G108">
            <v>104.94873706210443</v>
          </cell>
        </row>
        <row r="109">
          <cell r="E109">
            <v>45145</v>
          </cell>
          <cell r="F109">
            <v>105.7347418853591</v>
          </cell>
          <cell r="G109">
            <v>105.3195797531356</v>
          </cell>
        </row>
        <row r="110">
          <cell r="E110">
            <v>45146</v>
          </cell>
          <cell r="F110">
            <v>105.59203427140882</v>
          </cell>
          <cell r="G110">
            <v>105.14874587686417</v>
          </cell>
        </row>
        <row r="111">
          <cell r="E111">
            <v>45147</v>
          </cell>
          <cell r="F111">
            <v>105.92492878107734</v>
          </cell>
          <cell r="G111">
            <v>105.38717554657894</v>
          </cell>
        </row>
        <row r="112">
          <cell r="E112">
            <v>45148</v>
          </cell>
          <cell r="F112">
            <v>105.44231267265192</v>
          </cell>
          <cell r="G112">
            <v>104.89592834750079</v>
          </cell>
        </row>
        <row r="113">
          <cell r="E113">
            <v>45149</v>
          </cell>
          <cell r="F113">
            <v>104.82292386049723</v>
          </cell>
          <cell r="G113">
            <v>104.31222198375526</v>
          </cell>
        </row>
        <row r="114">
          <cell r="E114">
            <v>45152</v>
          </cell>
          <cell r="F114">
            <v>104.85664494129833</v>
          </cell>
          <cell r="G114">
            <v>104.43880640488103</v>
          </cell>
        </row>
        <row r="115">
          <cell r="E115">
            <v>45154</v>
          </cell>
          <cell r="F115">
            <v>105.02093404696133</v>
          </cell>
          <cell r="G115">
            <v>104.65837696000649</v>
          </cell>
        </row>
        <row r="116">
          <cell r="E116">
            <v>45155</v>
          </cell>
          <cell r="F116">
            <v>104.48274559737568</v>
          </cell>
          <cell r="G116">
            <v>104.03815002465572</v>
          </cell>
        </row>
        <row r="117">
          <cell r="E117">
            <v>45156</v>
          </cell>
          <cell r="F117">
            <v>104.18546054903315</v>
          </cell>
          <cell r="G117">
            <v>103.71500604258163</v>
          </cell>
        </row>
        <row r="118">
          <cell r="E118">
            <v>45159</v>
          </cell>
          <cell r="F118">
            <v>104.63570441988949</v>
          </cell>
          <cell r="G118">
            <v>104.14205879572492</v>
          </cell>
        </row>
        <row r="119">
          <cell r="E119">
            <v>45160</v>
          </cell>
          <cell r="F119">
            <v>104.65108123273481</v>
          </cell>
          <cell r="G119">
            <v>104.14835049017725</v>
          </cell>
        </row>
        <row r="120">
          <cell r="E120">
            <v>45161</v>
          </cell>
          <cell r="F120">
            <v>104.90763121546962</v>
          </cell>
          <cell r="G120">
            <v>104.48891639775259</v>
          </cell>
        </row>
        <row r="121">
          <cell r="E121">
            <v>45162</v>
          </cell>
          <cell r="F121">
            <v>104.59847634668509</v>
          </cell>
          <cell r="G121">
            <v>104.19994557843982</v>
          </cell>
        </row>
        <row r="122">
          <cell r="E122">
            <v>45163</v>
          </cell>
          <cell r="F122">
            <v>103.94617575966851</v>
          </cell>
          <cell r="G122">
            <v>103.61576015166493</v>
          </cell>
        </row>
        <row r="123">
          <cell r="E123">
            <v>45166</v>
          </cell>
          <cell r="F123">
            <v>104.16333952002762</v>
          </cell>
          <cell r="G123">
            <v>103.7915603146741</v>
          </cell>
        </row>
        <row r="124">
          <cell r="E124">
            <v>45167</v>
          </cell>
          <cell r="F124">
            <v>104.3608101691989</v>
          </cell>
          <cell r="G124">
            <v>103.91806489196165</v>
          </cell>
        </row>
        <row r="125">
          <cell r="E125">
            <v>45168</v>
          </cell>
          <cell r="F125">
            <v>104.38670795925414</v>
          </cell>
          <cell r="G125">
            <v>103.93631719338043</v>
          </cell>
        </row>
        <row r="126">
          <cell r="E126">
            <v>45169</v>
          </cell>
          <cell r="F126">
            <v>103.88143128453038</v>
          </cell>
          <cell r="G126">
            <v>103.52777224193827</v>
          </cell>
        </row>
        <row r="127">
          <cell r="E127">
            <v>45170</v>
          </cell>
          <cell r="F127">
            <v>104.86069147099447</v>
          </cell>
          <cell r="G127">
            <v>104.41523650383628</v>
          </cell>
        </row>
        <row r="128">
          <cell r="E128">
            <v>45173</v>
          </cell>
          <cell r="F128">
            <v>105.365158839779</v>
          </cell>
          <cell r="G128">
            <v>104.80005186655725</v>
          </cell>
        </row>
        <row r="129">
          <cell r="E129">
            <v>45174</v>
          </cell>
          <cell r="F129">
            <v>105.61388553176796</v>
          </cell>
          <cell r="G129">
            <v>105.04296875998041</v>
          </cell>
        </row>
        <row r="130">
          <cell r="E130">
            <v>45175</v>
          </cell>
          <cell r="F130">
            <v>105.80892826312154</v>
          </cell>
          <cell r="G130">
            <v>105.2030716243941</v>
          </cell>
        </row>
        <row r="131">
          <cell r="E131">
            <v>45176</v>
          </cell>
          <cell r="F131">
            <v>106.43479152279005</v>
          </cell>
          <cell r="G131">
            <v>105.81793305381598</v>
          </cell>
        </row>
        <row r="132">
          <cell r="E132">
            <v>45177</v>
          </cell>
          <cell r="F132">
            <v>106.93602166781768</v>
          </cell>
          <cell r="G132">
            <v>106.35025192327834</v>
          </cell>
        </row>
        <row r="133">
          <cell r="E133">
            <v>45180</v>
          </cell>
          <cell r="F133">
            <v>107.88776545234805</v>
          </cell>
          <cell r="G133">
            <v>107.19367432401008</v>
          </cell>
        </row>
        <row r="134">
          <cell r="E134">
            <v>45181</v>
          </cell>
          <cell r="F134">
            <v>107.8707700276243</v>
          </cell>
          <cell r="G134">
            <v>107.34386058371589</v>
          </cell>
        </row>
        <row r="135">
          <cell r="E135">
            <v>45182</v>
          </cell>
          <cell r="F135">
            <v>108.28513466850828</v>
          </cell>
          <cell r="G135">
            <v>107.73646870504787</v>
          </cell>
        </row>
        <row r="136">
          <cell r="E136">
            <v>45183</v>
          </cell>
          <cell r="F136">
            <v>108.46372151243092</v>
          </cell>
          <cell r="G136">
            <v>107.81952226557205</v>
          </cell>
        </row>
        <row r="137">
          <cell r="E137">
            <v>45184</v>
          </cell>
          <cell r="F137">
            <v>108.94525854627071</v>
          </cell>
          <cell r="G137">
            <v>108.32993198582479</v>
          </cell>
        </row>
        <row r="138">
          <cell r="E138">
            <v>45187</v>
          </cell>
          <cell r="F138">
            <v>108.62666177486187</v>
          </cell>
          <cell r="G138">
            <v>107.94382315292451</v>
          </cell>
        </row>
        <row r="139">
          <cell r="E139">
            <v>45189</v>
          </cell>
          <cell r="F139">
            <v>107.37547479281768</v>
          </cell>
          <cell r="G139">
            <v>106.67270924834364</v>
          </cell>
        </row>
        <row r="140">
          <cell r="E140">
            <v>45190</v>
          </cell>
          <cell r="F140">
            <v>106.51734072859115</v>
          </cell>
          <cell r="G140">
            <v>105.76153136649209</v>
          </cell>
        </row>
        <row r="141">
          <cell r="E141">
            <v>45191</v>
          </cell>
          <cell r="F141">
            <v>106.14991583218233</v>
          </cell>
          <cell r="G141">
            <v>105.40847788261797</v>
          </cell>
        </row>
        <row r="142">
          <cell r="E142">
            <v>45194</v>
          </cell>
          <cell r="F142">
            <v>106.15153444406079</v>
          </cell>
          <cell r="G142">
            <v>105.43169647077453</v>
          </cell>
        </row>
        <row r="143">
          <cell r="E143">
            <v>45195</v>
          </cell>
          <cell r="F143">
            <v>106.09839002071826</v>
          </cell>
          <cell r="G143">
            <v>105.30678877025152</v>
          </cell>
        </row>
        <row r="144">
          <cell r="E144">
            <v>45196</v>
          </cell>
          <cell r="F144">
            <v>106.37760056975139</v>
          </cell>
          <cell r="G144">
            <v>105.58339976340667</v>
          </cell>
        </row>
        <row r="145">
          <cell r="E145">
            <v>45197</v>
          </cell>
          <cell r="F145">
            <v>105.33683313190608</v>
          </cell>
          <cell r="G145">
            <v>104.608714092629</v>
          </cell>
        </row>
        <row r="146">
          <cell r="E146">
            <v>45198</v>
          </cell>
          <cell r="F146">
            <v>105.95595217541437</v>
          </cell>
          <cell r="G146">
            <v>105.11985837619345</v>
          </cell>
        </row>
        <row r="147">
          <cell r="E147">
            <v>45202</v>
          </cell>
          <cell r="F147">
            <v>105.36488907113261</v>
          </cell>
          <cell r="G147">
            <v>104.61475028679899</v>
          </cell>
        </row>
        <row r="148">
          <cell r="E148">
            <v>45203</v>
          </cell>
          <cell r="F148">
            <v>104.86500776933701</v>
          </cell>
          <cell r="G148">
            <v>104.15794771953216</v>
          </cell>
        </row>
        <row r="149">
          <cell r="E149">
            <v>45204</v>
          </cell>
          <cell r="F149">
            <v>105.45661041091159</v>
          </cell>
          <cell r="G149">
            <v>104.80552915385967</v>
          </cell>
        </row>
        <row r="150">
          <cell r="E150">
            <v>45205</v>
          </cell>
          <cell r="F150">
            <v>106.03796184392264</v>
          </cell>
          <cell r="G150">
            <v>105.38688810876131</v>
          </cell>
        </row>
        <row r="151">
          <cell r="E151">
            <v>45208</v>
          </cell>
          <cell r="F151">
            <v>105.27640495511048</v>
          </cell>
          <cell r="G151">
            <v>104.61521338106073</v>
          </cell>
        </row>
        <row r="152">
          <cell r="E152">
            <v>45209</v>
          </cell>
          <cell r="F152">
            <v>106.23408364986186</v>
          </cell>
          <cell r="G152">
            <v>105.52059460025698</v>
          </cell>
        </row>
        <row r="153">
          <cell r="E153">
            <v>45210</v>
          </cell>
          <cell r="F153">
            <v>106.88962146063535</v>
          </cell>
          <cell r="G153">
            <v>106.14926901369221</v>
          </cell>
        </row>
        <row r="154">
          <cell r="E154">
            <v>45211</v>
          </cell>
          <cell r="F154">
            <v>106.79601174033149</v>
          </cell>
          <cell r="G154">
            <v>106.04601496209646</v>
          </cell>
        </row>
        <row r="155">
          <cell r="E155">
            <v>45212</v>
          </cell>
          <cell r="F155">
            <v>106.5642804730663</v>
          </cell>
          <cell r="G155">
            <v>105.84536739663091</v>
          </cell>
        </row>
        <row r="156">
          <cell r="E156">
            <v>45215</v>
          </cell>
          <cell r="F156">
            <v>106.46014977555249</v>
          </cell>
          <cell r="G156">
            <v>105.66043309852849</v>
          </cell>
        </row>
        <row r="157">
          <cell r="E157">
            <v>45216</v>
          </cell>
          <cell r="F157">
            <v>106.8904307665746</v>
          </cell>
          <cell r="G157">
            <v>106.07747343435805</v>
          </cell>
        </row>
        <row r="158">
          <cell r="E158">
            <v>45217</v>
          </cell>
          <cell r="F158">
            <v>106.13292040745857</v>
          </cell>
          <cell r="G158">
            <v>105.19748255571814</v>
          </cell>
        </row>
        <row r="159">
          <cell r="E159">
            <v>45218</v>
          </cell>
          <cell r="F159">
            <v>105.88257510359118</v>
          </cell>
          <cell r="G159">
            <v>104.80180843099824</v>
          </cell>
        </row>
        <row r="160">
          <cell r="E160">
            <v>45219</v>
          </cell>
          <cell r="F160">
            <v>105.43988475483427</v>
          </cell>
          <cell r="G160">
            <v>104.43193983479344</v>
          </cell>
        </row>
        <row r="161">
          <cell r="E161">
            <v>45222</v>
          </cell>
          <cell r="F161">
            <v>104.03223195787294</v>
          </cell>
          <cell r="G161">
            <v>103.11333481523488</v>
          </cell>
        </row>
        <row r="162">
          <cell r="E162">
            <v>45224</v>
          </cell>
          <cell r="F162">
            <v>103.17113043853593</v>
          </cell>
          <cell r="G162">
            <v>102.27845570519347</v>
          </cell>
        </row>
        <row r="163">
          <cell r="E163">
            <v>45225</v>
          </cell>
          <cell r="F163">
            <v>101.74189614986189</v>
          </cell>
          <cell r="G163">
            <v>100.8398134592438</v>
          </cell>
        </row>
        <row r="164">
          <cell r="E164">
            <v>45226</v>
          </cell>
          <cell r="F164">
            <v>102.76701700621548</v>
          </cell>
          <cell r="G164">
            <v>101.85327129786471</v>
          </cell>
        </row>
        <row r="165">
          <cell r="E165">
            <v>45229</v>
          </cell>
          <cell r="F165">
            <v>103.27229368093924</v>
          </cell>
          <cell r="G165">
            <v>102.38000109865115</v>
          </cell>
        </row>
        <row r="166">
          <cell r="E166">
            <v>45230</v>
          </cell>
          <cell r="F166">
            <v>102.94155732044199</v>
          </cell>
          <cell r="G166">
            <v>102.0003915541826</v>
          </cell>
        </row>
      </sheetData>
      <sheetData sheetId="5">
        <row r="2">
          <cell r="B2" t="str">
            <v>ADT at BSE (LHS)</v>
          </cell>
        </row>
      </sheetData>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sheetName val="Raw - WFE"/>
      <sheetName val="WFE Pivot"/>
      <sheetName val="WFE Background"/>
      <sheetName val="Checking Pivot"/>
      <sheetName val="WFE Tables"/>
    </sheetNames>
    <sheetDataSet>
      <sheetData sheetId="0">
        <row r="2">
          <cell r="C2">
            <v>44409</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sheetName val="Raw - WFE"/>
      <sheetName val="WFE Pivot"/>
      <sheetName val="WFE Background"/>
      <sheetName val="Checking Pivot"/>
      <sheetName val="WFE Tables"/>
    </sheetNames>
    <sheetDataSet>
      <sheetData sheetId="0">
        <row r="2">
          <cell r="C2">
            <v>44409</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2"/>
      <sheetName val="PE &amp;VOL"/>
      <sheetName val="bond"/>
      <sheetName val="currency"/>
      <sheetName val="Chart 1-GDP YoY"/>
      <sheetName val="GDP QoQ"/>
      <sheetName val="Annual CPI Inflation"/>
      <sheetName val="Unemployment Rate"/>
      <sheetName val="Benchmark Int Rate"/>
      <sheetName val="Chart 2"/>
      <sheetName val="Mcap"/>
      <sheetName val="Sheet1"/>
    </sheetNames>
    <sheetDataSet>
      <sheetData sheetId="0"/>
      <sheetData sheetId="1">
        <row r="1">
          <cell r="A1" t="str">
            <v xml:space="preserve">          Country</v>
          </cell>
          <cell r="B1" t="str">
            <v>Index</v>
          </cell>
          <cell r="C1">
            <v>0</v>
          </cell>
          <cell r="D1" t="str">
            <v>Volatility (Percent)</v>
          </cell>
          <cell r="E1">
            <v>0</v>
          </cell>
          <cell r="F1" t="str">
            <v>PE Ratio</v>
          </cell>
          <cell r="I1" t="str">
            <v>Return</v>
          </cell>
          <cell r="J1" t="str">
            <v>Volatility</v>
          </cell>
          <cell r="K1" t="str">
            <v>PE Ratio</v>
          </cell>
          <cell r="M1">
            <v>0</v>
          </cell>
          <cell r="N1">
            <v>0</v>
          </cell>
          <cell r="O1">
            <v>0</v>
          </cell>
          <cell r="Q1" t="str">
            <v>BEST_PE_RATIO</v>
          </cell>
        </row>
        <row r="2">
          <cell r="A2">
            <v>0</v>
          </cell>
          <cell r="B2">
            <v>0</v>
          </cell>
          <cell r="C2">
            <v>0</v>
          </cell>
          <cell r="D2">
            <v>43039</v>
          </cell>
          <cell r="E2">
            <v>0</v>
          </cell>
          <cell r="F2">
            <v>43039</v>
          </cell>
          <cell r="G2">
            <v>0</v>
          </cell>
          <cell r="H2">
            <v>0</v>
          </cell>
          <cell r="I2">
            <v>3</v>
          </cell>
          <cell r="J2">
            <v>4</v>
          </cell>
          <cell r="K2">
            <v>5</v>
          </cell>
          <cell r="M2" t="str">
            <v>Previous month last date</v>
          </cell>
          <cell r="N2">
            <v>0</v>
          </cell>
          <cell r="O2">
            <v>43007</v>
          </cell>
        </row>
        <row r="3">
          <cell r="A3" t="str">
            <v>Developed Markets</v>
          </cell>
          <cell r="B3">
            <v>0</v>
          </cell>
          <cell r="C3">
            <v>0</v>
          </cell>
          <cell r="D3">
            <v>0</v>
          </cell>
          <cell r="E3">
            <v>0</v>
          </cell>
          <cell r="F3">
            <v>0</v>
          </cell>
          <cell r="I3">
            <v>0</v>
          </cell>
          <cell r="J3">
            <v>0</v>
          </cell>
          <cell r="K3">
            <v>0</v>
          </cell>
          <cell r="M3" t="str">
            <v>Last Month</v>
          </cell>
          <cell r="N3">
            <v>43009</v>
          </cell>
          <cell r="O3">
            <v>43039</v>
          </cell>
        </row>
        <row r="4">
          <cell r="A4" t="str">
            <v>Australia</v>
          </cell>
          <cell r="B4" t="str">
            <v>All  Ordinaries</v>
          </cell>
          <cell r="C4">
            <v>0</v>
          </cell>
          <cell r="D4">
            <v>0.41643323677708621</v>
          </cell>
          <cell r="E4">
            <v>0</v>
          </cell>
          <cell r="F4">
            <v>16.396699999999999</v>
          </cell>
          <cell r="I4">
            <v>4.0302433617227527</v>
          </cell>
          <cell r="J4">
            <v>0.41643323677708621</v>
          </cell>
          <cell r="K4">
            <v>16.396699999999999</v>
          </cell>
          <cell r="L4" t="str">
            <v>AS30 Index</v>
          </cell>
          <cell r="Q4">
            <v>16.396699999999999</v>
          </cell>
        </row>
        <row r="5">
          <cell r="A5" t="str">
            <v xml:space="preserve">France </v>
          </cell>
          <cell r="B5" t="str">
            <v xml:space="preserve">CAC 40 </v>
          </cell>
          <cell r="C5">
            <v>0</v>
          </cell>
          <cell r="D5">
            <v>0.40107215617501352</v>
          </cell>
          <cell r="E5">
            <v>0</v>
          </cell>
          <cell r="F5">
            <v>16.1205</v>
          </cell>
          <cell r="I5">
            <v>3.2549002684898625</v>
          </cell>
          <cell r="J5">
            <v>0.40107215617501352</v>
          </cell>
          <cell r="K5">
            <v>16.1205</v>
          </cell>
          <cell r="L5" t="str">
            <v>CAC Index</v>
          </cell>
          <cell r="N5">
            <v>0</v>
          </cell>
          <cell r="Q5">
            <v>16.1205</v>
          </cell>
        </row>
        <row r="6">
          <cell r="A6" t="str">
            <v xml:space="preserve">Germany </v>
          </cell>
          <cell r="B6" t="str">
            <v>Dax</v>
          </cell>
          <cell r="C6">
            <v>0</v>
          </cell>
          <cell r="D6">
            <v>0.40723069887382413</v>
          </cell>
          <cell r="E6">
            <v>0</v>
          </cell>
          <cell r="F6">
            <v>14.925699999999999</v>
          </cell>
          <cell r="I6">
            <v>3.1235043487885839</v>
          </cell>
          <cell r="J6">
            <v>0.40723069887382413</v>
          </cell>
          <cell r="K6">
            <v>14.925699999999999</v>
          </cell>
          <cell r="L6" t="str">
            <v>DAX Index</v>
          </cell>
          <cell r="M6" t="str">
            <v>Daily Return</v>
          </cell>
          <cell r="N6" t="str">
            <v>CHG_PCT_1D</v>
          </cell>
          <cell r="Q6">
            <v>14.925699999999999</v>
          </cell>
        </row>
        <row r="7">
          <cell r="A7" t="str">
            <v xml:space="preserve">Hong Kong </v>
          </cell>
          <cell r="B7" t="str">
            <v xml:space="preserve">Hang Seng </v>
          </cell>
          <cell r="C7">
            <v>0</v>
          </cell>
          <cell r="D7">
            <v>0.85098456909752784</v>
          </cell>
          <cell r="E7">
            <v>0</v>
          </cell>
          <cell r="F7">
            <v>12.827999999999999</v>
          </cell>
          <cell r="I7">
            <v>2.5086465633313191</v>
          </cell>
          <cell r="J7">
            <v>0.85098456909752784</v>
          </cell>
          <cell r="K7">
            <v>12.827999999999999</v>
          </cell>
          <cell r="L7" t="str">
            <v>HSI Index</v>
          </cell>
          <cell r="N7">
            <v>0</v>
          </cell>
          <cell r="Q7">
            <v>12.827999999999999</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2"/>
      <sheetName val="PE &amp;VOL"/>
      <sheetName val="bond"/>
      <sheetName val="currency"/>
      <sheetName val="Chart 1-GDP YoY"/>
      <sheetName val="GDP QoQ"/>
      <sheetName val="Annual CPI Inflation"/>
      <sheetName val="Unemployment Rate"/>
      <sheetName val="Benchmark Int Rate"/>
      <sheetName val="Chart 2"/>
      <sheetName val="Mcap"/>
      <sheetName val="Sheet1"/>
    </sheetNames>
    <sheetDataSet>
      <sheetData sheetId="0"/>
      <sheetData sheetId="1">
        <row r="1">
          <cell r="A1" t="str">
            <v xml:space="preserve">          Country</v>
          </cell>
          <cell r="B1" t="str">
            <v>Index</v>
          </cell>
          <cell r="C1">
            <v>0</v>
          </cell>
          <cell r="D1" t="str">
            <v>Volatility (Percent)</v>
          </cell>
          <cell r="E1">
            <v>0</v>
          </cell>
          <cell r="F1" t="str">
            <v>PE Ratio</v>
          </cell>
          <cell r="I1" t="str">
            <v>Return</v>
          </cell>
          <cell r="J1" t="str">
            <v>Volatility</v>
          </cell>
          <cell r="K1" t="str">
            <v>PE Ratio</v>
          </cell>
          <cell r="M1">
            <v>0</v>
          </cell>
          <cell r="N1">
            <v>0</v>
          </cell>
          <cell r="O1">
            <v>0</v>
          </cell>
          <cell r="Q1" t="str">
            <v>BEST_PE_RATIO</v>
          </cell>
        </row>
        <row r="2">
          <cell r="A2">
            <v>0</v>
          </cell>
          <cell r="B2">
            <v>0</v>
          </cell>
          <cell r="C2">
            <v>0</v>
          </cell>
          <cell r="D2">
            <v>43039</v>
          </cell>
          <cell r="E2">
            <v>0</v>
          </cell>
          <cell r="F2">
            <v>43039</v>
          </cell>
          <cell r="G2">
            <v>0</v>
          </cell>
          <cell r="H2">
            <v>0</v>
          </cell>
          <cell r="I2">
            <v>3</v>
          </cell>
          <cell r="J2">
            <v>4</v>
          </cell>
          <cell r="K2">
            <v>5</v>
          </cell>
          <cell r="M2" t="str">
            <v>Previous month last date</v>
          </cell>
          <cell r="N2">
            <v>0</v>
          </cell>
          <cell r="O2">
            <v>43007</v>
          </cell>
        </row>
        <row r="3">
          <cell r="A3" t="str">
            <v>Developed Markets</v>
          </cell>
          <cell r="B3">
            <v>0</v>
          </cell>
          <cell r="C3">
            <v>0</v>
          </cell>
          <cell r="D3">
            <v>0</v>
          </cell>
          <cell r="E3">
            <v>0</v>
          </cell>
          <cell r="F3">
            <v>0</v>
          </cell>
          <cell r="I3">
            <v>0</v>
          </cell>
          <cell r="J3">
            <v>0</v>
          </cell>
          <cell r="K3">
            <v>0</v>
          </cell>
          <cell r="M3" t="str">
            <v>Last Month</v>
          </cell>
          <cell r="N3">
            <v>43009</v>
          </cell>
          <cell r="O3">
            <v>43039</v>
          </cell>
        </row>
        <row r="4">
          <cell r="A4" t="str">
            <v>Australia</v>
          </cell>
          <cell r="B4" t="str">
            <v>All  Ordinaries</v>
          </cell>
          <cell r="C4">
            <v>0</v>
          </cell>
          <cell r="D4">
            <v>0.41643323677708621</v>
          </cell>
          <cell r="E4">
            <v>0</v>
          </cell>
          <cell r="F4">
            <v>16.396699999999999</v>
          </cell>
          <cell r="I4">
            <v>4.0302433617227527</v>
          </cell>
          <cell r="J4">
            <v>0.41643323677708621</v>
          </cell>
          <cell r="K4">
            <v>16.396699999999999</v>
          </cell>
          <cell r="L4" t="str">
            <v>AS30 Index</v>
          </cell>
          <cell r="Q4">
            <v>16.396699999999999</v>
          </cell>
        </row>
        <row r="5">
          <cell r="A5" t="str">
            <v xml:space="preserve">France </v>
          </cell>
          <cell r="B5" t="str">
            <v xml:space="preserve">CAC 40 </v>
          </cell>
          <cell r="C5">
            <v>0</v>
          </cell>
          <cell r="D5">
            <v>0.40107215617501352</v>
          </cell>
          <cell r="E5">
            <v>0</v>
          </cell>
          <cell r="F5">
            <v>16.1205</v>
          </cell>
          <cell r="I5">
            <v>3.2549002684898625</v>
          </cell>
          <cell r="J5">
            <v>0.40107215617501352</v>
          </cell>
          <cell r="K5">
            <v>16.1205</v>
          </cell>
          <cell r="L5" t="str">
            <v>CAC Index</v>
          </cell>
          <cell r="N5">
            <v>0</v>
          </cell>
          <cell r="Q5">
            <v>16.1205</v>
          </cell>
        </row>
        <row r="6">
          <cell r="A6" t="str">
            <v xml:space="preserve">Germany </v>
          </cell>
          <cell r="B6" t="str">
            <v>Dax</v>
          </cell>
          <cell r="C6">
            <v>0</v>
          </cell>
          <cell r="D6">
            <v>0.40723069887382413</v>
          </cell>
          <cell r="E6">
            <v>0</v>
          </cell>
          <cell r="F6">
            <v>14.925699999999999</v>
          </cell>
          <cell r="I6">
            <v>3.1235043487885839</v>
          </cell>
          <cell r="J6">
            <v>0.40723069887382413</v>
          </cell>
          <cell r="K6">
            <v>14.925699999999999</v>
          </cell>
          <cell r="L6" t="str">
            <v>DAX Index</v>
          </cell>
          <cell r="M6" t="str">
            <v>Daily Return</v>
          </cell>
          <cell r="N6" t="str">
            <v>CHG_PCT_1D</v>
          </cell>
          <cell r="Q6">
            <v>14.925699999999999</v>
          </cell>
        </row>
        <row r="7">
          <cell r="A7" t="str">
            <v xml:space="preserve">Hong Kong </v>
          </cell>
          <cell r="B7" t="str">
            <v xml:space="preserve">Hang Seng </v>
          </cell>
          <cell r="C7">
            <v>0</v>
          </cell>
          <cell r="D7">
            <v>0.85098456909752784</v>
          </cell>
          <cell r="E7">
            <v>0</v>
          </cell>
          <cell r="F7">
            <v>12.827999999999999</v>
          </cell>
          <cell r="I7">
            <v>2.5086465633313191</v>
          </cell>
          <cell r="J7">
            <v>0.85098456909752784</v>
          </cell>
          <cell r="K7">
            <v>12.827999999999999</v>
          </cell>
          <cell r="L7" t="str">
            <v>HSI Index</v>
          </cell>
          <cell r="N7">
            <v>0</v>
          </cell>
          <cell r="Q7">
            <v>12.827999999999999</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75"/>
  <sheetViews>
    <sheetView showGridLines="0" tabSelected="1" workbookViewId="0"/>
  </sheetViews>
  <sheetFormatPr defaultRowHeight="15.75"/>
  <cols>
    <col min="1" max="1" width="109.85546875" style="763" customWidth="1"/>
    <col min="2" max="16384" width="9.140625" style="764"/>
  </cols>
  <sheetData>
    <row r="1" spans="1:1" s="760" customFormat="1" ht="18.75" customHeight="1">
      <c r="A1" s="759" t="s">
        <v>1462</v>
      </c>
    </row>
    <row r="2" spans="1:1" s="760" customFormat="1" ht="18" customHeight="1">
      <c r="A2" s="761" t="s">
        <v>0</v>
      </c>
    </row>
    <row r="3" spans="1:1" s="760" customFormat="1" ht="18" customHeight="1">
      <c r="A3" s="761" t="s">
        <v>1</v>
      </c>
    </row>
    <row r="4" spans="1:1" s="760" customFormat="1" ht="18" customHeight="1">
      <c r="A4" s="761" t="s">
        <v>2</v>
      </c>
    </row>
    <row r="5" spans="1:1" s="236" customFormat="1" ht="18" customHeight="1">
      <c r="A5" s="761" t="s">
        <v>668</v>
      </c>
    </row>
    <row r="6" spans="1:1" s="760" customFormat="1" ht="18" customHeight="1">
      <c r="A6" s="761" t="s">
        <v>655</v>
      </c>
    </row>
    <row r="7" spans="1:1" s="760" customFormat="1" ht="18" customHeight="1">
      <c r="A7" s="762" t="s">
        <v>656</v>
      </c>
    </row>
    <row r="8" spans="1:1" s="760" customFormat="1" ht="18" customHeight="1">
      <c r="A8" s="761" t="s">
        <v>3</v>
      </c>
    </row>
    <row r="9" spans="1:1" s="760" customFormat="1" ht="18" customHeight="1">
      <c r="A9" s="761" t="s">
        <v>4</v>
      </c>
    </row>
    <row r="10" spans="1:1" s="760" customFormat="1" ht="18" customHeight="1">
      <c r="A10" s="761" t="s">
        <v>5</v>
      </c>
    </row>
    <row r="11" spans="1:1" s="760" customFormat="1" ht="18" customHeight="1">
      <c r="A11" s="761" t="s">
        <v>6</v>
      </c>
    </row>
    <row r="12" spans="1:1" s="760" customFormat="1" ht="18" customHeight="1">
      <c r="A12" s="761" t="s">
        <v>7</v>
      </c>
    </row>
    <row r="13" spans="1:1" s="760" customFormat="1" ht="18" customHeight="1">
      <c r="A13" s="761" t="s">
        <v>673</v>
      </c>
    </row>
    <row r="14" spans="1:1" s="760" customFormat="1" ht="18" customHeight="1">
      <c r="A14" s="761" t="s">
        <v>8</v>
      </c>
    </row>
    <row r="15" spans="1:1" s="760" customFormat="1" ht="18" customHeight="1">
      <c r="A15" s="761" t="s">
        <v>9</v>
      </c>
    </row>
    <row r="16" spans="1:1" s="760" customFormat="1" ht="18" customHeight="1">
      <c r="A16" s="761" t="s">
        <v>10</v>
      </c>
    </row>
    <row r="17" spans="1:1" s="760" customFormat="1" ht="18" customHeight="1">
      <c r="A17" s="761" t="s">
        <v>11</v>
      </c>
    </row>
    <row r="18" spans="1:1" s="760" customFormat="1" ht="18" customHeight="1">
      <c r="A18" s="761" t="s">
        <v>12</v>
      </c>
    </row>
    <row r="19" spans="1:1" s="760" customFormat="1" ht="18" customHeight="1">
      <c r="A19" s="761" t="s">
        <v>13</v>
      </c>
    </row>
    <row r="20" spans="1:1" s="760" customFormat="1" ht="18" customHeight="1">
      <c r="A20" s="761" t="s">
        <v>14</v>
      </c>
    </row>
    <row r="21" spans="1:1" s="760" customFormat="1" ht="18" customHeight="1">
      <c r="A21" s="761" t="s">
        <v>15</v>
      </c>
    </row>
    <row r="22" spans="1:1" s="760" customFormat="1" ht="18" customHeight="1">
      <c r="A22" s="761" t="s">
        <v>16</v>
      </c>
    </row>
    <row r="23" spans="1:1" s="760" customFormat="1" ht="18" customHeight="1">
      <c r="A23" s="761" t="s">
        <v>17</v>
      </c>
    </row>
    <row r="24" spans="1:1" s="760" customFormat="1" ht="18" customHeight="1">
      <c r="A24" s="761" t="s">
        <v>18</v>
      </c>
    </row>
    <row r="25" spans="1:1" s="760" customFormat="1" ht="18" customHeight="1">
      <c r="A25" s="761" t="s">
        <v>19</v>
      </c>
    </row>
    <row r="26" spans="1:1" s="760" customFormat="1" ht="18" customHeight="1">
      <c r="A26" s="761" t="s">
        <v>20</v>
      </c>
    </row>
    <row r="27" spans="1:1" s="760" customFormat="1" ht="18" customHeight="1">
      <c r="A27" s="761" t="s">
        <v>21</v>
      </c>
    </row>
    <row r="28" spans="1:1" s="760" customFormat="1" ht="18" customHeight="1">
      <c r="A28" s="761" t="s">
        <v>22</v>
      </c>
    </row>
    <row r="29" spans="1:1" s="760" customFormat="1" ht="18" customHeight="1">
      <c r="A29" s="761" t="s">
        <v>23</v>
      </c>
    </row>
    <row r="30" spans="1:1" s="760" customFormat="1" ht="18" customHeight="1">
      <c r="A30" s="761" t="s">
        <v>24</v>
      </c>
    </row>
    <row r="31" spans="1:1" s="760" customFormat="1" ht="18" customHeight="1">
      <c r="A31" s="761" t="s">
        <v>25</v>
      </c>
    </row>
    <row r="32" spans="1:1" s="760" customFormat="1" ht="18" customHeight="1">
      <c r="A32" s="761" t="s">
        <v>778</v>
      </c>
    </row>
    <row r="33" spans="1:1" s="760" customFormat="1" ht="18" customHeight="1">
      <c r="A33" s="761" t="s">
        <v>780</v>
      </c>
    </row>
    <row r="34" spans="1:1" s="760" customFormat="1" ht="18" customHeight="1">
      <c r="A34" s="761" t="s">
        <v>26</v>
      </c>
    </row>
    <row r="35" spans="1:1" s="760" customFormat="1" ht="18" customHeight="1">
      <c r="A35" s="761" t="s">
        <v>27</v>
      </c>
    </row>
    <row r="36" spans="1:1" s="760" customFormat="1" ht="18" customHeight="1">
      <c r="A36" s="761" t="s">
        <v>28</v>
      </c>
    </row>
    <row r="37" spans="1:1" s="760" customFormat="1" ht="18" customHeight="1">
      <c r="A37" s="761" t="s">
        <v>29</v>
      </c>
    </row>
    <row r="38" spans="1:1" s="760" customFormat="1" ht="18" customHeight="1">
      <c r="A38" s="761" t="s">
        <v>30</v>
      </c>
    </row>
    <row r="39" spans="1:1" s="760" customFormat="1" ht="18" customHeight="1">
      <c r="A39" s="761" t="s">
        <v>31</v>
      </c>
    </row>
    <row r="40" spans="1:1" s="760" customFormat="1" ht="18" customHeight="1">
      <c r="A40" s="761" t="s">
        <v>32</v>
      </c>
    </row>
    <row r="41" spans="1:1" s="760" customFormat="1" ht="18" customHeight="1">
      <c r="A41" s="761" t="s">
        <v>33</v>
      </c>
    </row>
    <row r="42" spans="1:1" s="760" customFormat="1" ht="18" customHeight="1">
      <c r="A42" s="761" t="s">
        <v>34</v>
      </c>
    </row>
    <row r="43" spans="1:1" s="760" customFormat="1" ht="18" customHeight="1">
      <c r="A43" s="761" t="s">
        <v>35</v>
      </c>
    </row>
    <row r="44" spans="1:1" s="760" customFormat="1" ht="18" customHeight="1">
      <c r="A44" s="761" t="s">
        <v>36</v>
      </c>
    </row>
    <row r="45" spans="1:1" s="760" customFormat="1" ht="18" customHeight="1">
      <c r="A45" s="761" t="s">
        <v>37</v>
      </c>
    </row>
    <row r="46" spans="1:1" s="760" customFormat="1" ht="18" customHeight="1">
      <c r="A46" s="761" t="s">
        <v>38</v>
      </c>
    </row>
    <row r="47" spans="1:1" s="760" customFormat="1" ht="18" customHeight="1">
      <c r="A47" s="761" t="s">
        <v>39</v>
      </c>
    </row>
    <row r="48" spans="1:1" s="760" customFormat="1" ht="18" customHeight="1">
      <c r="A48" s="761" t="s">
        <v>40</v>
      </c>
    </row>
    <row r="49" spans="1:1" s="760" customFormat="1" ht="18" customHeight="1">
      <c r="A49" s="761" t="s">
        <v>41</v>
      </c>
    </row>
    <row r="50" spans="1:1" s="760" customFormat="1" ht="18" customHeight="1">
      <c r="A50" s="761" t="s">
        <v>42</v>
      </c>
    </row>
    <row r="51" spans="1:1" s="760" customFormat="1" ht="18" customHeight="1">
      <c r="A51" s="761" t="s">
        <v>43</v>
      </c>
    </row>
    <row r="52" spans="1:1" s="760" customFormat="1" ht="18" customHeight="1">
      <c r="A52" s="761" t="s">
        <v>44</v>
      </c>
    </row>
    <row r="53" spans="1:1" s="760" customFormat="1" ht="18" customHeight="1">
      <c r="A53" s="761" t="s">
        <v>45</v>
      </c>
    </row>
    <row r="54" spans="1:1" s="760" customFormat="1" ht="18" customHeight="1">
      <c r="A54" s="761" t="s">
        <v>46</v>
      </c>
    </row>
    <row r="55" spans="1:1" s="760" customFormat="1" ht="18" customHeight="1">
      <c r="A55" s="761" t="s">
        <v>47</v>
      </c>
    </row>
    <row r="56" spans="1:1" s="760" customFormat="1" ht="18" customHeight="1">
      <c r="A56" s="761" t="s">
        <v>48</v>
      </c>
    </row>
    <row r="57" spans="1:1" s="760" customFormat="1" ht="18" customHeight="1">
      <c r="A57" s="761" t="s">
        <v>49</v>
      </c>
    </row>
    <row r="58" spans="1:1" s="760" customFormat="1" ht="18" customHeight="1">
      <c r="A58" s="761" t="s">
        <v>50</v>
      </c>
    </row>
    <row r="59" spans="1:1" s="760" customFormat="1" ht="18" customHeight="1">
      <c r="A59" s="761" t="s">
        <v>51</v>
      </c>
    </row>
    <row r="60" spans="1:1" s="760" customFormat="1" ht="18" customHeight="1">
      <c r="A60" s="761" t="s">
        <v>52</v>
      </c>
    </row>
    <row r="61" spans="1:1" s="760" customFormat="1" ht="18" customHeight="1">
      <c r="A61" s="761" t="s">
        <v>53</v>
      </c>
    </row>
    <row r="62" spans="1:1" s="760" customFormat="1" ht="18" customHeight="1">
      <c r="A62" s="761" t="s">
        <v>54</v>
      </c>
    </row>
    <row r="63" spans="1:1" s="760" customFormat="1" ht="18" customHeight="1">
      <c r="A63" s="761" t="s">
        <v>55</v>
      </c>
    </row>
    <row r="64" spans="1:1" s="760" customFormat="1" ht="18" customHeight="1">
      <c r="A64" s="761" t="s">
        <v>56</v>
      </c>
    </row>
    <row r="65" spans="1:1" s="760" customFormat="1" ht="18" customHeight="1">
      <c r="A65" s="761" t="s">
        <v>57</v>
      </c>
    </row>
    <row r="66" spans="1:1" s="760" customFormat="1" ht="18" customHeight="1">
      <c r="A66" s="761" t="s">
        <v>58</v>
      </c>
    </row>
    <row r="67" spans="1:1" s="760" customFormat="1" ht="18" customHeight="1">
      <c r="A67" s="761" t="s">
        <v>59</v>
      </c>
    </row>
    <row r="68" spans="1:1" s="760" customFormat="1" ht="18" customHeight="1">
      <c r="A68" s="761" t="s">
        <v>60</v>
      </c>
    </row>
    <row r="69" spans="1:1" s="760" customFormat="1" ht="18" customHeight="1">
      <c r="A69" s="761" t="s">
        <v>61</v>
      </c>
    </row>
    <row r="70" spans="1:1" s="760" customFormat="1" ht="18" customHeight="1">
      <c r="A70" s="761" t="s">
        <v>62</v>
      </c>
    </row>
    <row r="71" spans="1:1" s="760" customFormat="1" ht="18" customHeight="1">
      <c r="A71" s="761" t="s">
        <v>63</v>
      </c>
    </row>
    <row r="72" spans="1:1" s="760" customFormat="1" ht="18" customHeight="1">
      <c r="A72" s="761" t="s">
        <v>64</v>
      </c>
    </row>
    <row r="73" spans="1:1" s="760" customFormat="1" ht="18" customHeight="1">
      <c r="A73" s="761" t="s">
        <v>65</v>
      </c>
    </row>
    <row r="74" spans="1:1" s="760" customFormat="1" ht="18" customHeight="1">
      <c r="A74" s="761" t="s">
        <v>66</v>
      </c>
    </row>
    <row r="75" spans="1:1" s="760" customFormat="1" ht="15">
      <c r="A75" s="761" t="s">
        <v>67</v>
      </c>
    </row>
  </sheetData>
  <hyperlinks>
    <hyperlink ref="A2" location="'1'!A1" display="Table 1: SEBI Registered Market Intermediaries/Institutions"/>
    <hyperlink ref="A3" location="'2'!A1" display="Table 2: Company-Wise Capital Raised through Public and Rights Issues (Equity)"/>
    <hyperlink ref="A4" location="'3'!A1" display="Table 3: Offers closed during the month under SEBI (SAST), 2011"/>
    <hyperlink ref="A5" location="'4'!A1" display="Table 4: Trends in Open Offers"/>
    <hyperlink ref="A6" location="'5'!A1" display="Table 5A: Consolidated Resource Mobilisation through Primary Market"/>
    <hyperlink ref="A8" location="'7'!A1" display="Table 7: Industry-wise Classification of Capital Raised through Public and Rights Issues (Equity)"/>
    <hyperlink ref="A9" location="'8'!A1" display="Table 8: Sector-wise and Region-wise Distribution of Capital Mobilised through Public and Rights Issues (Equity)"/>
    <hyperlink ref="A10" location="'9'!A1" display="Table 9: Size-wise Classification of Capital Raised through Public and Rights Issues (Equity)"/>
    <hyperlink ref="A11" location="'10'!A1" display="Table 10: Capital Raised by Listed Companies from the Primary Market through QIPs"/>
    <hyperlink ref="A12" location="'11'!A1" display="Table 11: Preferential Allotments Listed at BSE and NSE"/>
    <hyperlink ref="A13" location="'12'!A1" display="Table 12: Private Placement of Corporate Debt Reported to BSE and NSE"/>
    <hyperlink ref="A14" location="'13 '!A1" display="Table 13: Trends in Settled Trades in the Corporate Debt Market"/>
    <hyperlink ref="A15" location="'14'!A1" display="Table 14: Ratings Assigned for Long-term Corporate Debt Securities (Maturity &gt;= 1 year)"/>
    <hyperlink ref="A16" location="'15'!A1" display="Table 15: Review of Accepted Ratings of Corporate Debt Securities (Maturity &gt;= 1 year)"/>
    <hyperlink ref="A17" location="'16'!A1" display="Table 16: Distribution of Turnover on Cash Segments of Exchanges"/>
    <hyperlink ref="A18" location="'17'!A1" display="Table 17: Trends in Cash Segment of BSE"/>
    <hyperlink ref="A19" location="'18'!A1" display="Table 18: Trends in Cash Segment of NSE"/>
    <hyperlink ref="A20" location="'19'!A1" display="Table 19: Trends in Cash Segment of MSEI"/>
    <hyperlink ref="A21" location="'20'!A1" display="Table 20: City-wise Distribution of Turnover on Cash Segments"/>
    <hyperlink ref="A22" location="'21'!A1" display="Table 21: Category-wise Share of Turnover in Cash Segment of BSE"/>
    <hyperlink ref="A23" location="'22'!A1" display="Table 22: Category-wise Share of Turnover in Cash Segment of NSE"/>
    <hyperlink ref="A24" location="'23'!A1" display="Table 23: Category-wise Share of Turnover in Cash Segment of MSEI"/>
    <hyperlink ref="A25" location="'24'!A1" display="Table 24: Component Stocks: S&amp;P BSE Sensex"/>
    <hyperlink ref="A26" location="'25'!A1" display="Table 25: Component Stocks: Nifty 50 Index"/>
    <hyperlink ref="A27" location="'26'!A1" display="Table 26: Component Stock: SX 40 Index"/>
    <hyperlink ref="A28" location="'27'!A1" display="Table 27: Advances/Declines in Cash Segment"/>
    <hyperlink ref="A29" location="'28'!A1" display="Table 28: Trading Frequency in Cash Segment"/>
    <hyperlink ref="A30" location="'29'!A1" display="Table 29: Daily Volatility of Major Indices"/>
    <hyperlink ref="A31" location="'30'!A1" display="Table 30: Percentage Share of Top ‘N’ Securities/Members in Turnover of Cash Segment"/>
    <hyperlink ref="A32" location="'31'!A1" display="Table 31: Settlement Statistics for Cash Segment of ICCL"/>
    <hyperlink ref="A33" location="'32'!A1" display="Table 32: Settlement Statistics for Cash Segment of NSCCL"/>
    <hyperlink ref="A34" location="'33'!A1" display="Table 33: Settlement Statistics for Cash Segment of MSEI "/>
    <hyperlink ref="A35" location="'34'!A1" display="Table 34: Trends in Equity Derivatives Segment at BSE (Turnover in Notional Value) "/>
    <hyperlink ref="A36" location="'35'!A1" display="Table 35: Trends in Equity Derivatives Segment at NSE (Turnover in Notional Value) "/>
    <hyperlink ref="A37" location="'36'!A1" display="Table 36: Settlement Statistics in Equity Derivatives Segment at BSE and NSE"/>
    <hyperlink ref="A38" location="'37'!A1" display="Table 37: Category-wise Share of Turnover &amp; Open Interest in Equity Derivative Segment of BSE"/>
    <hyperlink ref="A39" location="'38'!A1" display="Table 38: Category-wise Share of Turnover &amp; Open Interest in Equity Derivative Segment of NSE"/>
    <hyperlink ref="A40" location="'39'!A1" display="Table 39: Instrument-wise Turnover in Index Derivatives at BSE"/>
    <hyperlink ref="A41" location="'40'!A1" display="Table 40: Instrument-wise Turnover in Index Derivatives at NSE"/>
    <hyperlink ref="A42" location="'41'!A1" display="Table 41: Trends in Currency Derivatives Segment at BSE"/>
    <hyperlink ref="A43" location="'42'!A1" display="Table 42: Trends in Currency Derivatives Segment at NSE"/>
    <hyperlink ref="A44" location="'43'!A1" display="Table 43: Trends in Currency Derivatives Segment at MSEI"/>
    <hyperlink ref="A45" location="'44'!A1" display="Table 44: Settlement Statistics of Currency Derivatives Segment "/>
    <hyperlink ref="A46" location="'45'!A1" display="Table 45: Instrument-wise Turnover in Currency Futures Segment of BSE"/>
    <hyperlink ref="A47" location="'46'!A1" display="Table 46: Instrument-wise Turnover in Currency Derivatives Segment  of NSE"/>
    <hyperlink ref="A48" location="'47'!A1" display="Table 47: Instrument-wise Turnover in Currency Derivative Segment of MSEI"/>
    <hyperlink ref="A49" location="'48'!A1" display="Table 48: Maturity-wise Turnover in Currency Derivative Segment of BSE"/>
    <hyperlink ref="A50" location="'49'!A1" display="Table 49: Maturity-wise Turnover in Currency Derivative Segment of NSE"/>
    <hyperlink ref="A51" location="'50'!A1" display="Table 50: Maturity-wise Turnover in Currency Derivative Segment of MSEI "/>
    <hyperlink ref="A52" location="'51'!A1" display="Table 51: Trading Statistics of Interest Rate Futures at BSE, NSE and MSEI"/>
    <hyperlink ref="A53" location="'52'!A1" display="Table 52: Settlement Statistics in Interest Rate Futures at BSE, NSE and MSEI"/>
    <hyperlink ref="A54" location="'53'!A1" display="Table 53: Trends in Foreign Portfolio Investment"/>
    <hyperlink ref="A55" location="'54'!A1" display="Table 54: Notional Value of Offshore Derivative Instruments (ODIs) Vs Assets Under Custody (AUC) of FPIs"/>
    <hyperlink ref="A56" location="'55'!A1" display="Table 55: Assets under the Custody of Custodians"/>
    <hyperlink ref="A57" location="'56'!A1" display="Table 56: Cumulative Sectoral  Investment of Foreign Venture Capital Investors (FVCIs)"/>
    <hyperlink ref="A58" location="'57'!A1" display="Table 57: Trends in Resource Mobilization by Mutual Funds "/>
    <hyperlink ref="A59" location="'58'!A1" display="Table 58: Scheme-wise Statistics of Mutual Funds"/>
    <hyperlink ref="A60" location="'59'!A1" display="Table 59: Trends in Transactions on Stock Exchanges by Mutual Funds"/>
    <hyperlink ref="A61" location="'60'!A1" display="Table 60: Assets Managed by Portfolio Managers"/>
    <hyperlink ref="A62" location="'61 '!A1" display="Table 61: Progress Report of NSDL &amp; CDSl as on end of Month (Listed Companies)"/>
    <hyperlink ref="A63" location="'62'!A1" display="Table 62: Progress of Dematerialisation at NSDL and CDSL (Listed and Unlisted Companies)"/>
    <hyperlink ref="A64" location="'63'!A1" display="Table 63: Depository Statistics"/>
    <hyperlink ref="A65" location="'64'!A1" display="Table 64: Number of Commodities Permitted and traded at Exchanges"/>
    <hyperlink ref="A66" location="'65'!A1" display="Table 65: Trends in Commodity Indices"/>
    <hyperlink ref="A67" location="'66'!A1" display="Table 66: Trends in Commodity Derivatives at MCX"/>
    <hyperlink ref="A68" location="'67'!A1" display="Table 67: Trends in Commodity Derivatives at NCDEX"/>
    <hyperlink ref="A69" location="'68'!A1" display="Table 68: Trends in  Commodity Derivatives at BSE"/>
    <hyperlink ref="A70" location="'69'!A1" display="Table 69: Trends in Commodity Derivatives at NSE"/>
    <hyperlink ref="A71" location="'70'!A1" display="Table 70: Participant-wise percentage share of turnover in Commodity Futures"/>
    <hyperlink ref="A72" location="'71'!A1" display="Table 71: Commodity-wise Trading Volume and Turnover at MCX"/>
    <hyperlink ref="A73" location="'72'!A1" display="Table 72: Commodity-wise Trading Volume and Turnover at NCDEX"/>
    <hyperlink ref="A74" location="'73'!A1" display="Table 73: Commodity-wise Trading Volume and Turnover at ICEX, NSE and BSE"/>
    <hyperlink ref="A75" location="'74'!A1" display="Table 74: Macro Economic Indicators"/>
    <hyperlink ref="A7" location="'6'!A1" display="Table 6: Capital Raised from the Primary Market through  Public and Rights Issues (Equity and Debt)"/>
  </hyperlinks>
  <printOptions horizontalCentered="1"/>
  <pageMargins left="0.23622047244094491" right="0.23622047244094491" top="0.31496062992125984" bottom="0.39370078740157483" header="0.31496062992125984" footer="0.31496062992125984"/>
  <pageSetup paperSize="9" scale="90" fitToHeight="0"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R29"/>
  <sheetViews>
    <sheetView showGridLines="0" workbookViewId="0">
      <selection sqref="A1:N1"/>
    </sheetView>
  </sheetViews>
  <sheetFormatPr defaultRowHeight="15"/>
  <cols>
    <col min="1" max="1" width="12.85546875" customWidth="1"/>
  </cols>
  <sheetData>
    <row r="1" spans="1:18">
      <c r="A1" s="1555" t="s">
        <v>5</v>
      </c>
      <c r="B1" s="1555"/>
      <c r="C1" s="1555"/>
      <c r="D1" s="1555"/>
      <c r="E1" s="1555"/>
      <c r="F1" s="1555"/>
      <c r="G1" s="1555"/>
      <c r="H1" s="1555"/>
      <c r="I1" s="1555"/>
      <c r="J1" s="1555"/>
      <c r="K1" s="1555"/>
      <c r="L1" s="1555"/>
      <c r="M1" s="1555"/>
      <c r="N1" s="1555"/>
      <c r="O1" s="47"/>
    </row>
    <row r="2" spans="1:18">
      <c r="A2" s="1556" t="s">
        <v>113</v>
      </c>
      <c r="B2" s="1558" t="s">
        <v>93</v>
      </c>
      <c r="C2" s="1559"/>
      <c r="D2" s="1558" t="s">
        <v>155</v>
      </c>
      <c r="E2" s="1559"/>
      <c r="F2" s="1560" t="s">
        <v>156</v>
      </c>
      <c r="G2" s="1561"/>
      <c r="H2" s="1558" t="s">
        <v>157</v>
      </c>
      <c r="I2" s="1559"/>
      <c r="J2" s="1558" t="s">
        <v>158</v>
      </c>
      <c r="K2" s="1559"/>
      <c r="L2" s="1558" t="s">
        <v>159</v>
      </c>
      <c r="M2" s="1559"/>
      <c r="N2" s="1558" t="s">
        <v>160</v>
      </c>
      <c r="O2" s="1559"/>
    </row>
    <row r="3" spans="1:18" ht="30">
      <c r="A3" s="1557"/>
      <c r="B3" s="807" t="s">
        <v>138</v>
      </c>
      <c r="C3" s="807" t="s">
        <v>1204</v>
      </c>
      <c r="D3" s="807" t="s">
        <v>138</v>
      </c>
      <c r="E3" s="807" t="s">
        <v>1204</v>
      </c>
      <c r="F3" s="807" t="s">
        <v>138</v>
      </c>
      <c r="G3" s="807" t="s">
        <v>1204</v>
      </c>
      <c r="H3" s="807" t="s">
        <v>138</v>
      </c>
      <c r="I3" s="807" t="s">
        <v>1204</v>
      </c>
      <c r="J3" s="807" t="s">
        <v>138</v>
      </c>
      <c r="K3" s="807" t="s">
        <v>1204</v>
      </c>
      <c r="L3" s="807" t="s">
        <v>138</v>
      </c>
      <c r="M3" s="807" t="s">
        <v>1204</v>
      </c>
      <c r="N3" s="807" t="s">
        <v>138</v>
      </c>
      <c r="O3" s="807" t="s">
        <v>1204</v>
      </c>
    </row>
    <row r="4" spans="1:18">
      <c r="A4" s="281" t="s">
        <v>476</v>
      </c>
      <c r="B4" s="64">
        <v>340</v>
      </c>
      <c r="C4" s="64">
        <v>83091.976240000004</v>
      </c>
      <c r="D4" s="64">
        <v>3</v>
      </c>
      <c r="E4" s="64">
        <v>9.4619999999999997</v>
      </c>
      <c r="F4" s="64">
        <v>28</v>
      </c>
      <c r="G4" s="64">
        <v>218.70821859999998</v>
      </c>
      <c r="H4" s="64">
        <v>187</v>
      </c>
      <c r="I4" s="64">
        <v>5420.5137005000006</v>
      </c>
      <c r="J4" s="64">
        <v>38</v>
      </c>
      <c r="K4" s="64">
        <v>2473.5783006000001</v>
      </c>
      <c r="L4" s="64">
        <v>29</v>
      </c>
      <c r="M4" s="64">
        <v>8297.8353831000004</v>
      </c>
      <c r="N4" s="64">
        <v>55</v>
      </c>
      <c r="O4" s="64">
        <v>66671.878637200003</v>
      </c>
    </row>
    <row r="5" spans="1:18">
      <c r="A5" s="805" t="s">
        <v>674</v>
      </c>
      <c r="B5" s="183">
        <f t="shared" ref="B5:O5" si="0">SUM(B6:B14)</f>
        <v>368</v>
      </c>
      <c r="C5" s="183">
        <f t="shared" si="0"/>
        <v>189017.47214146599</v>
      </c>
      <c r="D5" s="183">
        <f t="shared" si="0"/>
        <v>6</v>
      </c>
      <c r="E5" s="183">
        <f t="shared" si="0"/>
        <v>22.458089999999999</v>
      </c>
      <c r="F5" s="183">
        <f t="shared" si="0"/>
        <v>25</v>
      </c>
      <c r="G5" s="183">
        <f t="shared" si="0"/>
        <v>182.64103999999998</v>
      </c>
      <c r="H5" s="183">
        <f t="shared" si="0"/>
        <v>200</v>
      </c>
      <c r="I5" s="183">
        <f t="shared" si="0"/>
        <v>6306.5915900660002</v>
      </c>
      <c r="J5" s="183">
        <f t="shared" si="0"/>
        <v>39</v>
      </c>
      <c r="K5" s="183">
        <f t="shared" si="0"/>
        <v>2657.1897599999998</v>
      </c>
      <c r="L5" s="183">
        <f t="shared" si="0"/>
        <v>42</v>
      </c>
      <c r="M5" s="183">
        <f t="shared" si="0"/>
        <v>8982.5562921000001</v>
      </c>
      <c r="N5" s="183">
        <f t="shared" si="0"/>
        <v>56</v>
      </c>
      <c r="O5" s="183">
        <f t="shared" si="0"/>
        <v>170866.03536929999</v>
      </c>
      <c r="Q5" s="14"/>
      <c r="R5" s="14"/>
    </row>
    <row r="6" spans="1:18">
      <c r="A6" s="137">
        <v>45412</v>
      </c>
      <c r="B6" s="65">
        <f t="shared" ref="B6:C10" si="1">D6+F6+H6+J6+L6+N6</f>
        <v>35</v>
      </c>
      <c r="C6" s="65">
        <f t="shared" si="1"/>
        <v>25370.5668319</v>
      </c>
      <c r="D6" s="65">
        <v>1</v>
      </c>
      <c r="E6" s="65">
        <v>4.76</v>
      </c>
      <c r="F6" s="65">
        <v>3</v>
      </c>
      <c r="G6" s="65">
        <v>21.8</v>
      </c>
      <c r="H6" s="65">
        <v>20</v>
      </c>
      <c r="I6" s="65">
        <v>513.18407259999992</v>
      </c>
      <c r="J6" s="65">
        <v>5</v>
      </c>
      <c r="K6" s="65">
        <v>275.15276</v>
      </c>
      <c r="L6" s="65">
        <v>2</v>
      </c>
      <c r="M6" s="65">
        <v>480.2</v>
      </c>
      <c r="N6" s="65">
        <v>4</v>
      </c>
      <c r="O6" s="65">
        <v>24075.469999299999</v>
      </c>
    </row>
    <row r="7" spans="1:18">
      <c r="A7" s="137">
        <v>45443</v>
      </c>
      <c r="B7" s="65">
        <f t="shared" si="1"/>
        <v>39</v>
      </c>
      <c r="C7" s="65">
        <f t="shared" si="1"/>
        <v>12338.4028273</v>
      </c>
      <c r="D7" s="65">
        <v>0</v>
      </c>
      <c r="E7" s="65">
        <v>0</v>
      </c>
      <c r="F7" s="65">
        <v>4</v>
      </c>
      <c r="G7" s="65">
        <v>30.365600000000001</v>
      </c>
      <c r="H7" s="65">
        <v>26</v>
      </c>
      <c r="I7" s="65">
        <v>759.16261929999985</v>
      </c>
      <c r="J7" s="65">
        <v>1</v>
      </c>
      <c r="K7" s="65">
        <v>96.284999999999997</v>
      </c>
      <c r="L7" s="65">
        <v>2</v>
      </c>
      <c r="M7" s="65">
        <v>574.63106500000004</v>
      </c>
      <c r="N7" s="65">
        <v>6</v>
      </c>
      <c r="O7" s="65">
        <v>10877.958543000001</v>
      </c>
    </row>
    <row r="8" spans="1:18">
      <c r="A8" s="137">
        <v>45473</v>
      </c>
      <c r="B8" s="65">
        <f t="shared" si="1"/>
        <v>38</v>
      </c>
      <c r="C8" s="65">
        <f t="shared" si="1"/>
        <v>3571.1979999999999</v>
      </c>
      <c r="D8" s="65">
        <v>1</v>
      </c>
      <c r="E8" s="65">
        <v>3.59</v>
      </c>
      <c r="F8" s="65">
        <v>6</v>
      </c>
      <c r="G8" s="65">
        <v>41.367999999999995</v>
      </c>
      <c r="H8" s="65">
        <v>22</v>
      </c>
      <c r="I8" s="65">
        <v>736.90671999999995</v>
      </c>
      <c r="J8" s="65">
        <v>2</v>
      </c>
      <c r="K8" s="65">
        <v>182.27328</v>
      </c>
      <c r="L8" s="65">
        <v>5</v>
      </c>
      <c r="M8" s="65">
        <v>1329.94</v>
      </c>
      <c r="N8" s="65">
        <v>2</v>
      </c>
      <c r="O8" s="65">
        <v>1277.1199999999999</v>
      </c>
    </row>
    <row r="9" spans="1:18">
      <c r="A9" s="137">
        <v>45504</v>
      </c>
      <c r="B9" s="65">
        <f t="shared" si="1"/>
        <v>42</v>
      </c>
      <c r="C9" s="65">
        <f t="shared" si="1"/>
        <v>9001.1008531000007</v>
      </c>
      <c r="D9" s="65">
        <v>0</v>
      </c>
      <c r="E9" s="65">
        <v>0</v>
      </c>
      <c r="F9" s="65">
        <v>1</v>
      </c>
      <c r="G9" s="65">
        <v>9</v>
      </c>
      <c r="H9" s="65">
        <v>22</v>
      </c>
      <c r="I9" s="65">
        <v>705.18571759999998</v>
      </c>
      <c r="J9" s="65">
        <v>7</v>
      </c>
      <c r="K9" s="65">
        <v>405.70519999999999</v>
      </c>
      <c r="L9" s="65">
        <v>7</v>
      </c>
      <c r="M9" s="65">
        <v>1175.0099482999999</v>
      </c>
      <c r="N9" s="65">
        <v>5</v>
      </c>
      <c r="O9" s="65">
        <v>6706.1999871999997</v>
      </c>
    </row>
    <row r="10" spans="1:18">
      <c r="A10" s="137">
        <v>45535</v>
      </c>
      <c r="B10" s="65">
        <f t="shared" si="1"/>
        <v>43</v>
      </c>
      <c r="C10" s="65">
        <f t="shared" si="1"/>
        <v>18815.442833906</v>
      </c>
      <c r="D10" s="65">
        <v>1</v>
      </c>
      <c r="E10" s="65">
        <v>4.0199999999999996</v>
      </c>
      <c r="F10" s="65">
        <v>3</v>
      </c>
      <c r="G10" s="65">
        <v>19.850000000000001</v>
      </c>
      <c r="H10" s="65">
        <v>24</v>
      </c>
      <c r="I10" s="65">
        <v>709.44512330600003</v>
      </c>
      <c r="J10" s="65">
        <v>6</v>
      </c>
      <c r="K10" s="65">
        <v>390.48079999999999</v>
      </c>
      <c r="L10" s="65">
        <v>3</v>
      </c>
      <c r="M10" s="65">
        <v>651.34471479999991</v>
      </c>
      <c r="N10" s="65">
        <v>6</v>
      </c>
      <c r="O10" s="65">
        <v>17040.302195799999</v>
      </c>
    </row>
    <row r="11" spans="1:18">
      <c r="A11" s="137">
        <v>45565</v>
      </c>
      <c r="B11" s="65">
        <f t="shared" ref="B11:B12" si="2">D11+F11+H11+J11+L11+N11</f>
        <v>58</v>
      </c>
      <c r="C11" s="65">
        <f t="shared" ref="C11:C12" si="3">E11+G11+I11+K11+M11+O11</f>
        <v>16883.401600000001</v>
      </c>
      <c r="D11" s="65">
        <v>1</v>
      </c>
      <c r="E11" s="65">
        <v>4.49</v>
      </c>
      <c r="F11" s="65">
        <v>4</v>
      </c>
      <c r="G11" s="65">
        <v>27.470000000000002</v>
      </c>
      <c r="H11" s="65">
        <v>27</v>
      </c>
      <c r="I11" s="65">
        <v>796.99159999999995</v>
      </c>
      <c r="J11" s="65">
        <v>9</v>
      </c>
      <c r="K11" s="65">
        <v>602.24</v>
      </c>
      <c r="L11" s="65">
        <v>10</v>
      </c>
      <c r="M11" s="65">
        <v>2248.9300000000003</v>
      </c>
      <c r="N11" s="65">
        <v>7</v>
      </c>
      <c r="O11" s="65">
        <v>13203.28</v>
      </c>
    </row>
    <row r="12" spans="1:18">
      <c r="A12" s="137">
        <v>45596</v>
      </c>
      <c r="B12" s="65">
        <f t="shared" si="2"/>
        <v>47</v>
      </c>
      <c r="C12" s="65">
        <f t="shared" si="3"/>
        <v>35653.238629039995</v>
      </c>
      <c r="D12" s="65">
        <v>0</v>
      </c>
      <c r="E12" s="65">
        <v>0</v>
      </c>
      <c r="F12" s="65">
        <v>2</v>
      </c>
      <c r="G12" s="65">
        <v>17.39744</v>
      </c>
      <c r="H12" s="65">
        <v>31</v>
      </c>
      <c r="I12" s="65">
        <v>1057.8770690399999</v>
      </c>
      <c r="J12" s="65">
        <v>4</v>
      </c>
      <c r="K12" s="65">
        <v>333.56272000000001</v>
      </c>
      <c r="L12" s="65">
        <v>7</v>
      </c>
      <c r="M12" s="65">
        <v>1509.4614000000001</v>
      </c>
      <c r="N12" s="65">
        <v>3</v>
      </c>
      <c r="O12" s="65">
        <v>32734.94</v>
      </c>
    </row>
    <row r="13" spans="1:18">
      <c r="A13" s="137">
        <v>45626</v>
      </c>
      <c r="B13" s="65">
        <f>D13+F13+H13+J13+L13+N13</f>
        <v>18</v>
      </c>
      <c r="C13" s="65">
        <f>E13+G13+I13+K13+M13+O13</f>
        <v>36265.503200000006</v>
      </c>
      <c r="D13" s="65">
        <v>0</v>
      </c>
      <c r="E13" s="65">
        <v>0</v>
      </c>
      <c r="F13" s="65">
        <v>0</v>
      </c>
      <c r="G13" s="65">
        <v>0</v>
      </c>
      <c r="H13" s="65">
        <v>8</v>
      </c>
      <c r="I13" s="65">
        <v>276.17319999999995</v>
      </c>
      <c r="J13" s="65">
        <v>1</v>
      </c>
      <c r="K13" s="65">
        <v>61.2</v>
      </c>
      <c r="L13" s="65">
        <v>1</v>
      </c>
      <c r="M13" s="65">
        <v>199.28</v>
      </c>
      <c r="N13" s="65">
        <v>8</v>
      </c>
      <c r="O13" s="65">
        <v>35728.850000000006</v>
      </c>
    </row>
    <row r="14" spans="1:18">
      <c r="A14" s="137" t="s">
        <v>1452</v>
      </c>
      <c r="B14" s="65">
        <f>D14+F14+H14+J14+L14+N14</f>
        <v>48</v>
      </c>
      <c r="C14" s="65">
        <f>E14+G14+I14+K14+M14+O14</f>
        <v>31118.617366220002</v>
      </c>
      <c r="D14" s="65">
        <v>2</v>
      </c>
      <c r="E14" s="65">
        <v>5.59809</v>
      </c>
      <c r="F14" s="65">
        <v>2</v>
      </c>
      <c r="G14" s="65">
        <v>15.39</v>
      </c>
      <c r="H14" s="65">
        <v>20</v>
      </c>
      <c r="I14" s="65">
        <v>751.66546822000009</v>
      </c>
      <c r="J14" s="65">
        <v>4</v>
      </c>
      <c r="K14" s="65">
        <v>310.28999999999996</v>
      </c>
      <c r="L14" s="65">
        <v>5</v>
      </c>
      <c r="M14" s="65">
        <v>813.75916399999994</v>
      </c>
      <c r="N14" s="65">
        <v>15</v>
      </c>
      <c r="O14" s="65">
        <v>29221.914644</v>
      </c>
    </row>
    <row r="15" spans="1:18" s="232" customFormat="1">
      <c r="A15" s="413" t="s">
        <v>1422</v>
      </c>
      <c r="B15" s="67"/>
      <c r="C15" s="67"/>
      <c r="D15" s="67"/>
      <c r="E15" s="67"/>
      <c r="F15" s="67"/>
      <c r="G15" s="67"/>
      <c r="H15" s="67"/>
      <c r="I15" s="67"/>
      <c r="J15" s="67"/>
      <c r="K15" s="67"/>
      <c r="L15" s="67"/>
      <c r="M15" s="67"/>
      <c r="N15" s="67"/>
      <c r="O15" s="67"/>
    </row>
    <row r="16" spans="1:18" ht="15.75">
      <c r="A16" s="1554" t="s">
        <v>146</v>
      </c>
      <c r="B16" s="1554"/>
      <c r="C16" s="1554"/>
      <c r="D16" s="1554"/>
      <c r="E16" s="1554"/>
      <c r="F16" s="1554"/>
      <c r="G16" s="1554"/>
      <c r="H16" s="1554"/>
      <c r="I16" s="1554"/>
      <c r="J16" s="66"/>
      <c r="K16" s="66"/>
      <c r="L16" s="66"/>
      <c r="M16" s="66"/>
      <c r="N16" s="66"/>
      <c r="O16" s="66"/>
    </row>
    <row r="17" spans="1:15">
      <c r="A17" s="1545" t="s">
        <v>1214</v>
      </c>
      <c r="B17" s="1545"/>
      <c r="C17" s="55"/>
      <c r="D17" s="63"/>
      <c r="E17" s="63"/>
      <c r="F17" s="63"/>
      <c r="G17" s="63"/>
      <c r="H17" s="63"/>
      <c r="I17" s="63"/>
      <c r="J17" s="67"/>
      <c r="K17" s="67"/>
      <c r="L17" s="67"/>
      <c r="M17" s="67"/>
      <c r="N17" s="67"/>
      <c r="O17" s="67"/>
    </row>
    <row r="18" spans="1:15">
      <c r="B18" s="67"/>
      <c r="C18" s="67"/>
      <c r="D18" s="67"/>
      <c r="E18" s="67"/>
      <c r="F18" s="67"/>
      <c r="J18" s="67"/>
      <c r="K18" s="67"/>
      <c r="L18" s="67"/>
      <c r="M18" s="67"/>
      <c r="N18" s="67"/>
      <c r="O18" s="67"/>
    </row>
    <row r="19" spans="1:15" ht="15" customHeight="1">
      <c r="A19" s="68"/>
      <c r="B19" s="57"/>
      <c r="C19" s="57"/>
    </row>
    <row r="20" spans="1:15">
      <c r="A20" s="68"/>
      <c r="B20" s="57"/>
      <c r="C20" s="57"/>
      <c r="D20" s="57"/>
      <c r="E20" s="57"/>
      <c r="F20" s="57"/>
      <c r="J20" s="57"/>
      <c r="K20" s="57"/>
      <c r="L20" s="57"/>
      <c r="M20" s="57"/>
      <c r="N20" s="57"/>
      <c r="O20" s="57"/>
    </row>
    <row r="21" spans="1:15">
      <c r="A21" s="68"/>
      <c r="B21" s="57"/>
      <c r="C21" s="57"/>
      <c r="D21" s="57"/>
      <c r="E21" s="57"/>
      <c r="F21" s="57"/>
      <c r="J21" s="57"/>
      <c r="K21" s="57"/>
      <c r="L21" s="57"/>
      <c r="M21" s="57"/>
      <c r="N21" s="57"/>
      <c r="O21" s="57"/>
    </row>
    <row r="22" spans="1:15">
      <c r="A22" s="68"/>
      <c r="B22" s="57"/>
      <c r="C22" s="57"/>
      <c r="D22" s="57"/>
      <c r="E22" s="57"/>
      <c r="F22" s="57"/>
      <c r="J22" s="57"/>
      <c r="K22" s="57"/>
      <c r="L22" s="57"/>
      <c r="M22" s="57"/>
      <c r="N22" s="57"/>
      <c r="O22" s="57"/>
    </row>
    <row r="23" spans="1:15">
      <c r="A23" s="69"/>
      <c r="B23" s="62"/>
      <c r="C23" s="62"/>
      <c r="D23" s="62"/>
      <c r="E23" s="62"/>
      <c r="F23" s="62"/>
      <c r="J23" s="62"/>
      <c r="K23" s="62"/>
      <c r="L23" s="62"/>
      <c r="M23" s="62"/>
      <c r="N23" s="62"/>
      <c r="O23" s="62"/>
    </row>
    <row r="24" spans="1:15">
      <c r="A24" s="69"/>
      <c r="B24" s="62"/>
      <c r="C24" s="62"/>
      <c r="D24" s="62"/>
      <c r="E24" s="62"/>
      <c r="F24" s="62"/>
      <c r="J24" s="62"/>
      <c r="K24" s="62"/>
      <c r="L24" s="62"/>
      <c r="M24" s="62"/>
      <c r="N24" s="62"/>
      <c r="O24" s="62"/>
    </row>
    <row r="25" spans="1:15" ht="15.75">
      <c r="A25" s="70"/>
      <c r="B25" s="66"/>
      <c r="C25" s="66"/>
      <c r="D25" s="66"/>
      <c r="E25" s="66"/>
      <c r="F25" s="66"/>
      <c r="G25" s="66"/>
      <c r="H25" s="66"/>
      <c r="I25" s="66"/>
      <c r="J25" s="66"/>
      <c r="K25" s="66"/>
      <c r="L25" s="66"/>
      <c r="M25" s="66"/>
      <c r="N25" s="66"/>
      <c r="O25" s="66"/>
    </row>
    <row r="27" spans="1:15">
      <c r="J27" s="63"/>
      <c r="K27" s="63"/>
      <c r="L27" s="63"/>
      <c r="M27" s="63"/>
      <c r="N27" s="63"/>
      <c r="O27" s="63"/>
    </row>
    <row r="28" spans="1:15">
      <c r="J28" s="63"/>
      <c r="K28" s="63"/>
      <c r="L28" s="63"/>
      <c r="M28" s="63"/>
      <c r="N28" s="63"/>
      <c r="O28" s="63"/>
    </row>
    <row r="29" spans="1:15">
      <c r="J29" s="11"/>
      <c r="K29" s="11"/>
      <c r="L29" s="11"/>
      <c r="M29" s="11"/>
      <c r="N29" s="11"/>
      <c r="O29" s="11"/>
    </row>
  </sheetData>
  <mergeCells count="11">
    <mergeCell ref="A16:I16"/>
    <mergeCell ref="A17:B17"/>
    <mergeCell ref="A1:N1"/>
    <mergeCell ref="A2:A3"/>
    <mergeCell ref="B2:C2"/>
    <mergeCell ref="D2:E2"/>
    <mergeCell ref="F2:G2"/>
    <mergeCell ref="H2:I2"/>
    <mergeCell ref="J2:K2"/>
    <mergeCell ref="L2:M2"/>
    <mergeCell ref="N2:O2"/>
  </mergeCells>
  <printOptions horizontalCentered="1"/>
  <pageMargins left="0.7" right="0.7" top="0.75" bottom="0.75" header="0.3" footer="0.3"/>
  <pageSetup paperSize="9" scale="9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26"/>
  <sheetViews>
    <sheetView showGridLines="0" workbookViewId="0">
      <selection sqref="A1:I1"/>
    </sheetView>
  </sheetViews>
  <sheetFormatPr defaultRowHeight="15"/>
  <cols>
    <col min="1" max="1" width="11.140625" customWidth="1"/>
  </cols>
  <sheetData>
    <row r="1" spans="1:11">
      <c r="A1" s="1555" t="s">
        <v>6</v>
      </c>
      <c r="B1" s="1555"/>
      <c r="C1" s="1555"/>
      <c r="D1" s="1555"/>
      <c r="E1" s="1555"/>
      <c r="F1" s="1555"/>
      <c r="G1" s="1555"/>
      <c r="H1" s="1555"/>
      <c r="I1" s="1555"/>
      <c r="J1" s="47"/>
      <c r="K1" s="47"/>
    </row>
    <row r="2" spans="1:11">
      <c r="A2" s="1556" t="s">
        <v>113</v>
      </c>
      <c r="B2" s="1560" t="s">
        <v>161</v>
      </c>
      <c r="C2" s="1561"/>
      <c r="D2" s="1560" t="s">
        <v>162</v>
      </c>
      <c r="E2" s="1561"/>
      <c r="F2" s="1560" t="s">
        <v>163</v>
      </c>
      <c r="G2" s="1561"/>
      <c r="H2" s="1560" t="s">
        <v>164</v>
      </c>
      <c r="I2" s="1561"/>
      <c r="J2" s="1560" t="s">
        <v>93</v>
      </c>
      <c r="K2" s="1561"/>
    </row>
    <row r="3" spans="1:11" ht="30">
      <c r="A3" s="1557"/>
      <c r="B3" s="808" t="s">
        <v>138</v>
      </c>
      <c r="C3" s="808" t="s">
        <v>1204</v>
      </c>
      <c r="D3" s="808" t="s">
        <v>138</v>
      </c>
      <c r="E3" s="808" t="s">
        <v>1204</v>
      </c>
      <c r="F3" s="808" t="s">
        <v>138</v>
      </c>
      <c r="G3" s="808" t="s">
        <v>1204</v>
      </c>
      <c r="H3" s="808" t="s">
        <v>138</v>
      </c>
      <c r="I3" s="808" t="s">
        <v>1204</v>
      </c>
      <c r="J3" s="809" t="s">
        <v>138</v>
      </c>
      <c r="K3" s="808" t="s">
        <v>1204</v>
      </c>
    </row>
    <row r="4" spans="1:11">
      <c r="A4" s="281" t="s">
        <v>476</v>
      </c>
      <c r="B4" s="71">
        <v>0</v>
      </c>
      <c r="C4" s="71">
        <v>0</v>
      </c>
      <c r="D4" s="71">
        <v>3</v>
      </c>
      <c r="E4" s="71">
        <v>266.53775969999998</v>
      </c>
      <c r="F4" s="71">
        <v>0</v>
      </c>
      <c r="G4" s="71">
        <v>0</v>
      </c>
      <c r="H4" s="71">
        <v>58</v>
      </c>
      <c r="I4" s="71">
        <v>68704.953550000006</v>
      </c>
      <c r="J4" s="71">
        <v>61</v>
      </c>
      <c r="K4" s="71">
        <v>68971.49130970001</v>
      </c>
    </row>
    <row r="5" spans="1:11">
      <c r="A5" s="805" t="s">
        <v>674</v>
      </c>
      <c r="B5" s="184">
        <f t="shared" ref="B5:K5" si="0">SUM(B6:B14)</f>
        <v>4</v>
      </c>
      <c r="C5" s="184">
        <f t="shared" si="0"/>
        <v>544.12863999999752</v>
      </c>
      <c r="D5" s="184">
        <f t="shared" si="0"/>
        <v>4</v>
      </c>
      <c r="E5" s="184">
        <f t="shared" si="0"/>
        <v>3064.8883000000001</v>
      </c>
      <c r="F5" s="184">
        <f t="shared" si="0"/>
        <v>0</v>
      </c>
      <c r="G5" s="184">
        <f t="shared" si="0"/>
        <v>0</v>
      </c>
      <c r="H5" s="184">
        <f t="shared" si="0"/>
        <v>75</v>
      </c>
      <c r="I5" s="184">
        <f t="shared" si="0"/>
        <v>122659.554357102</v>
      </c>
      <c r="J5" s="184">
        <f t="shared" si="0"/>
        <v>83</v>
      </c>
      <c r="K5" s="184">
        <f t="shared" si="0"/>
        <v>126268.571297102</v>
      </c>
    </row>
    <row r="6" spans="1:11">
      <c r="A6" s="137">
        <v>45412</v>
      </c>
      <c r="B6" s="110">
        <v>0</v>
      </c>
      <c r="C6" s="110">
        <v>0</v>
      </c>
      <c r="D6" s="110">
        <v>0</v>
      </c>
      <c r="E6" s="110">
        <v>0</v>
      </c>
      <c r="F6" s="110">
        <v>0</v>
      </c>
      <c r="G6" s="110">
        <v>0</v>
      </c>
      <c r="H6" s="110">
        <v>11</v>
      </c>
      <c r="I6" s="110">
        <v>11471.732781210001</v>
      </c>
      <c r="J6" s="110">
        <f>SUM(B6,D6,F6,H6)</f>
        <v>11</v>
      </c>
      <c r="K6" s="110">
        <f>SUM(C6,E6,G6,I6)</f>
        <v>11471.732781210001</v>
      </c>
    </row>
    <row r="7" spans="1:11">
      <c r="A7" s="137">
        <v>45443</v>
      </c>
      <c r="B7" s="110">
        <v>0</v>
      </c>
      <c r="C7" s="110">
        <v>0</v>
      </c>
      <c r="D7" s="110">
        <v>0</v>
      </c>
      <c r="E7" s="110">
        <v>0</v>
      </c>
      <c r="F7" s="110">
        <v>0</v>
      </c>
      <c r="G7" s="110">
        <v>0</v>
      </c>
      <c r="H7" s="110">
        <v>2</v>
      </c>
      <c r="I7" s="110">
        <v>3039.9998919999998</v>
      </c>
      <c r="J7" s="110">
        <f t="shared" ref="J7:K10" si="1">SUM(B7,D7,F7,H7)</f>
        <v>2</v>
      </c>
      <c r="K7" s="110">
        <f t="shared" si="1"/>
        <v>3039.9998919999998</v>
      </c>
    </row>
    <row r="8" spans="1:11">
      <c r="A8" s="137">
        <v>45473</v>
      </c>
      <c r="B8" s="110">
        <v>0</v>
      </c>
      <c r="C8" s="110">
        <v>0</v>
      </c>
      <c r="D8" s="110">
        <v>1</v>
      </c>
      <c r="E8" s="110">
        <v>24.84</v>
      </c>
      <c r="F8" s="110">
        <v>0</v>
      </c>
      <c r="G8" s="110">
        <v>0</v>
      </c>
      <c r="H8" s="110">
        <v>5</v>
      </c>
      <c r="I8" s="110">
        <v>2749.9996000000001</v>
      </c>
      <c r="J8" s="110">
        <f t="shared" si="1"/>
        <v>6</v>
      </c>
      <c r="K8" s="110">
        <f t="shared" si="1"/>
        <v>2774.8396000000002</v>
      </c>
    </row>
    <row r="9" spans="1:11">
      <c r="A9" s="137">
        <v>45504</v>
      </c>
      <c r="B9" s="110">
        <v>0</v>
      </c>
      <c r="C9" s="110">
        <v>0</v>
      </c>
      <c r="D9" s="110">
        <v>0</v>
      </c>
      <c r="E9" s="110">
        <v>0</v>
      </c>
      <c r="F9" s="110">
        <v>0</v>
      </c>
      <c r="G9" s="110">
        <v>0</v>
      </c>
      <c r="H9" s="3">
        <v>11</v>
      </c>
      <c r="I9" s="110">
        <v>13699.104579524997</v>
      </c>
      <c r="J9" s="110">
        <f t="shared" si="1"/>
        <v>11</v>
      </c>
      <c r="K9" s="110">
        <f t="shared" si="1"/>
        <v>13699.104579524997</v>
      </c>
    </row>
    <row r="10" spans="1:11">
      <c r="A10" s="137">
        <v>45535</v>
      </c>
      <c r="B10" s="3">
        <v>1</v>
      </c>
      <c r="C10" s="110">
        <v>248.50344000000001</v>
      </c>
      <c r="D10" s="110">
        <v>0</v>
      </c>
      <c r="E10" s="110">
        <v>0</v>
      </c>
      <c r="F10" s="110">
        <v>0</v>
      </c>
      <c r="G10" s="110">
        <v>0</v>
      </c>
      <c r="H10" s="3">
        <v>7</v>
      </c>
      <c r="I10" s="110">
        <v>12033.097714366997</v>
      </c>
      <c r="J10" s="110">
        <f t="shared" si="1"/>
        <v>8</v>
      </c>
      <c r="K10" s="110">
        <f t="shared" si="1"/>
        <v>12281.601154366997</v>
      </c>
    </row>
    <row r="11" spans="1:11">
      <c r="A11" s="137">
        <v>45565</v>
      </c>
      <c r="B11" s="3">
        <v>1</v>
      </c>
      <c r="C11" s="471">
        <v>149.99520000000001</v>
      </c>
      <c r="D11" s="110">
        <v>1</v>
      </c>
      <c r="E11" s="110">
        <v>3000</v>
      </c>
      <c r="F11" s="110">
        <v>0</v>
      </c>
      <c r="G11" s="110">
        <v>0</v>
      </c>
      <c r="H11" s="110">
        <v>10</v>
      </c>
      <c r="I11" s="110">
        <v>18332.759999999998</v>
      </c>
      <c r="J11" s="110">
        <f t="shared" ref="J11" si="2">SUM(B11,D11,F11,H11)</f>
        <v>12</v>
      </c>
      <c r="K11" s="110">
        <f t="shared" ref="K11" si="3">SUM(C11,E11,G11,I11)</f>
        <v>21482.7552</v>
      </c>
    </row>
    <row r="12" spans="1:11">
      <c r="A12" s="137">
        <v>45596</v>
      </c>
      <c r="B12" s="3">
        <v>1</v>
      </c>
      <c r="C12" s="3">
        <v>49.969999999997526</v>
      </c>
      <c r="D12" s="3">
        <v>0</v>
      </c>
      <c r="E12" s="3">
        <v>0</v>
      </c>
      <c r="F12" s="3">
        <v>0</v>
      </c>
      <c r="G12" s="3">
        <v>0</v>
      </c>
      <c r="H12" s="109">
        <v>9</v>
      </c>
      <c r="I12" s="109">
        <v>15539.03</v>
      </c>
      <c r="J12" s="110">
        <f t="shared" ref="J12:J13" si="4">SUM(B12,D12,F12,H12)</f>
        <v>10</v>
      </c>
      <c r="K12" s="110">
        <f t="shared" ref="K12:K13" si="5">SUM(C12,E12,G12,I12)</f>
        <v>15588.999999999998</v>
      </c>
    </row>
    <row r="13" spans="1:11">
      <c r="A13" s="137">
        <v>45626</v>
      </c>
      <c r="B13" s="3">
        <v>0</v>
      </c>
      <c r="C13" s="3">
        <v>0</v>
      </c>
      <c r="D13" s="3">
        <v>2</v>
      </c>
      <c r="E13" s="3">
        <v>40.048299999999998</v>
      </c>
      <c r="F13" s="3">
        <v>0</v>
      </c>
      <c r="G13" s="3">
        <v>0</v>
      </c>
      <c r="H13" s="132">
        <v>4</v>
      </c>
      <c r="I13" s="132">
        <v>11149.99979</v>
      </c>
      <c r="J13" s="110">
        <f t="shared" si="4"/>
        <v>6</v>
      </c>
      <c r="K13" s="110">
        <f t="shared" si="5"/>
        <v>11190.04809</v>
      </c>
    </row>
    <row r="14" spans="1:11">
      <c r="A14" s="137" t="s">
        <v>1452</v>
      </c>
      <c r="B14" s="3">
        <v>1</v>
      </c>
      <c r="C14" s="3">
        <v>95.66</v>
      </c>
      <c r="D14" s="176">
        <v>0</v>
      </c>
      <c r="E14" s="178">
        <v>0</v>
      </c>
      <c r="F14" s="3">
        <v>0</v>
      </c>
      <c r="G14" s="3">
        <v>0</v>
      </c>
      <c r="H14" s="132">
        <v>16</v>
      </c>
      <c r="I14" s="132">
        <v>34643.83</v>
      </c>
      <c r="J14" s="110">
        <f t="shared" ref="J14" si="6">SUM(B14,D14,F14,H14)</f>
        <v>17</v>
      </c>
      <c r="K14" s="110">
        <f t="shared" ref="K14" si="7">SUM(C14,E14,G14,I14)</f>
        <v>34739.490000000005</v>
      </c>
    </row>
    <row r="15" spans="1:11" s="232" customFormat="1">
      <c r="A15" s="413" t="s">
        <v>1422</v>
      </c>
      <c r="B15" s="440"/>
      <c r="C15" s="440"/>
      <c r="D15" s="440"/>
      <c r="E15" s="441"/>
      <c r="F15" s="440"/>
      <c r="G15" s="440"/>
      <c r="H15" s="440"/>
      <c r="I15" s="442"/>
      <c r="J15" s="443"/>
      <c r="K15" s="443"/>
    </row>
    <row r="16" spans="1:11" ht="15" customHeight="1">
      <c r="A16" s="1562" t="s">
        <v>165</v>
      </c>
      <c r="B16" s="1562"/>
      <c r="C16" s="1562"/>
      <c r="D16" s="1562"/>
      <c r="E16" s="1562"/>
      <c r="F16" s="1562"/>
      <c r="G16" s="1562"/>
      <c r="H16" s="1562"/>
      <c r="I16" s="1562"/>
      <c r="J16" s="1562"/>
      <c r="K16" s="1562"/>
    </row>
    <row r="17" spans="1:11" s="232" customFormat="1" ht="15" customHeight="1">
      <c r="A17" s="1562" t="s">
        <v>1216</v>
      </c>
      <c r="B17" s="1562"/>
      <c r="C17" s="1562"/>
      <c r="D17" s="1562"/>
      <c r="E17" s="1562"/>
      <c r="F17" s="1562"/>
      <c r="G17" s="1562"/>
      <c r="H17" s="1562"/>
      <c r="I17" s="1562"/>
      <c r="J17" s="1562"/>
      <c r="K17" s="1562"/>
    </row>
    <row r="18" spans="1:11" ht="15" customHeight="1">
      <c r="A18" s="1477" t="s">
        <v>166</v>
      </c>
      <c r="B18" s="1477"/>
      <c r="C18" s="1477"/>
      <c r="D18" s="1477"/>
      <c r="E18" s="449"/>
      <c r="F18" s="449"/>
      <c r="G18" s="449"/>
      <c r="H18" s="449"/>
      <c r="I18" s="449"/>
      <c r="J18" s="450"/>
      <c r="K18" s="450"/>
    </row>
    <row r="19" spans="1:11">
      <c r="B19" s="72"/>
      <c r="C19" s="18"/>
      <c r="D19" s="72"/>
      <c r="E19" s="18"/>
      <c r="F19" s="15"/>
      <c r="G19" s="15"/>
      <c r="H19" s="15"/>
      <c r="I19" s="15"/>
      <c r="J19" s="15"/>
      <c r="K19" s="15"/>
    </row>
    <row r="20" spans="1:11">
      <c r="A20" s="17"/>
      <c r="B20" s="72"/>
      <c r="C20" s="18"/>
      <c r="D20" s="72"/>
      <c r="E20" s="18"/>
      <c r="F20" s="15"/>
      <c r="G20" s="15"/>
      <c r="H20" s="72"/>
      <c r="I20" s="18"/>
      <c r="J20" s="15"/>
      <c r="K20" s="18"/>
    </row>
    <row r="21" spans="1:11">
      <c r="A21" s="17"/>
      <c r="B21" s="7"/>
      <c r="C21" s="7"/>
      <c r="D21" s="7"/>
      <c r="E21" s="7"/>
      <c r="F21" s="7"/>
      <c r="G21" s="7"/>
      <c r="H21" s="72"/>
      <c r="I21" s="18"/>
      <c r="J21" s="15"/>
      <c r="K21" s="18"/>
    </row>
    <row r="22" spans="1:11">
      <c r="A22" s="17"/>
      <c r="B22" s="7"/>
      <c r="C22" s="7"/>
      <c r="D22" s="7"/>
      <c r="E22" s="7"/>
      <c r="F22" s="7"/>
      <c r="G22" s="7"/>
      <c r="H22" s="7"/>
      <c r="I22" s="7"/>
      <c r="J22" s="7"/>
      <c r="K22" s="7"/>
    </row>
    <row r="23" spans="1:11">
      <c r="A23" s="17"/>
      <c r="B23" s="7"/>
      <c r="C23" s="7"/>
      <c r="D23" s="7"/>
      <c r="E23" s="7"/>
      <c r="F23" s="7"/>
      <c r="G23" s="7"/>
      <c r="H23" s="7"/>
      <c r="I23" s="7"/>
      <c r="J23" s="7"/>
      <c r="K23" s="7"/>
    </row>
    <row r="24" spans="1:11">
      <c r="A24" s="69"/>
      <c r="B24" s="73"/>
      <c r="C24" s="73"/>
      <c r="D24" s="73"/>
      <c r="E24" s="73"/>
      <c r="F24" s="73"/>
      <c r="G24" s="73"/>
      <c r="H24" s="73"/>
      <c r="I24" s="73"/>
      <c r="J24" s="73"/>
      <c r="K24" s="73"/>
    </row>
    <row r="25" spans="1:11">
      <c r="A25" s="69"/>
      <c r="B25" s="73"/>
      <c r="C25" s="73"/>
      <c r="D25" s="73"/>
      <c r="E25" s="73"/>
      <c r="F25" s="73"/>
      <c r="G25" s="73"/>
      <c r="H25" s="73"/>
      <c r="I25" s="73"/>
      <c r="J25" s="73"/>
      <c r="K25" s="73"/>
    </row>
    <row r="26" spans="1:11">
      <c r="A26" s="46"/>
      <c r="B26" s="73"/>
      <c r="C26" s="73"/>
      <c r="D26" s="73"/>
      <c r="E26" s="73"/>
      <c r="F26" s="73"/>
      <c r="G26" s="73"/>
      <c r="H26" s="73"/>
      <c r="I26" s="73"/>
      <c r="J26" s="73"/>
      <c r="K26" s="73"/>
    </row>
  </sheetData>
  <mergeCells count="10">
    <mergeCell ref="A18:D18"/>
    <mergeCell ref="A17:K17"/>
    <mergeCell ref="J2:K2"/>
    <mergeCell ref="A16:K16"/>
    <mergeCell ref="A1:I1"/>
    <mergeCell ref="A2:A3"/>
    <mergeCell ref="B2:C2"/>
    <mergeCell ref="D2:E2"/>
    <mergeCell ref="F2:G2"/>
    <mergeCell ref="H2:I2"/>
  </mergeCells>
  <printOptions horizontalCentered="1"/>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V30"/>
  <sheetViews>
    <sheetView showGridLines="0" workbookViewId="0">
      <selection sqref="A1:I1"/>
    </sheetView>
  </sheetViews>
  <sheetFormatPr defaultRowHeight="15"/>
  <cols>
    <col min="1" max="1" width="15.140625" customWidth="1"/>
  </cols>
  <sheetData>
    <row r="1" spans="1:22">
      <c r="A1" s="1555" t="s">
        <v>7</v>
      </c>
      <c r="B1" s="1555"/>
      <c r="C1" s="1555"/>
      <c r="D1" s="1555"/>
      <c r="E1" s="1555"/>
      <c r="F1" s="1555"/>
      <c r="G1" s="1555"/>
      <c r="H1" s="1555"/>
      <c r="I1" s="1555"/>
      <c r="J1" s="47"/>
      <c r="K1" s="47"/>
    </row>
    <row r="2" spans="1:22">
      <c r="A2" s="1563" t="s">
        <v>167</v>
      </c>
      <c r="B2" s="1560" t="s">
        <v>161</v>
      </c>
      <c r="C2" s="1561"/>
      <c r="D2" s="1560" t="s">
        <v>162</v>
      </c>
      <c r="E2" s="1561"/>
      <c r="F2" s="1560" t="s">
        <v>163</v>
      </c>
      <c r="G2" s="1561"/>
      <c r="H2" s="1560" t="s">
        <v>168</v>
      </c>
      <c r="I2" s="1561"/>
      <c r="J2" s="1560" t="s">
        <v>93</v>
      </c>
      <c r="K2" s="1561"/>
    </row>
    <row r="3" spans="1:22" ht="30">
      <c r="A3" s="1564"/>
      <c r="B3" s="810" t="s">
        <v>138</v>
      </c>
      <c r="C3" s="810" t="s">
        <v>1204</v>
      </c>
      <c r="D3" s="810" t="s">
        <v>138</v>
      </c>
      <c r="E3" s="810" t="s">
        <v>1204</v>
      </c>
      <c r="F3" s="810" t="s">
        <v>138</v>
      </c>
      <c r="G3" s="810" t="s">
        <v>1204</v>
      </c>
      <c r="H3" s="810" t="s">
        <v>138</v>
      </c>
      <c r="I3" s="810" t="s">
        <v>1204</v>
      </c>
      <c r="J3" s="810" t="s">
        <v>138</v>
      </c>
      <c r="K3" s="810" t="s">
        <v>1204</v>
      </c>
    </row>
    <row r="4" spans="1:22">
      <c r="A4" s="281" t="s">
        <v>476</v>
      </c>
      <c r="B4" s="133">
        <v>354</v>
      </c>
      <c r="C4" s="133">
        <v>10393.319999999998</v>
      </c>
      <c r="D4" s="133">
        <v>73</v>
      </c>
      <c r="E4" s="133">
        <v>1010.7463999999998</v>
      </c>
      <c r="F4" s="133">
        <v>5</v>
      </c>
      <c r="G4" s="133">
        <v>41.44</v>
      </c>
      <c r="H4" s="133">
        <v>257</v>
      </c>
      <c r="I4" s="133">
        <v>33709.596000000005</v>
      </c>
      <c r="J4" s="133">
        <v>689</v>
      </c>
      <c r="K4" s="133">
        <v>45155.102399999996</v>
      </c>
    </row>
    <row r="5" spans="1:22">
      <c r="A5" s="805" t="s">
        <v>674</v>
      </c>
      <c r="B5" s="185">
        <f t="shared" ref="B5:K5" si="0">SUM(B6:B14)</f>
        <v>367</v>
      </c>
      <c r="C5" s="185">
        <f t="shared" si="0"/>
        <v>17320.260000000002</v>
      </c>
      <c r="D5" s="185">
        <f t="shared" si="0"/>
        <v>118</v>
      </c>
      <c r="E5" s="185">
        <f t="shared" si="0"/>
        <v>2493.6187826649998</v>
      </c>
      <c r="F5" s="185">
        <f t="shared" si="0"/>
        <v>3</v>
      </c>
      <c r="G5" s="185">
        <f t="shared" si="0"/>
        <v>52.24</v>
      </c>
      <c r="H5" s="185">
        <f t="shared" si="0"/>
        <v>278</v>
      </c>
      <c r="I5" s="185">
        <f t="shared" si="0"/>
        <v>48984.443349599998</v>
      </c>
      <c r="J5" s="185">
        <f t="shared" si="0"/>
        <v>766</v>
      </c>
      <c r="K5" s="185">
        <f t="shared" si="0"/>
        <v>68850.562132264997</v>
      </c>
      <c r="M5" s="14"/>
      <c r="N5" s="14"/>
      <c r="O5" s="14"/>
      <c r="P5" s="14"/>
      <c r="Q5" s="14"/>
      <c r="R5" s="14"/>
      <c r="S5" s="14"/>
      <c r="T5" s="14"/>
      <c r="U5" s="14"/>
      <c r="V5" s="14"/>
    </row>
    <row r="6" spans="1:22">
      <c r="A6" s="137">
        <v>45412</v>
      </c>
      <c r="B6" s="134">
        <v>51</v>
      </c>
      <c r="C6" s="134">
        <v>1387.3100000000002</v>
      </c>
      <c r="D6" s="134">
        <v>13</v>
      </c>
      <c r="E6" s="134">
        <v>206.12993134999999</v>
      </c>
      <c r="F6" s="134">
        <v>1</v>
      </c>
      <c r="G6" s="134">
        <v>5.0199999999999996</v>
      </c>
      <c r="H6" s="134">
        <v>42</v>
      </c>
      <c r="I6" s="134">
        <v>6103.73</v>
      </c>
      <c r="J6" s="134">
        <f t="shared" ref="J6:K12" si="1">B6+D6+F6+H6</f>
        <v>107</v>
      </c>
      <c r="K6" s="134">
        <f t="shared" si="1"/>
        <v>7702.1899313499998</v>
      </c>
    </row>
    <row r="7" spans="1:22">
      <c r="A7" s="137">
        <v>45443</v>
      </c>
      <c r="B7" s="134">
        <v>56</v>
      </c>
      <c r="C7" s="134">
        <v>839.50000000000011</v>
      </c>
      <c r="D7" s="134">
        <v>19</v>
      </c>
      <c r="E7" s="134">
        <v>135.11000000000001</v>
      </c>
      <c r="F7" s="134">
        <v>0</v>
      </c>
      <c r="G7" s="134">
        <v>0</v>
      </c>
      <c r="H7" s="134">
        <v>38</v>
      </c>
      <c r="I7" s="134">
        <v>23968.573617000002</v>
      </c>
      <c r="J7" s="134">
        <f t="shared" si="1"/>
        <v>113</v>
      </c>
      <c r="K7" s="134">
        <f t="shared" si="1"/>
        <v>24943.183617000002</v>
      </c>
    </row>
    <row r="8" spans="1:22">
      <c r="A8" s="137">
        <v>45473</v>
      </c>
      <c r="B8" s="134">
        <v>26</v>
      </c>
      <c r="C8" s="134">
        <v>822.4</v>
      </c>
      <c r="D8" s="134">
        <v>13</v>
      </c>
      <c r="E8" s="134">
        <v>187.04359809999997</v>
      </c>
      <c r="F8" s="134">
        <v>0</v>
      </c>
      <c r="G8" s="134">
        <v>0</v>
      </c>
      <c r="H8" s="134">
        <v>22</v>
      </c>
      <c r="I8" s="134">
        <v>5985.75</v>
      </c>
      <c r="J8" s="134">
        <f t="shared" si="1"/>
        <v>61</v>
      </c>
      <c r="K8" s="134">
        <f t="shared" si="1"/>
        <v>6995.1935980999997</v>
      </c>
    </row>
    <row r="9" spans="1:22">
      <c r="A9" s="137">
        <v>45504</v>
      </c>
      <c r="B9" s="134">
        <v>32</v>
      </c>
      <c r="C9" s="134">
        <v>489.7</v>
      </c>
      <c r="D9" s="134">
        <v>12</v>
      </c>
      <c r="E9" s="134">
        <v>119.80251000000001</v>
      </c>
      <c r="F9" s="134">
        <v>0</v>
      </c>
      <c r="G9" s="134">
        <v>0</v>
      </c>
      <c r="H9" s="134">
        <v>19</v>
      </c>
      <c r="I9" s="134">
        <v>3714.7100068</v>
      </c>
      <c r="J9" s="134">
        <f t="shared" si="1"/>
        <v>63</v>
      </c>
      <c r="K9" s="134">
        <f t="shared" si="1"/>
        <v>4324.2125168000002</v>
      </c>
    </row>
    <row r="10" spans="1:22">
      <c r="A10" s="137">
        <v>45535</v>
      </c>
      <c r="B10" s="134">
        <v>30</v>
      </c>
      <c r="C10" s="134">
        <v>618.3900000000001</v>
      </c>
      <c r="D10" s="134">
        <v>12</v>
      </c>
      <c r="E10" s="134">
        <v>151.06310521500001</v>
      </c>
      <c r="F10" s="134">
        <v>0</v>
      </c>
      <c r="G10" s="134">
        <v>0</v>
      </c>
      <c r="H10" s="134">
        <v>34</v>
      </c>
      <c r="I10" s="134">
        <v>590.71999999999991</v>
      </c>
      <c r="J10" s="134">
        <f>B10+D10+F10+H10</f>
        <v>76</v>
      </c>
      <c r="K10" s="134">
        <f t="shared" si="1"/>
        <v>1360.1731052149999</v>
      </c>
    </row>
    <row r="11" spans="1:22">
      <c r="A11" s="137">
        <v>45565</v>
      </c>
      <c r="B11" s="134">
        <v>34</v>
      </c>
      <c r="C11" s="134">
        <v>8097.39</v>
      </c>
      <c r="D11" s="134">
        <v>11</v>
      </c>
      <c r="E11" s="134">
        <v>235.03489999999999</v>
      </c>
      <c r="F11" s="134">
        <v>0</v>
      </c>
      <c r="G11" s="134">
        <v>0</v>
      </c>
      <c r="H11" s="134">
        <v>25</v>
      </c>
      <c r="I11" s="134">
        <v>4265.07</v>
      </c>
      <c r="J11" s="134">
        <f>B11+D11+F11+H11</f>
        <v>70</v>
      </c>
      <c r="K11" s="134">
        <f t="shared" si="1"/>
        <v>12597.4949</v>
      </c>
    </row>
    <row r="12" spans="1:22">
      <c r="A12" s="137">
        <v>45596</v>
      </c>
      <c r="B12" s="484">
        <v>39</v>
      </c>
      <c r="C12" s="484">
        <v>1235.06</v>
      </c>
      <c r="D12" s="485">
        <v>16</v>
      </c>
      <c r="E12" s="486">
        <v>791.54</v>
      </c>
      <c r="F12" s="484">
        <v>1</v>
      </c>
      <c r="G12" s="484">
        <v>42.76</v>
      </c>
      <c r="H12" s="484">
        <v>29</v>
      </c>
      <c r="I12" s="484">
        <v>1306.3900000000001</v>
      </c>
      <c r="J12" s="134">
        <f>B12+D12+F12+H12</f>
        <v>85</v>
      </c>
      <c r="K12" s="134">
        <f t="shared" si="1"/>
        <v>3375.75</v>
      </c>
    </row>
    <row r="13" spans="1:22">
      <c r="A13" s="137">
        <v>45626</v>
      </c>
      <c r="B13" s="134">
        <v>34</v>
      </c>
      <c r="C13" s="134">
        <v>781.69</v>
      </c>
      <c r="D13" s="134">
        <v>10</v>
      </c>
      <c r="E13" s="134">
        <v>453.37357300000002</v>
      </c>
      <c r="F13" s="134">
        <v>0</v>
      </c>
      <c r="G13" s="134">
        <v>0</v>
      </c>
      <c r="H13" s="134">
        <v>34</v>
      </c>
      <c r="I13" s="134">
        <v>815.46972579999999</v>
      </c>
      <c r="J13" s="134">
        <f>B13+D13+F13+H13</f>
        <v>78</v>
      </c>
      <c r="K13" s="134">
        <f t="shared" ref="K13:K14" si="2">C13+E13+G13+I13</f>
        <v>2050.5332988</v>
      </c>
    </row>
    <row r="14" spans="1:22">
      <c r="A14" s="137" t="s">
        <v>1452</v>
      </c>
      <c r="B14" s="134">
        <v>65</v>
      </c>
      <c r="C14" s="134">
        <v>3048.82</v>
      </c>
      <c r="D14" s="134">
        <v>12</v>
      </c>
      <c r="E14" s="134">
        <v>214.521165</v>
      </c>
      <c r="F14" s="134">
        <v>1</v>
      </c>
      <c r="G14" s="134">
        <v>4.46</v>
      </c>
      <c r="H14" s="134">
        <v>35</v>
      </c>
      <c r="I14" s="134">
        <v>2234.0300000000002</v>
      </c>
      <c r="J14" s="134">
        <f>B14+D14+F14+H14</f>
        <v>113</v>
      </c>
      <c r="K14" s="134">
        <f t="shared" si="2"/>
        <v>5501.8311650000005</v>
      </c>
    </row>
    <row r="15" spans="1:22" s="232" customFormat="1">
      <c r="A15" s="413" t="s">
        <v>1422</v>
      </c>
      <c r="B15" s="444"/>
      <c r="C15" s="445"/>
      <c r="D15" s="445"/>
      <c r="E15" s="445"/>
      <c r="F15" s="445"/>
      <c r="G15" s="445"/>
      <c r="H15" s="445"/>
      <c r="I15" s="445"/>
      <c r="J15" s="445"/>
      <c r="K15" s="445"/>
    </row>
    <row r="16" spans="1:22">
      <c r="A16" s="2" t="s">
        <v>169</v>
      </c>
      <c r="B16" s="2"/>
      <c r="C16" s="2"/>
      <c r="D16" s="16"/>
      <c r="E16" s="16"/>
      <c r="F16" s="16"/>
      <c r="G16" s="16"/>
      <c r="H16" s="16"/>
      <c r="I16" s="16"/>
      <c r="J16" s="16"/>
      <c r="K16" s="16"/>
    </row>
    <row r="17" spans="1:11">
      <c r="A17" s="55" t="s">
        <v>166</v>
      </c>
      <c r="B17" s="55"/>
      <c r="C17" s="19"/>
      <c r="D17" s="16"/>
      <c r="E17" s="16"/>
      <c r="F17" s="16"/>
      <c r="G17" s="16"/>
      <c r="H17" s="16"/>
      <c r="I17" s="16"/>
      <c r="J17" s="16"/>
      <c r="K17" s="16"/>
    </row>
    <row r="18" spans="1:11">
      <c r="B18" s="16"/>
      <c r="C18" s="16"/>
      <c r="D18" s="16"/>
      <c r="E18" s="16"/>
      <c r="F18" s="16"/>
      <c r="G18" s="16"/>
      <c r="H18" s="16"/>
      <c r="I18" s="16"/>
      <c r="J18" s="16"/>
      <c r="K18" s="16"/>
    </row>
    <row r="19" spans="1:11">
      <c r="A19" s="17"/>
      <c r="B19" s="74"/>
      <c r="C19" s="74"/>
      <c r="D19" s="74"/>
      <c r="E19" s="74"/>
      <c r="F19" s="74"/>
      <c r="G19" s="74"/>
      <c r="H19" s="74"/>
      <c r="I19" s="74"/>
      <c r="J19" s="74"/>
      <c r="K19" s="74"/>
    </row>
    <row r="20" spans="1:11">
      <c r="A20" s="17"/>
      <c r="B20" s="74"/>
      <c r="C20" s="74"/>
      <c r="D20" s="74"/>
      <c r="E20" s="74"/>
      <c r="F20" s="74"/>
      <c r="G20" s="74"/>
      <c r="H20" s="74"/>
      <c r="I20" s="75"/>
      <c r="J20" s="74"/>
      <c r="K20" s="74"/>
    </row>
    <row r="21" spans="1:11">
      <c r="A21" s="17"/>
      <c r="B21" s="74"/>
      <c r="C21" s="74"/>
      <c r="D21" s="74"/>
      <c r="E21" s="74"/>
      <c r="F21" s="74"/>
      <c r="G21" s="74"/>
      <c r="H21" s="74"/>
      <c r="I21" s="74"/>
      <c r="J21" s="74"/>
      <c r="K21" s="74"/>
    </row>
    <row r="22" spans="1:11">
      <c r="A22" s="17"/>
      <c r="B22" s="74"/>
      <c r="C22" s="74"/>
      <c r="D22" s="74"/>
      <c r="E22" s="74"/>
      <c r="F22" s="74"/>
      <c r="G22" s="74"/>
      <c r="H22" s="74"/>
      <c r="I22" s="74"/>
      <c r="J22" s="74"/>
      <c r="K22" s="74"/>
    </row>
    <row r="23" spans="1:11">
      <c r="A23" s="69"/>
      <c r="B23" s="76"/>
      <c r="C23" s="76"/>
      <c r="D23" s="76"/>
      <c r="E23" s="76"/>
      <c r="F23" s="76"/>
      <c r="G23" s="76"/>
      <c r="H23" s="76"/>
      <c r="I23" s="77"/>
      <c r="J23" s="76"/>
      <c r="K23" s="77"/>
    </row>
    <row r="24" spans="1:11">
      <c r="A24" s="69"/>
      <c r="B24" s="76"/>
      <c r="C24" s="76"/>
      <c r="D24" s="76"/>
      <c r="E24" s="76"/>
      <c r="F24" s="76"/>
      <c r="G24" s="76"/>
      <c r="H24" s="76"/>
      <c r="I24" s="76"/>
      <c r="J24" s="76"/>
      <c r="K24" s="76"/>
    </row>
    <row r="25" spans="1:11">
      <c r="A25" s="46"/>
      <c r="B25" s="76"/>
      <c r="C25" s="76"/>
      <c r="D25" s="76"/>
      <c r="E25" s="76"/>
      <c r="F25" s="76"/>
      <c r="G25" s="76"/>
      <c r="H25" s="76"/>
      <c r="I25" s="76"/>
      <c r="J25" s="76"/>
      <c r="K25" s="76"/>
    </row>
    <row r="26" spans="1:11">
      <c r="A26" s="46"/>
      <c r="B26" s="76"/>
      <c r="C26" s="76"/>
      <c r="D26" s="76"/>
      <c r="E26" s="76"/>
      <c r="F26" s="76"/>
      <c r="G26" s="76"/>
      <c r="H26" s="76"/>
      <c r="I26" s="76"/>
      <c r="J26" s="76"/>
      <c r="K26" s="76"/>
    </row>
    <row r="28" spans="1:11">
      <c r="D28" s="78"/>
      <c r="E28" s="63"/>
      <c r="F28" s="63"/>
      <c r="G28" s="63"/>
      <c r="H28" s="63"/>
      <c r="I28" s="63"/>
      <c r="J28" s="63"/>
      <c r="K28" s="63"/>
    </row>
    <row r="29" spans="1:11">
      <c r="D29" s="19"/>
      <c r="E29" s="63"/>
      <c r="F29" s="63"/>
      <c r="G29" s="63"/>
      <c r="H29" s="63"/>
      <c r="I29" s="63"/>
      <c r="J29" s="63"/>
      <c r="K29" s="63"/>
    </row>
    <row r="30" spans="1:11">
      <c r="D30" s="79"/>
      <c r="E30" s="79"/>
      <c r="F30" s="79"/>
      <c r="G30" s="79"/>
      <c r="H30" s="79"/>
      <c r="I30" s="79"/>
      <c r="J30" s="79"/>
      <c r="K30" s="79"/>
    </row>
  </sheetData>
  <mergeCells count="7">
    <mergeCell ref="J2:K2"/>
    <mergeCell ref="A1:I1"/>
    <mergeCell ref="A2:A3"/>
    <mergeCell ref="B2:C2"/>
    <mergeCell ref="D2:E2"/>
    <mergeCell ref="F2:G2"/>
    <mergeCell ref="H2:I2"/>
  </mergeCells>
  <printOptions horizontalCentered="1"/>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U20"/>
  <sheetViews>
    <sheetView showGridLines="0" workbookViewId="0">
      <selection sqref="A1:I1"/>
    </sheetView>
  </sheetViews>
  <sheetFormatPr defaultColWidth="9.140625" defaultRowHeight="15"/>
  <cols>
    <col min="1" max="2" width="14.5703125" style="80" bestFit="1" customWidth="1"/>
    <col min="3" max="3" width="15.85546875" style="80" bestFit="1" customWidth="1"/>
    <col min="4" max="4" width="14.5703125" style="80" bestFit="1" customWidth="1"/>
    <col min="5" max="5" width="15.85546875" style="80" bestFit="1" customWidth="1"/>
    <col min="6" max="6" width="14.5703125" style="80" bestFit="1" customWidth="1"/>
    <col min="7" max="7" width="15.85546875" style="80" bestFit="1" customWidth="1"/>
    <col min="8" max="8" width="9.5703125" style="80" customWidth="1"/>
    <col min="9" max="9" width="15.85546875" style="80" bestFit="1" customWidth="1"/>
    <col min="10" max="10" width="8.5703125" style="80" customWidth="1"/>
    <col min="11" max="16384" width="9.140625" style="80"/>
  </cols>
  <sheetData>
    <row r="1" spans="1:21" ht="15.75" customHeight="1">
      <c r="A1" s="1566" t="s">
        <v>673</v>
      </c>
      <c r="B1" s="1566"/>
      <c r="C1" s="1566"/>
      <c r="D1" s="1566"/>
      <c r="E1" s="1566"/>
      <c r="F1" s="1566"/>
      <c r="G1" s="1566"/>
      <c r="H1" s="1566"/>
      <c r="I1" s="1566"/>
    </row>
    <row r="2" spans="1:21" s="81" customFormat="1" ht="18" customHeight="1">
      <c r="A2" s="1567" t="s">
        <v>167</v>
      </c>
      <c r="B2" s="1569" t="s">
        <v>162</v>
      </c>
      <c r="C2" s="1570"/>
      <c r="D2" s="1569" t="s">
        <v>161</v>
      </c>
      <c r="E2" s="1570"/>
      <c r="F2" s="1569" t="s">
        <v>164</v>
      </c>
      <c r="G2" s="1570"/>
      <c r="H2" s="1569" t="s">
        <v>93</v>
      </c>
      <c r="I2" s="1570"/>
    </row>
    <row r="3" spans="1:21" s="81" customFormat="1" ht="27" customHeight="1">
      <c r="A3" s="1568"/>
      <c r="B3" s="811" t="s">
        <v>138</v>
      </c>
      <c r="C3" s="811" t="s">
        <v>1204</v>
      </c>
      <c r="D3" s="811" t="s">
        <v>138</v>
      </c>
      <c r="E3" s="811" t="s">
        <v>1204</v>
      </c>
      <c r="F3" s="811" t="s">
        <v>138</v>
      </c>
      <c r="G3" s="811" t="s">
        <v>1204</v>
      </c>
      <c r="H3" s="811" t="s">
        <v>138</v>
      </c>
      <c r="I3" s="811" t="s">
        <v>1204</v>
      </c>
    </row>
    <row r="4" spans="1:21" s="84" customFormat="1" ht="18" customHeight="1">
      <c r="A4" s="281" t="s">
        <v>476</v>
      </c>
      <c r="B4" s="241">
        <v>288</v>
      </c>
      <c r="C4" s="241">
        <v>255227.82389999996</v>
      </c>
      <c r="D4" s="241">
        <v>945</v>
      </c>
      <c r="E4" s="241">
        <v>297407.27326509001</v>
      </c>
      <c r="F4" s="241">
        <v>114</v>
      </c>
      <c r="G4" s="241">
        <v>285120.4498</v>
      </c>
      <c r="H4" s="241">
        <v>1347</v>
      </c>
      <c r="I4" s="242">
        <v>837755.54696509009</v>
      </c>
    </row>
    <row r="5" spans="1:21" s="84" customFormat="1" ht="18" customHeight="1">
      <c r="A5" s="812" t="s">
        <v>674</v>
      </c>
      <c r="B5" s="186">
        <f t="shared" ref="B5:I5" si="0">SUM(B6:B14)</f>
        <v>260</v>
      </c>
      <c r="C5" s="186">
        <f t="shared" si="0"/>
        <v>257704.78149999998</v>
      </c>
      <c r="D5" s="186">
        <f t="shared" si="0"/>
        <v>845</v>
      </c>
      <c r="E5" s="186">
        <f t="shared" si="0"/>
        <v>256910.96</v>
      </c>
      <c r="F5" s="186">
        <f t="shared" si="0"/>
        <v>114</v>
      </c>
      <c r="G5" s="186">
        <f t="shared" si="0"/>
        <v>203763.04920000001</v>
      </c>
      <c r="H5" s="186">
        <f t="shared" si="0"/>
        <v>1219</v>
      </c>
      <c r="I5" s="186">
        <f t="shared" si="0"/>
        <v>718378.79070000013</v>
      </c>
      <c r="J5" s="85"/>
      <c r="K5" s="85"/>
      <c r="L5" s="85"/>
      <c r="M5" s="85"/>
      <c r="N5" s="85"/>
      <c r="O5" s="85"/>
      <c r="P5" s="85"/>
      <c r="Q5" s="85"/>
      <c r="R5" s="85"/>
      <c r="S5" s="85"/>
      <c r="T5" s="85"/>
      <c r="U5" s="85"/>
    </row>
    <row r="6" spans="1:21" s="81" customFormat="1" ht="18" customHeight="1">
      <c r="A6" s="137">
        <v>45412</v>
      </c>
      <c r="B6" s="243">
        <v>11</v>
      </c>
      <c r="C6" s="88">
        <v>9221.5999999999985</v>
      </c>
      <c r="D6" s="243">
        <v>83</v>
      </c>
      <c r="E6" s="88">
        <v>14558.000000000002</v>
      </c>
      <c r="F6" s="243">
        <v>7</v>
      </c>
      <c r="G6" s="88">
        <v>6728</v>
      </c>
      <c r="H6" s="90">
        <f>SUM(B6,D6,F6)</f>
        <v>101</v>
      </c>
      <c r="I6" s="89">
        <f>SUM(C6,E6,G6)</f>
        <v>30507.599999999999</v>
      </c>
    </row>
    <row r="7" spans="1:21" s="81" customFormat="1" ht="18" customHeight="1">
      <c r="A7" s="137">
        <v>45443</v>
      </c>
      <c r="B7" s="87">
        <v>25</v>
      </c>
      <c r="C7" s="88">
        <v>20114</v>
      </c>
      <c r="D7" s="87">
        <v>89</v>
      </c>
      <c r="E7" s="88">
        <v>30261</v>
      </c>
      <c r="F7" s="243">
        <v>9</v>
      </c>
      <c r="G7" s="88">
        <v>10852</v>
      </c>
      <c r="H7" s="90">
        <v>123</v>
      </c>
      <c r="I7" s="89">
        <v>61227</v>
      </c>
    </row>
    <row r="8" spans="1:21" s="81" customFormat="1" ht="18" customHeight="1">
      <c r="A8" s="137">
        <v>45473</v>
      </c>
      <c r="B8" s="87">
        <v>27</v>
      </c>
      <c r="C8" s="88">
        <v>18962.733899999999</v>
      </c>
      <c r="D8" s="87">
        <v>95</v>
      </c>
      <c r="E8" s="88">
        <v>22087.75</v>
      </c>
      <c r="F8" s="243">
        <v>9</v>
      </c>
      <c r="G8" s="88">
        <v>23246.670600000001</v>
      </c>
      <c r="H8" s="90">
        <f t="shared" ref="H8:I10" si="1">SUM(B8,D8,F8)</f>
        <v>131</v>
      </c>
      <c r="I8" s="89">
        <f t="shared" si="1"/>
        <v>64297.154500000004</v>
      </c>
    </row>
    <row r="9" spans="1:21" s="81" customFormat="1" ht="18" customHeight="1">
      <c r="A9" s="137">
        <v>45504</v>
      </c>
      <c r="B9" s="88">
        <v>30</v>
      </c>
      <c r="C9" s="88">
        <v>32469</v>
      </c>
      <c r="D9" s="88">
        <v>88</v>
      </c>
      <c r="E9" s="88">
        <v>29476</v>
      </c>
      <c r="F9" s="88">
        <v>17</v>
      </c>
      <c r="G9" s="88">
        <v>32098</v>
      </c>
      <c r="H9" s="90">
        <f t="shared" si="1"/>
        <v>135</v>
      </c>
      <c r="I9" s="89">
        <f t="shared" si="1"/>
        <v>94043</v>
      </c>
    </row>
    <row r="10" spans="1:21" s="81" customFormat="1" ht="18" customHeight="1">
      <c r="A10" s="137">
        <v>45535</v>
      </c>
      <c r="B10" s="88">
        <v>28</v>
      </c>
      <c r="C10" s="88">
        <v>16580</v>
      </c>
      <c r="D10" s="88">
        <v>122</v>
      </c>
      <c r="E10" s="88">
        <v>26124</v>
      </c>
      <c r="F10" s="88">
        <v>20</v>
      </c>
      <c r="G10" s="88">
        <v>36707</v>
      </c>
      <c r="H10" s="90">
        <f t="shared" si="1"/>
        <v>170</v>
      </c>
      <c r="I10" s="89">
        <f t="shared" si="1"/>
        <v>79411</v>
      </c>
    </row>
    <row r="11" spans="1:21" s="81" customFormat="1" ht="18" customHeight="1">
      <c r="A11" s="137">
        <v>45565</v>
      </c>
      <c r="B11" s="129">
        <v>43</v>
      </c>
      <c r="C11" s="129">
        <v>47261</v>
      </c>
      <c r="D11" s="129">
        <v>100</v>
      </c>
      <c r="E11" s="129">
        <v>53852</v>
      </c>
      <c r="F11" s="129">
        <v>14</v>
      </c>
      <c r="G11" s="129">
        <v>26209</v>
      </c>
      <c r="H11" s="90">
        <f t="shared" ref="H11" si="2">SUM(B11,D11,F11)</f>
        <v>157</v>
      </c>
      <c r="I11" s="89">
        <f t="shared" ref="I11" si="3">SUM(C11,E11,G11)</f>
        <v>127322</v>
      </c>
    </row>
    <row r="12" spans="1:21" s="81" customFormat="1" ht="18" customHeight="1">
      <c r="A12" s="137">
        <v>45596</v>
      </c>
      <c r="B12" s="129">
        <v>33</v>
      </c>
      <c r="C12" s="129">
        <v>31798.371500000001</v>
      </c>
      <c r="D12" s="129">
        <v>115</v>
      </c>
      <c r="E12" s="129">
        <v>29316.799999999999</v>
      </c>
      <c r="F12" s="129">
        <v>11</v>
      </c>
      <c r="G12" s="129">
        <v>14967.1486</v>
      </c>
      <c r="H12" s="90">
        <v>159</v>
      </c>
      <c r="I12" s="89">
        <v>76082.320099999997</v>
      </c>
    </row>
    <row r="13" spans="1:21" s="81" customFormat="1" ht="18" customHeight="1">
      <c r="A13" s="137">
        <v>45626</v>
      </c>
      <c r="B13" s="129">
        <v>21</v>
      </c>
      <c r="C13" s="129">
        <v>30642.400000000001</v>
      </c>
      <c r="D13" s="129">
        <v>59</v>
      </c>
      <c r="E13" s="129">
        <v>8921.93</v>
      </c>
      <c r="F13" s="129">
        <v>13</v>
      </c>
      <c r="G13" s="129">
        <v>27975.34</v>
      </c>
      <c r="H13" s="90">
        <f>SUM(B13,D13,F13)</f>
        <v>93</v>
      </c>
      <c r="I13" s="89">
        <f>SUM(C13,E13,G13)</f>
        <v>67539.67</v>
      </c>
    </row>
    <row r="14" spans="1:21" s="81" customFormat="1" ht="18" customHeight="1">
      <c r="A14" s="137" t="s">
        <v>1452</v>
      </c>
      <c r="B14" s="129">
        <v>42</v>
      </c>
      <c r="C14" s="129">
        <v>50655.676099999997</v>
      </c>
      <c r="D14" s="129">
        <v>94</v>
      </c>
      <c r="E14" s="129">
        <v>42313.48</v>
      </c>
      <c r="F14" s="129">
        <v>14</v>
      </c>
      <c r="G14" s="129">
        <v>24979.89</v>
      </c>
      <c r="H14" s="90">
        <f>SUM(B14,D14,F14)</f>
        <v>150</v>
      </c>
      <c r="I14" s="89">
        <f>SUM(C14,E14,G14)</f>
        <v>117949.04609999999</v>
      </c>
    </row>
    <row r="15" spans="1:21" s="231" customFormat="1" ht="18" customHeight="1">
      <c r="A15" s="413" t="s">
        <v>1422</v>
      </c>
      <c r="B15" s="446"/>
      <c r="C15" s="447"/>
      <c r="D15" s="446"/>
      <c r="E15" s="447"/>
      <c r="F15" s="446"/>
      <c r="G15" s="447"/>
      <c r="H15" s="448"/>
      <c r="I15" s="251"/>
    </row>
    <row r="16" spans="1:21" s="81" customFormat="1" ht="13.5" customHeight="1">
      <c r="A16" s="1565" t="s">
        <v>170</v>
      </c>
      <c r="B16" s="1565"/>
    </row>
    <row r="17" spans="2:9">
      <c r="C17" s="92"/>
      <c r="H17" s="93"/>
      <c r="I17" s="94"/>
    </row>
    <row r="18" spans="2:9">
      <c r="I18" s="92"/>
    </row>
    <row r="19" spans="2:9" ht="0.75" customHeight="1"/>
    <row r="20" spans="2:9">
      <c r="B20" s="93"/>
      <c r="C20" s="93"/>
      <c r="D20" s="93"/>
      <c r="E20" s="93"/>
      <c r="F20" s="93"/>
      <c r="G20" s="93"/>
      <c r="H20" s="93"/>
      <c r="I20" s="93"/>
    </row>
  </sheetData>
  <mergeCells count="7">
    <mergeCell ref="A16:B16"/>
    <mergeCell ref="A1:I1"/>
    <mergeCell ref="A2:A3"/>
    <mergeCell ref="B2:C2"/>
    <mergeCell ref="D2:E2"/>
    <mergeCell ref="F2:G2"/>
    <mergeCell ref="H2:I2"/>
  </mergeCells>
  <printOptions horizontalCentered="1"/>
  <pageMargins left="0.78431372549019618" right="0.78431372549019618" top="0.98039215686274517" bottom="0.98039215686274517" header="0.50980392156862753" footer="0.50980392156862753"/>
  <pageSetup paperSize="9" scale="98"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8"/>
  <sheetViews>
    <sheetView showGridLines="0" workbookViewId="0"/>
  </sheetViews>
  <sheetFormatPr defaultRowHeight="15"/>
  <cols>
    <col min="1" max="1" width="13.140625" style="232" customWidth="1"/>
    <col min="2" max="17" width="8.7109375" style="232" customWidth="1"/>
    <col min="18" max="16384" width="9.140625" style="232"/>
  </cols>
  <sheetData>
    <row r="1" spans="1:19">
      <c r="A1" s="146" t="s">
        <v>8</v>
      </c>
    </row>
    <row r="2" spans="1:19" ht="45" customHeight="1">
      <c r="A2" s="1572" t="s">
        <v>113</v>
      </c>
      <c r="B2" s="1571" t="s">
        <v>768</v>
      </c>
      <c r="C2" s="1571"/>
      <c r="D2" s="1571"/>
      <c r="E2" s="1571"/>
      <c r="F2" s="1573" t="s">
        <v>769</v>
      </c>
      <c r="G2" s="1573"/>
      <c r="H2" s="1573"/>
      <c r="I2" s="1573"/>
      <c r="J2" s="1542" t="s">
        <v>770</v>
      </c>
      <c r="K2" s="1542"/>
      <c r="L2" s="1542" t="s">
        <v>771</v>
      </c>
      <c r="M2" s="1542"/>
      <c r="N2" s="1542"/>
      <c r="O2" s="1542"/>
      <c r="P2" s="1542" t="s">
        <v>772</v>
      </c>
      <c r="Q2" s="1542"/>
    </row>
    <row r="3" spans="1:19">
      <c r="A3" s="1572"/>
      <c r="B3" s="1571" t="s">
        <v>773</v>
      </c>
      <c r="C3" s="1571"/>
      <c r="D3" s="1571" t="s">
        <v>774</v>
      </c>
      <c r="E3" s="1571"/>
      <c r="F3" s="1571" t="s">
        <v>773</v>
      </c>
      <c r="G3" s="1571"/>
      <c r="H3" s="1571" t="s">
        <v>774</v>
      </c>
      <c r="I3" s="1571"/>
      <c r="J3" s="1542"/>
      <c r="K3" s="1542"/>
      <c r="L3" s="1571" t="s">
        <v>773</v>
      </c>
      <c r="M3" s="1571"/>
      <c r="N3" s="1571" t="s">
        <v>774</v>
      </c>
      <c r="O3" s="1571"/>
      <c r="P3" s="1542"/>
      <c r="Q3" s="1542"/>
    </row>
    <row r="4" spans="1:19" ht="45">
      <c r="A4" s="1572"/>
      <c r="B4" s="650" t="s">
        <v>775</v>
      </c>
      <c r="C4" s="650" t="s">
        <v>121</v>
      </c>
      <c r="D4" s="650" t="s">
        <v>775</v>
      </c>
      <c r="E4" s="650" t="s">
        <v>121</v>
      </c>
      <c r="F4" s="650" t="s">
        <v>775</v>
      </c>
      <c r="G4" s="650" t="s">
        <v>121</v>
      </c>
      <c r="H4" s="650" t="s">
        <v>775</v>
      </c>
      <c r="I4" s="650" t="s">
        <v>121</v>
      </c>
      <c r="J4" s="650" t="s">
        <v>775</v>
      </c>
      <c r="K4" s="650" t="s">
        <v>121</v>
      </c>
      <c r="L4" s="650" t="s">
        <v>775</v>
      </c>
      <c r="M4" s="650" t="s">
        <v>121</v>
      </c>
      <c r="N4" s="650" t="s">
        <v>775</v>
      </c>
      <c r="O4" s="650" t="s">
        <v>121</v>
      </c>
      <c r="P4" s="650" t="s">
        <v>775</v>
      </c>
      <c r="Q4" s="650" t="s">
        <v>121</v>
      </c>
    </row>
    <row r="5" spans="1:19">
      <c r="A5" s="347" t="s">
        <v>476</v>
      </c>
      <c r="B5" s="229">
        <v>339906</v>
      </c>
      <c r="C5" s="229">
        <v>140568.51</v>
      </c>
      <c r="D5" s="229">
        <v>22123</v>
      </c>
      <c r="E5" s="229">
        <v>66811.259999999995</v>
      </c>
      <c r="F5" s="229">
        <v>751149</v>
      </c>
      <c r="G5" s="229">
        <v>1078970.79</v>
      </c>
      <c r="H5" s="229">
        <v>10683</v>
      </c>
      <c r="I5" s="229">
        <v>39274.17</v>
      </c>
      <c r="J5" s="229">
        <v>0</v>
      </c>
      <c r="K5" s="229">
        <v>0</v>
      </c>
      <c r="L5" s="229">
        <v>132578</v>
      </c>
      <c r="M5" s="229">
        <v>18900.330000000002</v>
      </c>
      <c r="N5" s="229">
        <v>34998</v>
      </c>
      <c r="O5" s="229">
        <v>28868.97</v>
      </c>
      <c r="P5" s="229">
        <v>1291437</v>
      </c>
      <c r="Q5" s="229">
        <v>1373394.02</v>
      </c>
    </row>
    <row r="6" spans="1:19">
      <c r="A6" s="785" t="s">
        <v>674</v>
      </c>
      <c r="B6" s="350">
        <f t="shared" ref="B6:Q6" si="0">SUM(B7:B15)</f>
        <v>257559</v>
      </c>
      <c r="C6" s="350">
        <f t="shared" si="0"/>
        <v>90835.544819696996</v>
      </c>
      <c r="D6" s="350">
        <f t="shared" si="0"/>
        <v>20694</v>
      </c>
      <c r="E6" s="350">
        <f t="shared" si="0"/>
        <v>52553.765927539003</v>
      </c>
      <c r="F6" s="350">
        <f t="shared" si="0"/>
        <v>582086</v>
      </c>
      <c r="G6" s="350">
        <f t="shared" si="0"/>
        <v>977472.02816297987</v>
      </c>
      <c r="H6" s="350">
        <f t="shared" si="0"/>
        <v>5987</v>
      </c>
      <c r="I6" s="350">
        <f t="shared" si="0"/>
        <v>30819.012334012004</v>
      </c>
      <c r="J6" s="350">
        <f t="shared" si="0"/>
        <v>0</v>
      </c>
      <c r="K6" s="350">
        <f t="shared" si="0"/>
        <v>0</v>
      </c>
      <c r="L6" s="350">
        <f t="shared" si="0"/>
        <v>17631</v>
      </c>
      <c r="M6" s="350">
        <f t="shared" si="0"/>
        <v>7672.2049123552006</v>
      </c>
      <c r="N6" s="350">
        <f t="shared" si="0"/>
        <v>24889</v>
      </c>
      <c r="O6" s="350">
        <f t="shared" si="0"/>
        <v>30858.811850407001</v>
      </c>
      <c r="P6" s="350">
        <f t="shared" si="0"/>
        <v>908846</v>
      </c>
      <c r="Q6" s="350">
        <f t="shared" si="0"/>
        <v>1190211.3851069901</v>
      </c>
      <c r="R6" s="14"/>
      <c r="S6" s="14"/>
    </row>
    <row r="7" spans="1:19">
      <c r="A7" s="137">
        <v>45412</v>
      </c>
      <c r="B7" s="229">
        <v>25903</v>
      </c>
      <c r="C7" s="229">
        <v>7415.3069999999998</v>
      </c>
      <c r="D7" s="229">
        <v>1977</v>
      </c>
      <c r="E7" s="229">
        <v>5249.3419999999996</v>
      </c>
      <c r="F7" s="229">
        <v>64127</v>
      </c>
      <c r="G7" s="229">
        <v>78200.87</v>
      </c>
      <c r="H7" s="229">
        <v>610</v>
      </c>
      <c r="I7" s="229">
        <v>4241.9880000000003</v>
      </c>
      <c r="J7" s="229">
        <v>0</v>
      </c>
      <c r="K7" s="229">
        <v>0</v>
      </c>
      <c r="L7" s="229">
        <v>2555</v>
      </c>
      <c r="M7" s="229">
        <v>1011.408</v>
      </c>
      <c r="N7" s="229">
        <v>2836</v>
      </c>
      <c r="O7" s="229">
        <v>2708.5230000000001</v>
      </c>
      <c r="P7" s="229">
        <v>98008</v>
      </c>
      <c r="Q7" s="229">
        <v>98827.44</v>
      </c>
      <c r="R7" s="14"/>
      <c r="S7" s="14"/>
    </row>
    <row r="8" spans="1:19">
      <c r="A8" s="137">
        <v>45443</v>
      </c>
      <c r="B8" s="229">
        <v>27094</v>
      </c>
      <c r="C8" s="229">
        <v>10486.48</v>
      </c>
      <c r="D8" s="229">
        <v>2124</v>
      </c>
      <c r="E8" s="229">
        <v>5852.2659999999996</v>
      </c>
      <c r="F8" s="229">
        <v>61350</v>
      </c>
      <c r="G8" s="229">
        <v>101645.8</v>
      </c>
      <c r="H8" s="229">
        <v>582</v>
      </c>
      <c r="I8" s="229">
        <v>6548.7650000000003</v>
      </c>
      <c r="J8" s="229">
        <v>0</v>
      </c>
      <c r="K8" s="229">
        <v>0</v>
      </c>
      <c r="L8" s="229">
        <v>2280</v>
      </c>
      <c r="M8" s="229">
        <v>915.93489999999997</v>
      </c>
      <c r="N8" s="229">
        <v>2479</v>
      </c>
      <c r="O8" s="229">
        <v>4802.7709999999997</v>
      </c>
      <c r="P8" s="229">
        <v>95909</v>
      </c>
      <c r="Q8" s="229">
        <v>130252</v>
      </c>
      <c r="R8" s="14"/>
      <c r="S8" s="14"/>
    </row>
    <row r="9" spans="1:19">
      <c r="A9" s="137">
        <v>45473</v>
      </c>
      <c r="B9" s="229">
        <v>24202</v>
      </c>
      <c r="C9" s="229">
        <v>11080.92</v>
      </c>
      <c r="D9" s="229">
        <v>1708</v>
      </c>
      <c r="E9" s="229">
        <v>5762.8289999999997</v>
      </c>
      <c r="F9" s="229">
        <v>54517</v>
      </c>
      <c r="G9" s="229">
        <v>95480.17</v>
      </c>
      <c r="H9" s="229">
        <v>474</v>
      </c>
      <c r="I9" s="229">
        <v>3057.8670000000002</v>
      </c>
      <c r="J9" s="229">
        <v>0</v>
      </c>
      <c r="K9" s="229">
        <v>0</v>
      </c>
      <c r="L9" s="229">
        <v>1669</v>
      </c>
      <c r="M9" s="229">
        <v>733.38300000000004</v>
      </c>
      <c r="N9" s="229">
        <v>2562</v>
      </c>
      <c r="O9" s="229">
        <v>2355.4989999999998</v>
      </c>
      <c r="P9" s="229">
        <v>85132</v>
      </c>
      <c r="Q9" s="229">
        <v>118470.7</v>
      </c>
      <c r="R9" s="14"/>
      <c r="S9" s="14"/>
    </row>
    <row r="10" spans="1:19">
      <c r="A10" s="137">
        <v>45504</v>
      </c>
      <c r="B10" s="229">
        <v>28608</v>
      </c>
      <c r="C10" s="229">
        <v>9718.8383048229989</v>
      </c>
      <c r="D10" s="229">
        <v>2183</v>
      </c>
      <c r="E10" s="229">
        <v>6773.3219200819995</v>
      </c>
      <c r="F10" s="229">
        <v>63631</v>
      </c>
      <c r="G10" s="229">
        <v>118028.842371359</v>
      </c>
      <c r="H10" s="229">
        <v>522</v>
      </c>
      <c r="I10" s="229">
        <v>2735.7882574239989</v>
      </c>
      <c r="J10" s="229">
        <v>0</v>
      </c>
      <c r="K10" s="229">
        <v>0</v>
      </c>
      <c r="L10" s="229">
        <v>1949</v>
      </c>
      <c r="M10" s="229">
        <v>940.16475554740009</v>
      </c>
      <c r="N10" s="229">
        <v>3130</v>
      </c>
      <c r="O10" s="229">
        <v>2225.5902979999992</v>
      </c>
      <c r="P10" s="229">
        <v>100023</v>
      </c>
      <c r="Q10" s="229">
        <v>140422.54590723538</v>
      </c>
      <c r="R10" s="14"/>
      <c r="S10" s="14"/>
    </row>
    <row r="11" spans="1:19">
      <c r="A11" s="137">
        <v>45535</v>
      </c>
      <c r="B11" s="229">
        <v>28080</v>
      </c>
      <c r="C11" s="229">
        <v>9783.3579771769982</v>
      </c>
      <c r="D11" s="229">
        <v>1989</v>
      </c>
      <c r="E11" s="229">
        <v>5244.374219485001</v>
      </c>
      <c r="F11" s="229">
        <v>63748</v>
      </c>
      <c r="G11" s="229">
        <v>122629.80579162098</v>
      </c>
      <c r="H11" s="229">
        <v>408</v>
      </c>
      <c r="I11" s="229">
        <v>2319.654076588</v>
      </c>
      <c r="J11" s="229">
        <v>0</v>
      </c>
      <c r="K11" s="229">
        <v>0</v>
      </c>
      <c r="L11" s="229">
        <v>2323</v>
      </c>
      <c r="M11" s="229">
        <v>695.39380857380002</v>
      </c>
      <c r="N11" s="229">
        <v>2349</v>
      </c>
      <c r="O11" s="229">
        <v>1305.2885482999995</v>
      </c>
      <c r="P11" s="229">
        <v>98897</v>
      </c>
      <c r="Q11" s="229">
        <v>141977.87442174478</v>
      </c>
    </row>
    <row r="12" spans="1:19">
      <c r="A12" s="137">
        <v>45565</v>
      </c>
      <c r="B12" s="229">
        <v>30017</v>
      </c>
      <c r="C12" s="229">
        <v>11553.258489989004</v>
      </c>
      <c r="D12" s="229">
        <v>2605</v>
      </c>
      <c r="E12" s="229">
        <v>6010.7448524129995</v>
      </c>
      <c r="F12" s="229">
        <v>68749</v>
      </c>
      <c r="G12" s="229">
        <v>126852.46999999999</v>
      </c>
      <c r="H12" s="229">
        <v>740</v>
      </c>
      <c r="I12" s="229">
        <v>2201.0100000000002</v>
      </c>
      <c r="J12" s="229">
        <v>0</v>
      </c>
      <c r="K12" s="229">
        <v>0</v>
      </c>
      <c r="L12" s="229">
        <v>2036</v>
      </c>
      <c r="M12" s="229">
        <v>515.72716513499995</v>
      </c>
      <c r="N12" s="229">
        <v>2669</v>
      </c>
      <c r="O12" s="229">
        <v>6924.5460136970059</v>
      </c>
      <c r="P12" s="229">
        <v>106816</v>
      </c>
      <c r="Q12" s="229">
        <v>154057.756521234</v>
      </c>
    </row>
    <row r="13" spans="1:19">
      <c r="A13" s="137">
        <v>45596</v>
      </c>
      <c r="B13" s="229">
        <v>30790</v>
      </c>
      <c r="C13" s="229">
        <v>11555</v>
      </c>
      <c r="D13" s="229">
        <v>2585</v>
      </c>
      <c r="E13" s="229">
        <v>6268.1512554249985</v>
      </c>
      <c r="F13" s="229">
        <v>70290</v>
      </c>
      <c r="G13" s="229">
        <v>128079</v>
      </c>
      <c r="H13" s="229">
        <v>824</v>
      </c>
      <c r="I13" s="229">
        <v>2537</v>
      </c>
      <c r="J13" s="229">
        <v>0</v>
      </c>
      <c r="K13" s="229">
        <v>0</v>
      </c>
      <c r="L13" s="229">
        <v>1630</v>
      </c>
      <c r="M13" s="229">
        <v>704.45592662599984</v>
      </c>
      <c r="N13" s="229">
        <v>3138</v>
      </c>
      <c r="O13" s="229">
        <v>4481.6019291999992</v>
      </c>
      <c r="P13" s="229">
        <v>109257</v>
      </c>
      <c r="Q13" s="229">
        <v>153625.209111251</v>
      </c>
    </row>
    <row r="14" spans="1:19">
      <c r="A14" s="137">
        <v>45626</v>
      </c>
      <c r="B14" s="229">
        <v>27489</v>
      </c>
      <c r="C14" s="229">
        <v>8012.4057745839973</v>
      </c>
      <c r="D14" s="229">
        <v>2265</v>
      </c>
      <c r="E14" s="229">
        <v>4870.8448970140007</v>
      </c>
      <c r="F14" s="229">
        <v>65438</v>
      </c>
      <c r="G14" s="229">
        <v>90511</v>
      </c>
      <c r="H14" s="229">
        <v>668</v>
      </c>
      <c r="I14" s="229">
        <v>2212.0800000000004</v>
      </c>
      <c r="J14" s="229">
        <v>0</v>
      </c>
      <c r="K14" s="229">
        <v>0</v>
      </c>
      <c r="L14" s="229">
        <v>1516</v>
      </c>
      <c r="M14" s="229">
        <v>724.42783502599991</v>
      </c>
      <c r="N14" s="229">
        <v>3032</v>
      </c>
      <c r="O14" s="229">
        <v>3737.203705209999</v>
      </c>
      <c r="P14" s="229">
        <v>100408</v>
      </c>
      <c r="Q14" s="229">
        <v>110067.962211834</v>
      </c>
    </row>
    <row r="15" spans="1:19">
      <c r="A15" s="137" t="s">
        <v>1452</v>
      </c>
      <c r="B15" s="229">
        <v>35376</v>
      </c>
      <c r="C15" s="229">
        <v>11229.977273123999</v>
      </c>
      <c r="D15" s="229">
        <v>3258</v>
      </c>
      <c r="E15" s="229">
        <v>6521.8917831200024</v>
      </c>
      <c r="F15" s="229">
        <v>70236</v>
      </c>
      <c r="G15" s="229">
        <v>116044.06999999999</v>
      </c>
      <c r="H15" s="229">
        <v>1159</v>
      </c>
      <c r="I15" s="229">
        <v>4964.8599999999997</v>
      </c>
      <c r="J15" s="229">
        <v>0</v>
      </c>
      <c r="K15" s="229">
        <v>0</v>
      </c>
      <c r="L15" s="229">
        <v>1673</v>
      </c>
      <c r="M15" s="229">
        <v>1431.309521447</v>
      </c>
      <c r="N15" s="229">
        <v>2694</v>
      </c>
      <c r="O15" s="229">
        <v>2317.788356</v>
      </c>
      <c r="P15" s="229">
        <v>114396</v>
      </c>
      <c r="Q15" s="229">
        <v>142509.89693369096</v>
      </c>
    </row>
    <row r="16" spans="1:19">
      <c r="A16" s="413" t="s">
        <v>1422</v>
      </c>
    </row>
    <row r="17" spans="1:10" s="231" customFormat="1">
      <c r="A17" s="128" t="s">
        <v>776</v>
      </c>
      <c r="B17" s="128"/>
      <c r="C17" s="337"/>
      <c r="D17" s="337"/>
      <c r="E17" s="337"/>
    </row>
    <row r="18" spans="1:10" s="231" customFormat="1">
      <c r="B18" s="93"/>
      <c r="C18" s="93"/>
      <c r="D18" s="93"/>
      <c r="E18" s="93"/>
      <c r="F18" s="93"/>
      <c r="G18" s="93"/>
      <c r="H18" s="93"/>
      <c r="I18" s="93"/>
      <c r="J18" s="93"/>
    </row>
  </sheetData>
  <mergeCells count="12">
    <mergeCell ref="A2:A4"/>
    <mergeCell ref="B2:E2"/>
    <mergeCell ref="F2:I2"/>
    <mergeCell ref="J2:K3"/>
    <mergeCell ref="L2:O2"/>
    <mergeCell ref="P2:Q3"/>
    <mergeCell ref="B3:C3"/>
    <mergeCell ref="D3:E3"/>
    <mergeCell ref="F3:G3"/>
    <mergeCell ref="H3:I3"/>
    <mergeCell ref="L3:M3"/>
    <mergeCell ref="N3:O3"/>
  </mergeCells>
  <pageMargins left="0.7" right="0.7" top="0.75" bottom="0.75" header="0.3" footer="0.3"/>
  <pageSetup paperSize="9"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Z23"/>
  <sheetViews>
    <sheetView showGridLines="0" workbookViewId="0">
      <selection sqref="A1:M1"/>
    </sheetView>
  </sheetViews>
  <sheetFormatPr defaultColWidth="9.140625" defaultRowHeight="15"/>
  <cols>
    <col min="1" max="1" width="10.5703125" style="80" bestFit="1" customWidth="1"/>
    <col min="2" max="13" width="14.5703125" style="80" bestFit="1" customWidth="1"/>
    <col min="14" max="14" width="5.42578125" style="80" bestFit="1" customWidth="1"/>
    <col min="15" max="16384" width="9.140625" style="80"/>
  </cols>
  <sheetData>
    <row r="1" spans="1:26" ht="16.5" customHeight="1">
      <c r="A1" s="1574" t="s">
        <v>171</v>
      </c>
      <c r="B1" s="1574"/>
      <c r="C1" s="1574"/>
      <c r="D1" s="1574"/>
      <c r="E1" s="1574"/>
      <c r="F1" s="1574"/>
      <c r="G1" s="1574"/>
      <c r="H1" s="1574"/>
      <c r="I1" s="1574"/>
      <c r="J1" s="1574"/>
      <c r="K1" s="1574"/>
      <c r="L1" s="1574"/>
      <c r="M1" s="1574"/>
    </row>
    <row r="2" spans="1:26" s="81" customFormat="1" ht="18" customHeight="1">
      <c r="A2" s="1567" t="s">
        <v>172</v>
      </c>
      <c r="B2" s="1569" t="s">
        <v>173</v>
      </c>
      <c r="C2" s="1575"/>
      <c r="D2" s="1575"/>
      <c r="E2" s="1575"/>
      <c r="F2" s="1575"/>
      <c r="G2" s="1575"/>
      <c r="H2" s="1575"/>
      <c r="I2" s="1570"/>
      <c r="J2" s="1576" t="s">
        <v>174</v>
      </c>
      <c r="K2" s="1577"/>
      <c r="L2" s="1576" t="s">
        <v>93</v>
      </c>
      <c r="M2" s="1577"/>
    </row>
    <row r="3" spans="1:26" s="81" customFormat="1" ht="18" customHeight="1">
      <c r="A3" s="1568"/>
      <c r="B3" s="1569" t="s">
        <v>175</v>
      </c>
      <c r="C3" s="1570"/>
      <c r="D3" s="1569" t="s">
        <v>176</v>
      </c>
      <c r="E3" s="1570"/>
      <c r="F3" s="1569" t="s">
        <v>177</v>
      </c>
      <c r="G3" s="1570"/>
      <c r="H3" s="1569" t="s">
        <v>178</v>
      </c>
      <c r="I3" s="1570"/>
      <c r="J3" s="1578"/>
      <c r="K3" s="1579"/>
      <c r="L3" s="1578"/>
      <c r="M3" s="1579"/>
    </row>
    <row r="4" spans="1:26" s="81" customFormat="1" ht="27" customHeight="1">
      <c r="A4" s="813" t="s">
        <v>179</v>
      </c>
      <c r="B4" s="811" t="s">
        <v>138</v>
      </c>
      <c r="C4" s="811" t="s">
        <v>1204</v>
      </c>
      <c r="D4" s="811" t="s">
        <v>138</v>
      </c>
      <c r="E4" s="811" t="s">
        <v>1204</v>
      </c>
      <c r="F4" s="811" t="s">
        <v>138</v>
      </c>
      <c r="G4" s="811" t="s">
        <v>1204</v>
      </c>
      <c r="H4" s="811" t="s">
        <v>138</v>
      </c>
      <c r="I4" s="811" t="s">
        <v>1204</v>
      </c>
      <c r="J4" s="811" t="s">
        <v>138</v>
      </c>
      <c r="K4" s="811" t="s">
        <v>1204</v>
      </c>
      <c r="L4" s="811" t="s">
        <v>138</v>
      </c>
      <c r="M4" s="811" t="s">
        <v>1204</v>
      </c>
    </row>
    <row r="5" spans="1:26" s="84" customFormat="1" ht="18" customHeight="1">
      <c r="A5" s="82" t="s">
        <v>68</v>
      </c>
      <c r="B5" s="83">
        <v>266</v>
      </c>
      <c r="C5" s="95">
        <v>2019875.8160000001</v>
      </c>
      <c r="D5" s="83">
        <v>409</v>
      </c>
      <c r="E5" s="95">
        <v>372534.52</v>
      </c>
      <c r="F5" s="83">
        <v>372</v>
      </c>
      <c r="G5" s="83">
        <v>61654.900000000009</v>
      </c>
      <c r="H5" s="83">
        <v>200</v>
      </c>
      <c r="I5" s="83">
        <v>18194.870000000003</v>
      </c>
      <c r="J5" s="83">
        <v>72</v>
      </c>
      <c r="K5" s="83">
        <v>17535.12</v>
      </c>
      <c r="L5" s="96">
        <v>1319</v>
      </c>
      <c r="M5" s="95">
        <v>2489794.716</v>
      </c>
    </row>
    <row r="6" spans="1:26" s="98" customFormat="1" ht="18" customHeight="1">
      <c r="A6" s="814" t="s">
        <v>69</v>
      </c>
      <c r="B6" s="815">
        <f>SUM(B7:B10)</f>
        <v>127</v>
      </c>
      <c r="C6" s="815">
        <f t="shared" ref="C6:M6" si="0">SUM(C7:C10)</f>
        <v>1269289.92</v>
      </c>
      <c r="D6" s="815">
        <f t="shared" si="0"/>
        <v>165</v>
      </c>
      <c r="E6" s="815">
        <f t="shared" si="0"/>
        <v>153963.38</v>
      </c>
      <c r="F6" s="815">
        <f t="shared" si="0"/>
        <v>129</v>
      </c>
      <c r="G6" s="815">
        <f t="shared" si="0"/>
        <v>20557.36</v>
      </c>
      <c r="H6" s="815">
        <f t="shared" si="0"/>
        <v>62</v>
      </c>
      <c r="I6" s="815">
        <f t="shared" si="0"/>
        <v>20601.649999999998</v>
      </c>
      <c r="J6" s="815">
        <f t="shared" si="0"/>
        <v>19</v>
      </c>
      <c r="K6" s="815">
        <f t="shared" si="0"/>
        <v>5873</v>
      </c>
      <c r="L6" s="815">
        <f t="shared" si="0"/>
        <v>502</v>
      </c>
      <c r="M6" s="815">
        <f t="shared" si="0"/>
        <v>1470285.31</v>
      </c>
      <c r="N6" s="97"/>
      <c r="O6" s="97"/>
      <c r="P6" s="97"/>
      <c r="Q6" s="97"/>
      <c r="R6" s="97"/>
      <c r="S6" s="97"/>
      <c r="T6" s="97"/>
      <c r="U6" s="97"/>
      <c r="V6" s="97"/>
      <c r="W6" s="97"/>
      <c r="X6" s="97"/>
      <c r="Y6" s="97"/>
      <c r="Z6" s="97"/>
    </row>
    <row r="7" spans="1:26" s="81" customFormat="1" ht="18" customHeight="1">
      <c r="A7" s="86" t="s">
        <v>122</v>
      </c>
      <c r="B7" s="88">
        <v>16</v>
      </c>
      <c r="C7" s="89">
        <v>96343.84</v>
      </c>
      <c r="D7" s="88">
        <v>21</v>
      </c>
      <c r="E7" s="88">
        <v>8364.25</v>
      </c>
      <c r="F7" s="88">
        <v>25</v>
      </c>
      <c r="G7" s="88">
        <v>920.49</v>
      </c>
      <c r="H7" s="88">
        <v>10</v>
      </c>
      <c r="I7" s="88">
        <v>1702.58</v>
      </c>
      <c r="J7" s="88">
        <v>3</v>
      </c>
      <c r="K7" s="88">
        <v>554</v>
      </c>
      <c r="L7" s="88">
        <v>75</v>
      </c>
      <c r="M7" s="89">
        <v>107885.16</v>
      </c>
      <c r="N7" s="91"/>
      <c r="O7" s="91"/>
    </row>
    <row r="8" spans="1:26" s="81" customFormat="1" ht="18" customHeight="1">
      <c r="A8" s="86" t="s">
        <v>123</v>
      </c>
      <c r="B8" s="88">
        <v>29</v>
      </c>
      <c r="C8" s="89">
        <v>188112.1</v>
      </c>
      <c r="D8" s="88">
        <v>44</v>
      </c>
      <c r="E8" s="88">
        <v>27924.79</v>
      </c>
      <c r="F8" s="88">
        <v>20</v>
      </c>
      <c r="G8" s="88">
        <v>2802.42</v>
      </c>
      <c r="H8" s="88">
        <v>24</v>
      </c>
      <c r="I8" s="88">
        <v>1864.4499999999998</v>
      </c>
      <c r="J8" s="88">
        <v>10</v>
      </c>
      <c r="K8" s="88">
        <v>4900</v>
      </c>
      <c r="L8" s="88">
        <v>127</v>
      </c>
      <c r="M8" s="89">
        <v>225603.76</v>
      </c>
      <c r="N8" s="91"/>
      <c r="O8" s="91"/>
    </row>
    <row r="9" spans="1:26" s="81" customFormat="1" ht="18" customHeight="1">
      <c r="A9" s="86" t="s">
        <v>180</v>
      </c>
      <c r="B9" s="89">
        <v>40</v>
      </c>
      <c r="C9" s="89">
        <v>292428.78000000003</v>
      </c>
      <c r="D9" s="89">
        <v>64</v>
      </c>
      <c r="E9" s="89">
        <v>71403.790000000008</v>
      </c>
      <c r="F9" s="89">
        <v>50</v>
      </c>
      <c r="G9" s="89">
        <v>9645.9500000000007</v>
      </c>
      <c r="H9" s="89">
        <v>19</v>
      </c>
      <c r="I9" s="89">
        <v>16207.8</v>
      </c>
      <c r="J9" s="89">
        <v>2</v>
      </c>
      <c r="K9" s="89">
        <v>275</v>
      </c>
      <c r="L9" s="89">
        <v>175</v>
      </c>
      <c r="M9" s="89">
        <v>389961.32</v>
      </c>
      <c r="N9" s="91"/>
      <c r="O9" s="91"/>
    </row>
    <row r="10" spans="1:26" s="81" customFormat="1" ht="18" customHeight="1">
      <c r="A10" s="86" t="s">
        <v>181</v>
      </c>
      <c r="B10" s="89">
        <v>42</v>
      </c>
      <c r="C10" s="89">
        <v>692405.2</v>
      </c>
      <c r="D10" s="89">
        <v>36</v>
      </c>
      <c r="E10" s="89">
        <v>46270.55</v>
      </c>
      <c r="F10" s="89">
        <v>34</v>
      </c>
      <c r="G10" s="89">
        <v>7188.5</v>
      </c>
      <c r="H10" s="89">
        <v>9</v>
      </c>
      <c r="I10" s="89">
        <v>826.81999999999994</v>
      </c>
      <c r="J10" s="89">
        <v>4</v>
      </c>
      <c r="K10" s="89">
        <v>144</v>
      </c>
      <c r="L10" s="89">
        <v>125</v>
      </c>
      <c r="M10" s="89">
        <v>746835.07</v>
      </c>
      <c r="N10" s="91"/>
      <c r="O10" s="91"/>
    </row>
    <row r="11" spans="1:26" s="81" customFormat="1" ht="15" customHeight="1">
      <c r="A11" s="1565" t="s">
        <v>126</v>
      </c>
      <c r="B11" s="1565"/>
      <c r="C11" s="1565"/>
      <c r="D11" s="1565"/>
      <c r="E11" s="1565"/>
      <c r="F11" s="1565"/>
      <c r="G11" s="1565"/>
      <c r="H11" s="1565"/>
      <c r="I11" s="1565"/>
      <c r="J11" s="1565"/>
      <c r="K11" s="1565"/>
    </row>
    <row r="12" spans="1:26" s="81" customFormat="1" ht="15" customHeight="1">
      <c r="A12" s="99" t="s">
        <v>182</v>
      </c>
      <c r="B12" s="99"/>
      <c r="C12" s="99"/>
      <c r="D12" s="99"/>
      <c r="E12" s="99"/>
      <c r="F12" s="99"/>
      <c r="G12" s="99"/>
      <c r="H12" s="99"/>
      <c r="I12" s="99"/>
      <c r="J12" s="99"/>
      <c r="K12" s="99"/>
    </row>
    <row r="13" spans="1:26" s="81" customFormat="1" ht="15" customHeight="1">
      <c r="A13" s="282" t="s">
        <v>183</v>
      </c>
      <c r="B13" s="282"/>
      <c r="C13" s="282"/>
      <c r="D13" s="282"/>
      <c r="E13" s="282"/>
      <c r="F13" s="282"/>
    </row>
    <row r="14" spans="1:26" ht="15" customHeight="1">
      <c r="A14" s="283" t="s">
        <v>762</v>
      </c>
      <c r="B14" s="282"/>
      <c r="C14" s="282"/>
      <c r="D14" s="282"/>
      <c r="E14" s="282"/>
      <c r="F14" s="282"/>
      <c r="G14" s="92"/>
      <c r="H14" s="92"/>
      <c r="I14" s="92"/>
      <c r="J14" s="92"/>
      <c r="K14" s="92"/>
      <c r="L14" s="92"/>
      <c r="M14" s="92"/>
    </row>
    <row r="15" spans="1:26" ht="15" customHeight="1">
      <c r="L15" s="92"/>
      <c r="M15" s="92"/>
    </row>
    <row r="16" spans="1:26" ht="15" customHeight="1"/>
    <row r="23" spans="3:13">
      <c r="C23" s="100"/>
      <c r="D23" s="100"/>
      <c r="E23" s="100"/>
      <c r="F23" s="100"/>
      <c r="G23" s="100"/>
      <c r="H23" s="100"/>
      <c r="I23" s="100"/>
      <c r="J23" s="100"/>
      <c r="K23" s="100"/>
      <c r="L23" s="100"/>
      <c r="M23" s="100"/>
    </row>
  </sheetData>
  <mergeCells count="10">
    <mergeCell ref="A11:K11"/>
    <mergeCell ref="A1:M1"/>
    <mergeCell ref="A2:A3"/>
    <mergeCell ref="B2:I2"/>
    <mergeCell ref="J2:K3"/>
    <mergeCell ref="L2:M3"/>
    <mergeCell ref="B3:C3"/>
    <mergeCell ref="D3:E3"/>
    <mergeCell ref="F3:G3"/>
    <mergeCell ref="H3:I3"/>
  </mergeCells>
  <printOptions horizontalCentered="1"/>
  <pageMargins left="0.78431372549019618" right="0.78431372549019618" top="0.98039215686274517" bottom="0.98039215686274517" header="0.50980392156862753" footer="0.50980392156862753"/>
  <pageSetup paperSize="9" scale="69" orientation="landscape"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U14"/>
  <sheetViews>
    <sheetView showGridLines="0" workbookViewId="0">
      <selection sqref="A1:K1"/>
    </sheetView>
  </sheetViews>
  <sheetFormatPr defaultColWidth="9.140625" defaultRowHeight="15"/>
  <cols>
    <col min="1" max="11" width="14.5703125" style="80" bestFit="1" customWidth="1"/>
    <col min="12" max="12" width="5.42578125" style="80" bestFit="1" customWidth="1"/>
    <col min="13" max="16384" width="9.140625" style="80"/>
  </cols>
  <sheetData>
    <row r="1" spans="1:21" ht="19.5" customHeight="1">
      <c r="A1" s="1574" t="s">
        <v>184</v>
      </c>
      <c r="B1" s="1574"/>
      <c r="C1" s="1574"/>
      <c r="D1" s="1574"/>
      <c r="E1" s="1574"/>
      <c r="F1" s="1574"/>
      <c r="G1" s="1574"/>
      <c r="H1" s="1574"/>
      <c r="I1" s="1574"/>
      <c r="J1" s="1574"/>
      <c r="K1" s="1574"/>
    </row>
    <row r="2" spans="1:21" s="81" customFormat="1" ht="18" customHeight="1">
      <c r="A2" s="816" t="s">
        <v>172</v>
      </c>
      <c r="B2" s="1581" t="s">
        <v>185</v>
      </c>
      <c r="C2" s="1582"/>
      <c r="D2" s="1581" t="s">
        <v>186</v>
      </c>
      <c r="E2" s="1582"/>
      <c r="F2" s="1581" t="s">
        <v>187</v>
      </c>
      <c r="G2" s="1582"/>
      <c r="H2" s="1569" t="s">
        <v>188</v>
      </c>
      <c r="I2" s="1570"/>
      <c r="J2" s="1581" t="s">
        <v>189</v>
      </c>
      <c r="K2" s="1582"/>
    </row>
    <row r="3" spans="1:21" s="81" customFormat="1" ht="27" customHeight="1">
      <c r="A3" s="813" t="s">
        <v>179</v>
      </c>
      <c r="B3" s="811" t="s">
        <v>138</v>
      </c>
      <c r="C3" s="811" t="s">
        <v>1204</v>
      </c>
      <c r="D3" s="811" t="s">
        <v>138</v>
      </c>
      <c r="E3" s="811" t="s">
        <v>1204</v>
      </c>
      <c r="F3" s="811" t="s">
        <v>138</v>
      </c>
      <c r="G3" s="811" t="s">
        <v>1204</v>
      </c>
      <c r="H3" s="811" t="s">
        <v>138</v>
      </c>
      <c r="I3" s="811" t="s">
        <v>1204</v>
      </c>
      <c r="J3" s="811" t="s">
        <v>138</v>
      </c>
      <c r="K3" s="811" t="s">
        <v>1204</v>
      </c>
    </row>
    <row r="4" spans="1:21" s="84" customFormat="1" ht="18" customHeight="1">
      <c r="A4" s="82" t="s">
        <v>68</v>
      </c>
      <c r="B4" s="83">
        <v>460</v>
      </c>
      <c r="C4" s="95">
        <v>269687.23</v>
      </c>
      <c r="D4" s="101">
        <v>251</v>
      </c>
      <c r="E4" s="96">
        <v>107880.65</v>
      </c>
      <c r="F4" s="83">
        <v>7153</v>
      </c>
      <c r="G4" s="102">
        <v>18110492.603</v>
      </c>
      <c r="H4" s="83">
        <v>135</v>
      </c>
      <c r="I4" s="96">
        <v>34838.31</v>
      </c>
      <c r="J4" s="83">
        <v>1041</v>
      </c>
      <c r="K4" s="95">
        <v>454662.93260000006</v>
      </c>
    </row>
    <row r="5" spans="1:21" s="84" customFormat="1" ht="18" customHeight="1">
      <c r="A5" s="814" t="s">
        <v>69</v>
      </c>
      <c r="B5" s="815">
        <f>SUM(B6:B9)</f>
        <v>266</v>
      </c>
      <c r="C5" s="815">
        <f t="shared" ref="C5:J5" si="0">SUM(C6:C9)</f>
        <v>120177.50999999998</v>
      </c>
      <c r="D5" s="815">
        <f t="shared" si="0"/>
        <v>70</v>
      </c>
      <c r="E5" s="815">
        <f t="shared" si="0"/>
        <v>24472.11</v>
      </c>
      <c r="F5" s="815">
        <f t="shared" si="0"/>
        <v>2671</v>
      </c>
      <c r="G5" s="815">
        <f t="shared" si="0"/>
        <v>8792511.5950000007</v>
      </c>
      <c r="H5" s="815">
        <f t="shared" si="0"/>
        <v>58</v>
      </c>
      <c r="I5" s="815">
        <f t="shared" si="0"/>
        <v>18517.46</v>
      </c>
      <c r="J5" s="815">
        <f t="shared" si="0"/>
        <v>465</v>
      </c>
      <c r="K5" s="815">
        <v>846860.17500000005</v>
      </c>
      <c r="L5" s="85"/>
      <c r="M5" s="85"/>
      <c r="N5" s="85"/>
      <c r="O5" s="85"/>
      <c r="P5" s="85"/>
      <c r="Q5" s="85"/>
      <c r="R5" s="85"/>
      <c r="S5" s="85"/>
      <c r="T5" s="85"/>
      <c r="U5" s="85"/>
    </row>
    <row r="6" spans="1:21" s="81" customFormat="1" ht="18" customHeight="1">
      <c r="A6" s="86" t="s">
        <v>122</v>
      </c>
      <c r="B6" s="103">
        <v>17</v>
      </c>
      <c r="C6" s="103">
        <v>6525.88</v>
      </c>
      <c r="D6" s="104">
        <v>16</v>
      </c>
      <c r="E6" s="103">
        <v>4839.68</v>
      </c>
      <c r="F6" s="103">
        <v>563</v>
      </c>
      <c r="G6" s="105">
        <v>1938191.2200000002</v>
      </c>
      <c r="H6" s="103">
        <v>36</v>
      </c>
      <c r="I6" s="103">
        <v>13100</v>
      </c>
      <c r="J6" s="103">
        <v>77</v>
      </c>
      <c r="K6" s="89">
        <v>48942.77</v>
      </c>
    </row>
    <row r="7" spans="1:21" s="81" customFormat="1" ht="18" customHeight="1">
      <c r="A7" s="86" t="s">
        <v>123</v>
      </c>
      <c r="B7" s="103">
        <v>101</v>
      </c>
      <c r="C7" s="103">
        <v>67452.919999999984</v>
      </c>
      <c r="D7" s="104">
        <v>21</v>
      </c>
      <c r="E7" s="103">
        <v>8500.23</v>
      </c>
      <c r="F7" s="103">
        <v>584</v>
      </c>
      <c r="G7" s="105">
        <v>2215716.111</v>
      </c>
      <c r="H7" s="103">
        <v>12</v>
      </c>
      <c r="I7" s="103">
        <v>2298</v>
      </c>
      <c r="J7" s="103">
        <v>96</v>
      </c>
      <c r="K7" s="89">
        <v>41223.199999999997</v>
      </c>
    </row>
    <row r="8" spans="1:21" s="81" customFormat="1" ht="18" customHeight="1">
      <c r="A8" s="86" t="s">
        <v>180</v>
      </c>
      <c r="B8" s="106">
        <v>113</v>
      </c>
      <c r="C8" s="106">
        <v>30889.09</v>
      </c>
      <c r="D8" s="107">
        <v>12</v>
      </c>
      <c r="E8" s="106">
        <v>3333</v>
      </c>
      <c r="F8" s="106">
        <v>878</v>
      </c>
      <c r="G8" s="108">
        <v>2381727.5290000001</v>
      </c>
      <c r="H8" s="106">
        <v>3</v>
      </c>
      <c r="I8" s="106">
        <v>850</v>
      </c>
      <c r="J8" s="106">
        <v>150</v>
      </c>
      <c r="K8" s="89">
        <v>65287.715000000004</v>
      </c>
    </row>
    <row r="9" spans="1:21" s="81" customFormat="1" ht="18" customHeight="1">
      <c r="A9" s="86" t="s">
        <v>181</v>
      </c>
      <c r="B9" s="106">
        <v>35</v>
      </c>
      <c r="C9" s="106">
        <v>15309.619999999999</v>
      </c>
      <c r="D9" s="107">
        <v>21</v>
      </c>
      <c r="E9" s="106">
        <v>7799.2</v>
      </c>
      <c r="F9" s="106">
        <v>646</v>
      </c>
      <c r="G9" s="108">
        <v>2256876.7349999999</v>
      </c>
      <c r="H9" s="106">
        <v>7</v>
      </c>
      <c r="I9" s="106">
        <v>2269.46</v>
      </c>
      <c r="J9" s="106">
        <v>142</v>
      </c>
      <c r="K9" s="89" t="s">
        <v>615</v>
      </c>
    </row>
    <row r="10" spans="1:21" s="81" customFormat="1" ht="18" customHeight="1">
      <c r="A10" s="1565" t="s">
        <v>190</v>
      </c>
      <c r="B10" s="1565"/>
      <c r="C10" s="1565"/>
      <c r="D10" s="1565"/>
      <c r="E10" s="1565"/>
      <c r="F10" s="1565"/>
      <c r="G10" s="1565"/>
      <c r="H10" s="1565"/>
      <c r="I10" s="1565"/>
      <c r="J10" s="1565"/>
      <c r="K10" s="1565"/>
    </row>
    <row r="11" spans="1:21" s="81" customFormat="1" ht="18" customHeight="1">
      <c r="A11" s="99" t="s">
        <v>182</v>
      </c>
      <c r="B11" s="99"/>
      <c r="C11" s="99"/>
      <c r="D11" s="99"/>
      <c r="E11" s="99"/>
      <c r="F11" s="99"/>
      <c r="G11" s="99"/>
      <c r="H11" s="99"/>
      <c r="I11" s="99"/>
      <c r="J11" s="99"/>
      <c r="K11" s="99"/>
    </row>
    <row r="12" spans="1:21" s="81" customFormat="1" ht="27.75" customHeight="1">
      <c r="A12" s="1583" t="s">
        <v>616</v>
      </c>
      <c r="B12" s="1583"/>
      <c r="C12" s="1583"/>
      <c r="D12" s="1583"/>
      <c r="E12" s="1583"/>
      <c r="F12" s="1583"/>
      <c r="G12" s="1583"/>
      <c r="H12" s="1583"/>
      <c r="I12" s="1583"/>
      <c r="J12" s="1583"/>
      <c r="K12" s="1583"/>
    </row>
    <row r="13" spans="1:21" s="81" customFormat="1" ht="19.5" customHeight="1">
      <c r="A13" s="1580" t="s">
        <v>183</v>
      </c>
      <c r="B13" s="1580"/>
      <c r="C13" s="1580"/>
      <c r="D13" s="1580"/>
      <c r="E13" s="1580"/>
      <c r="F13" s="1580"/>
      <c r="G13" s="1580"/>
      <c r="H13" s="1580"/>
      <c r="I13" s="1580"/>
      <c r="J13" s="1580"/>
      <c r="K13" s="1580"/>
    </row>
    <row r="14" spans="1:21">
      <c r="A14" s="283" t="s">
        <v>762</v>
      </c>
      <c r="B14" s="92"/>
      <c r="C14" s="92"/>
      <c r="D14" s="92"/>
      <c r="E14" s="92"/>
      <c r="F14" s="92"/>
      <c r="G14" s="92"/>
      <c r="H14" s="92"/>
      <c r="I14" s="92"/>
      <c r="J14" s="92"/>
      <c r="K14" s="92"/>
    </row>
  </sheetData>
  <mergeCells count="9">
    <mergeCell ref="A10:K10"/>
    <mergeCell ref="A13:K13"/>
    <mergeCell ref="A1:K1"/>
    <mergeCell ref="B2:C2"/>
    <mergeCell ref="D2:E2"/>
    <mergeCell ref="F2:G2"/>
    <mergeCell ref="H2:I2"/>
    <mergeCell ref="J2:K2"/>
    <mergeCell ref="A12:K12"/>
  </mergeCells>
  <printOptions horizontalCentered="1"/>
  <pageMargins left="0.78431372549019618" right="0.78431372549019618" top="0.98039215686274517" bottom="0.98039215686274517" header="0.50980392156862753" footer="0.50980392156862753"/>
  <pageSetup paperSize="9" scale="80" orientation="landscape"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showGridLines="0" workbookViewId="0">
      <selection sqref="A1:D1"/>
    </sheetView>
  </sheetViews>
  <sheetFormatPr defaultColWidth="9.140625" defaultRowHeight="15"/>
  <cols>
    <col min="1" max="1" width="17.5703125" style="80" customWidth="1"/>
    <col min="2" max="3" width="14.5703125" style="80" bestFit="1" customWidth="1"/>
    <col min="4" max="4" width="14.5703125" style="80" customWidth="1"/>
    <col min="5" max="5" width="13.5703125" style="80" customWidth="1"/>
    <col min="6" max="6" width="6.85546875" style="80" customWidth="1"/>
    <col min="7" max="16384" width="9.140625" style="80"/>
  </cols>
  <sheetData>
    <row r="1" spans="1:5" ht="31.5" customHeight="1">
      <c r="A1" s="1584" t="s">
        <v>777</v>
      </c>
      <c r="B1" s="1584"/>
      <c r="C1" s="1584"/>
      <c r="D1" s="1584"/>
      <c r="E1" s="338"/>
    </row>
    <row r="2" spans="1:5" s="231" customFormat="1" ht="18" customHeight="1">
      <c r="A2" s="817" t="s">
        <v>232</v>
      </c>
      <c r="B2" s="818" t="s">
        <v>476</v>
      </c>
      <c r="C2" s="819" t="s">
        <v>674</v>
      </c>
      <c r="D2" s="820">
        <v>45657</v>
      </c>
    </row>
    <row r="3" spans="1:5" s="231" customFormat="1" ht="18" customHeight="1">
      <c r="A3" s="351" t="s">
        <v>70</v>
      </c>
      <c r="B3" s="352">
        <f>'17'!$H$4</f>
        <v>1629038.3499999999</v>
      </c>
      <c r="C3" s="352">
        <v>1596144.9799999997</v>
      </c>
      <c r="D3" s="352">
        <v>139878</v>
      </c>
      <c r="E3" s="113"/>
    </row>
    <row r="4" spans="1:5" s="231" customFormat="1" ht="18" customHeight="1">
      <c r="A4" s="351" t="s">
        <v>72</v>
      </c>
      <c r="B4" s="352">
        <f>'19'!$H$4</f>
        <v>29.338079719999996</v>
      </c>
      <c r="C4" s="352">
        <v>20.535753085</v>
      </c>
      <c r="D4" s="352">
        <v>1.2031555</v>
      </c>
    </row>
    <row r="5" spans="1:5" s="231" customFormat="1" ht="18" customHeight="1">
      <c r="A5" s="351" t="s">
        <v>71</v>
      </c>
      <c r="B5" s="352">
        <f>'18'!$H$4</f>
        <v>20103439.399999999</v>
      </c>
      <c r="C5" s="352">
        <v>22207610.989999998</v>
      </c>
      <c r="D5" s="352">
        <v>2185829.7400000002</v>
      </c>
    </row>
    <row r="6" spans="1:5" s="231" customFormat="1">
      <c r="A6" s="278" t="s">
        <v>1422</v>
      </c>
      <c r="B6" s="233"/>
      <c r="C6" s="233"/>
      <c r="D6" s="233"/>
    </row>
    <row r="7" spans="1:5" s="231" customFormat="1">
      <c r="A7" s="114" t="s">
        <v>233</v>
      </c>
      <c r="B7" s="337"/>
      <c r="C7" s="337"/>
      <c r="D7" s="337"/>
    </row>
    <row r="8" spans="1:5" s="231" customFormat="1">
      <c r="A8" s="278" t="s">
        <v>166</v>
      </c>
      <c r="B8" s="80"/>
      <c r="C8" s="80"/>
      <c r="D8" s="80"/>
    </row>
    <row r="9" spans="1:5" ht="28.35" customHeight="1">
      <c r="D9" s="353"/>
    </row>
  </sheetData>
  <mergeCells count="1">
    <mergeCell ref="A1:D1"/>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
  <sheetViews>
    <sheetView showGridLines="0" workbookViewId="0"/>
  </sheetViews>
  <sheetFormatPr defaultColWidth="9.140625" defaultRowHeight="15"/>
  <cols>
    <col min="1" max="12" width="14.5703125" style="80" bestFit="1" customWidth="1"/>
    <col min="13" max="13" width="14" style="80" bestFit="1" customWidth="1"/>
    <col min="14" max="16" width="14.5703125" style="80" bestFit="1" customWidth="1"/>
    <col min="17" max="17" width="13" style="80" customWidth="1"/>
    <col min="18" max="16384" width="9.140625" style="80"/>
  </cols>
  <sheetData>
    <row r="1" spans="1:18" ht="18.75" customHeight="1">
      <c r="A1" s="168" t="s">
        <v>234</v>
      </c>
      <c r="B1" s="168"/>
      <c r="C1" s="168"/>
      <c r="D1" s="168"/>
      <c r="E1" s="168"/>
      <c r="F1" s="168"/>
      <c r="G1" s="168"/>
      <c r="H1" s="168"/>
      <c r="I1" s="168"/>
      <c r="J1" s="168"/>
      <c r="K1" s="168"/>
      <c r="L1" s="168"/>
      <c r="M1" s="168"/>
      <c r="N1" s="168"/>
      <c r="O1" s="168"/>
      <c r="P1" s="168"/>
    </row>
    <row r="2" spans="1:18" s="231" customFormat="1" ht="18" customHeight="1">
      <c r="A2" s="1585" t="s">
        <v>113</v>
      </c>
      <c r="B2" s="1585" t="s">
        <v>235</v>
      </c>
      <c r="C2" s="1585" t="s">
        <v>236</v>
      </c>
      <c r="D2" s="1585" t="s">
        <v>237</v>
      </c>
      <c r="E2" s="1585" t="s">
        <v>238</v>
      </c>
      <c r="F2" s="1585" t="s">
        <v>239</v>
      </c>
      <c r="G2" s="1585" t="s">
        <v>240</v>
      </c>
      <c r="H2" s="1585" t="s">
        <v>241</v>
      </c>
      <c r="I2" s="1585" t="s">
        <v>242</v>
      </c>
      <c r="J2" s="1585" t="s">
        <v>243</v>
      </c>
      <c r="K2" s="1585" t="s">
        <v>244</v>
      </c>
      <c r="L2" s="1585" t="s">
        <v>245</v>
      </c>
      <c r="M2" s="1585" t="s">
        <v>246</v>
      </c>
      <c r="N2" s="1587" t="s">
        <v>247</v>
      </c>
      <c r="O2" s="1588"/>
      <c r="P2" s="1589"/>
    </row>
    <row r="3" spans="1:18" s="231" customFormat="1" ht="21.75" customHeight="1">
      <c r="A3" s="1586"/>
      <c r="B3" s="1586"/>
      <c r="C3" s="1586"/>
      <c r="D3" s="1586"/>
      <c r="E3" s="1586"/>
      <c r="F3" s="1586"/>
      <c r="G3" s="1586"/>
      <c r="H3" s="1586"/>
      <c r="I3" s="1586"/>
      <c r="J3" s="1586"/>
      <c r="K3" s="1586"/>
      <c r="L3" s="1586"/>
      <c r="M3" s="1586"/>
      <c r="N3" s="823" t="s">
        <v>248</v>
      </c>
      <c r="O3" s="823" t="s">
        <v>249</v>
      </c>
      <c r="P3" s="823" t="s">
        <v>250</v>
      </c>
    </row>
    <row r="4" spans="1:18" s="84" customFormat="1" ht="18" customHeight="1">
      <c r="A4" s="322" t="s">
        <v>476</v>
      </c>
      <c r="B4" s="323">
        <v>5252</v>
      </c>
      <c r="C4" s="323">
        <v>25</v>
      </c>
      <c r="D4" s="323">
        <v>4295</v>
      </c>
      <c r="E4" s="354">
        <v>246</v>
      </c>
      <c r="F4" s="323">
        <v>8263.4500000000007</v>
      </c>
      <c r="G4" s="324">
        <v>2120712.34</v>
      </c>
      <c r="H4" s="324">
        <v>1629038.3499999999</v>
      </c>
      <c r="I4" s="323">
        <v>6622.1071138211373</v>
      </c>
      <c r="J4" s="323">
        <v>19713.77995873394</v>
      </c>
      <c r="K4" s="324">
        <v>2120712.34</v>
      </c>
      <c r="L4" s="324">
        <v>1629038.25</v>
      </c>
      <c r="M4" s="355">
        <v>38697099.770000003</v>
      </c>
      <c r="N4" s="323">
        <v>74245.17</v>
      </c>
      <c r="O4" s="323">
        <v>58793.08</v>
      </c>
      <c r="P4" s="323">
        <v>73651.350000000006</v>
      </c>
    </row>
    <row r="5" spans="1:18" s="84" customFormat="1" ht="18" customHeight="1">
      <c r="A5" s="821" t="s">
        <v>674</v>
      </c>
      <c r="B5" s="822">
        <f>INDEX(B6:B14,COUNT(B6:B14))</f>
        <v>5396</v>
      </c>
      <c r="C5" s="822">
        <f>INDEX(C6:C14,COUNT(C6:C14))</f>
        <v>26</v>
      </c>
      <c r="D5" s="498">
        <v>4343</v>
      </c>
      <c r="E5" s="822">
        <f>SUM(E6:E14)</f>
        <v>187</v>
      </c>
      <c r="F5" s="822">
        <f>SUM(F6:F14)</f>
        <v>8242.2900000000009</v>
      </c>
      <c r="G5" s="822">
        <f>SUM(G6:G14)</f>
        <v>1624845.02</v>
      </c>
      <c r="H5" s="822">
        <f>SUM(H6:H14)</f>
        <v>1596144.9799999997</v>
      </c>
      <c r="I5" s="498">
        <f>H5/E5</f>
        <v>8535.5346524064153</v>
      </c>
      <c r="J5" s="822">
        <f>H5/F5*100</f>
        <v>19365.30964088863</v>
      </c>
      <c r="K5" s="822">
        <f>SUM(K6:K14)</f>
        <v>1624845.24</v>
      </c>
      <c r="L5" s="822">
        <f>SUM(L6:L14)</f>
        <v>1596144.59</v>
      </c>
      <c r="M5" s="822">
        <f>INDEX(M6:M14,COUNT(M6:M14))</f>
        <v>44195106.439999998</v>
      </c>
      <c r="N5" s="822">
        <f>MAX(N6:N14)</f>
        <v>85978.25</v>
      </c>
      <c r="O5" s="822">
        <f>MIN(O6:O14)</f>
        <v>70234.429999999993</v>
      </c>
      <c r="P5" s="822">
        <f>INDEX(P6:P14,COUNT(P6:P14))</f>
        <v>78139.009999999995</v>
      </c>
    </row>
    <row r="6" spans="1:18" s="231" customFormat="1" ht="18" customHeight="1">
      <c r="A6" s="137">
        <v>45412</v>
      </c>
      <c r="B6" s="230">
        <v>5264</v>
      </c>
      <c r="C6" s="230">
        <v>26</v>
      </c>
      <c r="D6" s="230">
        <v>4153</v>
      </c>
      <c r="E6" s="225">
        <v>20</v>
      </c>
      <c r="F6" s="230">
        <v>766.49</v>
      </c>
      <c r="G6" s="230">
        <v>188397.56</v>
      </c>
      <c r="H6" s="230">
        <v>152767.43</v>
      </c>
      <c r="I6" s="230">
        <v>7638.3714999999993</v>
      </c>
      <c r="J6" s="230">
        <v>19930.779266526635</v>
      </c>
      <c r="K6" s="230">
        <v>188397.56</v>
      </c>
      <c r="L6" s="230">
        <v>152767.43</v>
      </c>
      <c r="M6" s="226">
        <v>40655851.939999998</v>
      </c>
      <c r="N6" s="230">
        <v>75111.39</v>
      </c>
      <c r="O6" s="230">
        <v>74346.399999999994</v>
      </c>
      <c r="P6" s="230">
        <v>74482.78</v>
      </c>
      <c r="Q6" s="91"/>
    </row>
    <row r="7" spans="1:18" s="231" customFormat="1" ht="18" customHeight="1">
      <c r="A7" s="137">
        <v>45443</v>
      </c>
      <c r="B7" s="230">
        <v>5274</v>
      </c>
      <c r="C7" s="230">
        <v>26</v>
      </c>
      <c r="D7" s="230">
        <v>4170</v>
      </c>
      <c r="E7" s="225">
        <v>22</v>
      </c>
      <c r="F7" s="230">
        <v>871.14</v>
      </c>
      <c r="G7" s="230">
        <v>176258.29000000004</v>
      </c>
      <c r="H7" s="230">
        <v>169592.24000000002</v>
      </c>
      <c r="I7" s="230">
        <v>7708.738181818183</v>
      </c>
      <c r="J7" s="230">
        <v>19467.851321257207</v>
      </c>
      <c r="K7" s="230">
        <v>176258.29000000004</v>
      </c>
      <c r="L7" s="230">
        <v>169592.23</v>
      </c>
      <c r="M7" s="226">
        <v>41212881.140000001</v>
      </c>
      <c r="N7" s="230">
        <v>76009.679999999993</v>
      </c>
      <c r="O7" s="230">
        <v>71866.009999999995</v>
      </c>
      <c r="P7" s="230">
        <v>73961.31</v>
      </c>
      <c r="Q7" s="91"/>
    </row>
    <row r="8" spans="1:18" s="231" customFormat="1" ht="18" customHeight="1">
      <c r="A8" s="137">
        <v>45473</v>
      </c>
      <c r="B8" s="230">
        <v>5293</v>
      </c>
      <c r="C8" s="230">
        <v>26</v>
      </c>
      <c r="D8" s="230">
        <v>4200</v>
      </c>
      <c r="E8" s="225">
        <v>19</v>
      </c>
      <c r="F8" s="230">
        <v>1080.27</v>
      </c>
      <c r="G8" s="230">
        <v>201460.99999999997</v>
      </c>
      <c r="H8" s="230">
        <v>227001.57</v>
      </c>
      <c r="I8" s="230">
        <f>H8/E8</f>
        <v>11947.451052631579</v>
      </c>
      <c r="J8" s="230">
        <f>100*H8/F8</f>
        <v>21013.410536254825</v>
      </c>
      <c r="K8" s="230">
        <v>201460.99999999997</v>
      </c>
      <c r="L8" s="230">
        <v>227001.56</v>
      </c>
      <c r="M8" s="226">
        <v>43924743.630000003</v>
      </c>
      <c r="N8" s="230">
        <v>79671.58</v>
      </c>
      <c r="O8" s="230">
        <v>70234.429999999993</v>
      </c>
      <c r="P8" s="230">
        <v>79032.73</v>
      </c>
      <c r="R8" s="279"/>
    </row>
    <row r="9" spans="1:18" s="231" customFormat="1" ht="18" customHeight="1">
      <c r="A9" s="137">
        <v>45504</v>
      </c>
      <c r="B9" s="230">
        <v>5307</v>
      </c>
      <c r="C9" s="230">
        <v>26</v>
      </c>
      <c r="D9" s="230">
        <v>4208</v>
      </c>
      <c r="E9" s="230">
        <v>22</v>
      </c>
      <c r="F9" s="230">
        <v>1210.2900000000004</v>
      </c>
      <c r="G9" s="230">
        <v>242537.23000000004</v>
      </c>
      <c r="H9" s="230">
        <v>235148.12</v>
      </c>
      <c r="I9" s="230">
        <v>10688.550909090909</v>
      </c>
      <c r="J9" s="230">
        <v>19429.07237108461</v>
      </c>
      <c r="K9" s="230">
        <v>242537.23000000004</v>
      </c>
      <c r="L9" s="230">
        <v>235148.1</v>
      </c>
      <c r="M9" s="230">
        <v>46238008.350000001</v>
      </c>
      <c r="N9" s="230">
        <v>81908.429999999993</v>
      </c>
      <c r="O9" s="230">
        <v>78971.789999999994</v>
      </c>
      <c r="P9" s="230">
        <v>81741.34</v>
      </c>
    </row>
    <row r="10" spans="1:18" s="231" customFormat="1" ht="18" customHeight="1">
      <c r="A10" s="137">
        <v>45535</v>
      </c>
      <c r="B10" s="230">
        <v>5316</v>
      </c>
      <c r="C10" s="230">
        <v>25</v>
      </c>
      <c r="D10" s="230">
        <v>4227</v>
      </c>
      <c r="E10" s="230">
        <v>21</v>
      </c>
      <c r="F10" s="230">
        <v>1043.21</v>
      </c>
      <c r="G10" s="230">
        <v>185416.31000000003</v>
      </c>
      <c r="H10" s="230">
        <v>209348.01</v>
      </c>
      <c r="I10" s="230">
        <v>9968.9528571428582</v>
      </c>
      <c r="J10" s="230">
        <v>20067.676690215776</v>
      </c>
      <c r="K10" s="230">
        <v>185416.31000000003</v>
      </c>
      <c r="L10" s="230">
        <v>209348</v>
      </c>
      <c r="M10" s="230">
        <v>46439993.770000003</v>
      </c>
      <c r="N10" s="230">
        <v>82637.03</v>
      </c>
      <c r="O10" s="230">
        <v>78295.86</v>
      </c>
      <c r="P10" s="230">
        <v>82365.77</v>
      </c>
    </row>
    <row r="11" spans="1:18" s="231" customFormat="1" ht="19.5" customHeight="1">
      <c r="A11" s="137">
        <v>45565</v>
      </c>
      <c r="B11" s="230">
        <v>5347</v>
      </c>
      <c r="C11" s="230">
        <v>25</v>
      </c>
      <c r="D11" s="230">
        <v>4247</v>
      </c>
      <c r="E11" s="225">
        <v>21</v>
      </c>
      <c r="F11" s="230">
        <v>940.19999999999993</v>
      </c>
      <c r="G11" s="230">
        <v>175363.09999999998</v>
      </c>
      <c r="H11" s="230">
        <v>180681.74999999997</v>
      </c>
      <c r="I11" s="230">
        <v>8603.8928571428551</v>
      </c>
      <c r="J11" s="230">
        <v>19217.373962986596</v>
      </c>
      <c r="K11" s="230">
        <v>175363.09999999998</v>
      </c>
      <c r="L11" s="230">
        <v>180681.74</v>
      </c>
      <c r="M11" s="226">
        <v>47435137.149999999</v>
      </c>
      <c r="N11" s="230">
        <v>85978.25</v>
      </c>
      <c r="O11" s="230">
        <v>80895.05</v>
      </c>
      <c r="P11" s="230">
        <v>84299.78</v>
      </c>
    </row>
    <row r="12" spans="1:18" s="231" customFormat="1" ht="19.5" customHeight="1">
      <c r="A12" s="137">
        <v>45596</v>
      </c>
      <c r="B12" s="230">
        <v>5359</v>
      </c>
      <c r="C12" s="230">
        <v>26</v>
      </c>
      <c r="D12" s="230">
        <v>4241</v>
      </c>
      <c r="E12" s="225">
        <v>22</v>
      </c>
      <c r="F12" s="230">
        <v>864.6600000000002</v>
      </c>
      <c r="G12" s="230">
        <v>167096.9</v>
      </c>
      <c r="H12" s="230">
        <v>161462.91</v>
      </c>
      <c r="I12" s="230">
        <v>7339.2231818181817</v>
      </c>
      <c r="J12" s="230">
        <v>18673.572271181733</v>
      </c>
      <c r="K12" s="230">
        <v>167096.9</v>
      </c>
      <c r="L12" s="230">
        <v>161462.91000000003</v>
      </c>
      <c r="M12" s="226">
        <v>44471429.920000002</v>
      </c>
      <c r="N12" s="230">
        <v>84648.4</v>
      </c>
      <c r="O12" s="230">
        <v>79137.98</v>
      </c>
      <c r="P12" s="230">
        <v>79389.06</v>
      </c>
    </row>
    <row r="13" spans="1:18" s="231" customFormat="1" ht="19.5" customHeight="1">
      <c r="A13" s="137">
        <v>45626</v>
      </c>
      <c r="B13" s="230">
        <v>5367</v>
      </c>
      <c r="C13" s="230">
        <v>26</v>
      </c>
      <c r="D13" s="230">
        <v>4249</v>
      </c>
      <c r="E13" s="225">
        <v>19</v>
      </c>
      <c r="F13" s="230">
        <v>703.03</v>
      </c>
      <c r="G13" s="230">
        <v>126328.63</v>
      </c>
      <c r="H13" s="230">
        <v>120264.95</v>
      </c>
      <c r="I13" s="230">
        <v>6329.734210526316</v>
      </c>
      <c r="J13" s="230">
        <v>17106.65974424989</v>
      </c>
      <c r="K13" s="230">
        <v>126328.63</v>
      </c>
      <c r="L13" s="230">
        <v>120264.95</v>
      </c>
      <c r="M13" s="226">
        <v>44668650.359999999</v>
      </c>
      <c r="N13" s="230">
        <v>80569.73</v>
      </c>
      <c r="O13" s="230">
        <v>76802.73</v>
      </c>
      <c r="P13" s="230">
        <v>79802.789999999994</v>
      </c>
    </row>
    <row r="14" spans="1:18" s="231" customFormat="1" ht="18" customHeight="1">
      <c r="A14" s="137" t="s">
        <v>1452</v>
      </c>
      <c r="B14" s="230">
        <v>5396</v>
      </c>
      <c r="C14" s="230">
        <v>26</v>
      </c>
      <c r="D14" s="230">
        <v>4280</v>
      </c>
      <c r="E14" s="225">
        <v>21</v>
      </c>
      <c r="F14" s="230">
        <v>763</v>
      </c>
      <c r="G14" s="230">
        <v>161986</v>
      </c>
      <c r="H14" s="230">
        <v>139878</v>
      </c>
      <c r="I14" s="230">
        <v>6660.8571428571431</v>
      </c>
      <c r="J14" s="230">
        <v>18332.634338138927</v>
      </c>
      <c r="K14" s="230">
        <v>161986.22000000003</v>
      </c>
      <c r="L14" s="230">
        <v>139877.67000000001</v>
      </c>
      <c r="M14" s="226">
        <v>44195106.439999998</v>
      </c>
      <c r="N14" s="230">
        <v>82317.740000000005</v>
      </c>
      <c r="O14" s="230">
        <v>77560.789999999994</v>
      </c>
      <c r="P14" s="230">
        <v>78139.009999999995</v>
      </c>
    </row>
    <row r="15" spans="1:18" s="231" customFormat="1">
      <c r="A15" s="413" t="s">
        <v>1422</v>
      </c>
      <c r="C15" s="233"/>
      <c r="D15" s="233"/>
      <c r="E15" s="233"/>
      <c r="F15" s="233"/>
      <c r="G15" s="233"/>
      <c r="H15" s="233"/>
      <c r="I15" s="233"/>
      <c r="J15" s="233"/>
      <c r="K15" s="233"/>
      <c r="L15" s="233"/>
      <c r="M15" s="233"/>
      <c r="N15" s="233"/>
      <c r="O15" s="233"/>
      <c r="P15" s="233"/>
    </row>
    <row r="16" spans="1:18" s="231" customFormat="1">
      <c r="A16" s="115" t="s">
        <v>251</v>
      </c>
      <c r="B16" s="337"/>
      <c r="C16" s="337"/>
      <c r="D16" s="337"/>
      <c r="E16" s="337"/>
      <c r="F16" s="337"/>
      <c r="G16" s="337"/>
      <c r="H16" s="337"/>
      <c r="O16" s="91"/>
    </row>
    <row r="17" spans="1:15" s="231" customFormat="1">
      <c r="A17" s="114" t="s">
        <v>252</v>
      </c>
      <c r="B17" s="337"/>
      <c r="C17" s="337"/>
      <c r="D17" s="337"/>
      <c r="E17" s="337"/>
      <c r="F17" s="337"/>
      <c r="G17" s="337"/>
      <c r="H17" s="337"/>
      <c r="O17" s="91"/>
    </row>
    <row r="18" spans="1:15" s="231" customFormat="1">
      <c r="A18" s="1565" t="s">
        <v>253</v>
      </c>
      <c r="B18" s="1565"/>
      <c r="C18" s="1565"/>
      <c r="D18" s="1565"/>
      <c r="E18" s="1565"/>
      <c r="F18" s="1565"/>
      <c r="G18" s="1565"/>
      <c r="H18" s="1565"/>
    </row>
  </sheetData>
  <mergeCells count="15">
    <mergeCell ref="M2:M3"/>
    <mergeCell ref="N2:P2"/>
    <mergeCell ref="A18:H18"/>
    <mergeCell ref="G2:G3"/>
    <mergeCell ref="H2:H3"/>
    <mergeCell ref="I2:I3"/>
    <mergeCell ref="J2:J3"/>
    <mergeCell ref="K2:K3"/>
    <mergeCell ref="L2:L3"/>
    <mergeCell ref="A2:A3"/>
    <mergeCell ref="B2:B3"/>
    <mergeCell ref="C2:C3"/>
    <mergeCell ref="D2:D3"/>
    <mergeCell ref="E2:E3"/>
    <mergeCell ref="F2:F3"/>
  </mergeCells>
  <printOptions horizontalCentered="1"/>
  <pageMargins left="0.78431372549019618" right="0.78431372549019618" top="0.98039215686274517" bottom="0.98039215686274517" header="0.50980392156862753" footer="0.50980392156862753"/>
  <pageSetup paperSize="9" scale="55" orientation="landscape"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
  <sheetViews>
    <sheetView showGridLines="0" zoomScaleNormal="100" workbookViewId="0"/>
  </sheetViews>
  <sheetFormatPr defaultColWidth="9.140625" defaultRowHeight="15"/>
  <cols>
    <col min="1" max="16" width="14.5703125" style="80" bestFit="1" customWidth="1"/>
    <col min="17" max="17" width="4.5703125" style="80" bestFit="1" customWidth="1"/>
    <col min="18" max="16384" width="9.140625" style="80"/>
  </cols>
  <sheetData>
    <row r="1" spans="1:16">
      <c r="A1" s="168" t="s">
        <v>254</v>
      </c>
      <c r="B1" s="168"/>
      <c r="C1" s="168"/>
      <c r="D1" s="168"/>
      <c r="E1" s="168"/>
      <c r="F1" s="168"/>
      <c r="G1" s="168"/>
      <c r="H1" s="168"/>
      <c r="I1" s="168"/>
      <c r="J1" s="168"/>
      <c r="K1" s="168"/>
      <c r="L1" s="168"/>
      <c r="M1" s="168"/>
      <c r="N1" s="168"/>
      <c r="O1" s="168"/>
      <c r="P1" s="168"/>
    </row>
    <row r="2" spans="1:16" s="231" customFormat="1">
      <c r="A2" s="1585" t="s">
        <v>113</v>
      </c>
      <c r="B2" s="1585" t="s">
        <v>235</v>
      </c>
      <c r="C2" s="1585" t="s">
        <v>236</v>
      </c>
      <c r="D2" s="1585" t="s">
        <v>255</v>
      </c>
      <c r="E2" s="1585" t="s">
        <v>238</v>
      </c>
      <c r="F2" s="1585" t="s">
        <v>239</v>
      </c>
      <c r="G2" s="1585" t="s">
        <v>240</v>
      </c>
      <c r="H2" s="1585" t="s">
        <v>256</v>
      </c>
      <c r="I2" s="1585" t="s">
        <v>242</v>
      </c>
      <c r="J2" s="1585" t="s">
        <v>243</v>
      </c>
      <c r="K2" s="1585" t="s">
        <v>244</v>
      </c>
      <c r="L2" s="1585" t="s">
        <v>257</v>
      </c>
      <c r="M2" s="1585" t="s">
        <v>246</v>
      </c>
      <c r="N2" s="1587" t="s">
        <v>258</v>
      </c>
      <c r="O2" s="1588"/>
      <c r="P2" s="1589"/>
    </row>
    <row r="3" spans="1:16" s="231" customFormat="1" ht="30.75" customHeight="1">
      <c r="A3" s="1586"/>
      <c r="B3" s="1586"/>
      <c r="C3" s="1586"/>
      <c r="D3" s="1586"/>
      <c r="E3" s="1586"/>
      <c r="F3" s="1586"/>
      <c r="G3" s="1586"/>
      <c r="H3" s="1586"/>
      <c r="I3" s="1586"/>
      <c r="J3" s="1586"/>
      <c r="K3" s="1586"/>
      <c r="L3" s="1586"/>
      <c r="M3" s="1586"/>
      <c r="N3" s="823" t="s">
        <v>248</v>
      </c>
      <c r="O3" s="823" t="s">
        <v>249</v>
      </c>
      <c r="P3" s="823" t="s">
        <v>250</v>
      </c>
    </row>
    <row r="4" spans="1:16" s="84" customFormat="1">
      <c r="A4" s="322" t="s">
        <v>476</v>
      </c>
      <c r="B4" s="323">
        <v>2439</v>
      </c>
      <c r="C4" s="323">
        <v>3</v>
      </c>
      <c r="D4" s="323">
        <v>2985</v>
      </c>
      <c r="E4" s="354">
        <v>246</v>
      </c>
      <c r="F4" s="323">
        <v>68124.680000000008</v>
      </c>
      <c r="G4" s="324">
        <v>10179860.869999999</v>
      </c>
      <c r="H4" s="356">
        <v>20103439.399999999</v>
      </c>
      <c r="I4" s="323">
        <v>81721.298373983736</v>
      </c>
      <c r="J4" s="323">
        <v>29509.774431234018</v>
      </c>
      <c r="K4" s="324">
        <v>10179860.869999999</v>
      </c>
      <c r="L4" s="324">
        <v>20103439.399999999</v>
      </c>
      <c r="M4" s="355">
        <v>38421667.5427958</v>
      </c>
      <c r="N4" s="323">
        <v>22526.6</v>
      </c>
      <c r="O4" s="323">
        <v>17312.75</v>
      </c>
      <c r="P4" s="323">
        <v>22326.9</v>
      </c>
    </row>
    <row r="5" spans="1:16" s="84" customFormat="1">
      <c r="A5" s="821" t="s">
        <v>674</v>
      </c>
      <c r="B5" s="822">
        <f>INDEX(B6:B14,COUNT(B6:B14))</f>
        <v>2673</v>
      </c>
      <c r="C5" s="822">
        <f>INDEX(C6:C14,COUNT(C6:C14))</f>
        <v>3</v>
      </c>
      <c r="D5" s="498">
        <v>3784</v>
      </c>
      <c r="E5" s="822">
        <f>SUM(E6:E14)</f>
        <v>187</v>
      </c>
      <c r="F5" s="822">
        <f>SUM(F6:F14)</f>
        <v>73246.47</v>
      </c>
      <c r="G5" s="822">
        <f>SUM(G6:G14)</f>
        <v>8366940.0800000001</v>
      </c>
      <c r="H5" s="822">
        <f>SUM(H6:H14)</f>
        <v>22207610.970000006</v>
      </c>
      <c r="I5" s="498">
        <f>H5/E5</f>
        <v>118757.27791443854</v>
      </c>
      <c r="J5" s="822">
        <f>H5/F5*100</f>
        <v>30319.018745886329</v>
      </c>
      <c r="K5" s="822">
        <f>SUM(K6:K14)</f>
        <v>8366940.0800000001</v>
      </c>
      <c r="L5" s="822">
        <f>SUM(L6:L14)</f>
        <v>22207610.970000006</v>
      </c>
      <c r="M5" s="822">
        <f>INDEX(M6:M14,COUNT(M6:M14))</f>
        <v>43893973.6096448</v>
      </c>
      <c r="N5" s="822">
        <f>MAX(N6:N14)</f>
        <v>26277.35</v>
      </c>
      <c r="O5" s="822">
        <f>MIN(O6:O14)</f>
        <v>21281.45</v>
      </c>
      <c r="P5" s="822">
        <f>INDEX(P6:P14,COUNT(P6:P14))</f>
        <v>23644.799999999999</v>
      </c>
    </row>
    <row r="6" spans="1:16" s="231" customFormat="1">
      <c r="A6" s="137">
        <v>45412</v>
      </c>
      <c r="B6" s="230">
        <v>2464</v>
      </c>
      <c r="C6" s="230">
        <v>3</v>
      </c>
      <c r="D6" s="230">
        <v>2625</v>
      </c>
      <c r="E6" s="225">
        <v>20</v>
      </c>
      <c r="F6" s="230">
        <v>6810.19</v>
      </c>
      <c r="G6" s="230">
        <v>990584.38</v>
      </c>
      <c r="H6" s="230">
        <v>2120195.52</v>
      </c>
      <c r="I6" s="230">
        <v>106009.78</v>
      </c>
      <c r="J6" s="230">
        <v>31132.69</v>
      </c>
      <c r="K6" s="230">
        <v>990584.38</v>
      </c>
      <c r="L6" s="230">
        <v>2120195.52</v>
      </c>
      <c r="M6" s="226">
        <v>40304405.9649911</v>
      </c>
      <c r="N6" s="230">
        <v>22526.6</v>
      </c>
      <c r="O6" s="230">
        <v>21710.2</v>
      </c>
      <c r="P6" s="230">
        <v>22604.85</v>
      </c>
    </row>
    <row r="7" spans="1:16" s="231" customFormat="1">
      <c r="A7" s="137">
        <v>45443</v>
      </c>
      <c r="B7" s="230">
        <v>2482</v>
      </c>
      <c r="C7" s="230">
        <v>3</v>
      </c>
      <c r="D7" s="230">
        <v>2995</v>
      </c>
      <c r="E7" s="225">
        <v>22</v>
      </c>
      <c r="F7" s="230">
        <v>7680.33</v>
      </c>
      <c r="G7" s="230">
        <v>924888.14</v>
      </c>
      <c r="H7" s="230">
        <v>2467941.4300000002</v>
      </c>
      <c r="I7" s="230">
        <v>112179.16</v>
      </c>
      <c r="J7" s="230">
        <v>32133.27</v>
      </c>
      <c r="K7" s="230">
        <v>924888.14</v>
      </c>
      <c r="L7" s="230">
        <v>2467941.4300000002</v>
      </c>
      <c r="M7" s="226">
        <v>40880529.739361502</v>
      </c>
      <c r="N7" s="230">
        <v>23110.799999999999</v>
      </c>
      <c r="O7" s="230">
        <v>21821.05</v>
      </c>
      <c r="P7" s="230">
        <v>22530.7</v>
      </c>
    </row>
    <row r="8" spans="1:16" s="231" customFormat="1">
      <c r="A8" s="137">
        <v>45473</v>
      </c>
      <c r="B8" s="230">
        <v>2499</v>
      </c>
      <c r="C8" s="230">
        <v>3</v>
      </c>
      <c r="D8" s="230">
        <v>2998</v>
      </c>
      <c r="E8" s="225">
        <v>19</v>
      </c>
      <c r="F8" s="230">
        <v>8709.81</v>
      </c>
      <c r="G8" s="230">
        <v>1157608.3700000001</v>
      </c>
      <c r="H8" s="230">
        <v>2905226.46</v>
      </c>
      <c r="I8" s="230">
        <v>152906.66</v>
      </c>
      <c r="J8" s="230">
        <v>33355.800000000003</v>
      </c>
      <c r="K8" s="230">
        <v>1157608.3700000001</v>
      </c>
      <c r="L8" s="230">
        <v>2905226.46</v>
      </c>
      <c r="M8" s="226">
        <v>43573919.231727503</v>
      </c>
      <c r="N8" s="230">
        <v>24174</v>
      </c>
      <c r="O8" s="230">
        <v>21281.45</v>
      </c>
      <c r="P8" s="230">
        <v>24010.6</v>
      </c>
    </row>
    <row r="9" spans="1:16" s="231" customFormat="1">
      <c r="A9" s="137">
        <v>45504</v>
      </c>
      <c r="B9" s="230">
        <v>2529</v>
      </c>
      <c r="C9" s="230">
        <v>3</v>
      </c>
      <c r="D9" s="230">
        <v>3093</v>
      </c>
      <c r="E9" s="230">
        <v>22</v>
      </c>
      <c r="F9" s="230">
        <v>9850.42</v>
      </c>
      <c r="G9" s="230">
        <v>1185106.55</v>
      </c>
      <c r="H9" s="230">
        <v>3061576.73</v>
      </c>
      <c r="I9" s="230">
        <v>139162.57999999999</v>
      </c>
      <c r="J9" s="230">
        <v>31080.67</v>
      </c>
      <c r="K9" s="230">
        <v>1185106.55</v>
      </c>
      <c r="L9" s="230">
        <v>3061576.73</v>
      </c>
      <c r="M9" s="230">
        <v>45865877.613030799</v>
      </c>
      <c r="N9" s="230">
        <v>24999</v>
      </c>
      <c r="O9" s="230">
        <v>23992</v>
      </c>
      <c r="P9" s="230">
        <v>24951</v>
      </c>
    </row>
    <row r="10" spans="1:16" s="231" customFormat="1">
      <c r="A10" s="137">
        <v>45535</v>
      </c>
      <c r="B10" s="230">
        <v>2559</v>
      </c>
      <c r="C10" s="230">
        <v>3</v>
      </c>
      <c r="D10" s="230">
        <v>3077</v>
      </c>
      <c r="E10" s="225">
        <v>21</v>
      </c>
      <c r="F10" s="230">
        <v>8884.16</v>
      </c>
      <c r="G10" s="230">
        <v>1005099.39</v>
      </c>
      <c r="H10" s="230">
        <v>2638156.9900000002</v>
      </c>
      <c r="I10" s="230">
        <v>125626.52</v>
      </c>
      <c r="J10" s="230">
        <v>29695.06</v>
      </c>
      <c r="K10" s="230">
        <v>1005099.39</v>
      </c>
      <c r="L10" s="230">
        <v>2638156.9900000002</v>
      </c>
      <c r="M10" s="226">
        <v>46109615.540309303</v>
      </c>
      <c r="N10" s="230">
        <v>25268.35</v>
      </c>
      <c r="O10" s="230">
        <v>23893.7</v>
      </c>
      <c r="P10" s="230">
        <v>25235.9</v>
      </c>
    </row>
    <row r="11" spans="1:16" s="231" customFormat="1">
      <c r="A11" s="137">
        <v>45565</v>
      </c>
      <c r="B11" s="230">
        <v>2604</v>
      </c>
      <c r="C11" s="230">
        <v>3</v>
      </c>
      <c r="D11" s="230">
        <v>3131</v>
      </c>
      <c r="E11" s="225">
        <v>21</v>
      </c>
      <c r="F11" s="230">
        <v>8486.99</v>
      </c>
      <c r="G11" s="230">
        <v>969743.55</v>
      </c>
      <c r="H11" s="230">
        <v>2559376.04</v>
      </c>
      <c r="I11" s="230">
        <v>121875.05</v>
      </c>
      <c r="J11" s="230">
        <v>30156.46</v>
      </c>
      <c r="K11" s="230">
        <v>969743.55</v>
      </c>
      <c r="L11" s="230">
        <v>2559376.04</v>
      </c>
      <c r="M11" s="226">
        <v>47064725.361702502</v>
      </c>
      <c r="N11" s="230">
        <v>26277.35</v>
      </c>
      <c r="O11" s="230">
        <v>24753.15</v>
      </c>
      <c r="P11" s="230">
        <v>25810.85</v>
      </c>
    </row>
    <row r="12" spans="1:16" s="231" customFormat="1">
      <c r="A12" s="137">
        <v>45596</v>
      </c>
      <c r="B12" s="230">
        <v>2629</v>
      </c>
      <c r="C12" s="230">
        <v>3</v>
      </c>
      <c r="D12" s="230">
        <v>3133</v>
      </c>
      <c r="E12" s="225">
        <v>22</v>
      </c>
      <c r="F12" s="230">
        <v>8474.08</v>
      </c>
      <c r="G12" s="230">
        <v>784389</v>
      </c>
      <c r="H12" s="230">
        <v>2353098.35</v>
      </c>
      <c r="I12" s="230">
        <v>106959.02</v>
      </c>
      <c r="J12" s="230">
        <v>27768.19</v>
      </c>
      <c r="K12" s="230">
        <v>784389</v>
      </c>
      <c r="L12" s="230">
        <v>2353098.35</v>
      </c>
      <c r="M12" s="226">
        <v>44137974.234856397</v>
      </c>
      <c r="N12" s="230">
        <v>25907.599999999999</v>
      </c>
      <c r="O12" s="230">
        <v>24073.9</v>
      </c>
      <c r="P12" s="230">
        <v>24205.35</v>
      </c>
    </row>
    <row r="13" spans="1:16" s="231" customFormat="1">
      <c r="A13" s="137">
        <v>45626</v>
      </c>
      <c r="B13" s="230">
        <v>2643</v>
      </c>
      <c r="C13" s="230">
        <v>3</v>
      </c>
      <c r="D13" s="230">
        <v>3102</v>
      </c>
      <c r="E13" s="225">
        <v>19</v>
      </c>
      <c r="F13" s="230">
        <v>6866.23</v>
      </c>
      <c r="G13" s="230">
        <v>636974.43000000005</v>
      </c>
      <c r="H13" s="230">
        <v>1916209.71</v>
      </c>
      <c r="I13" s="230">
        <v>100853.14</v>
      </c>
      <c r="J13" s="230">
        <v>27907.74</v>
      </c>
      <c r="K13" s="230">
        <v>636974.43000000005</v>
      </c>
      <c r="L13" s="230">
        <v>1916209.71</v>
      </c>
      <c r="M13" s="226">
        <v>44320059.880000003</v>
      </c>
      <c r="N13" s="230">
        <v>24537.599999999999</v>
      </c>
      <c r="O13" s="230">
        <v>23263.15</v>
      </c>
      <c r="P13" s="230">
        <v>24131.1</v>
      </c>
    </row>
    <row r="14" spans="1:16" s="231" customFormat="1">
      <c r="A14" s="137" t="s">
        <v>1452</v>
      </c>
      <c r="B14" s="230">
        <v>2673</v>
      </c>
      <c r="C14" s="230">
        <v>3</v>
      </c>
      <c r="D14" s="230">
        <v>3158</v>
      </c>
      <c r="E14" s="225">
        <v>21</v>
      </c>
      <c r="F14" s="230">
        <v>7484.26</v>
      </c>
      <c r="G14" s="230">
        <v>712546.27</v>
      </c>
      <c r="H14" s="230">
        <v>2185829.7400000002</v>
      </c>
      <c r="I14" s="230">
        <v>104087.13</v>
      </c>
      <c r="J14" s="230">
        <v>29205.69</v>
      </c>
      <c r="K14" s="230">
        <v>712546.27</v>
      </c>
      <c r="L14" s="230">
        <v>2185829.7400000002</v>
      </c>
      <c r="M14" s="226">
        <v>43893973.6096448</v>
      </c>
      <c r="N14" s="230">
        <v>24857.75</v>
      </c>
      <c r="O14" s="230">
        <v>23460.45</v>
      </c>
      <c r="P14" s="230">
        <v>23644.799999999999</v>
      </c>
    </row>
    <row r="15" spans="1:16" s="231" customFormat="1">
      <c r="A15" s="413" t="s">
        <v>1422</v>
      </c>
      <c r="B15" s="233"/>
      <c r="C15" s="233"/>
      <c r="D15" s="233"/>
      <c r="E15" s="245"/>
      <c r="F15" s="233"/>
      <c r="G15" s="233"/>
      <c r="H15" s="233"/>
      <c r="I15" s="233"/>
      <c r="J15" s="233"/>
      <c r="K15" s="233"/>
      <c r="L15" s="233"/>
      <c r="M15" s="246"/>
      <c r="N15" s="233"/>
      <c r="O15" s="233"/>
      <c r="P15" s="233"/>
    </row>
    <row r="16" spans="1:16" s="231" customFormat="1" ht="13.5" customHeight="1">
      <c r="A16" s="114" t="s">
        <v>259</v>
      </c>
      <c r="B16" s="114"/>
      <c r="C16" s="114"/>
      <c r="D16" s="114"/>
      <c r="E16" s="114"/>
      <c r="F16" s="114"/>
      <c r="G16" s="114"/>
      <c r="H16" s="114"/>
      <c r="J16" s="91"/>
      <c r="M16" s="116"/>
    </row>
    <row r="17" spans="1:10" s="231" customFormat="1" ht="13.5" customHeight="1">
      <c r="A17" s="114" t="s">
        <v>252</v>
      </c>
      <c r="B17" s="339"/>
      <c r="C17" s="339"/>
      <c r="D17" s="339"/>
      <c r="E17" s="339"/>
      <c r="F17" s="339"/>
      <c r="G17" s="339"/>
      <c r="H17" s="339"/>
      <c r="J17" s="91"/>
    </row>
    <row r="18" spans="1:10" s="231" customFormat="1">
      <c r="A18" s="1590" t="s">
        <v>260</v>
      </c>
      <c r="B18" s="1591"/>
      <c r="C18" s="1591"/>
      <c r="D18" s="1591"/>
      <c r="E18" s="1591"/>
      <c r="F18" s="1591"/>
      <c r="G18" s="1591"/>
      <c r="H18" s="1591"/>
      <c r="I18" s="1591"/>
      <c r="J18" s="1591"/>
    </row>
    <row r="19" spans="1:10" s="231" customFormat="1" ht="15" customHeight="1">
      <c r="A19" s="1592" t="s">
        <v>261</v>
      </c>
      <c r="B19" s="1592"/>
      <c r="C19" s="1592"/>
      <c r="D19" s="1592"/>
      <c r="E19" s="1592"/>
      <c r="F19" s="1592"/>
      <c r="G19" s="1592"/>
      <c r="H19" s="1592"/>
    </row>
    <row r="20" spans="1:10" s="231" customFormat="1">
      <c r="A20" s="278"/>
      <c r="B20" s="80"/>
      <c r="C20" s="80"/>
      <c r="D20" s="80"/>
      <c r="E20" s="80"/>
      <c r="F20" s="80"/>
      <c r="G20" s="80"/>
      <c r="H20" s="80"/>
    </row>
    <row r="21" spans="1:10">
      <c r="J21" s="138"/>
    </row>
    <row r="22" spans="1:10">
      <c r="G22" s="117"/>
      <c r="J22" s="138"/>
    </row>
    <row r="23" spans="1:10">
      <c r="H23" s="117"/>
      <c r="J23" s="138"/>
    </row>
    <row r="24" spans="1:10">
      <c r="H24" s="117"/>
      <c r="J24" s="138"/>
    </row>
    <row r="25" spans="1:10">
      <c r="H25" s="117"/>
      <c r="J25" s="138"/>
    </row>
    <row r="26" spans="1:10">
      <c r="H26" s="117"/>
    </row>
  </sheetData>
  <mergeCells count="16">
    <mergeCell ref="M2:M3"/>
    <mergeCell ref="N2:P2"/>
    <mergeCell ref="A18:J18"/>
    <mergeCell ref="A19:H19"/>
    <mergeCell ref="G2:G3"/>
    <mergeCell ref="H2:H3"/>
    <mergeCell ref="I2:I3"/>
    <mergeCell ref="J2:J3"/>
    <mergeCell ref="K2:K3"/>
    <mergeCell ref="L2:L3"/>
    <mergeCell ref="A2:A3"/>
    <mergeCell ref="B2:B3"/>
    <mergeCell ref="C2:C3"/>
    <mergeCell ref="D2:D3"/>
    <mergeCell ref="E2:E3"/>
    <mergeCell ref="F2:F3"/>
  </mergeCells>
  <printOptions horizontalCentered="1"/>
  <pageMargins left="0.78431372549019618" right="0.78431372549019618" top="0.98039215686274517" bottom="0.98039215686274517" header="0.50980392156862753" footer="0.50980392156862753"/>
  <pageSetup paperSize="9" scale="54" fitToHeight="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64"/>
  <sheetViews>
    <sheetView showGridLines="0" workbookViewId="0">
      <selection sqref="A1:C1"/>
    </sheetView>
  </sheetViews>
  <sheetFormatPr defaultRowHeight="15"/>
  <cols>
    <col min="1" max="1" width="48" customWidth="1"/>
    <col min="2" max="2" width="12.28515625" customWidth="1"/>
    <col min="3" max="3" width="11.28515625" style="11" bestFit="1" customWidth="1"/>
    <col min="10" max="10" width="20.42578125" customWidth="1"/>
  </cols>
  <sheetData>
    <row r="1" spans="1:10">
      <c r="A1" s="1458" t="s">
        <v>0</v>
      </c>
      <c r="B1" s="1459"/>
      <c r="C1" s="1460"/>
    </row>
    <row r="2" spans="1:10">
      <c r="A2" s="334" t="s">
        <v>1201</v>
      </c>
      <c r="B2" s="335" t="s">
        <v>476</v>
      </c>
      <c r="C2" s="336">
        <v>45627</v>
      </c>
    </row>
    <row r="3" spans="1:10">
      <c r="A3" s="276" t="s">
        <v>622</v>
      </c>
      <c r="B3" s="275">
        <v>3</v>
      </c>
      <c r="C3" s="275">
        <v>3</v>
      </c>
      <c r="D3" s="11"/>
      <c r="F3" s="1"/>
      <c r="G3" s="1"/>
      <c r="H3" s="1"/>
      <c r="I3" s="1"/>
      <c r="J3" s="1"/>
    </row>
    <row r="4" spans="1:10">
      <c r="A4" s="276" t="s">
        <v>623</v>
      </c>
      <c r="B4" s="275">
        <v>3</v>
      </c>
      <c r="C4" s="275">
        <v>3</v>
      </c>
      <c r="D4" s="11"/>
      <c r="F4" s="1"/>
      <c r="G4" s="1"/>
      <c r="H4" s="1"/>
      <c r="I4" s="1"/>
      <c r="J4" s="1"/>
    </row>
    <row r="5" spans="1:10">
      <c r="A5" s="276" t="s">
        <v>624</v>
      </c>
      <c r="B5" s="275">
        <v>3</v>
      </c>
      <c r="C5" s="275">
        <v>3</v>
      </c>
      <c r="D5" s="11"/>
      <c r="F5" s="1"/>
      <c r="G5" s="1"/>
      <c r="H5" s="1"/>
      <c r="I5" s="1"/>
      <c r="J5" s="1"/>
    </row>
    <row r="6" spans="1:10">
      <c r="A6" s="276" t="s">
        <v>625</v>
      </c>
      <c r="B6" s="275">
        <v>4</v>
      </c>
      <c r="C6" s="275">
        <v>4</v>
      </c>
      <c r="D6" s="11"/>
      <c r="F6" s="1"/>
      <c r="G6" s="1"/>
      <c r="H6" s="1"/>
      <c r="I6" s="1"/>
      <c r="J6" s="1"/>
    </row>
    <row r="7" spans="1:10">
      <c r="A7" s="1457" t="s">
        <v>1207</v>
      </c>
      <c r="B7" s="1457"/>
      <c r="C7" s="1457"/>
      <c r="D7" s="11"/>
      <c r="F7" s="1"/>
      <c r="G7" s="1"/>
      <c r="H7" s="1"/>
      <c r="I7" s="1"/>
      <c r="J7" s="1"/>
    </row>
    <row r="8" spans="1:10">
      <c r="A8" s="162" t="s">
        <v>1191</v>
      </c>
      <c r="B8" s="275">
        <v>1269</v>
      </c>
      <c r="C8" s="275">
        <v>1232</v>
      </c>
      <c r="D8" s="11"/>
      <c r="F8" s="1"/>
      <c r="G8" s="1"/>
      <c r="H8" s="1"/>
      <c r="I8" s="1"/>
      <c r="J8" s="1"/>
    </row>
    <row r="9" spans="1:10">
      <c r="A9" s="162" t="s">
        <v>1192</v>
      </c>
      <c r="B9" s="275">
        <v>1212</v>
      </c>
      <c r="C9" s="275">
        <v>1220</v>
      </c>
      <c r="D9" s="11"/>
      <c r="F9" s="1"/>
      <c r="G9" s="1"/>
      <c r="H9" s="1"/>
      <c r="I9" s="1"/>
      <c r="J9" s="1"/>
    </row>
    <row r="10" spans="1:10">
      <c r="A10" s="162" t="s">
        <v>1193</v>
      </c>
      <c r="B10" s="275">
        <v>295</v>
      </c>
      <c r="C10" s="275">
        <v>287</v>
      </c>
      <c r="D10" s="11"/>
      <c r="F10" s="1"/>
      <c r="G10" s="1"/>
      <c r="H10" s="1"/>
      <c r="I10" s="1"/>
      <c r="J10" s="1"/>
    </row>
    <row r="11" spans="1:10">
      <c r="A11" s="1457" t="s">
        <v>1208</v>
      </c>
      <c r="B11" s="1457"/>
      <c r="C11" s="1457"/>
      <c r="D11" s="11"/>
      <c r="F11" s="1"/>
      <c r="G11" s="1"/>
      <c r="H11" s="1"/>
      <c r="I11" s="1"/>
      <c r="J11" s="1"/>
    </row>
    <row r="12" spans="1:10">
      <c r="A12" s="162" t="s">
        <v>1191</v>
      </c>
      <c r="B12" s="273">
        <v>903</v>
      </c>
      <c r="C12" s="273">
        <v>891</v>
      </c>
      <c r="D12" s="11"/>
      <c r="F12" s="1"/>
      <c r="G12" s="1"/>
      <c r="H12" s="1"/>
      <c r="I12" s="1"/>
      <c r="J12" s="163"/>
    </row>
    <row r="13" spans="1:10">
      <c r="A13" s="162" t="s">
        <v>1192</v>
      </c>
      <c r="B13" s="275">
        <v>1138</v>
      </c>
      <c r="C13" s="275">
        <v>1154</v>
      </c>
      <c r="D13" s="11"/>
      <c r="J13" s="164"/>
    </row>
    <row r="14" spans="1:10">
      <c r="A14" s="162" t="s">
        <v>1193</v>
      </c>
      <c r="B14" s="273">
        <v>274</v>
      </c>
      <c r="C14" s="273">
        <v>266</v>
      </c>
      <c r="D14" s="11"/>
      <c r="J14" s="164"/>
    </row>
    <row r="15" spans="1:10">
      <c r="A15" s="1457" t="s">
        <v>1209</v>
      </c>
      <c r="B15" s="1457"/>
      <c r="C15" s="1457"/>
      <c r="D15" s="11"/>
      <c r="J15" s="164"/>
    </row>
    <row r="16" spans="1:10">
      <c r="A16" s="162" t="s">
        <v>1191</v>
      </c>
      <c r="B16" s="273">
        <v>560</v>
      </c>
      <c r="C16" s="273">
        <v>555</v>
      </c>
      <c r="D16" s="11"/>
      <c r="J16" s="164"/>
    </row>
    <row r="17" spans="1:10">
      <c r="A17" s="162" t="s">
        <v>1192</v>
      </c>
      <c r="B17" s="273">
        <v>754</v>
      </c>
      <c r="C17" s="273">
        <v>738</v>
      </c>
      <c r="D17" s="11"/>
      <c r="J17" s="164"/>
    </row>
    <row r="18" spans="1:10">
      <c r="A18" s="162" t="s">
        <v>1193</v>
      </c>
      <c r="B18" s="273">
        <v>470</v>
      </c>
      <c r="C18" s="273">
        <v>459</v>
      </c>
      <c r="D18" s="11"/>
      <c r="J18" s="164"/>
    </row>
    <row r="19" spans="1:10">
      <c r="A19" s="1457" t="s">
        <v>1210</v>
      </c>
      <c r="B19" s="1457"/>
      <c r="C19" s="1457"/>
      <c r="D19" s="11"/>
    </row>
    <row r="20" spans="1:10">
      <c r="A20" s="162" t="s">
        <v>1191</v>
      </c>
      <c r="B20" s="273">
        <v>280</v>
      </c>
      <c r="C20" s="273">
        <v>286</v>
      </c>
      <c r="D20" s="11"/>
    </row>
    <row r="21" spans="1:10">
      <c r="A21" s="162" t="s">
        <v>1192</v>
      </c>
      <c r="B21" s="273">
        <v>271</v>
      </c>
      <c r="C21" s="273">
        <v>282</v>
      </c>
      <c r="D21" s="11"/>
    </row>
    <row r="22" spans="1:10">
      <c r="A22" s="162" t="s">
        <v>1193</v>
      </c>
      <c r="B22" s="273">
        <v>14</v>
      </c>
      <c r="C22" s="273">
        <v>13</v>
      </c>
      <c r="D22" s="11"/>
    </row>
    <row r="23" spans="1:10">
      <c r="A23" s="1457" t="s">
        <v>1211</v>
      </c>
      <c r="B23" s="1457"/>
      <c r="C23" s="1457"/>
      <c r="D23" s="11"/>
    </row>
    <row r="24" spans="1:10">
      <c r="A24" s="162" t="s">
        <v>1194</v>
      </c>
      <c r="B24" s="273">
        <v>546</v>
      </c>
      <c r="C24" s="273">
        <v>540</v>
      </c>
      <c r="D24" s="11"/>
    </row>
    <row r="25" spans="1:10">
      <c r="A25" s="162" t="s">
        <v>1195</v>
      </c>
      <c r="B25" s="273">
        <v>250</v>
      </c>
      <c r="C25" s="273">
        <v>230</v>
      </c>
      <c r="D25" s="11"/>
    </row>
    <row r="26" spans="1:10">
      <c r="A26" s="162" t="s">
        <v>1196</v>
      </c>
      <c r="B26" s="273">
        <v>98</v>
      </c>
      <c r="C26" s="273">
        <v>95</v>
      </c>
      <c r="D26" s="11"/>
    </row>
    <row r="27" spans="1:10">
      <c r="A27" s="162" t="s">
        <v>1197</v>
      </c>
      <c r="B27" s="273">
        <v>288</v>
      </c>
      <c r="C27" s="273">
        <v>290</v>
      </c>
      <c r="D27" s="11"/>
    </row>
    <row r="28" spans="1:10">
      <c r="A28" s="162" t="s">
        <v>1198</v>
      </c>
      <c r="B28" s="273">
        <v>352</v>
      </c>
      <c r="C28" s="273">
        <v>375</v>
      </c>
      <c r="D28" s="11"/>
    </row>
    <row r="29" spans="1:10">
      <c r="A29" s="1457" t="s">
        <v>1212</v>
      </c>
      <c r="B29" s="1457"/>
      <c r="C29" s="1457"/>
      <c r="D29" s="11"/>
    </row>
    <row r="30" spans="1:10">
      <c r="A30" s="162" t="s">
        <v>1191</v>
      </c>
      <c r="B30" s="275">
        <v>1092</v>
      </c>
      <c r="C30" s="275">
        <v>1077</v>
      </c>
      <c r="D30" s="11"/>
    </row>
    <row r="31" spans="1:10">
      <c r="A31" s="162" t="s">
        <v>1192</v>
      </c>
      <c r="B31" s="275">
        <v>1093</v>
      </c>
      <c r="C31" s="275">
        <v>1099</v>
      </c>
      <c r="D31" s="11"/>
    </row>
    <row r="32" spans="1:10">
      <c r="A32" s="162" t="s">
        <v>1193</v>
      </c>
      <c r="B32" s="273">
        <v>270</v>
      </c>
      <c r="C32" s="273">
        <v>262</v>
      </c>
      <c r="D32" s="11"/>
    </row>
    <row r="33" spans="1:4">
      <c r="A33" s="1457" t="s">
        <v>1213</v>
      </c>
      <c r="B33" s="1457"/>
      <c r="C33" s="1457"/>
      <c r="D33" s="232"/>
    </row>
    <row r="34" spans="1:4">
      <c r="A34" s="883" t="s">
        <v>1199</v>
      </c>
      <c r="B34" s="768">
        <v>281</v>
      </c>
      <c r="C34" s="768">
        <v>289</v>
      </c>
      <c r="D34" s="232"/>
    </row>
    <row r="35" spans="1:4">
      <c r="A35" s="883" t="s">
        <v>1200</v>
      </c>
      <c r="B35" s="768">
        <v>580</v>
      </c>
      <c r="C35" s="768">
        <v>576</v>
      </c>
      <c r="D35" s="232"/>
    </row>
    <row r="36" spans="1:4" s="232" customFormat="1">
      <c r="A36" s="1457" t="s">
        <v>1202</v>
      </c>
      <c r="B36" s="1457"/>
      <c r="C36" s="1457"/>
    </row>
    <row r="37" spans="1:4">
      <c r="A37" s="276" t="s">
        <v>626</v>
      </c>
      <c r="B37" s="770">
        <v>11219</v>
      </c>
      <c r="C37" s="770">
        <v>11761</v>
      </c>
      <c r="D37" s="11"/>
    </row>
    <row r="38" spans="1:4">
      <c r="A38" s="276" t="s">
        <v>627</v>
      </c>
      <c r="B38" s="770">
        <v>17</v>
      </c>
      <c r="C38" s="770">
        <v>17</v>
      </c>
      <c r="D38" s="11"/>
    </row>
    <row r="39" spans="1:4">
      <c r="A39" s="276" t="s">
        <v>628</v>
      </c>
      <c r="B39" s="770">
        <v>17</v>
      </c>
      <c r="C39" s="770">
        <v>17</v>
      </c>
      <c r="D39" s="11"/>
    </row>
    <row r="40" spans="1:4">
      <c r="A40" s="769" t="s">
        <v>629</v>
      </c>
      <c r="B40" s="768">
        <v>2</v>
      </c>
      <c r="C40" s="768">
        <v>2</v>
      </c>
      <c r="D40" s="11"/>
    </row>
    <row r="41" spans="1:4">
      <c r="A41" s="883" t="s">
        <v>630</v>
      </c>
      <c r="B41" s="768">
        <v>220</v>
      </c>
      <c r="C41" s="768">
        <v>231</v>
      </c>
      <c r="D41" s="11"/>
    </row>
    <row r="42" spans="1:4">
      <c r="A42" s="883" t="s">
        <v>631</v>
      </c>
      <c r="B42" s="768">
        <v>57</v>
      </c>
      <c r="C42" s="768">
        <v>58</v>
      </c>
      <c r="D42" s="11"/>
    </row>
    <row r="43" spans="1:4">
      <c r="A43" s="883" t="s">
        <v>632</v>
      </c>
      <c r="B43" s="768">
        <v>25</v>
      </c>
      <c r="C43" s="768">
        <v>25</v>
      </c>
      <c r="D43" s="11"/>
    </row>
    <row r="44" spans="1:4">
      <c r="A44" s="883" t="s">
        <v>633</v>
      </c>
      <c r="B44" s="768">
        <v>7</v>
      </c>
      <c r="C44" s="768">
        <v>7</v>
      </c>
      <c r="D44" s="11"/>
    </row>
    <row r="45" spans="1:4">
      <c r="A45" s="883" t="s">
        <v>634</v>
      </c>
      <c r="B45" s="768">
        <v>5</v>
      </c>
      <c r="C45" s="768">
        <v>5</v>
      </c>
      <c r="D45" s="11"/>
    </row>
    <row r="46" spans="1:4">
      <c r="A46" s="274" t="s">
        <v>635</v>
      </c>
      <c r="B46" s="273">
        <v>75</v>
      </c>
      <c r="C46" s="273">
        <v>77</v>
      </c>
      <c r="D46" s="11"/>
    </row>
    <row r="47" spans="1:4">
      <c r="A47" s="274" t="s">
        <v>636</v>
      </c>
      <c r="B47" s="770">
        <v>167</v>
      </c>
      <c r="C47" s="273">
        <v>163</v>
      </c>
      <c r="D47" s="232"/>
    </row>
    <row r="48" spans="1:4">
      <c r="A48" s="274" t="s">
        <v>637</v>
      </c>
      <c r="B48" s="770">
        <v>279</v>
      </c>
      <c r="C48" s="770">
        <v>277</v>
      </c>
      <c r="D48" s="232"/>
    </row>
    <row r="49" spans="1:4">
      <c r="A49" s="274" t="s">
        <v>638</v>
      </c>
      <c r="B49" s="770">
        <v>1283</v>
      </c>
      <c r="C49" s="770">
        <v>1441</v>
      </c>
      <c r="D49" s="232"/>
    </row>
    <row r="50" spans="1:4" ht="18" customHeight="1">
      <c r="A50" s="883" t="s">
        <v>639</v>
      </c>
      <c r="B50" s="275">
        <v>420</v>
      </c>
      <c r="C50" s="275">
        <v>454</v>
      </c>
      <c r="D50" s="165"/>
    </row>
    <row r="51" spans="1:4" ht="14.25" customHeight="1">
      <c r="A51" s="883" t="s">
        <v>77</v>
      </c>
      <c r="B51" s="275">
        <v>49</v>
      </c>
      <c r="C51" s="273">
        <v>51</v>
      </c>
      <c r="D51" s="165"/>
    </row>
    <row r="52" spans="1:4">
      <c r="A52" s="883" t="s">
        <v>640</v>
      </c>
      <c r="B52" s="275">
        <v>1307</v>
      </c>
      <c r="C52" s="275">
        <v>943</v>
      </c>
      <c r="D52" s="11"/>
    </row>
    <row r="53" spans="1:4">
      <c r="A53" s="883" t="s">
        <v>641</v>
      </c>
      <c r="B53" s="275">
        <v>1191</v>
      </c>
      <c r="C53" s="275">
        <v>1461</v>
      </c>
      <c r="D53" s="11"/>
    </row>
    <row r="54" spans="1:4">
      <c r="A54" s="883" t="s">
        <v>642</v>
      </c>
      <c r="B54" s="768">
        <v>24</v>
      </c>
      <c r="C54" s="768">
        <v>26</v>
      </c>
      <c r="D54" s="11"/>
    </row>
    <row r="55" spans="1:4">
      <c r="A55" s="883" t="s">
        <v>643</v>
      </c>
      <c r="B55" s="768">
        <v>5</v>
      </c>
      <c r="C55" s="768">
        <v>6</v>
      </c>
      <c r="D55" s="11"/>
    </row>
    <row r="56" spans="1:4" s="232" customFormat="1">
      <c r="A56" s="883" t="s">
        <v>767</v>
      </c>
      <c r="B56" s="768">
        <v>0</v>
      </c>
      <c r="C56" s="768">
        <v>3</v>
      </c>
      <c r="D56" s="11"/>
    </row>
    <row r="57" spans="1:4" s="232" customFormat="1">
      <c r="A57" s="883" t="s">
        <v>672</v>
      </c>
      <c r="B57" s="768">
        <v>0</v>
      </c>
      <c r="C57" s="768">
        <v>15</v>
      </c>
      <c r="D57" s="11"/>
    </row>
    <row r="58" spans="1:4" ht="18.75">
      <c r="A58" s="883" t="s">
        <v>644</v>
      </c>
      <c r="B58" s="273">
        <v>0</v>
      </c>
      <c r="C58" s="273">
        <v>0</v>
      </c>
      <c r="D58" s="165"/>
    </row>
    <row r="59" spans="1:4">
      <c r="A59" s="883" t="s">
        <v>645</v>
      </c>
      <c r="B59" s="273">
        <v>2</v>
      </c>
      <c r="C59" s="273">
        <v>2</v>
      </c>
      <c r="D59" s="11"/>
    </row>
    <row r="60" spans="1:4">
      <c r="A60" s="274" t="s">
        <v>646</v>
      </c>
      <c r="B60" s="273">
        <v>1</v>
      </c>
      <c r="C60" s="273">
        <v>1</v>
      </c>
      <c r="D60" s="11"/>
    </row>
    <row r="61" spans="1:4">
      <c r="A61" s="274" t="s">
        <v>647</v>
      </c>
      <c r="B61" s="273">
        <v>3</v>
      </c>
      <c r="C61" s="273">
        <v>3</v>
      </c>
      <c r="D61" s="11"/>
    </row>
    <row r="62" spans="1:4">
      <c r="A62" s="160" t="s">
        <v>648</v>
      </c>
      <c r="B62" s="166"/>
      <c r="D62" s="11"/>
    </row>
    <row r="63" spans="1:4">
      <c r="A63" s="452"/>
      <c r="B63" s="166"/>
      <c r="D63" s="11"/>
    </row>
    <row r="64" spans="1:4">
      <c r="B64" s="166"/>
      <c r="D64" s="11"/>
    </row>
  </sheetData>
  <mergeCells count="9">
    <mergeCell ref="A36:C36"/>
    <mergeCell ref="A29:C29"/>
    <mergeCell ref="A15:C15"/>
    <mergeCell ref="A33:C33"/>
    <mergeCell ref="A1:C1"/>
    <mergeCell ref="A7:C7"/>
    <mergeCell ref="A11:C11"/>
    <mergeCell ref="A19:C19"/>
    <mergeCell ref="A23:C23"/>
  </mergeCells>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showGridLines="0" workbookViewId="0"/>
  </sheetViews>
  <sheetFormatPr defaultColWidth="9.140625" defaultRowHeight="15"/>
  <cols>
    <col min="1" max="1" width="13" style="80" customWidth="1"/>
    <col min="2" max="4" width="14.5703125" style="80" bestFit="1" customWidth="1"/>
    <col min="5" max="5" width="10.140625" style="80" customWidth="1"/>
    <col min="6" max="6" width="9.42578125" style="80" customWidth="1"/>
    <col min="7" max="7" width="10.42578125" style="80" customWidth="1"/>
    <col min="8" max="8" width="11.7109375" style="80" bestFit="1" customWidth="1"/>
    <col min="9" max="10" width="15.7109375" style="80" customWidth="1"/>
    <col min="11" max="11" width="14.5703125" style="80" bestFit="1" customWidth="1"/>
    <col min="12" max="12" width="9.85546875" style="80" customWidth="1"/>
    <col min="13" max="13" width="13.7109375" style="80" customWidth="1"/>
    <col min="14" max="16" width="10.7109375" style="80" customWidth="1"/>
    <col min="17" max="17" width="14.5703125" style="80" bestFit="1" customWidth="1"/>
    <col min="18" max="16384" width="9.140625" style="80"/>
  </cols>
  <sheetData>
    <row r="1" spans="1:17">
      <c r="A1" s="146" t="s">
        <v>14</v>
      </c>
      <c r="B1" s="146"/>
      <c r="C1" s="146"/>
    </row>
    <row r="2" spans="1:17" s="231" customFormat="1">
      <c r="A2" s="1585" t="s">
        <v>167</v>
      </c>
      <c r="B2" s="1585" t="s">
        <v>235</v>
      </c>
      <c r="C2" s="1585" t="s">
        <v>262</v>
      </c>
      <c r="D2" s="1585" t="s">
        <v>263</v>
      </c>
      <c r="E2" s="1585" t="s">
        <v>238</v>
      </c>
      <c r="F2" s="1585" t="s">
        <v>239</v>
      </c>
      <c r="G2" s="1585" t="s">
        <v>240</v>
      </c>
      <c r="H2" s="1585" t="s">
        <v>264</v>
      </c>
      <c r="I2" s="1585" t="s">
        <v>265</v>
      </c>
      <c r="J2" s="1585" t="s">
        <v>617</v>
      </c>
      <c r="K2" s="1585" t="s">
        <v>244</v>
      </c>
      <c r="L2" s="1585" t="s">
        <v>266</v>
      </c>
      <c r="M2" s="1585" t="s">
        <v>267</v>
      </c>
      <c r="N2" s="1587" t="s">
        <v>268</v>
      </c>
      <c r="O2" s="1588"/>
      <c r="P2" s="1589"/>
    </row>
    <row r="3" spans="1:17" s="231" customFormat="1" ht="32.25" customHeight="1">
      <c r="A3" s="1586"/>
      <c r="B3" s="1586"/>
      <c r="C3" s="1586"/>
      <c r="D3" s="1586"/>
      <c r="E3" s="1586"/>
      <c r="F3" s="1586"/>
      <c r="G3" s="1586"/>
      <c r="H3" s="1586"/>
      <c r="I3" s="1586"/>
      <c r="J3" s="1586"/>
      <c r="K3" s="1586"/>
      <c r="L3" s="1586"/>
      <c r="M3" s="1586"/>
      <c r="N3" s="823" t="s">
        <v>248</v>
      </c>
      <c r="O3" s="823" t="s">
        <v>249</v>
      </c>
      <c r="P3" s="823" t="s">
        <v>250</v>
      </c>
    </row>
    <row r="4" spans="1:17" s="84" customFormat="1">
      <c r="A4" s="322" t="s">
        <v>476</v>
      </c>
      <c r="B4" s="357">
        <v>266</v>
      </c>
      <c r="C4" s="357">
        <v>1705</v>
      </c>
      <c r="D4" s="357">
        <v>10</v>
      </c>
      <c r="E4" s="357">
        <v>246</v>
      </c>
      <c r="F4" s="357">
        <v>3.5100000000000001E-3</v>
      </c>
      <c r="G4" s="357">
        <v>20.224450000000001</v>
      </c>
      <c r="H4" s="357">
        <v>29.338079719999996</v>
      </c>
      <c r="I4" s="357">
        <v>0.11926048666666665</v>
      </c>
      <c r="J4" s="357">
        <v>835842.72706552688</v>
      </c>
      <c r="K4" s="357" t="s">
        <v>219</v>
      </c>
      <c r="L4" s="357" t="s">
        <v>219</v>
      </c>
      <c r="M4" s="358">
        <v>38356305.409999996</v>
      </c>
      <c r="N4" s="357">
        <v>42685.19</v>
      </c>
      <c r="O4" s="357">
        <v>33552.300000000003</v>
      </c>
      <c r="P4" s="357">
        <v>42417.24</v>
      </c>
    </row>
    <row r="5" spans="1:17" s="231" customFormat="1">
      <c r="A5" s="821" t="s">
        <v>674</v>
      </c>
      <c r="B5" s="822">
        <f>INDEX(B6:B14,COUNT(B6:B14))</f>
        <v>263</v>
      </c>
      <c r="C5" s="822">
        <f>INDEX(C6:C14,COUNT(C6:C14))</f>
        <v>1881</v>
      </c>
      <c r="D5" s="822">
        <v>9</v>
      </c>
      <c r="E5" s="822">
        <f>SUM(E6:E14)</f>
        <v>187</v>
      </c>
      <c r="F5" s="822">
        <f>SUM(F6:F14)</f>
        <v>4.9999999999999992E-3</v>
      </c>
      <c r="G5" s="822">
        <f>SUM(G6:G14)</f>
        <v>31.861689999999996</v>
      </c>
      <c r="H5" s="822">
        <f>SUM(H6:H14)</f>
        <v>20.535753085</v>
      </c>
      <c r="I5" s="822">
        <f>H5/E5</f>
        <v>0.10981686141711229</v>
      </c>
      <c r="J5" s="822">
        <f>H5/(F5/100)</f>
        <v>410715.06170000002</v>
      </c>
      <c r="K5" s="822" t="s">
        <v>219</v>
      </c>
      <c r="L5" s="822" t="s">
        <v>219</v>
      </c>
      <c r="M5" s="822">
        <f>INDEX(M6:M14,COUNT(M6:M14))</f>
        <v>44602295.810000002</v>
      </c>
      <c r="N5" s="822">
        <f>MAX(N6:N14)</f>
        <v>49669.06</v>
      </c>
      <c r="O5" s="822">
        <f>MIN(O6:O14)</f>
        <v>41588.01</v>
      </c>
      <c r="P5" s="822">
        <f>INDEX(P6:P14,COUNT(P6:P14))</f>
        <v>45010.21</v>
      </c>
    </row>
    <row r="6" spans="1:17" s="231" customFormat="1">
      <c r="A6" s="137">
        <v>45412</v>
      </c>
      <c r="B6" s="230">
        <v>266</v>
      </c>
      <c r="C6" s="230">
        <v>1704</v>
      </c>
      <c r="D6" s="230">
        <v>1</v>
      </c>
      <c r="E6" s="230">
        <v>20</v>
      </c>
      <c r="F6" s="230">
        <v>2.3000000000000001E-4</v>
      </c>
      <c r="G6" s="230">
        <v>0.76</v>
      </c>
      <c r="H6" s="230">
        <v>0.56713574999999994</v>
      </c>
      <c r="I6" s="230">
        <f t="shared" ref="I6:I12" si="0">H6/E6</f>
        <v>2.8356787499999998E-2</v>
      </c>
      <c r="J6" s="230">
        <v>246580.76086956519</v>
      </c>
      <c r="K6" s="230" t="s">
        <v>219</v>
      </c>
      <c r="L6" s="230" t="s">
        <v>219</v>
      </c>
      <c r="M6" s="226">
        <v>40187325.409999996</v>
      </c>
      <c r="N6" s="230">
        <v>43265.36</v>
      </c>
      <c r="O6" s="230">
        <v>41843.949999999997</v>
      </c>
      <c r="P6" s="230">
        <v>42994.7</v>
      </c>
    </row>
    <row r="7" spans="1:17" s="231" customFormat="1">
      <c r="A7" s="137">
        <v>45443</v>
      </c>
      <c r="B7" s="230">
        <v>266</v>
      </c>
      <c r="C7" s="230">
        <v>1771</v>
      </c>
      <c r="D7" s="230">
        <v>2</v>
      </c>
      <c r="E7" s="230">
        <v>22</v>
      </c>
      <c r="F7" s="230">
        <v>3.6000000000000002E-4</v>
      </c>
      <c r="G7" s="230">
        <v>0.96831999999999996</v>
      </c>
      <c r="H7" s="230">
        <v>0.73166049999999994</v>
      </c>
      <c r="I7" s="230">
        <f t="shared" si="0"/>
        <v>3.3257295454545449E-2</v>
      </c>
      <c r="J7" s="230">
        <v>203239.02777777775</v>
      </c>
      <c r="K7" s="230" t="s">
        <v>219</v>
      </c>
      <c r="L7" s="230" t="s">
        <v>219</v>
      </c>
      <c r="M7" s="226">
        <v>41477459.560000002</v>
      </c>
      <c r="N7" s="230">
        <v>43643.65</v>
      </c>
      <c r="O7" s="230">
        <v>41779.14</v>
      </c>
      <c r="P7" s="230">
        <v>42784.29</v>
      </c>
    </row>
    <row r="8" spans="1:17" s="231" customFormat="1">
      <c r="A8" s="137">
        <v>45473</v>
      </c>
      <c r="B8" s="230">
        <v>266</v>
      </c>
      <c r="C8" s="230">
        <v>1840</v>
      </c>
      <c r="D8" s="230">
        <v>5</v>
      </c>
      <c r="E8" s="230">
        <v>19</v>
      </c>
      <c r="F8" s="230">
        <v>6.2E-4</v>
      </c>
      <c r="G8" s="230">
        <v>0.83760000000000001</v>
      </c>
      <c r="H8" s="230">
        <v>0.2662195</v>
      </c>
      <c r="I8" s="230">
        <f t="shared" si="0"/>
        <v>1.4011552631578947E-2</v>
      </c>
      <c r="J8" s="230">
        <v>42938.629032258068</v>
      </c>
      <c r="K8" s="230" t="s">
        <v>219</v>
      </c>
      <c r="L8" s="230" t="s">
        <v>219</v>
      </c>
      <c r="M8" s="226">
        <v>45649187.890000001</v>
      </c>
      <c r="N8" s="230">
        <v>45764.87</v>
      </c>
      <c r="O8" s="230">
        <v>41588.01</v>
      </c>
      <c r="P8" s="230">
        <v>45686.35</v>
      </c>
    </row>
    <row r="9" spans="1:17" s="231" customFormat="1">
      <c r="A9" s="137">
        <v>45504</v>
      </c>
      <c r="B9" s="230">
        <v>266</v>
      </c>
      <c r="C9" s="230">
        <v>1837</v>
      </c>
      <c r="D9" s="230">
        <v>5</v>
      </c>
      <c r="E9" s="230">
        <v>22</v>
      </c>
      <c r="F9" s="230">
        <v>2.7E-4</v>
      </c>
      <c r="G9" s="230">
        <v>5.0656600000000003</v>
      </c>
      <c r="H9" s="230">
        <v>0.51822155000000003</v>
      </c>
      <c r="I9" s="230">
        <f t="shared" si="0"/>
        <v>2.3555525000000001E-2</v>
      </c>
      <c r="J9" s="230">
        <v>191933.90740740742</v>
      </c>
      <c r="K9" s="230" t="s">
        <v>219</v>
      </c>
      <c r="L9" s="230" t="s">
        <v>219</v>
      </c>
      <c r="M9" s="226">
        <v>47610230.490000002</v>
      </c>
      <c r="N9" s="230">
        <v>47309.14</v>
      </c>
      <c r="O9" s="230">
        <v>45686.35</v>
      </c>
      <c r="P9" s="230">
        <v>47309.14</v>
      </c>
    </row>
    <row r="10" spans="1:17" s="231" customFormat="1">
      <c r="A10" s="137">
        <v>45535</v>
      </c>
      <c r="B10" s="230">
        <v>265</v>
      </c>
      <c r="C10" s="230">
        <v>1834</v>
      </c>
      <c r="D10" s="230">
        <v>2</v>
      </c>
      <c r="E10" s="230">
        <v>21</v>
      </c>
      <c r="F10" s="230">
        <v>4.2000000000000002E-4</v>
      </c>
      <c r="G10" s="230">
        <v>5.3781999999999996</v>
      </c>
      <c r="H10" s="230">
        <v>4.4310668249999994</v>
      </c>
      <c r="I10" s="230">
        <f t="shared" si="0"/>
        <v>0.21100318214285713</v>
      </c>
      <c r="J10" s="230">
        <v>1055015.9107142854</v>
      </c>
      <c r="K10" s="230" t="s">
        <v>219</v>
      </c>
      <c r="L10" s="230" t="s">
        <v>219</v>
      </c>
      <c r="M10" s="230">
        <v>47702106.850000001</v>
      </c>
      <c r="N10" s="230">
        <v>47831.79</v>
      </c>
      <c r="O10" s="230">
        <v>45427.65</v>
      </c>
      <c r="P10" s="230">
        <v>47831.79</v>
      </c>
    </row>
    <row r="11" spans="1:17" s="231" customFormat="1">
      <c r="A11" s="137">
        <v>45565</v>
      </c>
      <c r="B11" s="230">
        <v>264</v>
      </c>
      <c r="C11" s="230">
        <v>1833</v>
      </c>
      <c r="D11" s="230">
        <v>2</v>
      </c>
      <c r="E11" s="230">
        <v>21</v>
      </c>
      <c r="F11" s="230">
        <v>9.3999999999999997E-4</v>
      </c>
      <c r="G11" s="230">
        <v>9.7233999999999998</v>
      </c>
      <c r="H11" s="230">
        <v>7.2763273999999996</v>
      </c>
      <c r="I11" s="230">
        <f t="shared" si="0"/>
        <v>0.34649178095238092</v>
      </c>
      <c r="J11" s="230">
        <v>774077.38297872338</v>
      </c>
      <c r="K11" s="230" t="s">
        <v>219</v>
      </c>
      <c r="L11" s="230" t="s">
        <v>219</v>
      </c>
      <c r="M11" s="226">
        <v>48535729.219999999</v>
      </c>
      <c r="N11" s="230">
        <v>49669.06</v>
      </c>
      <c r="O11" s="230">
        <v>48974.44</v>
      </c>
      <c r="P11" s="230">
        <v>48974.44</v>
      </c>
    </row>
    <row r="12" spans="1:17" s="231" customFormat="1">
      <c r="A12" s="137">
        <v>45596</v>
      </c>
      <c r="B12" s="230">
        <v>263</v>
      </c>
      <c r="C12" s="230">
        <v>1835</v>
      </c>
      <c r="D12" s="230">
        <v>1</v>
      </c>
      <c r="E12" s="230">
        <v>22</v>
      </c>
      <c r="F12" s="230">
        <v>5.9999999999999995E-4</v>
      </c>
      <c r="G12" s="230">
        <v>0.23499999999999999</v>
      </c>
      <c r="H12" s="230">
        <v>0.19171949999999999</v>
      </c>
      <c r="I12" s="230">
        <f t="shared" si="0"/>
        <v>8.714522727272727E-3</v>
      </c>
      <c r="J12" s="230">
        <v>31953.25</v>
      </c>
      <c r="K12" s="230" t="s">
        <v>219</v>
      </c>
      <c r="L12" s="230" t="s">
        <v>219</v>
      </c>
      <c r="M12" s="226">
        <v>45069947.469999999</v>
      </c>
      <c r="N12" s="230">
        <v>46234.32</v>
      </c>
      <c r="O12" s="230">
        <v>46004.65</v>
      </c>
      <c r="P12" s="230">
        <v>46004.65</v>
      </c>
    </row>
    <row r="13" spans="1:17" s="231" customFormat="1">
      <c r="A13" s="137">
        <v>45626</v>
      </c>
      <c r="B13" s="230">
        <v>263</v>
      </c>
      <c r="C13" s="230">
        <v>1833</v>
      </c>
      <c r="D13" s="230">
        <v>3</v>
      </c>
      <c r="E13" s="230">
        <v>19</v>
      </c>
      <c r="F13" s="230">
        <v>1.1299999999999999E-3</v>
      </c>
      <c r="G13" s="230">
        <v>7.1026100000000003</v>
      </c>
      <c r="H13" s="230">
        <v>5.3502465600000013</v>
      </c>
      <c r="I13" s="230">
        <v>0.28159192421052637</v>
      </c>
      <c r="J13" s="230">
        <v>473473.14690265502</v>
      </c>
      <c r="K13" s="230" t="s">
        <v>219</v>
      </c>
      <c r="L13" s="230" t="s">
        <v>219</v>
      </c>
      <c r="M13" s="226">
        <v>44840147.130000003</v>
      </c>
      <c r="N13" s="230">
        <v>46017.73</v>
      </c>
      <c r="O13" s="230">
        <v>45567.45</v>
      </c>
      <c r="P13" s="230">
        <v>46017.73</v>
      </c>
    </row>
    <row r="14" spans="1:17" s="231" customFormat="1">
      <c r="A14" s="137" t="s">
        <v>1452</v>
      </c>
      <c r="B14" s="230">
        <v>263</v>
      </c>
      <c r="C14" s="230">
        <v>1881</v>
      </c>
      <c r="D14" s="230">
        <v>3</v>
      </c>
      <c r="E14" s="230">
        <v>21</v>
      </c>
      <c r="F14" s="230">
        <v>4.2999999999999999E-4</v>
      </c>
      <c r="G14" s="230">
        <v>1.7908999999999999</v>
      </c>
      <c r="H14" s="230">
        <v>1.2031555</v>
      </c>
      <c r="I14" s="230">
        <v>5.7293119047619051E-2</v>
      </c>
      <c r="J14" s="230">
        <v>279803.60465116281</v>
      </c>
      <c r="K14" s="230" t="s">
        <v>219</v>
      </c>
      <c r="L14" s="230" t="s">
        <v>219</v>
      </c>
      <c r="M14" s="226">
        <v>44602295.810000002</v>
      </c>
      <c r="N14" s="230">
        <v>45010.21</v>
      </c>
      <c r="O14" s="230">
        <v>44995.59</v>
      </c>
      <c r="P14" s="230">
        <v>45010.21</v>
      </c>
    </row>
    <row r="15" spans="1:17" s="231" customFormat="1">
      <c r="A15" s="413" t="s">
        <v>1422</v>
      </c>
      <c r="B15" s="233"/>
      <c r="C15" s="233"/>
      <c r="D15" s="233"/>
      <c r="E15" s="233"/>
      <c r="F15" s="233"/>
      <c r="G15" s="233"/>
      <c r="H15" s="233"/>
      <c r="I15" s="233"/>
      <c r="J15" s="233"/>
      <c r="K15" s="233"/>
      <c r="L15" s="233"/>
      <c r="M15" s="246"/>
      <c r="N15" s="233"/>
      <c r="O15" s="233"/>
      <c r="P15" s="233"/>
    </row>
    <row r="16" spans="1:17" s="231" customFormat="1">
      <c r="A16" s="231" t="s">
        <v>269</v>
      </c>
      <c r="B16" s="233"/>
      <c r="C16" s="233"/>
      <c r="D16" s="233"/>
      <c r="E16" s="233"/>
      <c r="F16" s="233"/>
      <c r="G16" s="233"/>
      <c r="H16" s="233"/>
      <c r="I16" s="233"/>
      <c r="J16" s="233"/>
      <c r="K16" s="233"/>
      <c r="L16" s="233"/>
      <c r="M16" s="233"/>
      <c r="N16" s="233"/>
      <c r="O16" s="233"/>
      <c r="P16" s="233"/>
      <c r="Q16" s="233"/>
    </row>
    <row r="17" spans="1:17" s="231" customFormat="1">
      <c r="A17" s="111" t="s">
        <v>270</v>
      </c>
      <c r="B17" s="233"/>
      <c r="C17" s="233"/>
      <c r="D17" s="233"/>
      <c r="E17" s="233"/>
      <c r="F17" s="233"/>
      <c r="G17" s="233"/>
      <c r="H17" s="233"/>
      <c r="I17" s="233"/>
      <c r="J17" s="233"/>
      <c r="K17" s="233"/>
      <c r="L17" s="233"/>
      <c r="M17" s="233"/>
      <c r="N17" s="233"/>
      <c r="O17" s="233"/>
      <c r="P17" s="233"/>
      <c r="Q17" s="233"/>
    </row>
    <row r="18" spans="1:17" s="231" customFormat="1">
      <c r="A18" s="1565" t="s">
        <v>271</v>
      </c>
      <c r="B18" s="1565"/>
      <c r="C18" s="1565"/>
      <c r="D18" s="1565"/>
      <c r="E18" s="1565"/>
      <c r="F18" s="1565"/>
      <c r="G18" s="1565"/>
      <c r="H18" s="1565"/>
      <c r="I18" s="1565"/>
      <c r="J18" s="1565"/>
      <c r="K18" s="1565"/>
      <c r="L18" s="1565"/>
      <c r="M18" s="1565"/>
      <c r="N18" s="1565"/>
      <c r="O18" s="1565"/>
      <c r="P18" s="1565"/>
      <c r="Q18" s="1565"/>
    </row>
    <row r="19" spans="1:17" s="231" customFormat="1">
      <c r="A19" s="278"/>
      <c r="B19" s="80"/>
      <c r="C19" s="80"/>
      <c r="D19" s="80"/>
      <c r="E19" s="80"/>
      <c r="F19" s="80"/>
      <c r="G19" s="118"/>
      <c r="H19" s="80"/>
      <c r="I19" s="92"/>
      <c r="J19" s="138"/>
      <c r="K19" s="80"/>
      <c r="L19" s="80"/>
      <c r="M19" s="80"/>
      <c r="N19" s="80"/>
      <c r="O19" s="80"/>
      <c r="P19" s="80"/>
      <c r="Q19" s="80"/>
    </row>
    <row r="20" spans="1:17">
      <c r="I20" s="92"/>
      <c r="J20" s="138"/>
    </row>
    <row r="21" spans="1:17">
      <c r="I21" s="92"/>
      <c r="J21" s="138"/>
    </row>
    <row r="22" spans="1:17">
      <c r="I22" s="92"/>
      <c r="J22" s="138"/>
    </row>
    <row r="23" spans="1:17">
      <c r="I23" s="92"/>
      <c r="J23" s="138"/>
    </row>
  </sheetData>
  <mergeCells count="15">
    <mergeCell ref="M2:M3"/>
    <mergeCell ref="N2:P2"/>
    <mergeCell ref="A18:Q18"/>
    <mergeCell ref="G2:G3"/>
    <mergeCell ref="H2:H3"/>
    <mergeCell ref="I2:I3"/>
    <mergeCell ref="J2:J3"/>
    <mergeCell ref="K2:K3"/>
    <mergeCell ref="L2:L3"/>
    <mergeCell ref="A2:A3"/>
    <mergeCell ref="B2:B3"/>
    <mergeCell ref="C2:C3"/>
    <mergeCell ref="D2:D3"/>
    <mergeCell ref="E2:E3"/>
    <mergeCell ref="F2:F3"/>
  </mergeCells>
  <printOptions horizontalCentered="1"/>
  <pageMargins left="0.78431372549019618" right="0.78431372549019618" top="0.98039215686274517" bottom="0.98039215686274517" header="0.50980392156862753" footer="0.50980392156862753"/>
  <pageSetup paperSize="9" scale="64" orientation="landscape"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showGridLines="0" workbookViewId="0"/>
  </sheetViews>
  <sheetFormatPr defaultColWidth="9.140625" defaultRowHeight="15"/>
  <cols>
    <col min="1" max="1" width="6.42578125" style="80" bestFit="1" customWidth="1"/>
    <col min="2" max="2" width="36.42578125" style="80" bestFit="1" customWidth="1"/>
    <col min="3" max="8" width="13.5703125" style="80" bestFit="1" customWidth="1"/>
    <col min="9" max="16384" width="9.140625" style="80"/>
  </cols>
  <sheetData>
    <row r="1" spans="1:8" ht="20.25" customHeight="1">
      <c r="A1" s="305" t="s">
        <v>272</v>
      </c>
      <c r="B1" s="306"/>
      <c r="C1" s="306"/>
      <c r="D1" s="306"/>
      <c r="E1" s="306"/>
      <c r="F1" s="306"/>
      <c r="G1" s="306"/>
      <c r="H1" s="306"/>
    </row>
    <row r="2" spans="1:8" s="231" customFormat="1" ht="19.5" customHeight="1">
      <c r="A2" s="1595" t="s">
        <v>273</v>
      </c>
      <c r="B2" s="1596"/>
      <c r="C2" s="1596"/>
      <c r="D2" s="1596"/>
      <c r="E2" s="1596"/>
      <c r="F2" s="1596"/>
      <c r="G2" s="1596"/>
      <c r="H2" s="1597"/>
    </row>
    <row r="3" spans="1:8" s="231" customFormat="1" ht="15" customHeight="1">
      <c r="A3" s="1598" t="s">
        <v>274</v>
      </c>
      <c r="B3" s="1598" t="s">
        <v>275</v>
      </c>
      <c r="C3" s="1600" t="s">
        <v>70</v>
      </c>
      <c r="D3" s="1601"/>
      <c r="E3" s="1600" t="s">
        <v>71</v>
      </c>
      <c r="F3" s="1601"/>
      <c r="G3" s="1595" t="s">
        <v>72</v>
      </c>
      <c r="H3" s="1597"/>
    </row>
    <row r="4" spans="1:8" s="231" customFormat="1" ht="15" customHeight="1">
      <c r="A4" s="1599"/>
      <c r="B4" s="1599"/>
      <c r="C4" s="824" t="s">
        <v>674</v>
      </c>
      <c r="D4" s="825">
        <v>45657</v>
      </c>
      <c r="E4" s="824" t="s">
        <v>674</v>
      </c>
      <c r="F4" s="825">
        <f>D4</f>
        <v>45657</v>
      </c>
      <c r="G4" s="824" t="s">
        <v>674</v>
      </c>
      <c r="H4" s="825">
        <f>D4</f>
        <v>45657</v>
      </c>
    </row>
    <row r="5" spans="1:8" s="231" customFormat="1" ht="15" customHeight="1">
      <c r="A5" s="454">
        <v>1</v>
      </c>
      <c r="B5" s="359" t="s">
        <v>276</v>
      </c>
      <c r="C5" s="360">
        <v>25.295621988145861</v>
      </c>
      <c r="D5" s="360">
        <v>24.534704058202877</v>
      </c>
      <c r="E5" s="360">
        <v>16.899999999999999</v>
      </c>
      <c r="F5" s="360">
        <v>17.12</v>
      </c>
      <c r="G5" s="360">
        <v>0</v>
      </c>
      <c r="H5" s="360">
        <v>0</v>
      </c>
    </row>
    <row r="6" spans="1:8" s="231" customFormat="1" ht="15" customHeight="1">
      <c r="A6" s="454">
        <v>2</v>
      </c>
      <c r="B6" s="359" t="s">
        <v>277</v>
      </c>
      <c r="C6" s="360">
        <v>0.30448542540986601</v>
      </c>
      <c r="D6" s="360">
        <v>0.17926227428323116</v>
      </c>
      <c r="E6" s="360">
        <v>3.28</v>
      </c>
      <c r="F6" s="360">
        <v>5.3</v>
      </c>
      <c r="G6" s="360">
        <v>0</v>
      </c>
      <c r="H6" s="360">
        <v>0</v>
      </c>
    </row>
    <row r="7" spans="1:8" s="231" customFormat="1" ht="15" customHeight="1">
      <c r="A7" s="454">
        <v>3</v>
      </c>
      <c r="B7" s="359" t="s">
        <v>278</v>
      </c>
      <c r="C7" s="360">
        <v>0.24534529225854923</v>
      </c>
      <c r="D7" s="360">
        <v>0.23130595652423169</v>
      </c>
      <c r="E7" s="360">
        <v>0.1</v>
      </c>
      <c r="F7" s="360">
        <v>0.11</v>
      </c>
      <c r="G7" s="360">
        <v>0</v>
      </c>
      <c r="H7" s="360">
        <v>0</v>
      </c>
    </row>
    <row r="8" spans="1:8" s="231" customFormat="1" ht="15" customHeight="1">
      <c r="A8" s="454">
        <v>4</v>
      </c>
      <c r="B8" s="359" t="s">
        <v>279</v>
      </c>
      <c r="C8" s="360">
        <v>5.5136045827073391E-3</v>
      </c>
      <c r="D8" s="360">
        <v>1.3045458175517732E-2</v>
      </c>
      <c r="E8" s="360">
        <v>0</v>
      </c>
      <c r="F8" s="360">
        <v>0</v>
      </c>
      <c r="G8" s="360">
        <v>0</v>
      </c>
      <c r="H8" s="360">
        <v>0</v>
      </c>
    </row>
    <row r="9" spans="1:8" s="231" customFormat="1" ht="15" customHeight="1">
      <c r="A9" s="454">
        <v>5</v>
      </c>
      <c r="B9" s="359" t="s">
        <v>280</v>
      </c>
      <c r="C9" s="360">
        <v>0.32689350568845366</v>
      </c>
      <c r="D9" s="360">
        <v>0.40434337363012551</v>
      </c>
      <c r="E9" s="360">
        <v>0.85</v>
      </c>
      <c r="F9" s="360">
        <v>0.52</v>
      </c>
      <c r="G9" s="360">
        <v>0</v>
      </c>
      <c r="H9" s="360">
        <v>0</v>
      </c>
    </row>
    <row r="10" spans="1:8" s="231" customFormat="1" ht="15" customHeight="1">
      <c r="A10" s="454">
        <v>6</v>
      </c>
      <c r="B10" s="359" t="s">
        <v>281</v>
      </c>
      <c r="C10" s="360">
        <v>3.1316957688178888E-2</v>
      </c>
      <c r="D10" s="360">
        <v>2.7949508078091788E-2</v>
      </c>
      <c r="E10" s="360">
        <v>0.26</v>
      </c>
      <c r="F10" s="360">
        <v>0.23</v>
      </c>
      <c r="G10" s="360">
        <v>0</v>
      </c>
      <c r="H10" s="360">
        <v>0</v>
      </c>
    </row>
    <row r="11" spans="1:8" s="231" customFormat="1" ht="15" customHeight="1">
      <c r="A11" s="454">
        <v>7</v>
      </c>
      <c r="B11" s="359" t="s">
        <v>282</v>
      </c>
      <c r="C11" s="360">
        <v>1.399433319105373E-2</v>
      </c>
      <c r="D11" s="360">
        <v>1.2305910323849908E-2</v>
      </c>
      <c r="E11" s="360">
        <v>0.04</v>
      </c>
      <c r="F11" s="360">
        <v>0.04</v>
      </c>
      <c r="G11" s="360">
        <v>0</v>
      </c>
      <c r="H11" s="360">
        <v>0</v>
      </c>
    </row>
    <row r="12" spans="1:8" s="231" customFormat="1" ht="15" customHeight="1">
      <c r="A12" s="454">
        <v>8</v>
      </c>
      <c r="B12" s="359" t="s">
        <v>283</v>
      </c>
      <c r="C12" s="360">
        <v>0.93950268753317778</v>
      </c>
      <c r="D12" s="360">
        <v>0.94146653929135982</v>
      </c>
      <c r="E12" s="360">
        <v>2.13</v>
      </c>
      <c r="F12" s="360">
        <v>1.83</v>
      </c>
      <c r="G12" s="360">
        <v>39.202787434566574</v>
      </c>
      <c r="H12" s="360">
        <v>29.786694238608391</v>
      </c>
    </row>
    <row r="13" spans="1:8" s="231" customFormat="1" ht="15" customHeight="1">
      <c r="A13" s="454">
        <v>9</v>
      </c>
      <c r="B13" s="359" t="s">
        <v>284</v>
      </c>
      <c r="C13" s="360">
        <v>2.2094427622644155E-2</v>
      </c>
      <c r="D13" s="360">
        <v>2.2515028138772493E-2</v>
      </c>
      <c r="E13" s="360">
        <v>0</v>
      </c>
      <c r="F13" s="360">
        <v>0</v>
      </c>
      <c r="G13" s="360">
        <v>0</v>
      </c>
      <c r="H13" s="360">
        <v>0</v>
      </c>
    </row>
    <row r="14" spans="1:8" s="231" customFormat="1" ht="15" customHeight="1">
      <c r="A14" s="454">
        <v>10</v>
      </c>
      <c r="B14" s="359" t="s">
        <v>285</v>
      </c>
      <c r="C14" s="360">
        <v>0.11443618840164033</v>
      </c>
      <c r="D14" s="360">
        <v>0.15077817772243396</v>
      </c>
      <c r="E14" s="360">
        <v>2.56</v>
      </c>
      <c r="F14" s="360">
        <v>2.44</v>
      </c>
      <c r="G14" s="360">
        <v>0</v>
      </c>
      <c r="H14" s="360">
        <v>0</v>
      </c>
    </row>
    <row r="15" spans="1:8" s="231" customFormat="1" ht="15" customHeight="1">
      <c r="A15" s="454">
        <v>11</v>
      </c>
      <c r="B15" s="359" t="s">
        <v>286</v>
      </c>
      <c r="C15" s="360">
        <v>0.30760292737994127</v>
      </c>
      <c r="D15" s="360">
        <v>0.34354672498300692</v>
      </c>
      <c r="E15" s="360">
        <v>0.19</v>
      </c>
      <c r="F15" s="360">
        <v>0.21</v>
      </c>
      <c r="G15" s="360">
        <v>0</v>
      </c>
      <c r="H15" s="360">
        <v>0</v>
      </c>
    </row>
    <row r="16" spans="1:8" s="231" customFormat="1" ht="15" customHeight="1">
      <c r="A16" s="454">
        <v>12</v>
      </c>
      <c r="B16" s="359" t="s">
        <v>287</v>
      </c>
      <c r="C16" s="360">
        <v>0.35673887593035353</v>
      </c>
      <c r="D16" s="360">
        <v>0.29340699902272022</v>
      </c>
      <c r="E16" s="360">
        <v>0.16</v>
      </c>
      <c r="F16" s="360">
        <v>0.16</v>
      </c>
      <c r="G16" s="360">
        <v>0</v>
      </c>
      <c r="H16" s="360">
        <v>0</v>
      </c>
    </row>
    <row r="17" spans="1:8" s="231" customFormat="1" ht="15" customHeight="1">
      <c r="A17" s="454">
        <v>13</v>
      </c>
      <c r="B17" s="359" t="s">
        <v>288</v>
      </c>
      <c r="C17" s="360">
        <v>8.2410538518336462E-2</v>
      </c>
      <c r="D17" s="360">
        <v>9.754739088574281E-2</v>
      </c>
      <c r="E17" s="360">
        <v>0.15</v>
      </c>
      <c r="F17" s="360">
        <v>0.16</v>
      </c>
      <c r="G17" s="360">
        <v>0</v>
      </c>
      <c r="H17" s="360">
        <v>0</v>
      </c>
    </row>
    <row r="18" spans="1:8" s="231" customFormat="1" ht="15" customHeight="1">
      <c r="A18" s="454">
        <v>14</v>
      </c>
      <c r="B18" s="359" t="s">
        <v>289</v>
      </c>
      <c r="C18" s="360">
        <v>2.6360164772382535</v>
      </c>
      <c r="D18" s="360">
        <v>2.3301012695562493</v>
      </c>
      <c r="E18" s="360">
        <v>1.46</v>
      </c>
      <c r="F18" s="360">
        <v>1.17</v>
      </c>
      <c r="G18" s="360">
        <v>0</v>
      </c>
      <c r="H18" s="360">
        <v>0</v>
      </c>
    </row>
    <row r="19" spans="1:8" s="231" customFormat="1" ht="15" customHeight="1">
      <c r="A19" s="454">
        <v>15</v>
      </c>
      <c r="B19" s="359" t="s">
        <v>290</v>
      </c>
      <c r="C19" s="360">
        <v>6.3331325796960866E-2</v>
      </c>
      <c r="D19" s="360">
        <v>7.45303653120961E-2</v>
      </c>
      <c r="E19" s="360">
        <v>0.03</v>
      </c>
      <c r="F19" s="360">
        <v>0.02</v>
      </c>
      <c r="G19" s="360">
        <v>0</v>
      </c>
      <c r="H19" s="360">
        <v>0</v>
      </c>
    </row>
    <row r="20" spans="1:8" s="231" customFormat="1" ht="15" customHeight="1">
      <c r="A20" s="454">
        <v>16</v>
      </c>
      <c r="B20" s="359" t="s">
        <v>291</v>
      </c>
      <c r="C20" s="360">
        <v>9.1922102056788395E-3</v>
      </c>
      <c r="D20" s="360">
        <v>7.5660271881493194E-3</v>
      </c>
      <c r="E20" s="360">
        <v>0</v>
      </c>
      <c r="F20" s="360">
        <v>0</v>
      </c>
      <c r="G20" s="360">
        <v>0</v>
      </c>
      <c r="H20" s="360">
        <v>0</v>
      </c>
    </row>
    <row r="21" spans="1:8" s="231" customFormat="1" ht="15" customHeight="1">
      <c r="A21" s="454">
        <v>17</v>
      </c>
      <c r="B21" s="359" t="s">
        <v>292</v>
      </c>
      <c r="C21" s="360">
        <v>31.05041587229228</v>
      </c>
      <c r="D21" s="360">
        <v>30.045182731509932</v>
      </c>
      <c r="E21" s="360">
        <v>63.6</v>
      </c>
      <c r="F21" s="360">
        <v>62.82</v>
      </c>
      <c r="G21" s="360">
        <v>27.291011714070766</v>
      </c>
      <c r="H21" s="360">
        <v>41.60914777848749</v>
      </c>
    </row>
    <row r="22" spans="1:8" s="231" customFormat="1" ht="15" customHeight="1">
      <c r="A22" s="454">
        <v>18</v>
      </c>
      <c r="B22" s="359" t="s">
        <v>293</v>
      </c>
      <c r="C22" s="360">
        <v>1.015680781386208E-2</v>
      </c>
      <c r="D22" s="360">
        <v>1.0517789673632056E-2</v>
      </c>
      <c r="E22" s="360">
        <v>0</v>
      </c>
      <c r="F22" s="360">
        <v>0</v>
      </c>
      <c r="G22" s="360">
        <v>0</v>
      </c>
      <c r="H22" s="360">
        <v>0</v>
      </c>
    </row>
    <row r="23" spans="1:8" s="231" customFormat="1" ht="15" customHeight="1">
      <c r="A23" s="454">
        <v>19</v>
      </c>
      <c r="B23" s="359" t="s">
        <v>294</v>
      </c>
      <c r="C23" s="360">
        <v>0.19155412928039359</v>
      </c>
      <c r="D23" s="360">
        <v>0.24686405893622879</v>
      </c>
      <c r="E23" s="360">
        <v>0.37</v>
      </c>
      <c r="F23" s="360">
        <v>0.33</v>
      </c>
      <c r="G23" s="360">
        <v>0</v>
      </c>
      <c r="H23" s="360">
        <v>0</v>
      </c>
    </row>
    <row r="24" spans="1:8" s="231" customFormat="1" ht="15" customHeight="1">
      <c r="A24" s="454">
        <v>20</v>
      </c>
      <c r="B24" s="359" t="s">
        <v>295</v>
      </c>
      <c r="C24" s="360">
        <v>1.1164519055555209</v>
      </c>
      <c r="D24" s="360">
        <v>0.64405846146562995</v>
      </c>
      <c r="E24" s="360">
        <v>0.55000000000000004</v>
      </c>
      <c r="F24" s="360">
        <v>0.59</v>
      </c>
      <c r="G24" s="360">
        <v>0</v>
      </c>
      <c r="H24" s="360">
        <v>0</v>
      </c>
    </row>
    <row r="25" spans="1:8" s="231" customFormat="1" ht="15" customHeight="1">
      <c r="A25" s="454">
        <v>21</v>
      </c>
      <c r="B25" s="359" t="s">
        <v>296</v>
      </c>
      <c r="C25" s="360">
        <v>36.876924519466279</v>
      </c>
      <c r="D25" s="360">
        <v>39.389001897096129</v>
      </c>
      <c r="E25" s="360">
        <v>7.37</v>
      </c>
      <c r="F25" s="360">
        <v>6.95</v>
      </c>
      <c r="G25" s="360">
        <v>33.506200851362635</v>
      </c>
      <c r="H25" s="360">
        <v>28.60415798290412</v>
      </c>
    </row>
    <row r="26" spans="1:8" s="231" customFormat="1" ht="13.5" customHeight="1">
      <c r="A26" s="359"/>
      <c r="B26" s="359" t="s">
        <v>93</v>
      </c>
      <c r="C26" s="361">
        <v>100</v>
      </c>
      <c r="D26" s="361">
        <v>100</v>
      </c>
      <c r="E26" s="361">
        <v>100</v>
      </c>
      <c r="F26" s="361">
        <v>100</v>
      </c>
      <c r="G26" s="361">
        <v>100</v>
      </c>
      <c r="H26" s="361">
        <v>100</v>
      </c>
    </row>
    <row r="27" spans="1:8" s="231" customFormat="1" ht="13.5" customHeight="1">
      <c r="A27" s="111"/>
      <c r="B27" s="111"/>
      <c r="C27" s="119"/>
      <c r="D27" s="119"/>
      <c r="E27" s="119"/>
      <c r="F27" s="120"/>
      <c r="G27" s="120"/>
      <c r="H27" s="119"/>
    </row>
    <row r="28" spans="1:8" s="231" customFormat="1" ht="14.25" customHeight="1">
      <c r="A28" s="1593" t="s">
        <v>78</v>
      </c>
      <c r="B28" s="1593"/>
      <c r="C28" s="1593"/>
      <c r="D28" s="1593"/>
      <c r="E28" s="1593"/>
      <c r="F28" s="1593"/>
      <c r="G28" s="1593"/>
      <c r="H28" s="1593"/>
    </row>
    <row r="29" spans="1:8">
      <c r="A29" s="1594" t="str">
        <f>"$ indicates as on "&amp;TEXT($D$4,"mmmm dd, yyyy")</f>
        <v>$ indicates as on December 31, 2024</v>
      </c>
      <c r="B29" s="1594"/>
      <c r="C29" s="1594"/>
      <c r="D29" s="1594"/>
      <c r="E29" s="1594"/>
      <c r="F29" s="1594"/>
      <c r="G29" s="1594"/>
      <c r="H29" s="1594"/>
    </row>
    <row r="30" spans="1:8" s="231" customFormat="1" ht="32.25" customHeight="1">
      <c r="A30" s="1594" t="s">
        <v>1190</v>
      </c>
      <c r="B30" s="1594"/>
      <c r="C30" s="1594"/>
      <c r="D30" s="1594"/>
      <c r="E30" s="1594"/>
      <c r="F30" s="1594"/>
      <c r="G30" s="1594"/>
      <c r="H30" s="1594"/>
    </row>
    <row r="31" spans="1:8" s="231" customFormat="1" ht="13.5" customHeight="1">
      <c r="A31" s="1593" t="s">
        <v>166</v>
      </c>
      <c r="B31" s="1593"/>
      <c r="C31" s="1593"/>
      <c r="D31" s="1593"/>
      <c r="E31" s="1593"/>
      <c r="F31" s="1593"/>
      <c r="G31" s="1593"/>
      <c r="H31" s="1593"/>
    </row>
  </sheetData>
  <mergeCells count="10">
    <mergeCell ref="A28:H28"/>
    <mergeCell ref="A30:H30"/>
    <mergeCell ref="A31:H31"/>
    <mergeCell ref="A2:H2"/>
    <mergeCell ref="A3:A4"/>
    <mergeCell ref="B3:B4"/>
    <mergeCell ref="C3:D3"/>
    <mergeCell ref="E3:F3"/>
    <mergeCell ref="G3:H3"/>
    <mergeCell ref="A29:H29"/>
  </mergeCells>
  <printOptions horizontalCentered="1"/>
  <pageMargins left="0.78431372549019618" right="0.78431372549019618" top="0.98039215686274517" bottom="0.98039215686274517" header="0.50980392156862753" footer="0.50980392156862753"/>
  <pageSetup paperSize="9" scale="92" orientation="landscape"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workbookViewId="0"/>
  </sheetViews>
  <sheetFormatPr defaultColWidth="9.140625" defaultRowHeight="15"/>
  <cols>
    <col min="1" max="6" width="14.5703125" style="80" bestFit="1" customWidth="1"/>
    <col min="7" max="7" width="5.42578125" style="80" bestFit="1" customWidth="1"/>
    <col min="8" max="16384" width="9.140625" style="80"/>
  </cols>
  <sheetData>
    <row r="1" spans="1:7">
      <c r="A1" s="168" t="s">
        <v>16</v>
      </c>
      <c r="B1" s="168"/>
      <c r="C1" s="168"/>
      <c r="D1" s="168"/>
      <c r="E1" s="168"/>
      <c r="F1" s="168"/>
    </row>
    <row r="2" spans="1:7" s="231" customFormat="1" ht="18" customHeight="1">
      <c r="A2" s="1598" t="s">
        <v>113</v>
      </c>
      <c r="B2" s="1595" t="s">
        <v>297</v>
      </c>
      <c r="C2" s="1596"/>
      <c r="D2" s="1596"/>
      <c r="E2" s="1596"/>
      <c r="F2" s="1597"/>
    </row>
    <row r="3" spans="1:7" s="231" customFormat="1" ht="18" customHeight="1">
      <c r="A3" s="1599"/>
      <c r="B3" s="824" t="s">
        <v>298</v>
      </c>
      <c r="C3" s="824" t="s">
        <v>299</v>
      </c>
      <c r="D3" s="824" t="s">
        <v>77</v>
      </c>
      <c r="E3" s="824" t="s">
        <v>300</v>
      </c>
      <c r="F3" s="824" t="s">
        <v>296</v>
      </c>
    </row>
    <row r="4" spans="1:7" s="84" customFormat="1" ht="18" customHeight="1">
      <c r="A4" s="322" t="s">
        <v>476</v>
      </c>
      <c r="B4" s="362">
        <v>34.431982336452869</v>
      </c>
      <c r="C4" s="362">
        <v>13.0199984621889</v>
      </c>
      <c r="D4" s="362">
        <v>3.2849058607471351</v>
      </c>
      <c r="E4" s="362">
        <v>0.13515121235006566</v>
      </c>
      <c r="F4" s="362">
        <v>49.127962128261025</v>
      </c>
    </row>
    <row r="5" spans="1:7" s="84" customFormat="1" ht="18" customHeight="1">
      <c r="A5" s="821" t="s">
        <v>674</v>
      </c>
      <c r="B5" s="826">
        <v>37.002510778921796</v>
      </c>
      <c r="C5" s="826">
        <v>7.1206491593135093</v>
      </c>
      <c r="D5" s="826">
        <v>3.0111941161661506</v>
      </c>
      <c r="E5" s="826">
        <v>3.6906411621881331E-2</v>
      </c>
      <c r="F5" s="826">
        <v>52.828739533976652</v>
      </c>
      <c r="G5" s="121"/>
    </row>
    <row r="6" spans="1:7" s="231" customFormat="1" ht="18" customHeight="1">
      <c r="A6" s="137">
        <v>45412</v>
      </c>
      <c r="B6" s="223">
        <v>38.581507405826095</v>
      </c>
      <c r="C6" s="223">
        <v>6.1647818120874911</v>
      </c>
      <c r="D6" s="223">
        <v>2.7451590559904235</v>
      </c>
      <c r="E6" s="223">
        <v>5.6915565716708369E-3</v>
      </c>
      <c r="F6" s="223">
        <v>52.502860169524311</v>
      </c>
    </row>
    <row r="7" spans="1:7" s="231" customFormat="1" ht="18" customHeight="1">
      <c r="A7" s="137">
        <v>45443</v>
      </c>
      <c r="B7" s="223">
        <v>38.793481223311346</v>
      </c>
      <c r="C7" s="223">
        <v>6.4085656478851396</v>
      </c>
      <c r="D7" s="223">
        <v>3.7494118401991301</v>
      </c>
      <c r="E7" s="223">
        <v>0.16447709273690175</v>
      </c>
      <c r="F7" s="223">
        <v>50.884064195867481</v>
      </c>
    </row>
    <row r="8" spans="1:7" s="231" customFormat="1" ht="18" customHeight="1">
      <c r="A8" s="137">
        <v>45473</v>
      </c>
      <c r="B8" s="223">
        <v>37.024266733175502</v>
      </c>
      <c r="C8" s="223">
        <v>7.8948549022786887</v>
      </c>
      <c r="D8" s="223">
        <v>2.9717587175929077</v>
      </c>
      <c r="E8" s="223">
        <v>3.771359293089252E-2</v>
      </c>
      <c r="F8" s="223">
        <v>52.07140605402202</v>
      </c>
    </row>
    <row r="9" spans="1:7" s="231" customFormat="1" ht="18" customHeight="1">
      <c r="A9" s="137">
        <v>45504</v>
      </c>
      <c r="B9" s="223">
        <v>37.377336019145311</v>
      </c>
      <c r="C9" s="223">
        <v>4.6951793483689039</v>
      </c>
      <c r="D9" s="223">
        <v>3.9112741536855991</v>
      </c>
      <c r="E9" s="223">
        <v>3.2679896316554324E-2</v>
      </c>
      <c r="F9" s="223">
        <v>53.983530582483638</v>
      </c>
    </row>
    <row r="10" spans="1:7" s="231" customFormat="1" ht="18" customHeight="1">
      <c r="A10" s="137">
        <v>45535</v>
      </c>
      <c r="B10" s="223">
        <v>34.007463860208581</v>
      </c>
      <c r="C10" s="223">
        <v>11.888580201969013</v>
      </c>
      <c r="D10" s="223">
        <v>2.7633951024876922</v>
      </c>
      <c r="E10" s="223">
        <v>1.4040711160935838E-2</v>
      </c>
      <c r="F10" s="223">
        <v>51.326520124173783</v>
      </c>
    </row>
    <row r="11" spans="1:7" s="231" customFormat="1" ht="13.5" customHeight="1">
      <c r="A11" s="137">
        <v>45565</v>
      </c>
      <c r="B11" s="223">
        <v>36.31527844044728</v>
      </c>
      <c r="C11" s="223">
        <v>7.1465991817163648</v>
      </c>
      <c r="D11" s="223">
        <v>2.6274636635012896</v>
      </c>
      <c r="E11" s="223">
        <v>1.7036069956296404E-2</v>
      </c>
      <c r="F11" s="223">
        <v>53.893622644378759</v>
      </c>
    </row>
    <row r="12" spans="1:7" s="231" customFormat="1">
      <c r="A12" s="137">
        <v>45596</v>
      </c>
      <c r="B12" s="223">
        <v>36.357559898931541</v>
      </c>
      <c r="C12" s="223">
        <v>9.4796214787062318</v>
      </c>
      <c r="D12" s="223">
        <v>3.019083342394731</v>
      </c>
      <c r="E12" s="223">
        <v>1.553022980202733E-2</v>
      </c>
      <c r="F12" s="223">
        <v>51.128205050165477</v>
      </c>
    </row>
    <row r="13" spans="1:7" s="231" customFormat="1" ht="13.5" customHeight="1">
      <c r="A13" s="137">
        <v>45626</v>
      </c>
      <c r="B13" s="223">
        <v>39.051023239547675</v>
      </c>
      <c r="C13" s="223">
        <v>3.7403016014479511</v>
      </c>
      <c r="D13" s="223">
        <v>1.9325846911136195</v>
      </c>
      <c r="E13" s="223">
        <v>2.525584338232862E-2</v>
      </c>
      <c r="F13" s="223">
        <v>55.25083462450845</v>
      </c>
    </row>
    <row r="14" spans="1:7" s="231" customFormat="1">
      <c r="A14" s="137" t="s">
        <v>1452</v>
      </c>
      <c r="B14" s="223">
        <v>36.794592343220465</v>
      </c>
      <c r="C14" s="223">
        <v>4.8629132287098349</v>
      </c>
      <c r="D14" s="223">
        <v>2.7423855407885189</v>
      </c>
      <c r="E14" s="223">
        <v>1.6702715718271276E-2</v>
      </c>
      <c r="F14" s="223">
        <v>55.583406171562913</v>
      </c>
    </row>
    <row r="15" spans="1:7" s="231" customFormat="1" ht="15" customHeight="1">
      <c r="A15" s="413" t="s">
        <v>1422</v>
      </c>
      <c r="B15" s="247"/>
      <c r="C15" s="247"/>
      <c r="D15" s="247"/>
      <c r="E15" s="247"/>
      <c r="F15" s="247"/>
    </row>
    <row r="16" spans="1:7" s="231" customFormat="1">
      <c r="A16" s="1565" t="s">
        <v>301</v>
      </c>
      <c r="B16" s="1565"/>
      <c r="C16" s="1565"/>
      <c r="D16" s="1565"/>
      <c r="E16" s="1565"/>
    </row>
    <row r="17" spans="1:5" s="231" customFormat="1">
      <c r="A17" s="278"/>
    </row>
    <row r="18" spans="1:5" s="231" customFormat="1">
      <c r="A18" s="80"/>
      <c r="B18" s="80"/>
      <c r="C18" s="80"/>
      <c r="D18" s="80"/>
      <c r="E18" s="80"/>
    </row>
  </sheetData>
  <mergeCells count="3">
    <mergeCell ref="A2:A3"/>
    <mergeCell ref="B2:F2"/>
    <mergeCell ref="A16:E16"/>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showGridLines="0" workbookViewId="0"/>
  </sheetViews>
  <sheetFormatPr defaultColWidth="9.140625" defaultRowHeight="15"/>
  <cols>
    <col min="1" max="6" width="14.5703125" style="80" bestFit="1" customWidth="1"/>
    <col min="7" max="7" width="4.5703125" style="80" bestFit="1" customWidth="1"/>
    <col min="8" max="16384" width="9.140625" style="80"/>
  </cols>
  <sheetData>
    <row r="1" spans="1:6" ht="18" customHeight="1">
      <c r="A1" s="168" t="s">
        <v>17</v>
      </c>
      <c r="B1" s="168"/>
      <c r="C1" s="168"/>
      <c r="D1" s="168"/>
      <c r="E1" s="168"/>
      <c r="F1" s="168"/>
    </row>
    <row r="2" spans="1:6" s="231" customFormat="1" ht="18" customHeight="1">
      <c r="A2" s="828" t="s">
        <v>302</v>
      </c>
      <c r="B2" s="1600" t="s">
        <v>297</v>
      </c>
      <c r="C2" s="1602"/>
      <c r="D2" s="1602"/>
      <c r="E2" s="1602"/>
      <c r="F2" s="1603"/>
    </row>
    <row r="3" spans="1:6" s="231" customFormat="1" ht="18" customHeight="1">
      <c r="A3" s="780"/>
      <c r="B3" s="824" t="s">
        <v>298</v>
      </c>
      <c r="C3" s="824" t="s">
        <v>299</v>
      </c>
      <c r="D3" s="824" t="s">
        <v>77</v>
      </c>
      <c r="E3" s="824" t="s">
        <v>300</v>
      </c>
      <c r="F3" s="824" t="s">
        <v>296</v>
      </c>
    </row>
    <row r="4" spans="1:6" s="84" customFormat="1" ht="18" customHeight="1">
      <c r="A4" s="322" t="s">
        <v>476</v>
      </c>
      <c r="B4" s="362">
        <v>28.24</v>
      </c>
      <c r="C4" s="362">
        <v>14.43</v>
      </c>
      <c r="D4" s="362">
        <v>7.78</v>
      </c>
      <c r="E4" s="362">
        <v>0.24</v>
      </c>
      <c r="F4" s="362">
        <v>49.31</v>
      </c>
    </row>
    <row r="5" spans="1:6" s="84" customFormat="1" ht="18" customHeight="1">
      <c r="A5" s="821" t="s">
        <v>674</v>
      </c>
      <c r="B5" s="827">
        <v>28.92</v>
      </c>
      <c r="C5" s="827">
        <v>14.49</v>
      </c>
      <c r="D5" s="827">
        <v>8.73</v>
      </c>
      <c r="E5" s="827">
        <v>0.21</v>
      </c>
      <c r="F5" s="827">
        <v>47.64</v>
      </c>
    </row>
    <row r="6" spans="1:6" s="231" customFormat="1" ht="18" customHeight="1">
      <c r="A6" s="137">
        <v>45412</v>
      </c>
      <c r="B6" s="223">
        <v>29.27</v>
      </c>
      <c r="C6" s="223">
        <v>13.71</v>
      </c>
      <c r="D6" s="223">
        <v>8.48</v>
      </c>
      <c r="E6" s="223">
        <v>0.16</v>
      </c>
      <c r="F6" s="223">
        <v>48.39</v>
      </c>
    </row>
    <row r="7" spans="1:6" s="231" customFormat="1" ht="18" customHeight="1">
      <c r="A7" s="137">
        <v>45443</v>
      </c>
      <c r="B7" s="223">
        <v>29.15</v>
      </c>
      <c r="C7" s="223">
        <v>16.100000000000001</v>
      </c>
      <c r="D7" s="223">
        <v>8.5500000000000007</v>
      </c>
      <c r="E7" s="223">
        <v>0.19</v>
      </c>
      <c r="F7" s="223">
        <v>46.01</v>
      </c>
    </row>
    <row r="8" spans="1:6" s="231" customFormat="1" ht="18" customHeight="1">
      <c r="A8" s="137">
        <v>45473</v>
      </c>
      <c r="B8" s="223">
        <v>30.07</v>
      </c>
      <c r="C8" s="223">
        <v>13.22</v>
      </c>
      <c r="D8" s="223">
        <v>8.7100000000000009</v>
      </c>
      <c r="E8" s="223">
        <v>0.18</v>
      </c>
      <c r="F8" s="223">
        <v>47.82</v>
      </c>
    </row>
    <row r="9" spans="1:6" s="231" customFormat="1" ht="18" customHeight="1">
      <c r="A9" s="137">
        <v>45504</v>
      </c>
      <c r="B9" s="223">
        <v>29.26</v>
      </c>
      <c r="C9" s="223">
        <v>11.53</v>
      </c>
      <c r="D9" s="223">
        <v>8.19</v>
      </c>
      <c r="E9" s="223">
        <v>0.2</v>
      </c>
      <c r="F9" s="223">
        <v>50.82</v>
      </c>
    </row>
    <row r="10" spans="1:6" s="231" customFormat="1" ht="18" customHeight="1">
      <c r="A10" s="137">
        <v>45535</v>
      </c>
      <c r="B10" s="223">
        <v>28.29</v>
      </c>
      <c r="C10" s="223">
        <v>15.24</v>
      </c>
      <c r="D10" s="223">
        <v>8.0299999999999994</v>
      </c>
      <c r="E10" s="223">
        <v>0.23</v>
      </c>
      <c r="F10" s="223">
        <v>48.2</v>
      </c>
    </row>
    <row r="11" spans="1:6" s="231" customFormat="1" ht="18" customHeight="1">
      <c r="A11" s="137">
        <v>45565</v>
      </c>
      <c r="B11" s="223">
        <v>28.03</v>
      </c>
      <c r="C11" s="223">
        <v>15.21</v>
      </c>
      <c r="D11" s="223">
        <v>9.16</v>
      </c>
      <c r="E11" s="223">
        <v>0.28000000000000003</v>
      </c>
      <c r="F11" s="223">
        <v>47.32</v>
      </c>
    </row>
    <row r="12" spans="1:6" s="231" customFormat="1">
      <c r="A12" s="137">
        <v>45596</v>
      </c>
      <c r="B12" s="223">
        <v>29.39</v>
      </c>
      <c r="C12" s="223">
        <v>15.08</v>
      </c>
      <c r="D12" s="223">
        <v>9.4700000000000006</v>
      </c>
      <c r="E12" s="223">
        <v>0.22</v>
      </c>
      <c r="F12" s="223">
        <v>45.83</v>
      </c>
    </row>
    <row r="13" spans="1:6" s="231" customFormat="1" ht="13.5" customHeight="1">
      <c r="A13" s="137">
        <v>45626</v>
      </c>
      <c r="B13" s="223">
        <v>28.48</v>
      </c>
      <c r="C13" s="223">
        <v>17.52</v>
      </c>
      <c r="D13" s="223">
        <v>8.35</v>
      </c>
      <c r="E13" s="223">
        <v>0.21</v>
      </c>
      <c r="F13" s="223">
        <v>45.44</v>
      </c>
    </row>
    <row r="14" spans="1:6" s="231" customFormat="1">
      <c r="A14" s="137" t="s">
        <v>1452</v>
      </c>
      <c r="B14" s="223">
        <v>27.98</v>
      </c>
      <c r="C14" s="223">
        <v>14.27</v>
      </c>
      <c r="D14" s="223">
        <v>9.85</v>
      </c>
      <c r="E14" s="223">
        <v>0.23</v>
      </c>
      <c r="F14" s="223">
        <v>47.67</v>
      </c>
    </row>
    <row r="15" spans="1:6" s="231" customFormat="1">
      <c r="A15" s="413" t="s">
        <v>1422</v>
      </c>
      <c r="B15" s="247"/>
      <c r="C15" s="247"/>
      <c r="D15" s="247"/>
      <c r="E15" s="247"/>
      <c r="F15" s="247"/>
    </row>
    <row r="16" spans="1:6" s="231" customFormat="1">
      <c r="A16" s="1565" t="s">
        <v>303</v>
      </c>
      <c r="B16" s="1565"/>
      <c r="C16" s="1565"/>
      <c r="D16" s="1565"/>
      <c r="E16" s="1565"/>
      <c r="F16" s="1565"/>
    </row>
    <row r="17" spans="1:6" s="231" customFormat="1">
      <c r="A17" s="278"/>
    </row>
    <row r="18" spans="1:6" s="231" customFormat="1">
      <c r="A18" s="80"/>
      <c r="B18" s="80"/>
      <c r="C18" s="80"/>
      <c r="D18" s="80"/>
      <c r="E18" s="80"/>
      <c r="F18" s="80"/>
    </row>
  </sheetData>
  <mergeCells count="2">
    <mergeCell ref="B2:F2"/>
    <mergeCell ref="A16:F16"/>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showGridLines="0" workbookViewId="0"/>
  </sheetViews>
  <sheetFormatPr defaultColWidth="9.140625" defaultRowHeight="15"/>
  <cols>
    <col min="1" max="6" width="14.5703125" style="80" bestFit="1" customWidth="1"/>
    <col min="7" max="7" width="4.5703125" style="80" bestFit="1" customWidth="1"/>
    <col min="8" max="16384" width="9.140625" style="80"/>
  </cols>
  <sheetData>
    <row r="1" spans="1:6" ht="21" customHeight="1">
      <c r="A1" s="305" t="s">
        <v>18</v>
      </c>
      <c r="B1" s="305"/>
      <c r="C1" s="305"/>
      <c r="D1" s="305"/>
      <c r="E1" s="305"/>
    </row>
    <row r="2" spans="1:6" s="231" customFormat="1" ht="18.75" customHeight="1">
      <c r="A2" s="1604" t="s">
        <v>113</v>
      </c>
      <c r="B2" s="1600" t="s">
        <v>297</v>
      </c>
      <c r="C2" s="1606"/>
      <c r="D2" s="1606"/>
      <c r="E2" s="1606"/>
      <c r="F2" s="1601"/>
    </row>
    <row r="3" spans="1:6" s="231" customFormat="1" ht="18" customHeight="1">
      <c r="A3" s="1605"/>
      <c r="B3" s="824" t="s">
        <v>298</v>
      </c>
      <c r="C3" s="824" t="s">
        <v>299</v>
      </c>
      <c r="D3" s="824" t="s">
        <v>77</v>
      </c>
      <c r="E3" s="824" t="s">
        <v>300</v>
      </c>
      <c r="F3" s="824" t="s">
        <v>296</v>
      </c>
    </row>
    <row r="4" spans="1:6" s="84" customFormat="1" ht="18" customHeight="1">
      <c r="A4" s="322" t="s">
        <v>476</v>
      </c>
      <c r="B4" s="363">
        <v>0</v>
      </c>
      <c r="C4" s="363">
        <v>0</v>
      </c>
      <c r="D4" s="363">
        <v>0</v>
      </c>
      <c r="E4" s="363">
        <v>0</v>
      </c>
      <c r="F4" s="363">
        <v>100</v>
      </c>
    </row>
    <row r="5" spans="1:6" s="84" customFormat="1" ht="18" customHeight="1">
      <c r="A5" s="821" t="s">
        <v>674</v>
      </c>
      <c r="B5" s="829">
        <v>0.41786769864788298</v>
      </c>
      <c r="C5" s="829">
        <v>0</v>
      </c>
      <c r="D5" s="829">
        <v>0</v>
      </c>
      <c r="E5" s="829">
        <v>0</v>
      </c>
      <c r="F5" s="829">
        <v>99.653214352635104</v>
      </c>
    </row>
    <row r="6" spans="1:6" s="231" customFormat="1" ht="18" customHeight="1">
      <c r="A6" s="137">
        <v>45412</v>
      </c>
      <c r="B6" s="218">
        <v>0</v>
      </c>
      <c r="C6" s="218">
        <v>0</v>
      </c>
      <c r="D6" s="218">
        <v>0</v>
      </c>
      <c r="E6" s="218">
        <v>0</v>
      </c>
      <c r="F6" s="218">
        <v>100</v>
      </c>
    </row>
    <row r="7" spans="1:6" s="231" customFormat="1" ht="18" customHeight="1">
      <c r="A7" s="137">
        <v>45443</v>
      </c>
      <c r="B7" s="218">
        <v>0.74177162768797822</v>
      </c>
      <c r="C7" s="218">
        <v>0</v>
      </c>
      <c r="D7" s="218">
        <v>0</v>
      </c>
      <c r="E7" s="218">
        <v>0</v>
      </c>
      <c r="F7" s="218">
        <v>99.258228372312018</v>
      </c>
    </row>
    <row r="8" spans="1:6" s="231" customFormat="1" ht="18" customHeight="1">
      <c r="A8" s="137">
        <v>45473</v>
      </c>
      <c r="B8" s="218">
        <v>0</v>
      </c>
      <c r="C8" s="218">
        <v>0</v>
      </c>
      <c r="D8" s="218">
        <v>0</v>
      </c>
      <c r="E8" s="218">
        <v>0</v>
      </c>
      <c r="F8" s="218">
        <v>100</v>
      </c>
    </row>
    <row r="9" spans="1:6" s="231" customFormat="1" ht="18" customHeight="1">
      <c r="A9" s="137">
        <v>45504</v>
      </c>
      <c r="B9" s="218">
        <v>0</v>
      </c>
      <c r="C9" s="218">
        <v>0</v>
      </c>
      <c r="D9" s="218">
        <v>0</v>
      </c>
      <c r="E9" s="218">
        <v>0</v>
      </c>
      <c r="F9" s="218">
        <v>100</v>
      </c>
    </row>
    <row r="10" spans="1:6" s="231" customFormat="1" ht="18" customHeight="1">
      <c r="A10" s="137">
        <v>45535</v>
      </c>
      <c r="B10" s="218">
        <v>0</v>
      </c>
      <c r="C10" s="218">
        <v>0</v>
      </c>
      <c r="D10" s="218">
        <v>0</v>
      </c>
      <c r="E10" s="218">
        <v>0</v>
      </c>
      <c r="F10" s="218">
        <v>100</v>
      </c>
    </row>
    <row r="11" spans="1:6" s="231" customFormat="1" ht="18" customHeight="1">
      <c r="A11" s="137">
        <v>45565</v>
      </c>
      <c r="B11" s="218">
        <v>0</v>
      </c>
      <c r="C11" s="218">
        <v>0</v>
      </c>
      <c r="D11" s="218">
        <v>0</v>
      </c>
      <c r="E11" s="218">
        <v>0</v>
      </c>
      <c r="F11" s="218">
        <v>100</v>
      </c>
    </row>
    <row r="12" spans="1:6" s="231" customFormat="1" ht="18" customHeight="1">
      <c r="A12" s="137">
        <v>45596</v>
      </c>
      <c r="B12" s="218">
        <v>0</v>
      </c>
      <c r="C12" s="218">
        <v>0</v>
      </c>
      <c r="D12" s="218">
        <v>0</v>
      </c>
      <c r="E12" s="218">
        <v>0</v>
      </c>
      <c r="F12" s="218">
        <v>100</v>
      </c>
    </row>
    <row r="13" spans="1:6" s="231" customFormat="1" ht="18" customHeight="1">
      <c r="A13" s="137">
        <v>45626</v>
      </c>
      <c r="B13" s="218">
        <v>0</v>
      </c>
      <c r="C13" s="218">
        <v>0</v>
      </c>
      <c r="D13" s="218">
        <v>0</v>
      </c>
      <c r="E13" s="218">
        <v>0</v>
      </c>
      <c r="F13" s="218">
        <v>100</v>
      </c>
    </row>
    <row r="14" spans="1:6" s="231" customFormat="1">
      <c r="A14" s="137" t="s">
        <v>1452</v>
      </c>
      <c r="B14" s="218">
        <v>0</v>
      </c>
      <c r="C14" s="218">
        <v>0</v>
      </c>
      <c r="D14" s="218">
        <v>0</v>
      </c>
      <c r="E14" s="218">
        <v>0</v>
      </c>
      <c r="F14" s="218">
        <v>100</v>
      </c>
    </row>
    <row r="15" spans="1:6" s="231" customFormat="1">
      <c r="A15" s="413" t="s">
        <v>1422</v>
      </c>
      <c r="B15" s="248"/>
      <c r="C15" s="248"/>
      <c r="D15" s="248"/>
      <c r="E15" s="248"/>
      <c r="F15" s="248"/>
    </row>
    <row r="16" spans="1:6" s="231" customFormat="1">
      <c r="A16" s="1607" t="s">
        <v>304</v>
      </c>
      <c r="B16" s="1607"/>
      <c r="C16" s="1607"/>
      <c r="D16" s="1607"/>
      <c r="E16" s="1607"/>
      <c r="F16" s="1607"/>
    </row>
    <row r="17" spans="1:6" s="231" customFormat="1">
      <c r="A17" s="278"/>
      <c r="B17" s="80"/>
      <c r="C17" s="80"/>
      <c r="D17" s="80"/>
      <c r="E17" s="80"/>
      <c r="F17" s="80"/>
    </row>
  </sheetData>
  <mergeCells count="3">
    <mergeCell ref="A2:A3"/>
    <mergeCell ref="B2:F2"/>
    <mergeCell ref="A16:F16"/>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workbookViewId="0"/>
  </sheetViews>
  <sheetFormatPr defaultColWidth="9.140625" defaultRowHeight="15"/>
  <cols>
    <col min="1" max="1" width="6.42578125" style="122" bestFit="1" customWidth="1"/>
    <col min="2" max="2" width="20.5703125" style="122" bestFit="1" customWidth="1"/>
    <col min="3" max="3" width="10" style="122" bestFit="1" customWidth="1"/>
    <col min="4" max="4" width="13.85546875" style="122" bestFit="1" customWidth="1"/>
    <col min="5" max="5" width="9.5703125" style="122" customWidth="1"/>
    <col min="6" max="7" width="6" style="122" bestFit="1" customWidth="1"/>
    <col min="8" max="8" width="9.5703125" style="122" bestFit="1" customWidth="1"/>
    <col min="9" max="9" width="10.5703125" style="122" bestFit="1" customWidth="1"/>
    <col min="10" max="11" width="10" style="122" bestFit="1" customWidth="1"/>
    <col min="12" max="16384" width="9.140625" style="122"/>
  </cols>
  <sheetData>
    <row r="1" spans="1:11" ht="15.75" customHeight="1">
      <c r="A1" s="201" t="s">
        <v>1354</v>
      </c>
      <c r="B1" s="201"/>
      <c r="C1" s="201"/>
      <c r="D1" s="201"/>
      <c r="E1" s="201"/>
      <c r="F1" s="201"/>
      <c r="G1" s="201"/>
      <c r="H1" s="201"/>
      <c r="I1" s="201"/>
      <c r="J1" s="201"/>
    </row>
    <row r="2" spans="1:11" s="198" customFormat="1" ht="60">
      <c r="A2" s="830" t="s">
        <v>102</v>
      </c>
      <c r="B2" s="830" t="s">
        <v>305</v>
      </c>
      <c r="C2" s="831" t="s">
        <v>306</v>
      </c>
      <c r="D2" s="831" t="s">
        <v>307</v>
      </c>
      <c r="E2" s="832" t="s">
        <v>308</v>
      </c>
      <c r="F2" s="832" t="s">
        <v>309</v>
      </c>
      <c r="G2" s="832" t="s">
        <v>310</v>
      </c>
      <c r="H2" s="831" t="s">
        <v>311</v>
      </c>
      <c r="I2" s="831" t="s">
        <v>312</v>
      </c>
      <c r="J2" s="831" t="s">
        <v>313</v>
      </c>
    </row>
    <row r="3" spans="1:11" s="198" customFormat="1" ht="15" customHeight="1">
      <c r="A3" s="208">
        <v>1</v>
      </c>
      <c r="B3" s="364" t="s">
        <v>314</v>
      </c>
      <c r="C3" s="365">
        <v>123.8</v>
      </c>
      <c r="D3" s="365">
        <v>190008.869148</v>
      </c>
      <c r="E3" s="365">
        <v>2.13</v>
      </c>
      <c r="F3" s="365">
        <v>1.08</v>
      </c>
      <c r="G3" s="365">
        <v>0.34437800000000002</v>
      </c>
      <c r="H3" s="365">
        <v>1.62</v>
      </c>
      <c r="I3" s="365">
        <v>3.7088839999999998</v>
      </c>
      <c r="J3" s="365">
        <v>0.02</v>
      </c>
      <c r="K3" s="123"/>
    </row>
    <row r="4" spans="1:11" s="198" customFormat="1" ht="15" customHeight="1">
      <c r="A4" s="208">
        <v>2</v>
      </c>
      <c r="B4" s="364" t="s">
        <v>315</v>
      </c>
      <c r="C4" s="365">
        <v>892.46</v>
      </c>
      <c r="D4" s="365">
        <v>305107.32263299997</v>
      </c>
      <c r="E4" s="365">
        <v>3.43</v>
      </c>
      <c r="F4" s="365">
        <v>1.44</v>
      </c>
      <c r="G4" s="365">
        <v>0.46454699999999999</v>
      </c>
      <c r="H4" s="365">
        <v>1.87</v>
      </c>
      <c r="I4" s="365">
        <v>-5.2383790000000001</v>
      </c>
      <c r="J4" s="365">
        <v>0.02</v>
      </c>
    </row>
    <row r="5" spans="1:11" s="198" customFormat="1" ht="15" customHeight="1">
      <c r="A5" s="208">
        <v>3</v>
      </c>
      <c r="B5" s="364" t="s">
        <v>316</v>
      </c>
      <c r="C5" s="365">
        <v>88.78</v>
      </c>
      <c r="D5" s="365">
        <v>135761.61118800001</v>
      </c>
      <c r="E5" s="365">
        <v>1.53</v>
      </c>
      <c r="F5" s="365">
        <v>0.72</v>
      </c>
      <c r="G5" s="365">
        <v>0.192188</v>
      </c>
      <c r="H5" s="365">
        <v>1.46</v>
      </c>
      <c r="I5" s="365">
        <v>0.12925200000000001</v>
      </c>
      <c r="J5" s="365">
        <v>0.03</v>
      </c>
    </row>
    <row r="6" spans="1:11" s="198" customFormat="1" ht="15" customHeight="1">
      <c r="A6" s="208">
        <v>4</v>
      </c>
      <c r="B6" s="364" t="s">
        <v>317</v>
      </c>
      <c r="C6" s="365">
        <v>764.77</v>
      </c>
      <c r="D6" s="365">
        <v>1341125.118462</v>
      </c>
      <c r="E6" s="365">
        <v>15.07</v>
      </c>
      <c r="F6" s="365">
        <v>1.03</v>
      </c>
      <c r="G6" s="365">
        <v>0.411408</v>
      </c>
      <c r="H6" s="365">
        <v>1.42</v>
      </c>
      <c r="I6" s="365">
        <v>-1.4018299999999999</v>
      </c>
      <c r="J6" s="365">
        <v>0.02</v>
      </c>
    </row>
    <row r="7" spans="1:11" s="198" customFormat="1" ht="15" customHeight="1">
      <c r="A7" s="208">
        <v>5</v>
      </c>
      <c r="B7" s="364" t="s">
        <v>318</v>
      </c>
      <c r="C7" s="365">
        <v>2076.13</v>
      </c>
      <c r="D7" s="365">
        <v>679379.99252300011</v>
      </c>
      <c r="E7" s="365">
        <v>7.63</v>
      </c>
      <c r="F7" s="365">
        <v>0.71</v>
      </c>
      <c r="G7" s="365">
        <v>0.19220100000000001</v>
      </c>
      <c r="H7" s="365">
        <v>1.43</v>
      </c>
      <c r="I7" s="365">
        <v>1.1972339999999999</v>
      </c>
      <c r="J7" s="365">
        <v>0.02</v>
      </c>
    </row>
    <row r="8" spans="1:11" s="198" customFormat="1" ht="15" customHeight="1">
      <c r="A8" s="208">
        <v>6</v>
      </c>
      <c r="B8" s="364" t="s">
        <v>618</v>
      </c>
      <c r="C8" s="365">
        <v>994.09</v>
      </c>
      <c r="D8" s="365">
        <v>262802.02794399997</v>
      </c>
      <c r="E8" s="365">
        <v>2.95</v>
      </c>
      <c r="F8" s="365">
        <v>0.85</v>
      </c>
      <c r="G8" s="365">
        <v>0.25750099999999998</v>
      </c>
      <c r="H8" s="365">
        <v>1.49</v>
      </c>
      <c r="I8" s="365">
        <v>1.1036900000000001</v>
      </c>
      <c r="J8" s="365">
        <v>0.02</v>
      </c>
    </row>
    <row r="9" spans="1:11" s="198" customFormat="1" ht="15" customHeight="1">
      <c r="A9" s="208">
        <v>7</v>
      </c>
      <c r="B9" s="364" t="s">
        <v>319</v>
      </c>
      <c r="C9" s="365">
        <v>13532.37</v>
      </c>
      <c r="D9" s="365">
        <v>822396.13814300008</v>
      </c>
      <c r="E9" s="365">
        <v>9.24</v>
      </c>
      <c r="F9" s="365">
        <v>1.22</v>
      </c>
      <c r="G9" s="365">
        <v>0.56779999999999997</v>
      </c>
      <c r="H9" s="365">
        <v>1.43</v>
      </c>
      <c r="I9" s="365">
        <v>-5.9576770000000003</v>
      </c>
      <c r="J9" s="365">
        <v>0.02</v>
      </c>
    </row>
    <row r="10" spans="1:11" s="198" customFormat="1" ht="15" customHeight="1">
      <c r="A10" s="208">
        <v>8</v>
      </c>
      <c r="B10" s="364" t="s">
        <v>320</v>
      </c>
      <c r="C10" s="365">
        <v>1248.3399999999999</v>
      </c>
      <c r="D10" s="365">
        <v>113781.589568</v>
      </c>
      <c r="E10" s="365">
        <v>1.28</v>
      </c>
      <c r="F10" s="365">
        <v>1.38</v>
      </c>
      <c r="G10" s="365">
        <v>0.422871</v>
      </c>
      <c r="H10" s="365">
        <v>1.87</v>
      </c>
      <c r="I10" s="365">
        <v>-4.4621230000000001</v>
      </c>
      <c r="J10" s="365">
        <v>0.03</v>
      </c>
    </row>
    <row r="11" spans="1:11" s="198" customFormat="1" ht="15" customHeight="1">
      <c r="A11" s="208">
        <v>9</v>
      </c>
      <c r="B11" s="364" t="s">
        <v>321</v>
      </c>
      <c r="C11" s="365">
        <v>275.02999999999997</v>
      </c>
      <c r="D11" s="365">
        <v>421683.46659999999</v>
      </c>
      <c r="E11" s="365">
        <v>4.74</v>
      </c>
      <c r="F11" s="365">
        <v>1.39</v>
      </c>
      <c r="G11" s="365">
        <v>0.47236</v>
      </c>
      <c r="H11" s="365">
        <v>1.79</v>
      </c>
      <c r="I11" s="365">
        <v>-3.164336</v>
      </c>
      <c r="J11" s="365">
        <v>0.02</v>
      </c>
    </row>
    <row r="12" spans="1:11" s="198" customFormat="1" ht="15" customHeight="1">
      <c r="A12" s="208">
        <v>10</v>
      </c>
      <c r="B12" s="364" t="s">
        <v>322</v>
      </c>
      <c r="C12" s="365">
        <v>621.76</v>
      </c>
      <c r="D12" s="365">
        <v>265485.29638499999</v>
      </c>
      <c r="E12" s="365">
        <v>2.98</v>
      </c>
      <c r="F12" s="365">
        <v>1.27</v>
      </c>
      <c r="G12" s="365">
        <v>0.32392599999999999</v>
      </c>
      <c r="H12" s="365">
        <v>1.97</v>
      </c>
      <c r="I12" s="365">
        <v>1.2799130000000001</v>
      </c>
      <c r="J12" s="365">
        <v>0.03</v>
      </c>
    </row>
    <row r="13" spans="1:11" s="198" customFormat="1" ht="15" customHeight="1">
      <c r="A13" s="208">
        <v>11</v>
      </c>
      <c r="B13" s="364" t="s">
        <v>323</v>
      </c>
      <c r="C13" s="365">
        <v>736.22</v>
      </c>
      <c r="D13" s="365">
        <v>155411.114141</v>
      </c>
      <c r="E13" s="365">
        <v>1.75</v>
      </c>
      <c r="F13" s="365">
        <v>1.07</v>
      </c>
      <c r="G13" s="365">
        <v>0.26666600000000001</v>
      </c>
      <c r="H13" s="365">
        <v>1.83</v>
      </c>
      <c r="I13" s="365">
        <v>-5.8651580000000001</v>
      </c>
      <c r="J13" s="365">
        <v>0.02</v>
      </c>
    </row>
    <row r="14" spans="1:11" s="198" customFormat="1" ht="15" customHeight="1">
      <c r="A14" s="208">
        <v>12</v>
      </c>
      <c r="B14" s="364" t="s">
        <v>324</v>
      </c>
      <c r="C14" s="365">
        <v>234.96</v>
      </c>
      <c r="D14" s="365">
        <v>207742.61265200001</v>
      </c>
      <c r="E14" s="365">
        <v>2.33</v>
      </c>
      <c r="F14" s="365">
        <v>0.3</v>
      </c>
      <c r="G14" s="365">
        <v>4.2562000000000003E-2</v>
      </c>
      <c r="H14" s="365">
        <v>1.28</v>
      </c>
      <c r="I14" s="365">
        <v>-6.7901850000000001</v>
      </c>
      <c r="J14" s="365">
        <v>0.02</v>
      </c>
    </row>
    <row r="15" spans="1:11" s="198" customFormat="1" ht="15" customHeight="1">
      <c r="A15" s="208">
        <v>13</v>
      </c>
      <c r="B15" s="364" t="s">
        <v>325</v>
      </c>
      <c r="C15" s="365">
        <v>96.42</v>
      </c>
      <c r="D15" s="365">
        <v>77421.083981999996</v>
      </c>
      <c r="E15" s="365">
        <v>0.87</v>
      </c>
      <c r="F15" s="365">
        <v>0.39</v>
      </c>
      <c r="G15" s="365">
        <v>8.5537000000000002E-2</v>
      </c>
      <c r="H15" s="365">
        <v>1.19</v>
      </c>
      <c r="I15" s="365">
        <v>-2.8840560000000002</v>
      </c>
      <c r="J15" s="365">
        <v>0.03</v>
      </c>
    </row>
    <row r="16" spans="1:11" s="198" customFormat="1" ht="15" customHeight="1">
      <c r="A16" s="208">
        <v>14</v>
      </c>
      <c r="B16" s="364" t="s">
        <v>326</v>
      </c>
      <c r="C16" s="365">
        <v>95.92</v>
      </c>
      <c r="D16" s="365">
        <v>102880.076407</v>
      </c>
      <c r="E16" s="365">
        <v>1.1599999999999999</v>
      </c>
      <c r="F16" s="365">
        <v>0.52</v>
      </c>
      <c r="G16" s="365">
        <v>0.12212000000000001</v>
      </c>
      <c r="H16" s="365">
        <v>1.32</v>
      </c>
      <c r="I16" s="365">
        <v>-7.9799990000000003</v>
      </c>
      <c r="J16" s="365">
        <v>0.02</v>
      </c>
    </row>
    <row r="17" spans="1:10" s="198" customFormat="1" ht="15" customHeight="1">
      <c r="A17" s="208">
        <v>15</v>
      </c>
      <c r="B17" s="364" t="s">
        <v>327</v>
      </c>
      <c r="C17" s="365">
        <v>1251.17</v>
      </c>
      <c r="D17" s="365">
        <v>447723.12764899997</v>
      </c>
      <c r="E17" s="365">
        <v>5.03</v>
      </c>
      <c r="F17" s="365">
        <v>0.65</v>
      </c>
      <c r="G17" s="365">
        <v>0.21981000000000001</v>
      </c>
      <c r="H17" s="365">
        <v>1.22</v>
      </c>
      <c r="I17" s="365">
        <v>1.383502</v>
      </c>
      <c r="J17" s="365">
        <v>0.03</v>
      </c>
    </row>
    <row r="18" spans="1:10" s="198" customFormat="1" ht="15" customHeight="1">
      <c r="A18" s="208">
        <v>16</v>
      </c>
      <c r="B18" s="364" t="s">
        <v>328</v>
      </c>
      <c r="C18" s="365">
        <v>239.93</v>
      </c>
      <c r="D18" s="365">
        <v>203464.60299000001</v>
      </c>
      <c r="E18" s="365">
        <v>2.29</v>
      </c>
      <c r="F18" s="365">
        <v>0.44</v>
      </c>
      <c r="G18" s="365">
        <v>0</v>
      </c>
      <c r="H18" s="365">
        <v>1.21</v>
      </c>
      <c r="I18" s="365">
        <v>5.7727380000000004</v>
      </c>
      <c r="J18" s="365">
        <v>0.03</v>
      </c>
    </row>
    <row r="19" spans="1:10" s="198" customFormat="1" ht="15" customHeight="1">
      <c r="A19" s="208">
        <v>17</v>
      </c>
      <c r="B19" s="364" t="s">
        <v>329</v>
      </c>
      <c r="C19" s="365">
        <v>1411.82</v>
      </c>
      <c r="D19" s="365">
        <v>904472.28119999997</v>
      </c>
      <c r="E19" s="365">
        <v>10.16</v>
      </c>
      <c r="F19" s="365">
        <v>1.01</v>
      </c>
      <c r="G19" s="365">
        <v>0.47159600000000002</v>
      </c>
      <c r="H19" s="365">
        <v>1.3</v>
      </c>
      <c r="I19" s="365">
        <v>-1.4338979999999999</v>
      </c>
      <c r="J19" s="365">
        <v>0.02</v>
      </c>
    </row>
    <row r="20" spans="1:10" s="198" customFormat="1" ht="15" customHeight="1">
      <c r="A20" s="208">
        <v>18</v>
      </c>
      <c r="B20" s="364" t="s">
        <v>330</v>
      </c>
      <c r="C20" s="365">
        <v>779.05</v>
      </c>
      <c r="D20" s="365">
        <v>63584.504553999999</v>
      </c>
      <c r="E20" s="365">
        <v>0.71</v>
      </c>
      <c r="F20" s="365">
        <v>1.24</v>
      </c>
      <c r="G20" s="365">
        <v>0.28650500000000001</v>
      </c>
      <c r="H20" s="365">
        <v>2.0499999999999998</v>
      </c>
      <c r="I20" s="365">
        <v>-3.6280610000000002</v>
      </c>
      <c r="J20" s="365">
        <v>0.03</v>
      </c>
    </row>
    <row r="21" spans="1:10" s="198" customFormat="1" ht="15" customHeight="1">
      <c r="A21" s="208">
        <v>19</v>
      </c>
      <c r="B21" s="364" t="s">
        <v>331</v>
      </c>
      <c r="C21" s="365">
        <v>619.02</v>
      </c>
      <c r="D21" s="365">
        <v>303251.36892099999</v>
      </c>
      <c r="E21" s="365">
        <v>3.41</v>
      </c>
      <c r="F21" s="365">
        <v>1.1200000000000001</v>
      </c>
      <c r="G21" s="365">
        <v>0.41187600000000002</v>
      </c>
      <c r="H21" s="365">
        <v>1.55</v>
      </c>
      <c r="I21" s="365">
        <v>-6.2857390000000004</v>
      </c>
      <c r="J21" s="365">
        <v>0.03</v>
      </c>
    </row>
    <row r="22" spans="1:10" s="198" customFormat="1" ht="15" customHeight="1">
      <c r="A22" s="208">
        <v>20</v>
      </c>
      <c r="B22" s="364" t="s">
        <v>332</v>
      </c>
      <c r="C22" s="365">
        <v>542.73</v>
      </c>
      <c r="D22" s="365">
        <v>203024.61085699999</v>
      </c>
      <c r="E22" s="365">
        <v>2.2799999999999998</v>
      </c>
      <c r="F22" s="365">
        <v>0.66</v>
      </c>
      <c r="G22" s="365">
        <v>0.175929</v>
      </c>
      <c r="H22" s="365">
        <v>1.39</v>
      </c>
      <c r="I22" s="365">
        <v>3.7562869999999999</v>
      </c>
      <c r="J22" s="365">
        <v>0.03</v>
      </c>
    </row>
    <row r="23" spans="1:10" s="198" customFormat="1" ht="15" customHeight="1">
      <c r="A23" s="208">
        <v>21</v>
      </c>
      <c r="B23" s="364" t="s">
        <v>333</v>
      </c>
      <c r="C23" s="365">
        <v>2847.92</v>
      </c>
      <c r="D23" s="365">
        <v>425043.129266</v>
      </c>
      <c r="E23" s="365">
        <v>4.7699999999999996</v>
      </c>
      <c r="F23" s="365">
        <v>0.88</v>
      </c>
      <c r="G23" s="365">
        <v>0.288991</v>
      </c>
      <c r="H23" s="365">
        <v>1.45</v>
      </c>
      <c r="I23" s="365">
        <v>-2.4148200000000002</v>
      </c>
      <c r="J23" s="365">
        <v>0.02</v>
      </c>
    </row>
    <row r="24" spans="1:10" s="198" customFormat="1" ht="15" customHeight="1">
      <c r="A24" s="208">
        <v>22</v>
      </c>
      <c r="B24" s="364" t="s">
        <v>334</v>
      </c>
      <c r="C24" s="365">
        <v>157.19999999999999</v>
      </c>
      <c r="D24" s="365">
        <v>143496.610349</v>
      </c>
      <c r="E24" s="365">
        <v>1.61</v>
      </c>
      <c r="F24" s="365">
        <v>0.85</v>
      </c>
      <c r="G24" s="365">
        <v>0.273231</v>
      </c>
      <c r="H24" s="365">
        <v>1.43</v>
      </c>
      <c r="I24" s="365">
        <v>-1.8568519999999999</v>
      </c>
      <c r="J24" s="365">
        <v>0.03</v>
      </c>
    </row>
    <row r="25" spans="1:10" s="198" customFormat="1" ht="15" customHeight="1">
      <c r="A25" s="208">
        <v>23</v>
      </c>
      <c r="B25" s="364" t="s">
        <v>335</v>
      </c>
      <c r="C25" s="365">
        <v>288.7</v>
      </c>
      <c r="D25" s="365">
        <v>128607.90033400001</v>
      </c>
      <c r="E25" s="365">
        <v>1.44</v>
      </c>
      <c r="F25" s="365">
        <v>1.1299999999999999</v>
      </c>
      <c r="G25" s="365">
        <v>0.47816500000000001</v>
      </c>
      <c r="H25" s="365">
        <v>1.45</v>
      </c>
      <c r="I25" s="365">
        <v>1.990713</v>
      </c>
      <c r="J25" s="365">
        <v>0.03</v>
      </c>
    </row>
    <row r="26" spans="1:10" s="198" customFormat="1" ht="15" customHeight="1">
      <c r="A26" s="208">
        <v>24</v>
      </c>
      <c r="B26" s="364" t="s">
        <v>336</v>
      </c>
      <c r="C26" s="365">
        <v>361.81</v>
      </c>
      <c r="D26" s="365">
        <v>415072.844301</v>
      </c>
      <c r="E26" s="365">
        <v>4.66</v>
      </c>
      <c r="F26" s="365">
        <v>0.64</v>
      </c>
      <c r="G26" s="365">
        <v>0.18712000000000001</v>
      </c>
      <c r="H26" s="365">
        <v>1.32</v>
      </c>
      <c r="I26" s="365">
        <v>-4.1265450000000001</v>
      </c>
      <c r="J26" s="365">
        <v>0.02</v>
      </c>
    </row>
    <row r="27" spans="1:10" s="198" customFormat="1" ht="15" customHeight="1">
      <c r="A27" s="208">
        <v>25</v>
      </c>
      <c r="B27" s="364" t="s">
        <v>337</v>
      </c>
      <c r="C27" s="365">
        <v>9696.67</v>
      </c>
      <c r="D27" s="365">
        <v>158410.55377599999</v>
      </c>
      <c r="E27" s="365">
        <v>1.78</v>
      </c>
      <c r="F27" s="365">
        <v>1.52</v>
      </c>
      <c r="G27" s="365">
        <v>0.43609900000000001</v>
      </c>
      <c r="H27" s="365">
        <v>2.0299999999999998</v>
      </c>
      <c r="I27" s="365">
        <v>-8.3688330000000004</v>
      </c>
      <c r="J27" s="365">
        <v>0.03</v>
      </c>
    </row>
    <row r="28" spans="1:10" s="198" customFormat="1" ht="15" customHeight="1">
      <c r="A28" s="208">
        <v>26</v>
      </c>
      <c r="B28" s="364" t="s">
        <v>338</v>
      </c>
      <c r="C28" s="365">
        <v>489.39</v>
      </c>
      <c r="D28" s="365">
        <v>108470.370509</v>
      </c>
      <c r="E28" s="365">
        <v>1.22</v>
      </c>
      <c r="F28" s="365">
        <v>0.83</v>
      </c>
      <c r="G28" s="365">
        <v>0.19908500000000001</v>
      </c>
      <c r="H28" s="365">
        <v>1.65</v>
      </c>
      <c r="I28" s="365">
        <v>-0.35055900000000001</v>
      </c>
      <c r="J28" s="365">
        <v>0.04</v>
      </c>
    </row>
    <row r="29" spans="1:10" s="198" customFormat="1" ht="15" customHeight="1">
      <c r="A29" s="208">
        <v>27</v>
      </c>
      <c r="B29" s="364" t="s">
        <v>339</v>
      </c>
      <c r="C29" s="365">
        <v>9300.6</v>
      </c>
      <c r="D29" s="365">
        <v>140638.153326</v>
      </c>
      <c r="E29" s="365">
        <v>1.58</v>
      </c>
      <c r="F29" s="365">
        <v>1.3</v>
      </c>
      <c r="G29" s="365">
        <v>0.34895300000000001</v>
      </c>
      <c r="H29" s="365">
        <v>1.94</v>
      </c>
      <c r="I29" s="365">
        <v>-6.371359</v>
      </c>
      <c r="J29" s="365">
        <v>0.03</v>
      </c>
    </row>
    <row r="30" spans="1:10" s="198" customFormat="1" ht="15" customHeight="1">
      <c r="A30" s="208">
        <v>28</v>
      </c>
      <c r="B30" s="364" t="s">
        <v>340</v>
      </c>
      <c r="C30" s="365">
        <v>432.03</v>
      </c>
      <c r="D30" s="365">
        <v>90256.223780999993</v>
      </c>
      <c r="E30" s="365">
        <v>1.01</v>
      </c>
      <c r="F30" s="365">
        <v>2.0499999999999998</v>
      </c>
      <c r="G30" s="365">
        <v>0.45672600000000002</v>
      </c>
      <c r="H30" s="365">
        <v>2.68</v>
      </c>
      <c r="I30" s="365">
        <v>3.2992889999999999</v>
      </c>
      <c r="J30" s="365">
        <v>0.03</v>
      </c>
    </row>
    <row r="31" spans="1:10" s="198" customFormat="1" ht="15" customHeight="1">
      <c r="A31" s="208">
        <v>29</v>
      </c>
      <c r="B31" s="364" t="s">
        <v>766</v>
      </c>
      <c r="C31" s="365">
        <v>159.66999999999999</v>
      </c>
      <c r="D31" s="365">
        <v>85121.244544000001</v>
      </c>
      <c r="E31" s="365">
        <v>0.96</v>
      </c>
      <c r="F31" s="365">
        <v>1.02</v>
      </c>
      <c r="G31" s="365">
        <v>0.41051700000000002</v>
      </c>
      <c r="H31" s="365">
        <v>1.4</v>
      </c>
      <c r="I31" s="365">
        <v>-0.76263400000000003</v>
      </c>
      <c r="J31" s="365">
        <v>0.04</v>
      </c>
    </row>
    <row r="32" spans="1:10" s="198" customFormat="1" ht="15" customHeight="1">
      <c r="A32" s="208">
        <v>30</v>
      </c>
      <c r="B32" s="364" t="s">
        <v>341</v>
      </c>
      <c r="C32" s="365">
        <v>965.04</v>
      </c>
      <c r="D32" s="365">
        <v>0</v>
      </c>
      <c r="E32" s="365">
        <v>2.12</v>
      </c>
      <c r="F32" s="365">
        <v>0.7</v>
      </c>
      <c r="G32" s="365">
        <v>6.8394999999999997E-2</v>
      </c>
      <c r="H32" s="365">
        <v>2.36</v>
      </c>
      <c r="I32" s="365">
        <v>-0.53667200000000004</v>
      </c>
      <c r="J32" s="365">
        <v>0.03</v>
      </c>
    </row>
    <row r="33" spans="1:10" s="198" customFormat="1" ht="15" customHeight="1">
      <c r="A33" s="366"/>
      <c r="B33" s="367"/>
      <c r="C33" s="368"/>
      <c r="D33" s="368"/>
      <c r="E33" s="369"/>
      <c r="F33" s="370"/>
      <c r="G33" s="371"/>
      <c r="H33" s="371"/>
      <c r="I33" s="372"/>
      <c r="J33" s="372"/>
    </row>
    <row r="34" spans="1:10" s="198" customFormat="1" ht="36" customHeight="1">
      <c r="A34" s="1594" t="s">
        <v>1220</v>
      </c>
      <c r="B34" s="1594"/>
      <c r="C34" s="1594"/>
      <c r="D34" s="1594"/>
      <c r="E34" s="1594"/>
      <c r="F34" s="1594"/>
      <c r="G34" s="1594"/>
      <c r="H34" s="1594"/>
      <c r="I34" s="1594"/>
      <c r="J34" s="1594"/>
    </row>
    <row r="35" spans="1:10" s="198" customFormat="1" ht="30.75" customHeight="1">
      <c r="A35" s="1594" t="s">
        <v>342</v>
      </c>
      <c r="B35" s="1594"/>
      <c r="C35" s="1594"/>
      <c r="D35" s="1594"/>
      <c r="E35" s="1594"/>
      <c r="F35" s="1594"/>
      <c r="G35" s="1594"/>
      <c r="H35" s="1594"/>
      <c r="I35" s="1594"/>
      <c r="J35" s="1594"/>
    </row>
    <row r="36" spans="1:10" s="198" customFormat="1">
      <c r="A36" s="1594" t="s">
        <v>343</v>
      </c>
      <c r="B36" s="1594"/>
      <c r="C36" s="1594"/>
      <c r="D36" s="1594"/>
      <c r="E36" s="1594"/>
      <c r="F36" s="1594"/>
      <c r="G36" s="1594"/>
      <c r="H36" s="1594"/>
      <c r="I36" s="1594"/>
      <c r="J36" s="1594"/>
    </row>
    <row r="37" spans="1:10" s="198" customFormat="1" ht="32.25" customHeight="1">
      <c r="A37" s="1594" t="s">
        <v>344</v>
      </c>
      <c r="B37" s="1594"/>
      <c r="C37" s="1594"/>
      <c r="D37" s="1594"/>
      <c r="E37" s="1594"/>
      <c r="F37" s="1594"/>
      <c r="G37" s="1594"/>
      <c r="H37" s="1594"/>
      <c r="I37" s="1594"/>
      <c r="J37" s="1594"/>
    </row>
    <row r="38" spans="1:10" s="198" customFormat="1">
      <c r="A38" s="1594" t="s">
        <v>345</v>
      </c>
      <c r="B38" s="1594"/>
      <c r="C38" s="1594"/>
      <c r="D38" s="1594"/>
      <c r="E38" s="1594"/>
      <c r="F38" s="1594"/>
      <c r="G38" s="1594"/>
      <c r="H38" s="1594"/>
      <c r="I38" s="1594"/>
      <c r="J38" s="1594"/>
    </row>
    <row r="39" spans="1:10" s="198" customFormat="1">
      <c r="A39" s="200" t="s">
        <v>301</v>
      </c>
      <c r="H39" s="199"/>
    </row>
    <row r="40" spans="1:10" s="198" customFormat="1"/>
  </sheetData>
  <mergeCells count="5">
    <mergeCell ref="A34:J34"/>
    <mergeCell ref="A35:J35"/>
    <mergeCell ref="A36:J36"/>
    <mergeCell ref="A37:J37"/>
    <mergeCell ref="A38:J38"/>
  </mergeCells>
  <printOptions horizontalCentered="1"/>
  <pageMargins left="0.78431372549019618" right="0.78431372549019618" top="0.98039215686274517" bottom="0.98039215686274517" header="0.50980392156862753" footer="0.50980392156862753"/>
  <pageSetup paperSize="9" fitToHeight="0" orientation="landscape"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showGridLines="0" workbookViewId="0"/>
  </sheetViews>
  <sheetFormatPr defaultColWidth="9.140625" defaultRowHeight="12"/>
  <cols>
    <col min="1" max="1" width="6.42578125" style="124" bestFit="1" customWidth="1"/>
    <col min="2" max="2" width="20.5703125" style="124" bestFit="1" customWidth="1"/>
    <col min="3" max="3" width="14.5703125" style="124" bestFit="1" customWidth="1"/>
    <col min="4" max="4" width="13.85546875" style="124" bestFit="1" customWidth="1"/>
    <col min="5" max="5" width="9.85546875" style="124" customWidth="1"/>
    <col min="6" max="6" width="7.85546875" style="124" customWidth="1"/>
    <col min="7" max="7" width="9" style="124" customWidth="1"/>
    <col min="8" max="8" width="9.5703125" style="124" bestFit="1" customWidth="1"/>
    <col min="9" max="9" width="10.5703125" style="124" bestFit="1" customWidth="1"/>
    <col min="10" max="10" width="11.5703125" style="124" customWidth="1"/>
    <col min="11" max="11" width="30.42578125" style="124" bestFit="1" customWidth="1"/>
    <col min="12" max="12" width="4.5703125" style="124" bestFit="1" customWidth="1"/>
    <col min="13" max="16384" width="9.140625" style="124"/>
  </cols>
  <sheetData>
    <row r="1" spans="1:11">
      <c r="A1" s="209" t="s">
        <v>1355</v>
      </c>
      <c r="B1" s="209"/>
      <c r="C1" s="209"/>
      <c r="D1" s="209"/>
      <c r="E1" s="209"/>
      <c r="F1" s="209"/>
      <c r="G1" s="209"/>
      <c r="H1" s="209"/>
      <c r="I1" s="209"/>
      <c r="J1" s="209"/>
      <c r="K1" s="209"/>
    </row>
    <row r="2" spans="1:11" s="125" customFormat="1" ht="48">
      <c r="A2" s="833" t="s">
        <v>346</v>
      </c>
      <c r="B2" s="833" t="s">
        <v>305</v>
      </c>
      <c r="C2" s="834" t="s">
        <v>306</v>
      </c>
      <c r="D2" s="834" t="s">
        <v>307</v>
      </c>
      <c r="E2" s="833" t="s">
        <v>308</v>
      </c>
      <c r="F2" s="833" t="s">
        <v>309</v>
      </c>
      <c r="G2" s="833" t="s">
        <v>310</v>
      </c>
      <c r="H2" s="834" t="s">
        <v>311</v>
      </c>
      <c r="I2" s="834" t="s">
        <v>312</v>
      </c>
      <c r="J2" s="834" t="s">
        <v>313</v>
      </c>
    </row>
    <row r="3" spans="1:11" s="125" customFormat="1" ht="15">
      <c r="A3" s="208">
        <v>1</v>
      </c>
      <c r="B3" s="364" t="s">
        <v>347</v>
      </c>
      <c r="C3" s="365">
        <v>114</v>
      </c>
      <c r="D3" s="365">
        <v>69262.679999999993</v>
      </c>
      <c r="E3" s="365">
        <v>0.64</v>
      </c>
      <c r="F3" s="365">
        <v>2.04</v>
      </c>
      <c r="G3" s="365">
        <v>0.44</v>
      </c>
      <c r="H3" s="365">
        <v>2.4</v>
      </c>
      <c r="I3" s="365">
        <v>-6.01</v>
      </c>
      <c r="J3" s="365">
        <v>0.02</v>
      </c>
      <c r="K3" s="232"/>
    </row>
    <row r="4" spans="1:11" s="125" customFormat="1" ht="25.5">
      <c r="A4" s="208">
        <v>2</v>
      </c>
      <c r="B4" s="364" t="s">
        <v>348</v>
      </c>
      <c r="C4" s="365">
        <v>432.03</v>
      </c>
      <c r="D4" s="365">
        <v>101284.54</v>
      </c>
      <c r="E4" s="365">
        <v>0.93</v>
      </c>
      <c r="F4" s="365">
        <v>2.1</v>
      </c>
      <c r="G4" s="365">
        <v>0.49</v>
      </c>
      <c r="H4" s="365">
        <v>1.94</v>
      </c>
      <c r="I4" s="365">
        <v>-4.99</v>
      </c>
      <c r="J4" s="365">
        <v>0.03</v>
      </c>
      <c r="K4" s="232"/>
    </row>
    <row r="5" spans="1:11" s="125" customFormat="1" ht="25.5">
      <c r="A5" s="208">
        <v>3</v>
      </c>
      <c r="B5" s="364" t="s">
        <v>349</v>
      </c>
      <c r="C5" s="365">
        <v>71.89</v>
      </c>
      <c r="D5" s="365">
        <v>71003.960000000006</v>
      </c>
      <c r="E5" s="365">
        <v>0.65</v>
      </c>
      <c r="F5" s="365">
        <v>0.55000000000000004</v>
      </c>
      <c r="G5" s="365">
        <v>0.12</v>
      </c>
      <c r="H5" s="365">
        <v>1.2</v>
      </c>
      <c r="I5" s="365">
        <v>-2.4500000000000002</v>
      </c>
      <c r="J5" s="365">
        <v>0.02</v>
      </c>
      <c r="K5" s="232"/>
    </row>
    <row r="6" spans="1:11" s="125" customFormat="1" ht="15">
      <c r="A6" s="208">
        <v>4</v>
      </c>
      <c r="B6" s="364" t="s">
        <v>350</v>
      </c>
      <c r="C6" s="365">
        <v>95.92</v>
      </c>
      <c r="D6" s="365">
        <v>132615.6</v>
      </c>
      <c r="E6" s="365">
        <v>1.22</v>
      </c>
      <c r="F6" s="365">
        <v>0.53</v>
      </c>
      <c r="G6" s="365">
        <v>0.15</v>
      </c>
      <c r="H6" s="365">
        <v>1.31</v>
      </c>
      <c r="I6" s="365">
        <v>-11.82</v>
      </c>
      <c r="J6" s="365">
        <v>0.02</v>
      </c>
      <c r="K6" s="232"/>
    </row>
    <row r="7" spans="1:11" s="125" customFormat="1" ht="15">
      <c r="A7" s="208">
        <v>5</v>
      </c>
      <c r="B7" s="364" t="s">
        <v>351</v>
      </c>
      <c r="C7" s="365">
        <v>618.61</v>
      </c>
      <c r="D7" s="365">
        <v>330027.67</v>
      </c>
      <c r="E7" s="365">
        <v>3.04</v>
      </c>
      <c r="F7" s="365">
        <v>1.1299999999999999</v>
      </c>
      <c r="G7" s="365">
        <v>0.38</v>
      </c>
      <c r="H7" s="365">
        <v>1.91</v>
      </c>
      <c r="I7" s="365">
        <v>-5.9</v>
      </c>
      <c r="J7" s="365">
        <v>0.02</v>
      </c>
      <c r="K7" s="232"/>
    </row>
    <row r="8" spans="1:11" s="125" customFormat="1" ht="15">
      <c r="A8" s="208">
        <v>6</v>
      </c>
      <c r="B8" s="364" t="s">
        <v>352</v>
      </c>
      <c r="C8" s="365">
        <v>279.26</v>
      </c>
      <c r="D8" s="365">
        <v>108964.43</v>
      </c>
      <c r="E8" s="365">
        <v>1</v>
      </c>
      <c r="F8" s="365">
        <v>0.62</v>
      </c>
      <c r="G8" s="365">
        <v>0.09</v>
      </c>
      <c r="H8" s="365">
        <v>3.13</v>
      </c>
      <c r="I8" s="365">
        <v>-20.329999999999998</v>
      </c>
      <c r="J8" s="365">
        <v>0.03</v>
      </c>
      <c r="K8" s="232"/>
    </row>
    <row r="9" spans="1:11" s="125" customFormat="1" ht="15">
      <c r="A9" s="208">
        <v>7</v>
      </c>
      <c r="B9" s="364" t="s">
        <v>353</v>
      </c>
      <c r="C9" s="365">
        <v>123.8</v>
      </c>
      <c r="D9" s="365">
        <v>192473.66</v>
      </c>
      <c r="E9" s="365">
        <v>1.77</v>
      </c>
      <c r="F9" s="365">
        <v>1.04</v>
      </c>
      <c r="G9" s="365">
        <v>0.3</v>
      </c>
      <c r="H9" s="365">
        <v>1.74</v>
      </c>
      <c r="I9" s="365">
        <v>-10.56</v>
      </c>
      <c r="J9" s="365">
        <v>0.02</v>
      </c>
      <c r="K9" s="232"/>
    </row>
    <row r="10" spans="1:11" s="125" customFormat="1" ht="15">
      <c r="A10" s="208">
        <v>8</v>
      </c>
      <c r="B10" s="364" t="s">
        <v>354</v>
      </c>
      <c r="C10" s="365">
        <v>159.66999999999999</v>
      </c>
      <c r="D10" s="365">
        <v>95477.91</v>
      </c>
      <c r="E10" s="365">
        <v>0.88</v>
      </c>
      <c r="F10" s="365">
        <v>0.99</v>
      </c>
      <c r="G10" s="365">
        <v>0.37</v>
      </c>
      <c r="H10" s="365">
        <v>1.48</v>
      </c>
      <c r="I10" s="365">
        <v>-11.28</v>
      </c>
      <c r="J10" s="365">
        <v>0.03</v>
      </c>
      <c r="K10" s="232"/>
    </row>
    <row r="11" spans="1:11" s="125" customFormat="1" ht="15">
      <c r="A11" s="208">
        <v>9</v>
      </c>
      <c r="B11" s="364" t="s">
        <v>1217</v>
      </c>
      <c r="C11" s="365">
        <v>730.98</v>
      </c>
      <c r="D11" s="365">
        <v>101759.73</v>
      </c>
      <c r="E11" s="365">
        <v>0.94</v>
      </c>
      <c r="F11" s="365">
        <v>1.74</v>
      </c>
      <c r="G11" s="365">
        <v>0.38</v>
      </c>
      <c r="H11" s="365">
        <v>2.09</v>
      </c>
      <c r="I11" s="365">
        <v>-7.0000000000000007E-2</v>
      </c>
      <c r="J11" s="365">
        <v>0.02</v>
      </c>
      <c r="K11" s="232"/>
    </row>
    <row r="12" spans="1:11" s="125" customFormat="1" ht="25.5">
      <c r="A12" s="208">
        <v>10</v>
      </c>
      <c r="B12" s="364" t="s">
        <v>355</v>
      </c>
      <c r="C12" s="365">
        <v>4338.51</v>
      </c>
      <c r="D12" s="365">
        <v>60066.61</v>
      </c>
      <c r="E12" s="365">
        <v>0.55000000000000004</v>
      </c>
      <c r="F12" s="365">
        <v>1.47</v>
      </c>
      <c r="G12" s="365">
        <v>0.3</v>
      </c>
      <c r="H12" s="365">
        <v>1.89</v>
      </c>
      <c r="I12" s="365">
        <v>-16</v>
      </c>
      <c r="J12" s="365">
        <v>0.02</v>
      </c>
      <c r="K12" s="232"/>
    </row>
    <row r="13" spans="1:11" s="125" customFormat="1" ht="15">
      <c r="A13" s="208">
        <v>11</v>
      </c>
      <c r="B13" s="364" t="s">
        <v>356</v>
      </c>
      <c r="C13" s="365">
        <v>2846.58</v>
      </c>
      <c r="D13" s="365">
        <v>431631.66</v>
      </c>
      <c r="E13" s="365">
        <v>3.98</v>
      </c>
      <c r="F13" s="365">
        <v>0.86</v>
      </c>
      <c r="G13" s="365">
        <v>0.27</v>
      </c>
      <c r="H13" s="365">
        <v>0.98</v>
      </c>
      <c r="I13" s="365">
        <v>-5.67</v>
      </c>
      <c r="J13" s="365">
        <v>0.02</v>
      </c>
      <c r="K13" s="232"/>
    </row>
    <row r="14" spans="1:11" s="125" customFormat="1" ht="15">
      <c r="A14" s="208">
        <v>12</v>
      </c>
      <c r="B14" s="364" t="s">
        <v>357</v>
      </c>
      <c r="C14" s="365">
        <v>24.09</v>
      </c>
      <c r="D14" s="365">
        <v>67404.259999999995</v>
      </c>
      <c r="E14" s="365">
        <v>0.62</v>
      </c>
      <c r="F14" s="365">
        <v>0.31</v>
      </c>
      <c r="G14" s="365">
        <v>0.05</v>
      </c>
      <c r="H14" s="365">
        <v>1.36</v>
      </c>
      <c r="I14" s="365">
        <v>-9.64</v>
      </c>
      <c r="J14" s="365">
        <v>0.02</v>
      </c>
      <c r="K14" s="232"/>
    </row>
    <row r="15" spans="1:11" s="125" customFormat="1" ht="15">
      <c r="A15" s="208">
        <v>13</v>
      </c>
      <c r="B15" s="364" t="s">
        <v>358</v>
      </c>
      <c r="C15" s="365">
        <v>161.51</v>
      </c>
      <c r="D15" s="365">
        <v>85152.14</v>
      </c>
      <c r="E15" s="365">
        <v>0.78</v>
      </c>
      <c r="F15" s="365">
        <v>0.27</v>
      </c>
      <c r="G15" s="365">
        <v>0.02</v>
      </c>
      <c r="H15" s="365">
        <v>2.56</v>
      </c>
      <c r="I15" s="365">
        <v>-6.19</v>
      </c>
      <c r="J15" s="365">
        <v>0.02</v>
      </c>
      <c r="K15" s="232"/>
    </row>
    <row r="16" spans="1:11" s="125" customFormat="1" ht="15">
      <c r="A16" s="208">
        <v>14</v>
      </c>
      <c r="B16" s="364" t="s">
        <v>359</v>
      </c>
      <c r="C16" s="365">
        <v>6162.73</v>
      </c>
      <c r="D16" s="365">
        <v>102394.33</v>
      </c>
      <c r="E16" s="365">
        <v>0.94</v>
      </c>
      <c r="F16" s="365">
        <v>1.54</v>
      </c>
      <c r="G16" s="365">
        <v>0.35</v>
      </c>
      <c r="H16" s="365">
        <v>1.73</v>
      </c>
      <c r="I16" s="365">
        <v>-11.39</v>
      </c>
      <c r="J16" s="365">
        <v>0.03</v>
      </c>
      <c r="K16" s="232"/>
    </row>
    <row r="17" spans="1:11" s="125" customFormat="1" ht="25.5">
      <c r="A17" s="208">
        <v>15</v>
      </c>
      <c r="B17" s="364" t="s">
        <v>360</v>
      </c>
      <c r="C17" s="365">
        <v>83.43</v>
      </c>
      <c r="D17" s="365">
        <v>77588.570000000007</v>
      </c>
      <c r="E17" s="365">
        <v>0.71</v>
      </c>
      <c r="F17" s="365">
        <v>0.41</v>
      </c>
      <c r="G17" s="365">
        <v>0.08</v>
      </c>
      <c r="H17" s="365">
        <v>1.08</v>
      </c>
      <c r="I17" s="365">
        <v>-5.64</v>
      </c>
      <c r="J17" s="365">
        <v>0.02</v>
      </c>
      <c r="K17" s="232"/>
    </row>
    <row r="18" spans="1:11" s="125" customFormat="1" ht="15">
      <c r="A18" s="208">
        <v>16</v>
      </c>
      <c r="B18" s="364" t="s">
        <v>361</v>
      </c>
      <c r="C18" s="365">
        <v>27.41</v>
      </c>
      <c r="D18" s="365">
        <v>67228.11</v>
      </c>
      <c r="E18" s="365">
        <v>0.62</v>
      </c>
      <c r="F18" s="365">
        <v>0.9</v>
      </c>
      <c r="G18" s="365">
        <v>0.23</v>
      </c>
      <c r="H18" s="365">
        <v>1.71</v>
      </c>
      <c r="I18" s="365">
        <v>-2.62</v>
      </c>
      <c r="J18" s="365">
        <v>0.02</v>
      </c>
      <c r="K18" s="232"/>
    </row>
    <row r="19" spans="1:11" s="125" customFormat="1" ht="15">
      <c r="A19" s="208">
        <v>17</v>
      </c>
      <c r="B19" s="364" t="s">
        <v>362</v>
      </c>
      <c r="C19" s="365">
        <v>131.69999999999999</v>
      </c>
      <c r="D19" s="365">
        <v>100163.29</v>
      </c>
      <c r="E19" s="365">
        <v>0.92</v>
      </c>
      <c r="F19" s="365">
        <v>0.96</v>
      </c>
      <c r="G19" s="365">
        <v>0.32</v>
      </c>
      <c r="H19" s="365">
        <v>1.2</v>
      </c>
      <c r="I19" s="365">
        <v>-3.57</v>
      </c>
      <c r="J19" s="365">
        <v>0.03</v>
      </c>
      <c r="K19" s="232"/>
    </row>
    <row r="20" spans="1:11" s="125" customFormat="1" ht="15">
      <c r="A20" s="208">
        <v>18</v>
      </c>
      <c r="B20" s="364" t="s">
        <v>363</v>
      </c>
      <c r="C20" s="365">
        <v>542.73</v>
      </c>
      <c r="D20" s="365">
        <v>186265.03</v>
      </c>
      <c r="E20" s="365">
        <v>1.72</v>
      </c>
      <c r="F20" s="365">
        <v>0.71</v>
      </c>
      <c r="G20" s="365">
        <v>0.17</v>
      </c>
      <c r="H20" s="365">
        <v>1.27</v>
      </c>
      <c r="I20" s="365">
        <v>-1.67</v>
      </c>
      <c r="J20" s="365">
        <v>0.02</v>
      </c>
      <c r="K20" s="232"/>
    </row>
    <row r="21" spans="1:11" s="125" customFormat="1" ht="15">
      <c r="A21" s="208">
        <v>19</v>
      </c>
      <c r="B21" s="364" t="s">
        <v>364</v>
      </c>
      <c r="C21" s="365">
        <v>762.86</v>
      </c>
      <c r="D21" s="365">
        <v>1314780.79</v>
      </c>
      <c r="E21" s="365">
        <v>12.11</v>
      </c>
      <c r="F21" s="365">
        <v>1</v>
      </c>
      <c r="G21" s="365">
        <v>0.38</v>
      </c>
      <c r="H21" s="365">
        <v>1.44</v>
      </c>
      <c r="I21" s="365">
        <v>0.21</v>
      </c>
      <c r="J21" s="365">
        <v>0.02</v>
      </c>
      <c r="K21" s="232"/>
    </row>
    <row r="22" spans="1:11" s="125" customFormat="1" ht="25.5">
      <c r="A22" s="208">
        <v>20</v>
      </c>
      <c r="B22" s="364" t="s">
        <v>365</v>
      </c>
      <c r="C22" s="365">
        <v>2152.2199999999998</v>
      </c>
      <c r="D22" s="365">
        <v>76747.03</v>
      </c>
      <c r="E22" s="365">
        <v>0.71</v>
      </c>
      <c r="F22" s="365">
        <v>0.61</v>
      </c>
      <c r="G22" s="365">
        <v>0.12</v>
      </c>
      <c r="H22" s="365">
        <v>1.63</v>
      </c>
      <c r="I22" s="365">
        <v>0.3</v>
      </c>
      <c r="J22" s="365">
        <v>0.02</v>
      </c>
      <c r="K22" s="232"/>
    </row>
    <row r="23" spans="1:11" s="125" customFormat="1" ht="15">
      <c r="A23" s="208">
        <v>21</v>
      </c>
      <c r="B23" s="364" t="s">
        <v>366</v>
      </c>
      <c r="C23" s="365">
        <v>40</v>
      </c>
      <c r="D23" s="365">
        <v>64584.2</v>
      </c>
      <c r="E23" s="365">
        <v>0.6</v>
      </c>
      <c r="F23" s="365">
        <v>0.59</v>
      </c>
      <c r="G23" s="365">
        <v>0.09</v>
      </c>
      <c r="H23" s="365">
        <v>1.52</v>
      </c>
      <c r="I23" s="365">
        <v>-12.65</v>
      </c>
      <c r="J23" s="365">
        <v>0.02</v>
      </c>
      <c r="K23" s="232"/>
    </row>
    <row r="24" spans="1:11" s="125" customFormat="1" ht="15">
      <c r="A24" s="208">
        <v>22</v>
      </c>
      <c r="B24" s="364" t="s">
        <v>367</v>
      </c>
      <c r="C24" s="365">
        <v>224.72</v>
      </c>
      <c r="D24" s="365">
        <v>99687.28</v>
      </c>
      <c r="E24" s="365">
        <v>0.92</v>
      </c>
      <c r="F24" s="365">
        <v>1.1200000000000001</v>
      </c>
      <c r="G24" s="365">
        <v>0.24</v>
      </c>
      <c r="H24" s="365">
        <v>1.61</v>
      </c>
      <c r="I24" s="365">
        <v>-9.2799999999999994</v>
      </c>
      <c r="J24" s="365">
        <v>0.02</v>
      </c>
      <c r="K24" s="232"/>
    </row>
    <row r="25" spans="1:11" s="125" customFormat="1" ht="15">
      <c r="A25" s="208">
        <v>23</v>
      </c>
      <c r="B25" s="364" t="s">
        <v>368</v>
      </c>
      <c r="C25" s="365">
        <v>234.96</v>
      </c>
      <c r="D25" s="365">
        <v>224803.20000000001</v>
      </c>
      <c r="E25" s="365">
        <v>2.0699999999999998</v>
      </c>
      <c r="F25" s="365">
        <v>0.25</v>
      </c>
      <c r="G25" s="365">
        <v>0.03</v>
      </c>
      <c r="H25" s="365">
        <v>1.42</v>
      </c>
      <c r="I25" s="365">
        <v>-14.54</v>
      </c>
      <c r="J25" s="365">
        <v>0.02</v>
      </c>
      <c r="K25" s="232"/>
    </row>
    <row r="26" spans="1:11" s="125" customFormat="1" ht="15">
      <c r="A26" s="208">
        <v>24</v>
      </c>
      <c r="B26" s="364" t="s">
        <v>369</v>
      </c>
      <c r="C26" s="365">
        <v>1409.14</v>
      </c>
      <c r="D26" s="365">
        <v>909147.5</v>
      </c>
      <c r="E26" s="365">
        <v>8.3800000000000008</v>
      </c>
      <c r="F26" s="365">
        <v>1</v>
      </c>
      <c r="G26" s="365">
        <v>0.42</v>
      </c>
      <c r="H26" s="365">
        <v>1.43</v>
      </c>
      <c r="I26" s="365">
        <v>1.51</v>
      </c>
      <c r="J26" s="365">
        <v>0.03</v>
      </c>
      <c r="K26" s="232"/>
    </row>
    <row r="27" spans="1:11" s="125" customFormat="1" ht="15">
      <c r="A27" s="208">
        <v>25</v>
      </c>
      <c r="B27" s="364" t="s">
        <v>370</v>
      </c>
      <c r="C27" s="365">
        <v>1250.76</v>
      </c>
      <c r="D27" s="365">
        <v>454053.33</v>
      </c>
      <c r="E27" s="365">
        <v>4.18</v>
      </c>
      <c r="F27" s="365">
        <v>0.63</v>
      </c>
      <c r="G27" s="365">
        <v>0.2</v>
      </c>
      <c r="H27" s="365">
        <v>1.19</v>
      </c>
      <c r="I27" s="365">
        <v>-5.66</v>
      </c>
      <c r="J27" s="365">
        <v>0.02</v>
      </c>
      <c r="K27" s="232"/>
    </row>
    <row r="28" spans="1:11" s="125" customFormat="1" ht="15">
      <c r="A28" s="208">
        <v>26</v>
      </c>
      <c r="B28" s="364" t="s">
        <v>371</v>
      </c>
      <c r="C28" s="365">
        <v>778.99</v>
      </c>
      <c r="D28" s="365">
        <v>69627.289999999994</v>
      </c>
      <c r="E28" s="365">
        <v>0.64</v>
      </c>
      <c r="F28" s="365">
        <v>1.3</v>
      </c>
      <c r="G28" s="365">
        <v>0.32</v>
      </c>
      <c r="H28" s="365">
        <v>4.01</v>
      </c>
      <c r="I28" s="365">
        <v>-27.08</v>
      </c>
      <c r="J28" s="365">
        <v>0.02</v>
      </c>
      <c r="K28" s="232"/>
    </row>
    <row r="29" spans="1:11" s="125" customFormat="1" ht="15">
      <c r="A29" s="208">
        <v>27</v>
      </c>
      <c r="B29" s="364" t="s">
        <v>372</v>
      </c>
      <c r="C29" s="365">
        <v>2076.0700000000002</v>
      </c>
      <c r="D29" s="365">
        <v>631558.67000000004</v>
      </c>
      <c r="E29" s="365">
        <v>5.82</v>
      </c>
      <c r="F29" s="365">
        <v>0.73</v>
      </c>
      <c r="G29" s="365">
        <v>0.18</v>
      </c>
      <c r="H29" s="365">
        <v>1.59</v>
      </c>
      <c r="I29" s="365">
        <v>-6.31</v>
      </c>
      <c r="J29" s="365">
        <v>0.02</v>
      </c>
      <c r="K29" s="232"/>
    </row>
    <row r="30" spans="1:11" s="125" customFormat="1" ht="15">
      <c r="A30" s="208">
        <v>28</v>
      </c>
      <c r="B30" s="364" t="s">
        <v>373</v>
      </c>
      <c r="C30" s="365">
        <v>244.55</v>
      </c>
      <c r="D30" s="365">
        <v>92294.27</v>
      </c>
      <c r="E30" s="365">
        <v>0.85</v>
      </c>
      <c r="F30" s="365">
        <v>1.27</v>
      </c>
      <c r="G30" s="365">
        <v>0.43</v>
      </c>
      <c r="H30" s="365">
        <v>1.1399999999999999</v>
      </c>
      <c r="I30" s="365">
        <v>-6.45</v>
      </c>
      <c r="J30" s="365">
        <v>0.03</v>
      </c>
      <c r="K30" s="232"/>
    </row>
    <row r="31" spans="1:11" s="125" customFormat="1" ht="25.5">
      <c r="A31" s="208">
        <v>29</v>
      </c>
      <c r="B31" s="364" t="s">
        <v>374</v>
      </c>
      <c r="C31" s="365">
        <v>994.06</v>
      </c>
      <c r="D31" s="365">
        <v>253833.97</v>
      </c>
      <c r="E31" s="365">
        <v>2.34</v>
      </c>
      <c r="F31" s="365">
        <v>0.86</v>
      </c>
      <c r="G31" s="365">
        <v>0.25</v>
      </c>
      <c r="H31" s="365">
        <v>1.63</v>
      </c>
      <c r="I31" s="365">
        <v>-6.63</v>
      </c>
      <c r="J31" s="365">
        <v>0.02</v>
      </c>
      <c r="K31" s="232"/>
    </row>
    <row r="32" spans="1:11" s="125" customFormat="1" ht="15">
      <c r="A32" s="208">
        <v>30</v>
      </c>
      <c r="B32" s="364" t="s">
        <v>375</v>
      </c>
      <c r="C32" s="365">
        <v>275</v>
      </c>
      <c r="D32" s="365">
        <v>425824.64</v>
      </c>
      <c r="E32" s="365">
        <v>3.92</v>
      </c>
      <c r="F32" s="365">
        <v>1.42</v>
      </c>
      <c r="G32" s="365">
        <v>0.47</v>
      </c>
      <c r="H32" s="365">
        <v>2.0299999999999998</v>
      </c>
      <c r="I32" s="365">
        <v>-1.45</v>
      </c>
      <c r="J32" s="365">
        <v>0.02</v>
      </c>
      <c r="K32" s="232"/>
    </row>
    <row r="33" spans="1:11" s="125" customFormat="1" ht="25.5">
      <c r="A33" s="208">
        <v>31</v>
      </c>
      <c r="B33" s="364" t="s">
        <v>376</v>
      </c>
      <c r="C33" s="365">
        <v>621.76</v>
      </c>
      <c r="D33" s="365">
        <v>242779.82</v>
      </c>
      <c r="E33" s="365">
        <v>2.2400000000000002</v>
      </c>
      <c r="F33" s="365">
        <v>1.26</v>
      </c>
      <c r="G33" s="365">
        <v>0.3</v>
      </c>
      <c r="H33" s="365">
        <v>2.15</v>
      </c>
      <c r="I33" s="365">
        <v>-11.84</v>
      </c>
      <c r="J33" s="365">
        <v>0.02</v>
      </c>
      <c r="K33" s="232"/>
    </row>
    <row r="34" spans="1:11" s="125" customFormat="1" ht="15">
      <c r="A34" s="208">
        <v>32</v>
      </c>
      <c r="B34" s="364" t="s">
        <v>377</v>
      </c>
      <c r="C34" s="365">
        <v>157.19999999999999</v>
      </c>
      <c r="D34" s="365">
        <v>145568.75</v>
      </c>
      <c r="E34" s="365">
        <v>1.34</v>
      </c>
      <c r="F34" s="365">
        <v>0.8</v>
      </c>
      <c r="G34" s="365">
        <v>0.23</v>
      </c>
      <c r="H34" s="365">
        <v>1.52</v>
      </c>
      <c r="I34" s="365">
        <v>-16.329999999999998</v>
      </c>
      <c r="J34" s="365">
        <v>0.02</v>
      </c>
      <c r="K34" s="232"/>
    </row>
    <row r="35" spans="1:11" s="125" customFormat="1" ht="15">
      <c r="A35" s="208">
        <v>33</v>
      </c>
      <c r="B35" s="364" t="s">
        <v>378</v>
      </c>
      <c r="C35" s="365">
        <v>9696.67</v>
      </c>
      <c r="D35" s="365">
        <v>193009.63</v>
      </c>
      <c r="E35" s="365">
        <v>1.78</v>
      </c>
      <c r="F35" s="365">
        <v>1.57</v>
      </c>
      <c r="G35" s="365">
        <v>0.45</v>
      </c>
      <c r="H35" s="365">
        <v>1.46</v>
      </c>
      <c r="I35" s="365">
        <v>-7.91</v>
      </c>
      <c r="J35" s="365">
        <v>0.03</v>
      </c>
      <c r="K35" s="232"/>
    </row>
    <row r="36" spans="1:11" s="125" customFormat="1" ht="15">
      <c r="A36" s="208">
        <v>34</v>
      </c>
      <c r="B36" s="364" t="s">
        <v>379</v>
      </c>
      <c r="C36" s="365">
        <v>96.42</v>
      </c>
      <c r="D36" s="365">
        <v>80953.88</v>
      </c>
      <c r="E36" s="365">
        <v>0.75</v>
      </c>
      <c r="F36" s="365">
        <v>0.35</v>
      </c>
      <c r="G36" s="365">
        <v>0.06</v>
      </c>
      <c r="H36" s="365">
        <v>1.1499999999999999</v>
      </c>
      <c r="I36" s="365">
        <v>-15.87</v>
      </c>
      <c r="J36" s="365">
        <v>0.03</v>
      </c>
      <c r="K36" s="232"/>
    </row>
    <row r="37" spans="1:11" s="125" customFormat="1" ht="25.5">
      <c r="A37" s="208">
        <v>35</v>
      </c>
      <c r="B37" s="364" t="s">
        <v>380</v>
      </c>
      <c r="C37" s="365">
        <v>6290.14</v>
      </c>
      <c r="D37" s="365">
        <v>103107.42</v>
      </c>
      <c r="E37" s="365">
        <v>0.95</v>
      </c>
      <c r="F37" s="365">
        <v>1.74</v>
      </c>
      <c r="G37" s="365">
        <v>0.4</v>
      </c>
      <c r="H37" s="365">
        <v>1.29</v>
      </c>
      <c r="I37" s="365">
        <v>-10.57</v>
      </c>
      <c r="J37" s="365">
        <v>0.02</v>
      </c>
      <c r="K37" s="232"/>
    </row>
    <row r="38" spans="1:11" s="125" customFormat="1" ht="25.5">
      <c r="A38" s="208">
        <v>36</v>
      </c>
      <c r="B38" s="364" t="s">
        <v>381</v>
      </c>
      <c r="C38" s="365">
        <v>9300.6</v>
      </c>
      <c r="D38" s="365">
        <v>145127.23000000001</v>
      </c>
      <c r="E38" s="365">
        <v>1.34</v>
      </c>
      <c r="F38" s="365">
        <v>1.31</v>
      </c>
      <c r="G38" s="365">
        <v>0.34</v>
      </c>
      <c r="H38" s="365">
        <v>1.19</v>
      </c>
      <c r="I38" s="365">
        <v>-9.08</v>
      </c>
      <c r="J38" s="365">
        <v>0.03</v>
      </c>
      <c r="K38" s="232"/>
    </row>
    <row r="39" spans="1:11" s="125" customFormat="1" ht="15">
      <c r="A39" s="208">
        <v>37</v>
      </c>
      <c r="B39" s="364" t="s">
        <v>382</v>
      </c>
      <c r="C39" s="365">
        <v>13531.6</v>
      </c>
      <c r="D39" s="365">
        <v>902131.09</v>
      </c>
      <c r="E39" s="365">
        <v>8.31</v>
      </c>
      <c r="F39" s="365">
        <v>1.17</v>
      </c>
      <c r="G39" s="365">
        <v>0.54</v>
      </c>
      <c r="H39" s="365">
        <v>1.22</v>
      </c>
      <c r="I39" s="365">
        <v>-9.7899999999999991</v>
      </c>
      <c r="J39" s="365">
        <v>0.02</v>
      </c>
      <c r="K39" s="232"/>
    </row>
    <row r="40" spans="1:11" s="125" customFormat="1" ht="25.5">
      <c r="A40" s="208">
        <v>38</v>
      </c>
      <c r="B40" s="364" t="s">
        <v>383</v>
      </c>
      <c r="C40" s="365">
        <v>1001.92</v>
      </c>
      <c r="D40" s="365">
        <v>72455.070000000007</v>
      </c>
      <c r="E40" s="365">
        <v>0.67</v>
      </c>
      <c r="F40" s="365">
        <v>0.78</v>
      </c>
      <c r="G40" s="365">
        <v>0.19</v>
      </c>
      <c r="H40" s="365">
        <v>1.58</v>
      </c>
      <c r="I40" s="365">
        <v>-12.03</v>
      </c>
      <c r="J40" s="365">
        <v>0.04</v>
      </c>
      <c r="K40" s="232"/>
    </row>
    <row r="41" spans="1:11" s="125" customFormat="1" ht="15">
      <c r="A41" s="208">
        <v>39</v>
      </c>
      <c r="B41" s="364" t="s">
        <v>669</v>
      </c>
      <c r="C41" s="365">
        <v>375.99</v>
      </c>
      <c r="D41" s="365">
        <v>87604.17</v>
      </c>
      <c r="E41" s="365">
        <v>0.81</v>
      </c>
      <c r="F41" s="365">
        <v>1.61</v>
      </c>
      <c r="G41" s="365">
        <v>0.4</v>
      </c>
      <c r="H41" s="365">
        <v>2.3199999999999998</v>
      </c>
      <c r="I41" s="365">
        <v>-12.25</v>
      </c>
      <c r="J41" s="365">
        <v>0.03</v>
      </c>
      <c r="K41" s="232"/>
    </row>
    <row r="42" spans="1:11" s="125" customFormat="1" ht="15">
      <c r="A42" s="208">
        <v>40</v>
      </c>
      <c r="B42" s="373" t="s">
        <v>384</v>
      </c>
      <c r="C42" s="365">
        <v>892.46</v>
      </c>
      <c r="D42" s="365">
        <v>315120.19</v>
      </c>
      <c r="E42" s="365">
        <v>2.9</v>
      </c>
      <c r="F42" s="365">
        <v>1.47</v>
      </c>
      <c r="G42" s="365">
        <v>0.47</v>
      </c>
      <c r="H42" s="365">
        <v>1.7</v>
      </c>
      <c r="I42" s="365">
        <v>4.0999999999999996</v>
      </c>
      <c r="J42" s="365">
        <v>0.02</v>
      </c>
      <c r="K42" s="232"/>
    </row>
    <row r="43" spans="1:11" s="125" customFormat="1" ht="25.5">
      <c r="A43" s="208">
        <v>41</v>
      </c>
      <c r="B43" s="364" t="s">
        <v>385</v>
      </c>
      <c r="C43" s="365">
        <v>239.93</v>
      </c>
      <c r="D43" s="365">
        <v>199313.12</v>
      </c>
      <c r="E43" s="365">
        <v>1.84</v>
      </c>
      <c r="F43" s="365">
        <v>0.44</v>
      </c>
      <c r="G43" s="365">
        <v>0.1</v>
      </c>
      <c r="H43" s="365">
        <v>1.07</v>
      </c>
      <c r="I43" s="365">
        <v>-4.04</v>
      </c>
      <c r="J43" s="365">
        <v>0.02</v>
      </c>
      <c r="K43" s="232"/>
    </row>
    <row r="44" spans="1:11" s="125" customFormat="1" ht="25.5">
      <c r="A44" s="208">
        <v>42</v>
      </c>
      <c r="B44" s="364" t="s">
        <v>386</v>
      </c>
      <c r="C44" s="365">
        <v>361.81</v>
      </c>
      <c r="D44" s="365">
        <v>405044.81</v>
      </c>
      <c r="E44" s="365">
        <v>3.73</v>
      </c>
      <c r="F44" s="365">
        <v>0.57999999999999996</v>
      </c>
      <c r="G44" s="365">
        <v>0.15</v>
      </c>
      <c r="H44" s="365">
        <v>0.93</v>
      </c>
      <c r="I44" s="365">
        <v>-7.03</v>
      </c>
      <c r="J44" s="365">
        <v>0.02</v>
      </c>
      <c r="K44" s="232"/>
    </row>
    <row r="45" spans="1:11" s="125" customFormat="1" ht="25.5">
      <c r="A45" s="208">
        <v>43</v>
      </c>
      <c r="B45" s="364" t="s">
        <v>387</v>
      </c>
      <c r="C45" s="365">
        <v>98.94</v>
      </c>
      <c r="D45" s="365">
        <v>65123.65</v>
      </c>
      <c r="E45" s="365">
        <v>0.6</v>
      </c>
      <c r="F45" s="365">
        <v>0.57999999999999996</v>
      </c>
      <c r="G45" s="365">
        <v>0.11</v>
      </c>
      <c r="H45" s="365">
        <v>2.04</v>
      </c>
      <c r="I45" s="365">
        <v>-16.239999999999998</v>
      </c>
      <c r="J45" s="365">
        <v>0.02</v>
      </c>
      <c r="K45" s="232"/>
    </row>
    <row r="46" spans="1:11" s="125" customFormat="1" ht="15">
      <c r="A46" s="208">
        <v>44</v>
      </c>
      <c r="B46" s="364" t="s">
        <v>388</v>
      </c>
      <c r="C46" s="365">
        <v>736.18</v>
      </c>
      <c r="D46" s="365">
        <v>176780.66</v>
      </c>
      <c r="E46" s="365">
        <v>1.63</v>
      </c>
      <c r="F46" s="365">
        <v>1.0900000000000001</v>
      </c>
      <c r="G46" s="365">
        <v>0.26</v>
      </c>
      <c r="H46" s="365">
        <v>1.58</v>
      </c>
      <c r="I46" s="365">
        <v>-14.43</v>
      </c>
      <c r="J46" s="365">
        <v>0.02</v>
      </c>
      <c r="K46" s="232"/>
    </row>
    <row r="47" spans="1:11" s="125" customFormat="1" ht="15">
      <c r="A47" s="208">
        <v>45</v>
      </c>
      <c r="B47" s="364" t="s">
        <v>389</v>
      </c>
      <c r="C47" s="365">
        <v>1248.3499999999999</v>
      </c>
      <c r="D47" s="365">
        <v>122941.46</v>
      </c>
      <c r="E47" s="365">
        <v>1.1299999999999999</v>
      </c>
      <c r="F47" s="365">
        <v>1.49</v>
      </c>
      <c r="G47" s="365">
        <v>0.46</v>
      </c>
      <c r="H47" s="365">
        <v>1.33</v>
      </c>
      <c r="I47" s="365">
        <v>-11.86</v>
      </c>
      <c r="J47" s="365">
        <v>0.02</v>
      </c>
      <c r="K47" s="232"/>
    </row>
    <row r="48" spans="1:11" s="125" customFormat="1" ht="15">
      <c r="A48" s="208">
        <v>46</v>
      </c>
      <c r="B48" s="364" t="s">
        <v>390</v>
      </c>
      <c r="C48" s="365">
        <v>489.11</v>
      </c>
      <c r="D48" s="365">
        <v>101936.16</v>
      </c>
      <c r="E48" s="365">
        <v>0.94</v>
      </c>
      <c r="F48" s="365">
        <v>0.83</v>
      </c>
      <c r="G48" s="365">
        <v>0.19</v>
      </c>
      <c r="H48" s="365">
        <v>1.76</v>
      </c>
      <c r="I48" s="365">
        <v>1.99</v>
      </c>
      <c r="J48" s="365">
        <v>0.03</v>
      </c>
      <c r="K48" s="232"/>
    </row>
    <row r="49" spans="1:11" s="125" customFormat="1" ht="15">
      <c r="A49" s="208">
        <v>47</v>
      </c>
      <c r="B49" s="364" t="s">
        <v>391</v>
      </c>
      <c r="C49" s="365">
        <v>88.78</v>
      </c>
      <c r="D49" s="365">
        <v>134990.04</v>
      </c>
      <c r="E49" s="365">
        <v>1.24</v>
      </c>
      <c r="F49" s="365">
        <v>0.69</v>
      </c>
      <c r="G49" s="365">
        <v>0.17</v>
      </c>
      <c r="H49" s="365">
        <v>1.1399999999999999</v>
      </c>
      <c r="I49" s="365">
        <v>-14.56</v>
      </c>
      <c r="J49" s="365">
        <v>0.02</v>
      </c>
      <c r="K49" s="232"/>
    </row>
    <row r="50" spans="1:11" s="125" customFormat="1" ht="15">
      <c r="A50" s="208">
        <v>48</v>
      </c>
      <c r="B50" s="364" t="s">
        <v>1218</v>
      </c>
      <c r="C50" s="365">
        <v>35.549999999999997</v>
      </c>
      <c r="D50" s="365">
        <v>158143.54999999999</v>
      </c>
      <c r="E50" s="365">
        <v>1.46</v>
      </c>
      <c r="F50" s="365">
        <v>0.91</v>
      </c>
      <c r="G50" s="365">
        <v>0.11</v>
      </c>
      <c r="H50" s="365">
        <v>2.37</v>
      </c>
      <c r="I50" s="365">
        <v>-5.89</v>
      </c>
      <c r="J50" s="365">
        <v>0.02</v>
      </c>
      <c r="K50" s="232"/>
    </row>
    <row r="51" spans="1:11" s="125" customFormat="1" ht="15">
      <c r="A51" s="208">
        <v>49</v>
      </c>
      <c r="B51" s="364" t="s">
        <v>392</v>
      </c>
      <c r="C51" s="365">
        <v>288.7</v>
      </c>
      <c r="D51" s="365">
        <v>126124.05</v>
      </c>
      <c r="E51" s="365">
        <v>1.1599999999999999</v>
      </c>
      <c r="F51" s="365">
        <v>1.1200000000000001</v>
      </c>
      <c r="G51" s="365">
        <v>0.44</v>
      </c>
      <c r="H51" s="365">
        <v>1.28</v>
      </c>
      <c r="I51" s="365">
        <v>-6.24</v>
      </c>
      <c r="J51" s="365">
        <v>0.02</v>
      </c>
      <c r="K51" s="232"/>
    </row>
    <row r="52" spans="1:11" s="125" customFormat="1" ht="15">
      <c r="A52" s="208">
        <v>50</v>
      </c>
      <c r="B52" s="364" t="s">
        <v>393</v>
      </c>
      <c r="C52" s="365">
        <v>1046.26</v>
      </c>
      <c r="D52" s="365">
        <v>77908.05</v>
      </c>
      <c r="E52" s="365">
        <v>0.72</v>
      </c>
      <c r="F52" s="365">
        <v>1.06</v>
      </c>
      <c r="G52" s="365">
        <v>0.25</v>
      </c>
      <c r="H52" s="365">
        <v>1.76</v>
      </c>
      <c r="I52" s="365">
        <v>1.91</v>
      </c>
      <c r="J52" s="365">
        <v>0.02</v>
      </c>
      <c r="K52" s="232"/>
    </row>
    <row r="53" spans="1:11" s="125" customFormat="1" ht="12.75">
      <c r="A53" s="202"/>
      <c r="B53" s="203"/>
      <c r="C53" s="204"/>
      <c r="D53" s="204"/>
      <c r="E53" s="205"/>
      <c r="F53" s="205"/>
      <c r="G53" s="206"/>
      <c r="H53" s="206"/>
      <c r="I53" s="207"/>
      <c r="J53" s="207"/>
    </row>
    <row r="54" spans="1:11" s="125" customFormat="1" ht="26.25" customHeight="1">
      <c r="A54" s="1609" t="s">
        <v>394</v>
      </c>
      <c r="B54" s="1609"/>
      <c r="C54" s="1609"/>
      <c r="D54" s="1609"/>
      <c r="E54" s="1609"/>
      <c r="F54" s="1609"/>
      <c r="G54" s="1609"/>
      <c r="H54" s="1609"/>
      <c r="I54" s="1609"/>
      <c r="J54" s="1609"/>
    </row>
    <row r="55" spans="1:11" s="125" customFormat="1">
      <c r="A55" s="1609" t="s">
        <v>342</v>
      </c>
      <c r="B55" s="1609"/>
      <c r="C55" s="1609"/>
      <c r="D55" s="1609"/>
      <c r="E55" s="1609"/>
      <c r="F55" s="1609"/>
      <c r="G55" s="1609"/>
      <c r="H55" s="1609"/>
      <c r="I55" s="1609"/>
      <c r="J55" s="1609"/>
    </row>
    <row r="56" spans="1:11" s="125" customFormat="1">
      <c r="A56" s="1609" t="s">
        <v>395</v>
      </c>
      <c r="B56" s="1609"/>
      <c r="C56" s="1609"/>
      <c r="D56" s="1609"/>
      <c r="E56" s="1609"/>
      <c r="F56" s="1609"/>
      <c r="G56" s="1609"/>
      <c r="H56" s="1609"/>
      <c r="I56" s="1609"/>
      <c r="J56" s="1609"/>
    </row>
    <row r="57" spans="1:11" s="125" customFormat="1" ht="26.25" customHeight="1">
      <c r="A57" s="1609" t="s">
        <v>344</v>
      </c>
      <c r="B57" s="1609"/>
      <c r="C57" s="1609"/>
      <c r="D57" s="1609"/>
      <c r="E57" s="1609"/>
      <c r="F57" s="1609"/>
      <c r="G57" s="1609"/>
      <c r="H57" s="1609"/>
      <c r="I57" s="1609"/>
      <c r="J57" s="1609"/>
    </row>
    <row r="58" spans="1:11" s="125" customFormat="1">
      <c r="A58" s="1609" t="s">
        <v>396</v>
      </c>
      <c r="B58" s="1609"/>
      <c r="C58" s="1609"/>
      <c r="D58" s="1609"/>
      <c r="E58" s="1609"/>
      <c r="F58" s="1609"/>
      <c r="G58" s="1609"/>
      <c r="H58" s="1609"/>
      <c r="I58" s="1609"/>
      <c r="J58" s="1609"/>
    </row>
    <row r="59" spans="1:11" s="125" customFormat="1">
      <c r="A59" s="249" t="s">
        <v>675</v>
      </c>
      <c r="B59" s="340"/>
      <c r="C59" s="340"/>
      <c r="D59" s="340"/>
      <c r="E59" s="340"/>
      <c r="F59" s="340"/>
      <c r="G59" s="340"/>
      <c r="H59" s="340"/>
      <c r="I59" s="340"/>
      <c r="J59" s="340"/>
    </row>
    <row r="60" spans="1:11" s="125" customFormat="1">
      <c r="A60" s="1608" t="s">
        <v>303</v>
      </c>
      <c r="B60" s="1608"/>
      <c r="C60" s="1608"/>
      <c r="D60" s="1608"/>
      <c r="E60" s="1608"/>
      <c r="F60" s="1608"/>
      <c r="G60" s="1608"/>
      <c r="H60" s="1608"/>
      <c r="I60" s="1608"/>
      <c r="J60" s="1608"/>
    </row>
  </sheetData>
  <mergeCells count="6">
    <mergeCell ref="A60:J60"/>
    <mergeCell ref="A54:J54"/>
    <mergeCell ref="A55:J55"/>
    <mergeCell ref="A56:J56"/>
    <mergeCell ref="A57:J57"/>
    <mergeCell ref="A58:J58"/>
  </mergeCells>
  <printOptions horizontalCentered="1"/>
  <pageMargins left="0.78431372549019618" right="0.78431372549019618" top="0.98039215686274517" bottom="0.98039215686274517" header="0.50980392156862753" footer="0.50980392156862753"/>
  <pageSetup paperSize="9" scale="89" fitToHeight="0" orientation="landscape"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showGridLines="0" workbookViewId="0"/>
  </sheetViews>
  <sheetFormatPr defaultColWidth="9.140625" defaultRowHeight="15"/>
  <cols>
    <col min="1" max="1" width="6.42578125" style="80" bestFit="1" customWidth="1"/>
    <col min="2" max="2" width="40.42578125" style="80" bestFit="1" customWidth="1"/>
    <col min="3" max="3" width="13.42578125" style="80" bestFit="1" customWidth="1"/>
    <col min="4" max="4" width="17.42578125" style="80" customWidth="1"/>
    <col min="5" max="5" width="10.42578125" style="80" bestFit="1" customWidth="1"/>
    <col min="6" max="6" width="7.5703125" style="80" bestFit="1" customWidth="1"/>
    <col min="7" max="7" width="6.140625" style="80" bestFit="1" customWidth="1"/>
    <col min="8" max="8" width="10.42578125" style="80" bestFit="1" customWidth="1"/>
    <col min="9" max="9" width="12.5703125" style="80" bestFit="1" customWidth="1"/>
    <col min="10" max="10" width="12.140625" style="80" bestFit="1" customWidth="1"/>
    <col min="11" max="16384" width="9.140625" style="80"/>
  </cols>
  <sheetData>
    <row r="1" spans="1:10">
      <c r="A1" s="305" t="s">
        <v>1356</v>
      </c>
      <c r="B1" s="305"/>
      <c r="C1" s="305"/>
      <c r="D1" s="305"/>
      <c r="E1" s="305"/>
      <c r="F1" s="305"/>
      <c r="G1" s="305"/>
    </row>
    <row r="2" spans="1:10" s="231" customFormat="1" ht="60">
      <c r="A2" s="835" t="s">
        <v>397</v>
      </c>
      <c r="B2" s="835" t="s">
        <v>305</v>
      </c>
      <c r="C2" s="835" t="s">
        <v>398</v>
      </c>
      <c r="D2" s="835" t="s">
        <v>399</v>
      </c>
      <c r="E2" s="835" t="s">
        <v>400</v>
      </c>
      <c r="F2" s="835" t="s">
        <v>309</v>
      </c>
      <c r="G2" s="835" t="s">
        <v>401</v>
      </c>
      <c r="H2" s="835" t="s">
        <v>402</v>
      </c>
      <c r="I2" s="835" t="s">
        <v>403</v>
      </c>
      <c r="J2" s="835" t="s">
        <v>404</v>
      </c>
    </row>
    <row r="3" spans="1:10" s="231" customFormat="1">
      <c r="A3" s="374">
        <v>1</v>
      </c>
      <c r="B3" s="375" t="s">
        <v>1318</v>
      </c>
      <c r="C3" s="365">
        <v>764.77197990000002</v>
      </c>
      <c r="D3" s="365">
        <v>1352800.476129645</v>
      </c>
      <c r="E3" s="365">
        <v>0.12920000000000001</v>
      </c>
      <c r="F3" s="365">
        <v>1.01</v>
      </c>
      <c r="G3" s="365">
        <v>0.4</v>
      </c>
      <c r="H3" s="223" t="s">
        <v>231</v>
      </c>
      <c r="I3" s="223" t="s">
        <v>231</v>
      </c>
      <c r="J3" s="223" t="s">
        <v>231</v>
      </c>
    </row>
    <row r="4" spans="1:10" s="231" customFormat="1">
      <c r="A4" s="374">
        <v>2</v>
      </c>
      <c r="B4" s="375" t="s">
        <v>1319</v>
      </c>
      <c r="C4" s="365">
        <v>13532.372898</v>
      </c>
      <c r="D4" s="365">
        <v>941647.37371964997</v>
      </c>
      <c r="E4" s="365">
        <v>8.9899999999999994E-2</v>
      </c>
      <c r="F4" s="365">
        <v>1.05</v>
      </c>
      <c r="G4" s="365">
        <v>7.0000000000000007E-2</v>
      </c>
      <c r="H4" s="223" t="s">
        <v>231</v>
      </c>
      <c r="I4" s="223" t="s">
        <v>231</v>
      </c>
      <c r="J4" s="223" t="s">
        <v>231</v>
      </c>
    </row>
    <row r="5" spans="1:10" s="231" customFormat="1">
      <c r="A5" s="374">
        <v>3</v>
      </c>
      <c r="B5" s="375" t="s">
        <v>1320</v>
      </c>
      <c r="C5" s="365">
        <v>1411.8716477999999</v>
      </c>
      <c r="D5" s="365">
        <v>901097.07023287495</v>
      </c>
      <c r="E5" s="365">
        <v>8.5999999999999993E-2</v>
      </c>
      <c r="F5" s="365">
        <v>0.97</v>
      </c>
      <c r="G5" s="365">
        <v>0.44</v>
      </c>
      <c r="H5" s="223" t="s">
        <v>231</v>
      </c>
      <c r="I5" s="223" t="s">
        <v>231</v>
      </c>
      <c r="J5" s="223" t="s">
        <v>231</v>
      </c>
    </row>
    <row r="6" spans="1:10" s="231" customFormat="1">
      <c r="A6" s="374">
        <v>4</v>
      </c>
      <c r="B6" s="375" t="s">
        <v>1321</v>
      </c>
      <c r="C6" s="365">
        <v>2076.1345970000002</v>
      </c>
      <c r="D6" s="365">
        <v>678539.90108400001</v>
      </c>
      <c r="E6" s="365">
        <v>6.4799999999999996E-2</v>
      </c>
      <c r="F6" s="365">
        <v>0.69</v>
      </c>
      <c r="G6" s="365">
        <v>0.18</v>
      </c>
      <c r="H6" s="223" t="s">
        <v>231</v>
      </c>
      <c r="I6" s="223" t="s">
        <v>231</v>
      </c>
      <c r="J6" s="223" t="s">
        <v>231</v>
      </c>
    </row>
    <row r="7" spans="1:10" s="231" customFormat="1">
      <c r="A7" s="374">
        <v>5</v>
      </c>
      <c r="B7" s="375" t="s">
        <v>1322</v>
      </c>
      <c r="C7" s="365">
        <v>1251.3022956</v>
      </c>
      <c r="D7" s="365">
        <v>604706.49856544996</v>
      </c>
      <c r="E7" s="365">
        <v>5.7700000000000001E-2</v>
      </c>
      <c r="F7" s="365">
        <v>0.63</v>
      </c>
      <c r="G7" s="365">
        <v>0.21</v>
      </c>
      <c r="H7" s="223" t="s">
        <v>231</v>
      </c>
      <c r="I7" s="223" t="s">
        <v>231</v>
      </c>
      <c r="J7" s="223" t="s">
        <v>231</v>
      </c>
    </row>
    <row r="8" spans="1:10" s="231" customFormat="1">
      <c r="A8" s="374">
        <v>6</v>
      </c>
      <c r="B8" s="375" t="s">
        <v>1323</v>
      </c>
      <c r="C8" s="365">
        <v>275.02612699999997</v>
      </c>
      <c r="D8" s="365">
        <v>494880.79501197004</v>
      </c>
      <c r="E8" s="365">
        <v>4.7199999999999999E-2</v>
      </c>
      <c r="F8" s="365">
        <v>1.37</v>
      </c>
      <c r="G8" s="365">
        <v>0.47</v>
      </c>
      <c r="H8" s="223" t="s">
        <v>231</v>
      </c>
      <c r="I8" s="223" t="s">
        <v>231</v>
      </c>
      <c r="J8" s="223" t="s">
        <v>231</v>
      </c>
    </row>
    <row r="9" spans="1:10" s="231" customFormat="1">
      <c r="A9" s="374">
        <v>7</v>
      </c>
      <c r="B9" s="375" t="s">
        <v>1324</v>
      </c>
      <c r="C9" s="365">
        <v>2847.9165105000002</v>
      </c>
      <c r="D9" s="365">
        <v>488173.79030617501</v>
      </c>
      <c r="E9" s="365">
        <v>4.6600000000000003E-2</v>
      </c>
      <c r="F9" s="365">
        <v>0.88</v>
      </c>
      <c r="G9" s="365">
        <v>0.28000000000000003</v>
      </c>
      <c r="H9" s="223" t="s">
        <v>231</v>
      </c>
      <c r="I9" s="223" t="s">
        <v>231</v>
      </c>
      <c r="J9" s="223" t="s">
        <v>231</v>
      </c>
    </row>
    <row r="10" spans="1:10" s="231" customFormat="1">
      <c r="A10" s="374">
        <v>8</v>
      </c>
      <c r="B10" s="375" t="s">
        <v>1325</v>
      </c>
      <c r="C10" s="365">
        <v>361.80875179999998</v>
      </c>
      <c r="D10" s="365">
        <v>418260.81459464005</v>
      </c>
      <c r="E10" s="365">
        <v>3.9899999999999998E-2</v>
      </c>
      <c r="F10" s="365">
        <v>0.63</v>
      </c>
      <c r="G10" s="365">
        <v>0.17</v>
      </c>
      <c r="H10" s="223" t="s">
        <v>231</v>
      </c>
      <c r="I10" s="223" t="s">
        <v>231</v>
      </c>
      <c r="J10" s="223" t="s">
        <v>231</v>
      </c>
    </row>
    <row r="11" spans="1:10" s="231" customFormat="1">
      <c r="A11" s="374">
        <v>9</v>
      </c>
      <c r="B11" s="375" t="s">
        <v>1328</v>
      </c>
      <c r="C11" s="365">
        <v>621.76441550000004</v>
      </c>
      <c r="D11" s="365">
        <v>305840.23107973998</v>
      </c>
      <c r="E11" s="365">
        <v>2.92E-2</v>
      </c>
      <c r="F11" s="365">
        <v>1.27</v>
      </c>
      <c r="G11" s="365">
        <v>0.32</v>
      </c>
      <c r="H11" s="223" t="s">
        <v>231</v>
      </c>
      <c r="I11" s="223" t="s">
        <v>231</v>
      </c>
      <c r="J11" s="223" t="s">
        <v>231</v>
      </c>
    </row>
    <row r="12" spans="1:10" s="231" customFormat="1">
      <c r="A12" s="374">
        <v>10</v>
      </c>
      <c r="B12" s="375" t="s">
        <v>1327</v>
      </c>
      <c r="C12" s="365">
        <v>892.46200339999996</v>
      </c>
      <c r="D12" s="365">
        <v>305529.29388553003</v>
      </c>
      <c r="E12" s="365">
        <v>2.92E-2</v>
      </c>
      <c r="F12" s="365">
        <v>1.41</v>
      </c>
      <c r="G12" s="365">
        <v>0.46</v>
      </c>
      <c r="H12" s="223" t="s">
        <v>231</v>
      </c>
      <c r="I12" s="223" t="s">
        <v>231</v>
      </c>
      <c r="J12" s="223" t="s">
        <v>231</v>
      </c>
    </row>
    <row r="13" spans="1:10" s="231" customFormat="1">
      <c r="A13" s="374">
        <v>11</v>
      </c>
      <c r="B13" s="375" t="s">
        <v>1326</v>
      </c>
      <c r="C13" s="365">
        <v>618.99292639999999</v>
      </c>
      <c r="D13" s="365">
        <v>303268.33105569001</v>
      </c>
      <c r="E13" s="365">
        <v>2.9000000000000001E-2</v>
      </c>
      <c r="F13" s="365">
        <v>1.1100000000000001</v>
      </c>
      <c r="G13" s="365">
        <v>0.4</v>
      </c>
      <c r="H13" s="223" t="s">
        <v>231</v>
      </c>
      <c r="I13" s="223" t="s">
        <v>231</v>
      </c>
      <c r="J13" s="223" t="s">
        <v>231</v>
      </c>
    </row>
    <row r="14" spans="1:10" s="231" customFormat="1">
      <c r="A14" s="374">
        <v>12</v>
      </c>
      <c r="B14" s="375" t="s">
        <v>1329</v>
      </c>
      <c r="C14" s="365">
        <v>994.08683550000001</v>
      </c>
      <c r="D14" s="365">
        <v>263167.29650925001</v>
      </c>
      <c r="E14" s="365">
        <v>2.5100000000000001E-2</v>
      </c>
      <c r="F14" s="365">
        <v>0.83</v>
      </c>
      <c r="G14" s="365">
        <v>0.25</v>
      </c>
      <c r="H14" s="223" t="s">
        <v>231</v>
      </c>
      <c r="I14" s="223" t="s">
        <v>231</v>
      </c>
      <c r="J14" s="223" t="s">
        <v>231</v>
      </c>
    </row>
    <row r="15" spans="1:10" s="231" customFormat="1">
      <c r="A15" s="374">
        <v>13</v>
      </c>
      <c r="B15" s="375" t="s">
        <v>1330</v>
      </c>
      <c r="C15" s="365">
        <v>234.95912619999999</v>
      </c>
      <c r="D15" s="365">
        <v>208294.53551135497</v>
      </c>
      <c r="E15" s="365">
        <v>1.9900000000000001E-2</v>
      </c>
      <c r="F15" s="365">
        <v>0.3</v>
      </c>
      <c r="G15" s="365">
        <v>0.04</v>
      </c>
      <c r="H15" s="223" t="s">
        <v>231</v>
      </c>
      <c r="I15" s="223" t="s">
        <v>231</v>
      </c>
      <c r="J15" s="223" t="s">
        <v>231</v>
      </c>
    </row>
    <row r="16" spans="1:10" s="231" customFormat="1">
      <c r="A16" s="374">
        <v>14</v>
      </c>
      <c r="B16" s="375" t="s">
        <v>1332</v>
      </c>
      <c r="C16" s="365">
        <v>239.93349699999999</v>
      </c>
      <c r="D16" s="365">
        <v>206026.01575590498</v>
      </c>
      <c r="E16" s="365">
        <v>1.9699999999999999E-2</v>
      </c>
      <c r="F16" s="365">
        <v>0.48</v>
      </c>
      <c r="G16" s="365">
        <v>0.12</v>
      </c>
      <c r="H16" s="223" t="s">
        <v>231</v>
      </c>
      <c r="I16" s="223" t="s">
        <v>231</v>
      </c>
      <c r="J16" s="223" t="s">
        <v>231</v>
      </c>
    </row>
    <row r="17" spans="1:10" s="231" customFormat="1">
      <c r="A17" s="374">
        <v>15</v>
      </c>
      <c r="B17" s="375" t="s">
        <v>1331</v>
      </c>
      <c r="C17" s="365">
        <v>542.73301919999994</v>
      </c>
      <c r="D17" s="365">
        <v>203889.40147212002</v>
      </c>
      <c r="E17" s="365">
        <v>1.95E-2</v>
      </c>
      <c r="F17" s="365">
        <v>0.66</v>
      </c>
      <c r="G17" s="365">
        <v>0.18</v>
      </c>
      <c r="H17" s="223" t="s">
        <v>231</v>
      </c>
      <c r="I17" s="223" t="s">
        <v>231</v>
      </c>
      <c r="J17" s="223" t="s">
        <v>231</v>
      </c>
    </row>
    <row r="18" spans="1:10" s="231" customFormat="1">
      <c r="A18" s="374">
        <v>16</v>
      </c>
      <c r="B18" s="375" t="s">
        <v>1333</v>
      </c>
      <c r="C18" s="365">
        <v>123.799294</v>
      </c>
      <c r="D18" s="365">
        <v>191333.14168249999</v>
      </c>
      <c r="E18" s="365">
        <v>1.83E-2</v>
      </c>
      <c r="F18" s="365">
        <v>1.06</v>
      </c>
      <c r="G18" s="365">
        <v>0.34</v>
      </c>
      <c r="H18" s="223" t="s">
        <v>231</v>
      </c>
      <c r="I18" s="223" t="s">
        <v>231</v>
      </c>
      <c r="J18" s="223" t="s">
        <v>231</v>
      </c>
    </row>
    <row r="19" spans="1:10" s="231" customFormat="1">
      <c r="A19" s="374">
        <v>17</v>
      </c>
      <c r="B19" s="375" t="s">
        <v>1336</v>
      </c>
      <c r="C19" s="365">
        <v>35.548746100000002</v>
      </c>
      <c r="D19" s="365">
        <v>159511.13428555502</v>
      </c>
      <c r="E19" s="365">
        <v>1.52E-2</v>
      </c>
      <c r="F19" s="365">
        <v>1.37</v>
      </c>
      <c r="G19" s="365">
        <v>0.23</v>
      </c>
      <c r="H19" s="223" t="s">
        <v>231</v>
      </c>
      <c r="I19" s="223" t="s">
        <v>231</v>
      </c>
      <c r="J19" s="223" t="s">
        <v>231</v>
      </c>
    </row>
    <row r="20" spans="1:10" s="231" customFormat="1">
      <c r="A20" s="374">
        <v>18</v>
      </c>
      <c r="B20" s="375" t="s">
        <v>1334</v>
      </c>
      <c r="C20" s="365">
        <v>9696.6661339999991</v>
      </c>
      <c r="D20" s="365">
        <v>157696.27405281502</v>
      </c>
      <c r="E20" s="365">
        <v>1.5100000000000001E-2</v>
      </c>
      <c r="F20" s="365">
        <v>1.49</v>
      </c>
      <c r="G20" s="365">
        <v>0.44</v>
      </c>
      <c r="H20" s="223" t="s">
        <v>231</v>
      </c>
      <c r="I20" s="223" t="s">
        <v>231</v>
      </c>
      <c r="J20" s="223" t="s">
        <v>231</v>
      </c>
    </row>
    <row r="21" spans="1:10" s="231" customFormat="1">
      <c r="A21" s="374">
        <v>19</v>
      </c>
      <c r="B21" s="375" t="s">
        <v>1335</v>
      </c>
      <c r="C21" s="365">
        <v>736.22497920000001</v>
      </c>
      <c r="D21" s="365">
        <v>156281.71407976499</v>
      </c>
      <c r="E21" s="365">
        <v>1.49E-2</v>
      </c>
      <c r="F21" s="365">
        <v>1.08</v>
      </c>
      <c r="G21" s="365">
        <v>0.28000000000000003</v>
      </c>
      <c r="H21" s="223" t="s">
        <v>231</v>
      </c>
      <c r="I21" s="223" t="s">
        <v>231</v>
      </c>
      <c r="J21" s="223" t="s">
        <v>231</v>
      </c>
    </row>
    <row r="22" spans="1:10" s="231" customFormat="1">
      <c r="A22" s="374">
        <v>20</v>
      </c>
      <c r="B22" s="375" t="s">
        <v>1338</v>
      </c>
      <c r="C22" s="365">
        <v>157.20128700000001</v>
      </c>
      <c r="D22" s="365">
        <v>142728.41362024</v>
      </c>
      <c r="E22" s="365">
        <v>1.3599999999999999E-2</v>
      </c>
      <c r="F22" s="365">
        <v>0.82</v>
      </c>
      <c r="G22" s="365">
        <v>0.26</v>
      </c>
      <c r="H22" s="223" t="s">
        <v>231</v>
      </c>
      <c r="I22" s="223" t="s">
        <v>231</v>
      </c>
      <c r="J22" s="223" t="s">
        <v>231</v>
      </c>
    </row>
    <row r="23" spans="1:10" s="231" customFormat="1">
      <c r="A23" s="374">
        <v>21</v>
      </c>
      <c r="B23" s="375" t="s">
        <v>1337</v>
      </c>
      <c r="C23" s="365">
        <v>9300.6038189999999</v>
      </c>
      <c r="D23" s="365">
        <v>139707.34964360998</v>
      </c>
      <c r="E23" s="365">
        <v>1.3299999999999999E-2</v>
      </c>
      <c r="F23" s="365">
        <v>1.28</v>
      </c>
      <c r="G23" s="365">
        <v>0.34</v>
      </c>
      <c r="H23" s="223" t="s">
        <v>231</v>
      </c>
      <c r="I23" s="223" t="s">
        <v>231</v>
      </c>
      <c r="J23" s="223" t="s">
        <v>231</v>
      </c>
    </row>
    <row r="24" spans="1:10" s="231" customFormat="1">
      <c r="A24" s="374">
        <v>22</v>
      </c>
      <c r="B24" s="375" t="s">
        <v>1339</v>
      </c>
      <c r="C24" s="365">
        <v>88.778616</v>
      </c>
      <c r="D24" s="365">
        <v>136034.78743319999</v>
      </c>
      <c r="E24" s="365">
        <v>1.2999999999999999E-2</v>
      </c>
      <c r="F24" s="365">
        <v>0.72</v>
      </c>
      <c r="G24" s="365">
        <v>0.19</v>
      </c>
      <c r="H24" s="223" t="s">
        <v>231</v>
      </c>
      <c r="I24" s="223" t="s">
        <v>231</v>
      </c>
      <c r="J24" s="223" t="s">
        <v>231</v>
      </c>
    </row>
    <row r="25" spans="1:10" s="231" customFormat="1">
      <c r="A25" s="374">
        <v>23</v>
      </c>
      <c r="B25" s="375" t="s">
        <v>1341</v>
      </c>
      <c r="C25" s="365">
        <v>288.69806</v>
      </c>
      <c r="D25" s="365">
        <v>134931.96292933502</v>
      </c>
      <c r="E25" s="365">
        <v>1.29E-2</v>
      </c>
      <c r="F25" s="365">
        <v>1.1399999999999999</v>
      </c>
      <c r="G25" s="365">
        <v>0.48</v>
      </c>
      <c r="H25" s="223" t="s">
        <v>231</v>
      </c>
      <c r="I25" s="223" t="s">
        <v>231</v>
      </c>
      <c r="J25" s="223" t="s">
        <v>231</v>
      </c>
    </row>
    <row r="26" spans="1:10" s="231" customFormat="1">
      <c r="A26" s="374">
        <v>24</v>
      </c>
      <c r="B26" s="375" t="s">
        <v>1340</v>
      </c>
      <c r="C26" s="365">
        <v>6290.1396029999996</v>
      </c>
      <c r="D26" s="365">
        <v>123726.03480352501</v>
      </c>
      <c r="E26" s="365">
        <v>1.18E-2</v>
      </c>
      <c r="F26" s="365">
        <v>1.71</v>
      </c>
      <c r="G26" s="365">
        <v>0.42</v>
      </c>
      <c r="H26" s="223" t="s">
        <v>231</v>
      </c>
      <c r="I26" s="223" t="s">
        <v>231</v>
      </c>
      <c r="J26" s="223" t="s">
        <v>231</v>
      </c>
    </row>
    <row r="27" spans="1:10" s="231" customFormat="1">
      <c r="A27" s="374">
        <v>25</v>
      </c>
      <c r="B27" s="375" t="s">
        <v>1342</v>
      </c>
      <c r="C27" s="365">
        <v>1248.3527171000001</v>
      </c>
      <c r="D27" s="365">
        <v>115117.84981686001</v>
      </c>
      <c r="E27" s="365">
        <v>1.0999999999999999E-2</v>
      </c>
      <c r="F27" s="365">
        <v>1.4</v>
      </c>
      <c r="G27" s="365">
        <v>0.44</v>
      </c>
      <c r="H27" s="223" t="s">
        <v>231</v>
      </c>
      <c r="I27" s="223" t="s">
        <v>231</v>
      </c>
      <c r="J27" s="223" t="s">
        <v>231</v>
      </c>
    </row>
    <row r="28" spans="1:10" s="231" customFormat="1">
      <c r="A28" s="374">
        <v>26</v>
      </c>
      <c r="B28" s="375" t="s">
        <v>1343</v>
      </c>
      <c r="C28" s="365">
        <v>279.257608</v>
      </c>
      <c r="D28" s="365">
        <v>110464.44067541999</v>
      </c>
      <c r="E28" s="365">
        <v>1.0500000000000001E-2</v>
      </c>
      <c r="F28" s="365">
        <v>1.04</v>
      </c>
      <c r="G28" s="365">
        <v>0.18</v>
      </c>
      <c r="H28" s="223" t="s">
        <v>231</v>
      </c>
      <c r="I28" s="223" t="s">
        <v>231</v>
      </c>
      <c r="J28" s="223" t="s">
        <v>231</v>
      </c>
    </row>
    <row r="29" spans="1:10" s="231" customFormat="1">
      <c r="A29" s="374">
        <v>27</v>
      </c>
      <c r="B29" s="375" t="s">
        <v>1346</v>
      </c>
      <c r="C29" s="365">
        <v>489.39353699999998</v>
      </c>
      <c r="D29" s="365">
        <v>108175.32092308</v>
      </c>
      <c r="E29" s="365">
        <v>1.03E-2</v>
      </c>
      <c r="F29" s="365">
        <v>0.79</v>
      </c>
      <c r="G29" s="365">
        <v>0.18</v>
      </c>
      <c r="H29" s="223" t="s">
        <v>231</v>
      </c>
      <c r="I29" s="223" t="s">
        <v>231</v>
      </c>
      <c r="J29" s="223" t="s">
        <v>231</v>
      </c>
    </row>
    <row r="30" spans="1:10" s="231" customFormat="1">
      <c r="A30" s="374">
        <v>28</v>
      </c>
      <c r="B30" s="375" t="s">
        <v>1357</v>
      </c>
      <c r="C30" s="365">
        <v>730.97788290000005</v>
      </c>
      <c r="D30" s="365">
        <v>104708.98487692499</v>
      </c>
      <c r="E30" s="365">
        <v>0.01</v>
      </c>
      <c r="F30" s="365">
        <v>1.44</v>
      </c>
      <c r="G30" s="365">
        <v>0.55000000000000004</v>
      </c>
      <c r="H30" s="223" t="s">
        <v>231</v>
      </c>
      <c r="I30" s="223" t="s">
        <v>231</v>
      </c>
      <c r="J30" s="223" t="s">
        <v>231</v>
      </c>
    </row>
    <row r="31" spans="1:10" s="231" customFormat="1">
      <c r="A31" s="374">
        <v>29</v>
      </c>
      <c r="B31" s="375" t="s">
        <v>1344</v>
      </c>
      <c r="C31" s="365">
        <v>95.919779000000005</v>
      </c>
      <c r="D31" s="365">
        <v>103667.33272224</v>
      </c>
      <c r="E31" s="365">
        <v>9.9000000000000008E-3</v>
      </c>
      <c r="F31" s="365">
        <v>0.52</v>
      </c>
      <c r="G31" s="365">
        <v>0.13</v>
      </c>
      <c r="H31" s="223" t="s">
        <v>231</v>
      </c>
      <c r="I31" s="223" t="s">
        <v>231</v>
      </c>
      <c r="J31" s="223" t="s">
        <v>231</v>
      </c>
    </row>
    <row r="32" spans="1:10" s="231" customFormat="1">
      <c r="A32" s="374">
        <v>30</v>
      </c>
      <c r="B32" s="375" t="s">
        <v>1345</v>
      </c>
      <c r="C32" s="365">
        <v>6353.2841879999996</v>
      </c>
      <c r="D32" s="365">
        <v>100185.00797604999</v>
      </c>
      <c r="E32" s="365">
        <v>9.5999999999999992E-3</v>
      </c>
      <c r="F32" s="365">
        <v>1.17</v>
      </c>
      <c r="G32" s="365">
        <v>0.27</v>
      </c>
      <c r="H32" s="223" t="s">
        <v>231</v>
      </c>
      <c r="I32" s="223" t="s">
        <v>231</v>
      </c>
      <c r="J32" s="223" t="s">
        <v>231</v>
      </c>
    </row>
    <row r="33" spans="1:10" s="231" customFormat="1">
      <c r="A33" s="374">
        <v>31</v>
      </c>
      <c r="B33" s="375" t="s">
        <v>1358</v>
      </c>
      <c r="C33" s="365">
        <v>159.6662097</v>
      </c>
      <c r="D33" s="365">
        <v>98541.347973569995</v>
      </c>
      <c r="E33" s="365">
        <v>9.4000000000000004E-3</v>
      </c>
      <c r="F33" s="365">
        <v>1</v>
      </c>
      <c r="G33" s="365">
        <v>0.43</v>
      </c>
      <c r="H33" s="223" t="s">
        <v>231</v>
      </c>
      <c r="I33" s="223" t="s">
        <v>231</v>
      </c>
      <c r="J33" s="223" t="s">
        <v>231</v>
      </c>
    </row>
    <row r="34" spans="1:10" s="231" customFormat="1">
      <c r="A34" s="374">
        <v>32</v>
      </c>
      <c r="B34" s="375" t="s">
        <v>1349</v>
      </c>
      <c r="C34" s="365">
        <v>432.02778899999998</v>
      </c>
      <c r="D34" s="365">
        <v>90702.380792399985</v>
      </c>
      <c r="E34" s="365">
        <v>8.6999999999999994E-3</v>
      </c>
      <c r="F34" s="365">
        <v>2.04</v>
      </c>
      <c r="G34" s="365">
        <v>0.49</v>
      </c>
      <c r="H34" s="223" t="s">
        <v>231</v>
      </c>
      <c r="I34" s="223" t="s">
        <v>231</v>
      </c>
      <c r="J34" s="223" t="s">
        <v>231</v>
      </c>
    </row>
    <row r="35" spans="1:10" s="231" customFormat="1">
      <c r="A35" s="374">
        <v>33</v>
      </c>
      <c r="B35" s="375" t="s">
        <v>1347</v>
      </c>
      <c r="C35" s="365">
        <v>224.72265229999999</v>
      </c>
      <c r="D35" s="365">
        <v>89051.914873750007</v>
      </c>
      <c r="E35" s="365">
        <v>8.5000000000000006E-3</v>
      </c>
      <c r="F35" s="365">
        <v>1.1100000000000001</v>
      </c>
      <c r="G35" s="365">
        <v>0.24</v>
      </c>
      <c r="H35" s="223" t="s">
        <v>231</v>
      </c>
      <c r="I35" s="223" t="s">
        <v>231</v>
      </c>
      <c r="J35" s="223" t="s">
        <v>231</v>
      </c>
    </row>
    <row r="36" spans="1:10" s="231" customFormat="1">
      <c r="A36" s="374">
        <v>34</v>
      </c>
      <c r="B36" s="375" t="s">
        <v>1348</v>
      </c>
      <c r="C36" s="365">
        <v>6162.7283269999998</v>
      </c>
      <c r="D36" s="365">
        <v>87024.931150364995</v>
      </c>
      <c r="E36" s="365">
        <v>8.3000000000000001E-3</v>
      </c>
      <c r="F36" s="365">
        <v>1.2</v>
      </c>
      <c r="G36" s="365">
        <v>0.33</v>
      </c>
      <c r="H36" s="223" t="s">
        <v>231</v>
      </c>
      <c r="I36" s="223" t="s">
        <v>231</v>
      </c>
      <c r="J36" s="223" t="s">
        <v>231</v>
      </c>
    </row>
    <row r="37" spans="1:10" s="231" customFormat="1">
      <c r="A37" s="374">
        <v>35</v>
      </c>
      <c r="B37" s="375" t="s">
        <v>1350</v>
      </c>
      <c r="C37" s="365">
        <v>2093.8469362000001</v>
      </c>
      <c r="D37" s="365">
        <v>85927.333001510007</v>
      </c>
      <c r="E37" s="365">
        <v>8.2000000000000007E-3</v>
      </c>
      <c r="F37" s="365">
        <v>0.85</v>
      </c>
      <c r="G37" s="365">
        <v>0.04</v>
      </c>
      <c r="H37" s="223" t="s">
        <v>231</v>
      </c>
      <c r="I37" s="223" t="s">
        <v>231</v>
      </c>
      <c r="J37" s="223" t="s">
        <v>231</v>
      </c>
    </row>
    <row r="38" spans="1:10" s="231" customFormat="1">
      <c r="A38" s="374">
        <v>36</v>
      </c>
      <c r="B38" s="375" t="s">
        <v>1359</v>
      </c>
      <c r="C38" s="365">
        <v>446.495924</v>
      </c>
      <c r="D38" s="365">
        <v>81032.853328020006</v>
      </c>
      <c r="E38" s="365">
        <v>7.7000000000000002E-3</v>
      </c>
      <c r="F38" s="365">
        <v>0.76</v>
      </c>
      <c r="G38" s="365">
        <v>0.1</v>
      </c>
      <c r="H38" s="223" t="s">
        <v>231</v>
      </c>
      <c r="I38" s="223" t="s">
        <v>231</v>
      </c>
      <c r="J38" s="223" t="s">
        <v>231</v>
      </c>
    </row>
    <row r="39" spans="1:10" s="231" customFormat="1">
      <c r="A39" s="374">
        <v>37</v>
      </c>
      <c r="B39" s="375" t="s">
        <v>1360</v>
      </c>
      <c r="C39" s="365">
        <v>334.38749999999999</v>
      </c>
      <c r="D39" s="365">
        <v>79253.154466200009</v>
      </c>
      <c r="E39" s="365">
        <v>7.6E-3</v>
      </c>
      <c r="F39" s="365">
        <v>1.81</v>
      </c>
      <c r="G39" s="365">
        <v>0.54</v>
      </c>
      <c r="H39" s="223" t="s">
        <v>231</v>
      </c>
      <c r="I39" s="223" t="s">
        <v>231</v>
      </c>
      <c r="J39" s="223" t="s">
        <v>231</v>
      </c>
    </row>
    <row r="40" spans="1:10" s="231" customFormat="1">
      <c r="A40" s="374">
        <v>38</v>
      </c>
      <c r="B40" s="375" t="s">
        <v>1351</v>
      </c>
      <c r="C40" s="365">
        <v>115.4180729</v>
      </c>
      <c r="D40" s="365">
        <v>72377.591937050005</v>
      </c>
      <c r="E40" s="365">
        <v>6.8999999999999999E-3</v>
      </c>
      <c r="F40" s="365">
        <v>1.9</v>
      </c>
      <c r="G40" s="365">
        <v>0.35</v>
      </c>
      <c r="H40" s="223" t="s">
        <v>231</v>
      </c>
      <c r="I40" s="223" t="s">
        <v>231</v>
      </c>
      <c r="J40" s="223" t="s">
        <v>231</v>
      </c>
    </row>
    <row r="41" spans="1:10" s="231" customFormat="1">
      <c r="A41" s="376">
        <v>39</v>
      </c>
      <c r="B41" s="377" t="s">
        <v>1361</v>
      </c>
      <c r="C41" s="365">
        <v>319.53395469999998</v>
      </c>
      <c r="D41" s="365">
        <v>66632.736973679988</v>
      </c>
      <c r="E41" s="365">
        <v>6.4000000000000003E-3</v>
      </c>
      <c r="F41" s="365">
        <v>0.85</v>
      </c>
      <c r="G41" s="365">
        <v>0.27</v>
      </c>
      <c r="H41" s="223" t="s">
        <v>231</v>
      </c>
      <c r="I41" s="223" t="s">
        <v>231</v>
      </c>
      <c r="J41" s="223" t="s">
        <v>231</v>
      </c>
    </row>
    <row r="42" spans="1:10" s="231" customFormat="1">
      <c r="A42" s="264">
        <v>40</v>
      </c>
      <c r="B42" s="265" t="s">
        <v>1352</v>
      </c>
      <c r="C42" s="365">
        <v>779.05167300000005</v>
      </c>
      <c r="D42" s="365">
        <v>63511.695432075001</v>
      </c>
      <c r="E42" s="365">
        <v>6.1000000000000004E-3</v>
      </c>
      <c r="F42" s="365">
        <v>1.22</v>
      </c>
      <c r="G42" s="365">
        <v>0.3</v>
      </c>
      <c r="H42" s="223" t="s">
        <v>231</v>
      </c>
      <c r="I42" s="223" t="s">
        <v>231</v>
      </c>
      <c r="J42" s="223" t="s">
        <v>231</v>
      </c>
    </row>
    <row r="43" spans="1:10" s="231" customFormat="1">
      <c r="A43" s="210"/>
      <c r="B43" s="211"/>
      <c r="C43" s="212"/>
      <c r="D43" s="212"/>
      <c r="E43" s="213"/>
      <c r="F43" s="214"/>
      <c r="G43" s="214"/>
      <c r="H43" s="214"/>
      <c r="I43" s="214"/>
      <c r="J43" s="211"/>
    </row>
    <row r="44" spans="1:10" s="231" customFormat="1">
      <c r="A44" s="1610" t="s">
        <v>78</v>
      </c>
      <c r="B44" s="1610"/>
      <c r="C44" s="1610"/>
      <c r="D44" s="1610"/>
      <c r="E44" s="1610"/>
      <c r="F44" s="1610"/>
      <c r="G44" s="1610"/>
      <c r="H44" s="1610"/>
      <c r="I44" s="1610"/>
      <c r="J44" s="1610"/>
    </row>
    <row r="45" spans="1:10" s="231" customFormat="1">
      <c r="A45" s="1610" t="s">
        <v>405</v>
      </c>
      <c r="B45" s="1610"/>
      <c r="C45" s="1610"/>
      <c r="D45" s="1610"/>
      <c r="E45" s="1610"/>
      <c r="F45" s="1610"/>
      <c r="G45" s="1610"/>
      <c r="H45" s="1610"/>
      <c r="I45" s="1610"/>
      <c r="J45" s="1610"/>
    </row>
    <row r="46" spans="1:10" s="231" customFormat="1">
      <c r="A46" s="1610" t="s">
        <v>406</v>
      </c>
      <c r="B46" s="1610"/>
      <c r="C46" s="1610"/>
      <c r="D46" s="1610"/>
      <c r="E46" s="1610"/>
      <c r="F46" s="1610"/>
      <c r="G46" s="1610"/>
      <c r="H46" s="1610"/>
      <c r="I46" s="1610"/>
      <c r="J46" s="1610"/>
    </row>
    <row r="47" spans="1:10" s="231" customFormat="1">
      <c r="A47" s="1610" t="s">
        <v>407</v>
      </c>
      <c r="B47" s="1610"/>
      <c r="C47" s="1610"/>
      <c r="D47" s="1610"/>
      <c r="E47" s="1610"/>
      <c r="F47" s="1610"/>
      <c r="G47" s="1610"/>
      <c r="H47" s="1610"/>
      <c r="I47" s="1610"/>
      <c r="J47" s="1610"/>
    </row>
    <row r="48" spans="1:10" s="231" customFormat="1">
      <c r="A48" s="1610" t="s">
        <v>408</v>
      </c>
      <c r="B48" s="1610"/>
      <c r="C48" s="1610"/>
      <c r="D48" s="1610"/>
      <c r="E48" s="1610"/>
      <c r="F48" s="1610"/>
      <c r="G48" s="1610"/>
      <c r="H48" s="1610"/>
      <c r="I48" s="1610"/>
      <c r="J48" s="1610"/>
    </row>
    <row r="49" spans="1:10" s="231" customFormat="1">
      <c r="A49" s="455" t="s">
        <v>1219</v>
      </c>
      <c r="B49" s="455"/>
      <c r="C49" s="455"/>
      <c r="D49" s="455"/>
      <c r="E49" s="455"/>
      <c r="F49" s="455"/>
      <c r="G49" s="455"/>
      <c r="H49" s="455"/>
      <c r="I49" s="455"/>
      <c r="J49" s="455"/>
    </row>
    <row r="50" spans="1:10" s="231" customFormat="1">
      <c r="A50" s="1580" t="s">
        <v>304</v>
      </c>
      <c r="B50" s="1580"/>
      <c r="C50" s="1580"/>
      <c r="D50" s="1580"/>
      <c r="E50" s="1580"/>
      <c r="F50" s="1580"/>
      <c r="G50" s="1580"/>
      <c r="H50" s="1580"/>
      <c r="I50" s="1580"/>
      <c r="J50" s="1580"/>
    </row>
    <row r="51" spans="1:10" s="231" customFormat="1"/>
  </sheetData>
  <mergeCells count="6">
    <mergeCell ref="A50:J50"/>
    <mergeCell ref="A44:J44"/>
    <mergeCell ref="A45:J45"/>
    <mergeCell ref="A46:J46"/>
    <mergeCell ref="A47:J47"/>
    <mergeCell ref="A48:J48"/>
  </mergeCells>
  <printOptions horizontalCentered="1"/>
  <pageMargins left="0.78431372549019618" right="0.78431372549019618" top="0.98039215686274517" bottom="0.98039215686274517" header="0.50980392156862753" footer="0.50980392156862753"/>
  <pageSetup paperSize="9" scale="94" fitToHeight="0" orientation="landscape"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workbookViewId="0"/>
  </sheetViews>
  <sheetFormatPr defaultColWidth="9.140625" defaultRowHeight="15"/>
  <cols>
    <col min="1" max="10" width="10.5703125" style="80" bestFit="1" customWidth="1"/>
    <col min="11" max="11" width="4.5703125" style="80" bestFit="1" customWidth="1"/>
    <col min="12" max="16384" width="9.140625" style="80"/>
  </cols>
  <sheetData>
    <row r="1" spans="1:10" ht="15.75" customHeight="1">
      <c r="A1" s="128" t="s">
        <v>409</v>
      </c>
      <c r="B1" s="128"/>
      <c r="C1" s="128"/>
      <c r="D1" s="128"/>
      <c r="E1" s="128"/>
      <c r="F1" s="128"/>
      <c r="G1" s="128"/>
    </row>
    <row r="2" spans="1:10" s="231" customFormat="1">
      <c r="A2" s="1585" t="s">
        <v>139</v>
      </c>
      <c r="B2" s="1587" t="s">
        <v>70</v>
      </c>
      <c r="C2" s="1588"/>
      <c r="D2" s="1589"/>
      <c r="E2" s="1587" t="s">
        <v>71</v>
      </c>
      <c r="F2" s="1588"/>
      <c r="G2" s="1589"/>
      <c r="H2" s="1587" t="s">
        <v>72</v>
      </c>
      <c r="I2" s="1588"/>
      <c r="J2" s="1589"/>
    </row>
    <row r="3" spans="1:10" s="231" customFormat="1" ht="48.75" customHeight="1">
      <c r="A3" s="1586"/>
      <c r="B3" s="823" t="s">
        <v>410</v>
      </c>
      <c r="C3" s="823" t="s">
        <v>411</v>
      </c>
      <c r="D3" s="823" t="s">
        <v>412</v>
      </c>
      <c r="E3" s="823" t="s">
        <v>410</v>
      </c>
      <c r="F3" s="823" t="s">
        <v>411</v>
      </c>
      <c r="G3" s="823" t="s">
        <v>412</v>
      </c>
      <c r="H3" s="823" t="s">
        <v>410</v>
      </c>
      <c r="I3" s="823" t="s">
        <v>411</v>
      </c>
      <c r="J3" s="823" t="s">
        <v>412</v>
      </c>
    </row>
    <row r="4" spans="1:10" s="84" customFormat="1" ht="15.75" customHeight="1">
      <c r="A4" s="322" t="s">
        <v>476</v>
      </c>
      <c r="B4" s="323">
        <v>2772</v>
      </c>
      <c r="C4" s="323">
        <v>1284</v>
      </c>
      <c r="D4" s="378">
        <v>2.1588785046728973</v>
      </c>
      <c r="E4" s="379">
        <v>1768</v>
      </c>
      <c r="F4" s="379">
        <v>690</v>
      </c>
      <c r="G4" s="380">
        <v>2.5623188405797102</v>
      </c>
      <c r="H4" s="381">
        <v>3</v>
      </c>
      <c r="I4" s="381">
        <v>0</v>
      </c>
      <c r="J4" s="382" t="s">
        <v>676</v>
      </c>
    </row>
    <row r="5" spans="1:10" s="84" customFormat="1" ht="15.75" customHeight="1">
      <c r="A5" s="821" t="s">
        <v>674</v>
      </c>
      <c r="B5" s="836">
        <v>3266</v>
      </c>
      <c r="C5" s="836">
        <v>933</v>
      </c>
      <c r="D5" s="837">
        <f>B5/C5</f>
        <v>3.5005359056806</v>
      </c>
      <c r="E5" s="836">
        <v>2069</v>
      </c>
      <c r="F5" s="836">
        <v>582</v>
      </c>
      <c r="G5" s="837">
        <f>E5/F5</f>
        <v>3.5549828178694156</v>
      </c>
      <c r="H5" s="836">
        <v>2</v>
      </c>
      <c r="I5" s="836">
        <v>3</v>
      </c>
      <c r="J5" s="837">
        <f>H5/I5</f>
        <v>0.66666666666666663</v>
      </c>
    </row>
    <row r="6" spans="1:10" s="231" customFormat="1" ht="15.75" customHeight="1">
      <c r="A6" s="137">
        <v>45412</v>
      </c>
      <c r="B6" s="227">
        <v>2840</v>
      </c>
      <c r="C6" s="230">
        <v>1246</v>
      </c>
      <c r="D6" s="215">
        <v>2.2792937399678972</v>
      </c>
      <c r="E6" s="227">
        <v>2081</v>
      </c>
      <c r="F6" s="227">
        <v>608</v>
      </c>
      <c r="G6" s="216">
        <v>3.42</v>
      </c>
      <c r="H6" s="225">
        <v>1</v>
      </c>
      <c r="I6" s="225" t="s">
        <v>231</v>
      </c>
      <c r="J6" s="217" t="s">
        <v>231</v>
      </c>
    </row>
    <row r="7" spans="1:10" s="231" customFormat="1" ht="15.75" customHeight="1">
      <c r="A7" s="137">
        <v>45443</v>
      </c>
      <c r="B7" s="230">
        <v>1955</v>
      </c>
      <c r="C7" s="230">
        <v>2146</v>
      </c>
      <c r="D7" s="215">
        <v>0.91099720410065232</v>
      </c>
      <c r="E7" s="227">
        <v>1388</v>
      </c>
      <c r="F7" s="227">
        <v>1330</v>
      </c>
      <c r="G7" s="216">
        <v>1.04</v>
      </c>
      <c r="H7" s="225" t="s">
        <v>231</v>
      </c>
      <c r="I7" s="225">
        <v>1</v>
      </c>
      <c r="J7" s="225" t="s">
        <v>231</v>
      </c>
    </row>
    <row r="8" spans="1:10" s="231" customFormat="1" ht="15.75" customHeight="1">
      <c r="A8" s="137">
        <v>45473</v>
      </c>
      <c r="B8" s="230">
        <v>2343</v>
      </c>
      <c r="C8" s="230">
        <v>1785</v>
      </c>
      <c r="D8" s="215">
        <v>1.3126050420168067</v>
      </c>
      <c r="E8" s="227">
        <v>1939</v>
      </c>
      <c r="F8" s="227">
        <v>1082</v>
      </c>
      <c r="G8" s="216">
        <v>1.79</v>
      </c>
      <c r="H8" s="225">
        <v>1</v>
      </c>
      <c r="I8" s="225">
        <v>1</v>
      </c>
      <c r="J8" s="217">
        <v>1</v>
      </c>
    </row>
    <row r="9" spans="1:10" s="231" customFormat="1" ht="15.75" customHeight="1">
      <c r="A9" s="137">
        <v>45504</v>
      </c>
      <c r="B9" s="230">
        <v>2975</v>
      </c>
      <c r="C9" s="230">
        <v>1175</v>
      </c>
      <c r="D9" s="224">
        <v>2.5319148936170213</v>
      </c>
      <c r="E9" s="227">
        <v>2322</v>
      </c>
      <c r="F9" s="227">
        <v>746</v>
      </c>
      <c r="G9" s="216">
        <v>3.11</v>
      </c>
      <c r="H9" s="225">
        <v>2</v>
      </c>
      <c r="I9" s="225">
        <v>1</v>
      </c>
      <c r="J9" s="217">
        <v>2</v>
      </c>
    </row>
    <row r="10" spans="1:10" s="231" customFormat="1" ht="15.75" customHeight="1">
      <c r="A10" s="137">
        <v>45535</v>
      </c>
      <c r="B10" s="230">
        <v>2177</v>
      </c>
      <c r="C10" s="230">
        <v>1986</v>
      </c>
      <c r="D10" s="230">
        <v>1.096173212487412</v>
      </c>
      <c r="E10" s="230">
        <v>1610</v>
      </c>
      <c r="F10" s="230">
        <v>1453</v>
      </c>
      <c r="G10" s="230">
        <v>1.1100000000000001</v>
      </c>
      <c r="H10" s="230">
        <v>0</v>
      </c>
      <c r="I10" s="230">
        <v>2</v>
      </c>
      <c r="J10" s="230">
        <v>0</v>
      </c>
    </row>
    <row r="11" spans="1:10" s="231" customFormat="1" ht="19.5" customHeight="1">
      <c r="A11" s="137">
        <v>45565</v>
      </c>
      <c r="B11" s="230">
        <v>2422</v>
      </c>
      <c r="C11" s="230">
        <v>1763</v>
      </c>
      <c r="D11" s="215">
        <f>B11/C11</f>
        <v>1.3737946681792399</v>
      </c>
      <c r="E11" s="227">
        <v>1965</v>
      </c>
      <c r="F11" s="227">
        <v>1161</v>
      </c>
      <c r="G11" s="216">
        <v>1.69</v>
      </c>
      <c r="H11" s="225">
        <v>1</v>
      </c>
      <c r="I11" s="225">
        <v>1</v>
      </c>
      <c r="J11" s="217">
        <v>1</v>
      </c>
    </row>
    <row r="12" spans="1:10" s="231" customFormat="1" ht="18" customHeight="1">
      <c r="A12" s="137">
        <v>45596</v>
      </c>
      <c r="B12" s="230">
        <v>1389</v>
      </c>
      <c r="C12" s="230">
        <v>2799</v>
      </c>
      <c r="D12" s="215">
        <f>B12/C12</f>
        <v>0.4962486602357985</v>
      </c>
      <c r="E12" s="227">
        <v>1091</v>
      </c>
      <c r="F12" s="227">
        <v>2097</v>
      </c>
      <c r="G12" s="216">
        <f>E12/F12</f>
        <v>0.5202670481640439</v>
      </c>
      <c r="H12" s="225">
        <v>0</v>
      </c>
      <c r="I12" s="225">
        <v>1</v>
      </c>
      <c r="J12" s="217">
        <f>H12/I12</f>
        <v>0</v>
      </c>
    </row>
    <row r="13" spans="1:10" s="231" customFormat="1" ht="18" customHeight="1">
      <c r="A13" s="137">
        <v>45626</v>
      </c>
      <c r="B13" s="230">
        <v>1633</v>
      </c>
      <c r="C13" s="230">
        <v>2561</v>
      </c>
      <c r="D13" s="215">
        <f>B13/C13</f>
        <v>0.6376415462709879</v>
      </c>
      <c r="E13" s="227">
        <v>1130</v>
      </c>
      <c r="F13" s="227">
        <v>2055</v>
      </c>
      <c r="G13" s="216">
        <f>E13/F13</f>
        <v>0.54987834549878345</v>
      </c>
      <c r="H13" s="225">
        <v>1</v>
      </c>
      <c r="I13" s="225">
        <v>1</v>
      </c>
      <c r="J13" s="217">
        <f>H13/I13</f>
        <v>1</v>
      </c>
    </row>
    <row r="14" spans="1:10" s="231" customFormat="1">
      <c r="A14" s="137" t="s">
        <v>1452</v>
      </c>
      <c r="B14" s="230">
        <v>2631</v>
      </c>
      <c r="C14" s="230">
        <v>1573</v>
      </c>
      <c r="D14" s="215">
        <f>B14/C14</f>
        <v>1.6726001271455817</v>
      </c>
      <c r="E14" s="227">
        <v>2053</v>
      </c>
      <c r="F14" s="227">
        <v>1130</v>
      </c>
      <c r="G14" s="216">
        <f>E14/F14</f>
        <v>1.8168141592920355</v>
      </c>
      <c r="H14" s="225">
        <v>1</v>
      </c>
      <c r="I14" s="225">
        <v>4</v>
      </c>
      <c r="J14" s="217">
        <f>H14/I14</f>
        <v>0.25</v>
      </c>
    </row>
    <row r="15" spans="1:10" s="231" customFormat="1">
      <c r="A15" s="413" t="s">
        <v>1422</v>
      </c>
      <c r="B15" s="233"/>
      <c r="C15" s="233"/>
      <c r="D15" s="250"/>
      <c r="E15" s="251"/>
      <c r="F15" s="251"/>
      <c r="G15" s="252"/>
      <c r="H15" s="245"/>
      <c r="I15" s="245"/>
      <c r="J15" s="253"/>
    </row>
    <row r="16" spans="1:10" s="231" customFormat="1">
      <c r="A16" s="126" t="s">
        <v>413</v>
      </c>
      <c r="B16" s="126"/>
      <c r="C16" s="126"/>
      <c r="D16" s="126"/>
      <c r="E16" s="126"/>
      <c r="F16" s="126"/>
    </row>
    <row r="17" spans="1:7" s="231" customFormat="1">
      <c r="A17" s="1565" t="s">
        <v>166</v>
      </c>
      <c r="B17" s="1565"/>
      <c r="C17" s="1565"/>
      <c r="D17" s="1565"/>
      <c r="E17" s="1565"/>
      <c r="F17" s="1565"/>
    </row>
    <row r="18" spans="1:7" s="231" customFormat="1">
      <c r="A18" s="278"/>
    </row>
    <row r="19" spans="1:7" s="231" customFormat="1">
      <c r="A19" s="80"/>
      <c r="B19" s="80"/>
      <c r="C19" s="80"/>
      <c r="D19" s="80"/>
      <c r="E19" s="80"/>
      <c r="F19" s="80"/>
      <c r="G19" s="80"/>
    </row>
  </sheetData>
  <mergeCells count="5">
    <mergeCell ref="A2:A3"/>
    <mergeCell ref="B2:D2"/>
    <mergeCell ref="E2:G2"/>
    <mergeCell ref="H2:J2"/>
    <mergeCell ref="A17:F17"/>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showGridLines="0" workbookViewId="0"/>
  </sheetViews>
  <sheetFormatPr defaultColWidth="9.140625" defaultRowHeight="15"/>
  <cols>
    <col min="1" max="1" width="9.85546875" style="80" bestFit="1" customWidth="1"/>
    <col min="2" max="10" width="13.5703125" style="80" bestFit="1" customWidth="1"/>
    <col min="11" max="16384" width="9.140625" style="80"/>
  </cols>
  <sheetData>
    <row r="1" spans="1:12" ht="13.5" customHeight="1">
      <c r="A1" s="128" t="s">
        <v>414</v>
      </c>
      <c r="B1" s="128"/>
      <c r="C1" s="128"/>
      <c r="D1" s="128"/>
      <c r="E1" s="128"/>
      <c r="F1" s="128"/>
      <c r="G1" s="128"/>
    </row>
    <row r="2" spans="1:12" s="231" customFormat="1" ht="27.75" customHeight="1">
      <c r="A2" s="1598" t="s">
        <v>415</v>
      </c>
      <c r="B2" s="1587" t="s">
        <v>70</v>
      </c>
      <c r="C2" s="1588"/>
      <c r="D2" s="1589"/>
      <c r="E2" s="1587" t="s">
        <v>71</v>
      </c>
      <c r="F2" s="1588"/>
      <c r="G2" s="1589"/>
      <c r="H2" s="1587" t="s">
        <v>72</v>
      </c>
      <c r="I2" s="1588"/>
      <c r="J2" s="1589"/>
    </row>
    <row r="3" spans="1:12" s="231" customFormat="1" ht="48" customHeight="1">
      <c r="A3" s="1599"/>
      <c r="B3" s="823" t="s">
        <v>416</v>
      </c>
      <c r="C3" s="823" t="s">
        <v>263</v>
      </c>
      <c r="D3" s="823" t="s">
        <v>417</v>
      </c>
      <c r="E3" s="823" t="s">
        <v>416</v>
      </c>
      <c r="F3" s="823" t="s">
        <v>418</v>
      </c>
      <c r="G3" s="823" t="s">
        <v>417</v>
      </c>
      <c r="H3" s="823" t="s">
        <v>416</v>
      </c>
      <c r="I3" s="823" t="s">
        <v>263</v>
      </c>
      <c r="J3" s="823" t="s">
        <v>417</v>
      </c>
    </row>
    <row r="4" spans="1:12" s="84" customFormat="1" ht="18" customHeight="1">
      <c r="A4" s="322" t="s">
        <v>476</v>
      </c>
      <c r="B4" s="323">
        <v>5252</v>
      </c>
      <c r="C4" s="323">
        <v>4295</v>
      </c>
      <c r="D4" s="383">
        <v>81.778370144706784</v>
      </c>
      <c r="E4" s="323">
        <v>2439</v>
      </c>
      <c r="F4" s="323">
        <v>2985</v>
      </c>
      <c r="G4" s="384">
        <v>122.38622386223864</v>
      </c>
      <c r="H4" s="354">
        <v>266</v>
      </c>
      <c r="I4" s="354">
        <v>7</v>
      </c>
      <c r="J4" s="384">
        <v>2.6315789473684208</v>
      </c>
    </row>
    <row r="5" spans="1:12" s="84" customFormat="1" ht="18" customHeight="1">
      <c r="A5" s="821" t="s">
        <v>674</v>
      </c>
      <c r="B5" s="822">
        <v>5396</v>
      </c>
      <c r="C5" s="836">
        <v>4343</v>
      </c>
      <c r="D5" s="838">
        <f t="shared" ref="D5:D14" si="0">C5/B5*100</f>
        <v>80.485544848035588</v>
      </c>
      <c r="E5" s="822">
        <v>2673</v>
      </c>
      <c r="F5" s="822">
        <v>3784</v>
      </c>
      <c r="G5" s="838">
        <f>F5/E5*100</f>
        <v>141.56378600823047</v>
      </c>
      <c r="H5" s="822">
        <v>266</v>
      </c>
      <c r="I5" s="839">
        <v>8</v>
      </c>
      <c r="J5" s="840">
        <f>I5/H5*100</f>
        <v>3.007518796992481</v>
      </c>
      <c r="K5" s="127"/>
      <c r="L5" s="127"/>
    </row>
    <row r="6" spans="1:12" s="231" customFormat="1" ht="18" customHeight="1">
      <c r="A6" s="137">
        <v>45412</v>
      </c>
      <c r="B6" s="230">
        <v>5264</v>
      </c>
      <c r="C6" s="230">
        <v>4153</v>
      </c>
      <c r="D6" s="140">
        <f t="shared" si="0"/>
        <v>78.894376899696056</v>
      </c>
      <c r="E6" s="227">
        <v>2464</v>
      </c>
      <c r="F6" s="230">
        <v>2625</v>
      </c>
      <c r="G6" s="218">
        <f t="shared" ref="G6:G14" si="1">F6/E6*100</f>
        <v>106.53409090909092</v>
      </c>
      <c r="H6" s="225">
        <v>266</v>
      </c>
      <c r="I6" s="225">
        <v>1</v>
      </c>
      <c r="J6" s="218">
        <f>I6/H6*100</f>
        <v>0.37593984962406013</v>
      </c>
      <c r="K6" s="127"/>
      <c r="L6" s="127"/>
    </row>
    <row r="7" spans="1:12" s="231" customFormat="1" ht="18" customHeight="1">
      <c r="A7" s="137">
        <v>45443</v>
      </c>
      <c r="B7" s="230">
        <v>5274</v>
      </c>
      <c r="C7" s="230">
        <v>4170</v>
      </c>
      <c r="D7" s="140">
        <f t="shared" si="0"/>
        <v>79.067121729237769</v>
      </c>
      <c r="E7" s="227">
        <v>2482</v>
      </c>
      <c r="F7" s="230">
        <v>2995</v>
      </c>
      <c r="G7" s="218">
        <f t="shared" si="1"/>
        <v>120.66881547139403</v>
      </c>
      <c r="H7" s="225">
        <v>266</v>
      </c>
      <c r="I7" s="225">
        <v>2</v>
      </c>
      <c r="J7" s="218">
        <f>I7/H7*100</f>
        <v>0.75187969924812026</v>
      </c>
      <c r="K7" s="127"/>
      <c r="L7" s="127"/>
    </row>
    <row r="8" spans="1:12" s="231" customFormat="1" ht="18" customHeight="1">
      <c r="A8" s="137">
        <v>45473</v>
      </c>
      <c r="B8" s="230">
        <v>5293</v>
      </c>
      <c r="C8" s="230">
        <v>4200</v>
      </c>
      <c r="D8" s="140">
        <f t="shared" si="0"/>
        <v>79.350085017948231</v>
      </c>
      <c r="E8" s="227">
        <v>2499</v>
      </c>
      <c r="F8" s="230">
        <v>2998</v>
      </c>
      <c r="G8" s="218">
        <f t="shared" si="1"/>
        <v>119.96798719487796</v>
      </c>
      <c r="H8" s="225">
        <v>266</v>
      </c>
      <c r="I8" s="225">
        <v>5</v>
      </c>
      <c r="J8" s="218">
        <f t="shared" ref="J8:J11" si="2">I8/H8*100</f>
        <v>1.8796992481203008</v>
      </c>
      <c r="K8" s="127"/>
      <c r="L8" s="127"/>
    </row>
    <row r="9" spans="1:12" s="231" customFormat="1" ht="18" customHeight="1">
      <c r="A9" s="137">
        <v>45504</v>
      </c>
      <c r="B9" s="230">
        <v>5307</v>
      </c>
      <c r="C9" s="230">
        <v>4208</v>
      </c>
      <c r="D9" s="140">
        <f t="shared" si="0"/>
        <v>79.29150179008856</v>
      </c>
      <c r="E9" s="227">
        <v>2529</v>
      </c>
      <c r="F9" s="227">
        <v>3093</v>
      </c>
      <c r="G9" s="218">
        <f t="shared" si="1"/>
        <v>122.30130486358244</v>
      </c>
      <c r="H9" s="230">
        <v>266</v>
      </c>
      <c r="I9" s="230">
        <v>5</v>
      </c>
      <c r="J9" s="218">
        <f t="shared" si="2"/>
        <v>1.8796992481203008</v>
      </c>
      <c r="K9" s="127"/>
      <c r="L9" s="127"/>
    </row>
    <row r="10" spans="1:12" s="231" customFormat="1">
      <c r="A10" s="137">
        <v>45535</v>
      </c>
      <c r="B10" s="230">
        <v>5316</v>
      </c>
      <c r="C10" s="230">
        <v>4227</v>
      </c>
      <c r="D10" s="140">
        <f t="shared" si="0"/>
        <v>79.514672686230242</v>
      </c>
      <c r="E10" s="230">
        <v>2559</v>
      </c>
      <c r="F10" s="230">
        <v>3077</v>
      </c>
      <c r="G10" s="224">
        <f t="shared" si="1"/>
        <v>120.24228214146152</v>
      </c>
      <c r="H10" s="230">
        <v>265</v>
      </c>
      <c r="I10" s="230">
        <v>2</v>
      </c>
      <c r="J10" s="218">
        <f t="shared" si="2"/>
        <v>0.75471698113207553</v>
      </c>
      <c r="K10" s="127"/>
      <c r="L10" s="127"/>
    </row>
    <row r="11" spans="1:12" s="231" customFormat="1">
      <c r="A11" s="137">
        <v>45565</v>
      </c>
      <c r="B11" s="230">
        <v>5347</v>
      </c>
      <c r="C11" s="230">
        <v>4247</v>
      </c>
      <c r="D11" s="140">
        <f t="shared" si="0"/>
        <v>79.4277164765289</v>
      </c>
      <c r="E11" s="227">
        <v>2604</v>
      </c>
      <c r="F11" s="227">
        <v>3131</v>
      </c>
      <c r="G11" s="224">
        <f t="shared" si="1"/>
        <v>120.23809523809523</v>
      </c>
      <c r="H11" s="225">
        <v>264</v>
      </c>
      <c r="I11" s="225">
        <v>2</v>
      </c>
      <c r="J11" s="218">
        <f t="shared" si="2"/>
        <v>0.75757575757575757</v>
      </c>
      <c r="K11" s="127"/>
      <c r="L11" s="127"/>
    </row>
    <row r="12" spans="1:12" s="231" customFormat="1">
      <c r="A12" s="137">
        <v>45596</v>
      </c>
      <c r="B12" s="230">
        <v>5359</v>
      </c>
      <c r="C12" s="230">
        <v>4241</v>
      </c>
      <c r="D12" s="140">
        <f t="shared" si="0"/>
        <v>79.137898861727933</v>
      </c>
      <c r="E12" s="227">
        <v>2629</v>
      </c>
      <c r="F12" s="230">
        <v>3133</v>
      </c>
      <c r="G12" s="224">
        <f t="shared" si="1"/>
        <v>119.17078737162419</v>
      </c>
      <c r="H12" s="225">
        <v>263</v>
      </c>
      <c r="I12" s="225">
        <v>1</v>
      </c>
      <c r="J12" s="218">
        <f>I12/H12*100</f>
        <v>0.38022813688212925</v>
      </c>
      <c r="K12" s="127"/>
      <c r="L12" s="127"/>
    </row>
    <row r="13" spans="1:12" s="231" customFormat="1" ht="13.5" customHeight="1">
      <c r="A13" s="137">
        <v>45626</v>
      </c>
      <c r="B13" s="230">
        <v>5367</v>
      </c>
      <c r="C13" s="230">
        <v>4249</v>
      </c>
      <c r="D13" s="140">
        <f t="shared" si="0"/>
        <v>79.168995714551897</v>
      </c>
      <c r="E13" s="227">
        <v>2643</v>
      </c>
      <c r="F13" s="230">
        <v>3102</v>
      </c>
      <c r="G13" s="224">
        <f t="shared" si="1"/>
        <v>117.36662883087401</v>
      </c>
      <c r="H13" s="225">
        <v>263</v>
      </c>
      <c r="I13" s="225">
        <v>3</v>
      </c>
      <c r="J13" s="218">
        <f>I13/H13*100</f>
        <v>1.1406844106463878</v>
      </c>
      <c r="K13" s="127"/>
      <c r="L13" s="127"/>
    </row>
    <row r="14" spans="1:12" s="231" customFormat="1">
      <c r="A14" s="137" t="s">
        <v>1452</v>
      </c>
      <c r="B14" s="230">
        <v>5396</v>
      </c>
      <c r="C14" s="230">
        <v>4280</v>
      </c>
      <c r="D14" s="140">
        <f t="shared" si="0"/>
        <v>79.318013343217203</v>
      </c>
      <c r="E14" s="227">
        <v>2673</v>
      </c>
      <c r="F14" s="230">
        <v>3158</v>
      </c>
      <c r="G14" s="224">
        <f t="shared" si="1"/>
        <v>118.14440703329592</v>
      </c>
      <c r="H14" s="225">
        <v>263</v>
      </c>
      <c r="I14" s="225">
        <v>3</v>
      </c>
      <c r="J14" s="218">
        <f>I14/H14*100</f>
        <v>1.1406844106463878</v>
      </c>
      <c r="K14" s="127"/>
      <c r="L14" s="127"/>
    </row>
    <row r="15" spans="1:12" s="231" customFormat="1" ht="15" customHeight="1">
      <c r="A15" s="413" t="s">
        <v>1422</v>
      </c>
      <c r="B15" s="233"/>
      <c r="C15" s="233"/>
      <c r="D15" s="248"/>
      <c r="E15" s="251"/>
      <c r="F15" s="233"/>
      <c r="G15" s="248"/>
      <c r="H15" s="245"/>
      <c r="I15" s="245"/>
      <c r="J15" s="248"/>
      <c r="K15" s="127"/>
      <c r="L15" s="127"/>
    </row>
    <row r="16" spans="1:12" s="231" customFormat="1" ht="15" customHeight="1">
      <c r="A16" s="126" t="s">
        <v>260</v>
      </c>
      <c r="B16" s="126"/>
      <c r="C16" s="126"/>
      <c r="D16" s="126"/>
      <c r="E16" s="126"/>
      <c r="F16" s="126"/>
      <c r="G16" s="126"/>
    </row>
    <row r="17" spans="1:10" s="231" customFormat="1" ht="15" customHeight="1">
      <c r="A17" s="1592" t="s">
        <v>166</v>
      </c>
      <c r="B17" s="1592"/>
      <c r="C17" s="1592"/>
      <c r="D17" s="1592"/>
      <c r="E17" s="1592"/>
      <c r="F17" s="1592"/>
      <c r="G17" s="1592"/>
      <c r="H17" s="126"/>
      <c r="I17" s="126"/>
      <c r="J17" s="126"/>
    </row>
    <row r="18" spans="1:10" s="231" customFormat="1" ht="15" customHeight="1">
      <c r="A18" s="278"/>
    </row>
    <row r="19" spans="1:10" s="231" customFormat="1">
      <c r="A19" s="80"/>
      <c r="B19" s="80"/>
      <c r="C19" s="80"/>
      <c r="D19" s="80"/>
      <c r="E19" s="80"/>
      <c r="F19" s="80"/>
      <c r="G19" s="80"/>
    </row>
  </sheetData>
  <mergeCells count="5">
    <mergeCell ref="A2:A3"/>
    <mergeCell ref="B2:D2"/>
    <mergeCell ref="E2:G2"/>
    <mergeCell ref="H2:J2"/>
    <mergeCell ref="A17:G17"/>
  </mergeCells>
  <printOptions horizontalCentered="1"/>
  <pageMargins left="0.78431372549019618" right="0.78431372549019618" top="0.98039215686274517" bottom="0.98039215686274517" header="0.50980392156862753" footer="0.50980392156862753"/>
  <pageSetup paperSize="9" scale="8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62"/>
  <sheetViews>
    <sheetView showGridLines="0" workbookViewId="0">
      <selection sqref="A1:Q1"/>
    </sheetView>
  </sheetViews>
  <sheetFormatPr defaultRowHeight="15"/>
  <cols>
    <col min="1" max="1" width="7.28515625" style="235" customWidth="1"/>
    <col min="2" max="2" width="36.5703125" style="235" customWidth="1"/>
    <col min="3" max="3" width="11.28515625" style="235" customWidth="1"/>
    <col min="4" max="4" width="14.28515625" style="235" customWidth="1"/>
    <col min="5" max="5" width="15.5703125" style="235" customWidth="1"/>
    <col min="6" max="7" width="10" style="433" customWidth="1"/>
    <col min="8" max="8" width="10.140625" style="433" customWidth="1"/>
    <col min="9" max="9" width="8.5703125" style="235" customWidth="1"/>
    <col min="10" max="10" width="10.85546875" style="235" customWidth="1"/>
    <col min="11" max="11" width="8.42578125" style="235" bestFit="1" customWidth="1"/>
    <col min="12" max="12" width="10" style="235" customWidth="1"/>
    <col min="13" max="15" width="12.42578125" style="235" customWidth="1"/>
    <col min="16" max="16" width="16" style="235" customWidth="1"/>
    <col min="17" max="17" width="19.28515625" style="235" bestFit="1" customWidth="1"/>
    <col min="18" max="18" width="8.42578125" style="235" customWidth="1"/>
    <col min="19" max="21" width="9" style="235" customWidth="1"/>
    <col min="22" max="22" width="8" style="235" customWidth="1"/>
    <col min="23" max="23" width="10" style="235" bestFit="1" customWidth="1"/>
    <col min="24" max="26" width="5.5703125" style="235" customWidth="1"/>
    <col min="27" max="27" width="4.5703125" style="235" customWidth="1"/>
    <col min="28" max="16384" width="9.140625" style="235"/>
  </cols>
  <sheetData>
    <row r="1" spans="1:17">
      <c r="A1" s="1461" t="s">
        <v>1398</v>
      </c>
      <c r="B1" s="1462"/>
      <c r="C1" s="1462"/>
      <c r="D1" s="1462"/>
      <c r="E1" s="1462"/>
      <c r="F1" s="1462"/>
      <c r="G1" s="1462"/>
      <c r="H1" s="1462"/>
      <c r="I1" s="1462"/>
      <c r="J1" s="1462"/>
      <c r="K1" s="1462"/>
      <c r="L1" s="1462"/>
      <c r="M1" s="1462"/>
      <c r="N1" s="1462"/>
      <c r="O1" s="1462"/>
      <c r="P1" s="1462"/>
      <c r="Q1" s="1462"/>
    </row>
    <row r="2" spans="1:17">
      <c r="A2" s="1465" t="s">
        <v>79</v>
      </c>
      <c r="B2" s="1467" t="s">
        <v>80</v>
      </c>
      <c r="C2" s="1464" t="s">
        <v>81</v>
      </c>
      <c r="D2" s="1464" t="s">
        <v>82</v>
      </c>
      <c r="E2" s="1464" t="s">
        <v>83</v>
      </c>
      <c r="F2" s="1470" t="s">
        <v>84</v>
      </c>
      <c r="G2" s="1470" t="s">
        <v>85</v>
      </c>
      <c r="H2" s="1470" t="s">
        <v>86</v>
      </c>
      <c r="I2" s="1472" t="s">
        <v>87</v>
      </c>
      <c r="J2" s="1473"/>
      <c r="K2" s="1474"/>
      <c r="L2" s="1464" t="s">
        <v>88</v>
      </c>
      <c r="M2" s="1475" t="s">
        <v>89</v>
      </c>
      <c r="N2" s="1476"/>
      <c r="O2" s="1476"/>
      <c r="P2" s="1476"/>
      <c r="Q2" s="1463" t="s">
        <v>90</v>
      </c>
    </row>
    <row r="3" spans="1:17" ht="45">
      <c r="A3" s="1466"/>
      <c r="B3" s="1468"/>
      <c r="C3" s="1469"/>
      <c r="D3" s="1469"/>
      <c r="E3" s="1469"/>
      <c r="F3" s="1471"/>
      <c r="G3" s="1471"/>
      <c r="H3" s="1471"/>
      <c r="I3" s="781" t="s">
        <v>91</v>
      </c>
      <c r="J3" s="781" t="s">
        <v>92</v>
      </c>
      <c r="K3" s="781" t="s">
        <v>93</v>
      </c>
      <c r="L3" s="1469"/>
      <c r="M3" s="781" t="s">
        <v>94</v>
      </c>
      <c r="N3" s="781" t="s">
        <v>95</v>
      </c>
      <c r="O3" s="781" t="s">
        <v>96</v>
      </c>
      <c r="P3" s="782" t="s">
        <v>97</v>
      </c>
      <c r="Q3" s="1464"/>
    </row>
    <row r="4" spans="1:17">
      <c r="A4" s="453">
        <v>1</v>
      </c>
      <c r="B4" s="291" t="s">
        <v>1412</v>
      </c>
      <c r="C4" s="292">
        <v>45628</v>
      </c>
      <c r="D4" s="291" t="s">
        <v>1363</v>
      </c>
      <c r="E4" s="878">
        <v>4790000</v>
      </c>
      <c r="F4" s="879">
        <v>10</v>
      </c>
      <c r="G4" s="879">
        <v>325</v>
      </c>
      <c r="H4" s="879">
        <v>335</v>
      </c>
      <c r="I4" s="877">
        <v>93.465000000000003</v>
      </c>
      <c r="J4" s="771">
        <v>67</v>
      </c>
      <c r="K4" s="771">
        <v>160.465</v>
      </c>
      <c r="L4" s="771">
        <v>58.02</v>
      </c>
      <c r="M4" s="878">
        <v>2250000</v>
      </c>
      <c r="N4" s="878">
        <v>691200</v>
      </c>
      <c r="O4" s="878">
        <v>1604800</v>
      </c>
      <c r="P4" s="878">
        <v>244000</v>
      </c>
      <c r="Q4" s="333">
        <f t="shared" ref="Q4:Q51" si="0">SUM(M4:O4)</f>
        <v>4546000</v>
      </c>
    </row>
    <row r="5" spans="1:17">
      <c r="A5" s="453">
        <v>2</v>
      </c>
      <c r="B5" s="291" t="s">
        <v>1376</v>
      </c>
      <c r="C5" s="292">
        <v>45629</v>
      </c>
      <c r="D5" s="291" t="s">
        <v>99</v>
      </c>
      <c r="E5" s="881">
        <v>178020400</v>
      </c>
      <c r="F5" s="879">
        <v>1</v>
      </c>
      <c r="G5" s="879">
        <v>1.75</v>
      </c>
      <c r="H5" s="879">
        <v>2.75</v>
      </c>
      <c r="I5" s="877">
        <v>48.95561</v>
      </c>
      <c r="J5" s="771">
        <v>0</v>
      </c>
      <c r="K5" s="771">
        <v>48.95561</v>
      </c>
      <c r="L5" s="771">
        <v>1.06</v>
      </c>
      <c r="M5" s="878">
        <v>0</v>
      </c>
      <c r="N5" s="878">
        <v>0</v>
      </c>
      <c r="O5" s="878">
        <v>0</v>
      </c>
      <c r="P5" s="878">
        <v>0</v>
      </c>
      <c r="Q5" s="333">
        <f t="shared" si="0"/>
        <v>0</v>
      </c>
    </row>
    <row r="6" spans="1:17">
      <c r="A6" s="453">
        <v>3</v>
      </c>
      <c r="B6" s="291" t="s">
        <v>1386</v>
      </c>
      <c r="C6" s="292">
        <v>45629</v>
      </c>
      <c r="D6" s="291" t="s">
        <v>1317</v>
      </c>
      <c r="E6" s="881">
        <v>1900000</v>
      </c>
      <c r="F6" s="879">
        <v>10</v>
      </c>
      <c r="G6" s="879">
        <v>120</v>
      </c>
      <c r="H6" s="879">
        <v>130</v>
      </c>
      <c r="I6" s="879">
        <v>24.7</v>
      </c>
      <c r="J6" s="879">
        <v>0</v>
      </c>
      <c r="K6" s="879">
        <v>24.7</v>
      </c>
      <c r="L6" s="879">
        <v>704.56</v>
      </c>
      <c r="M6" s="878">
        <v>860000</v>
      </c>
      <c r="N6" s="878">
        <v>270000</v>
      </c>
      <c r="O6" s="878">
        <v>629000</v>
      </c>
      <c r="P6" s="878">
        <v>141000</v>
      </c>
      <c r="Q6" s="878">
        <f t="shared" si="0"/>
        <v>1759000</v>
      </c>
    </row>
    <row r="7" spans="1:17">
      <c r="A7" s="453">
        <v>4</v>
      </c>
      <c r="B7" s="291" t="s">
        <v>1387</v>
      </c>
      <c r="C7" s="292">
        <v>45629</v>
      </c>
      <c r="D7" s="291" t="s">
        <v>1317</v>
      </c>
      <c r="E7" s="881">
        <v>4383600</v>
      </c>
      <c r="F7" s="879">
        <v>10</v>
      </c>
      <c r="G7" s="879">
        <v>216</v>
      </c>
      <c r="H7" s="879">
        <v>226</v>
      </c>
      <c r="I7" s="879">
        <v>99.069360000000003</v>
      </c>
      <c r="J7" s="879">
        <v>0</v>
      </c>
      <c r="K7" s="879">
        <v>99.069360000000003</v>
      </c>
      <c r="L7" s="879">
        <v>111.68</v>
      </c>
      <c r="M7" s="878">
        <v>2082000</v>
      </c>
      <c r="N7" s="878">
        <v>624600</v>
      </c>
      <c r="O7" s="878">
        <v>1457400</v>
      </c>
      <c r="P7" s="878">
        <v>219600</v>
      </c>
      <c r="Q7" s="878">
        <f t="shared" si="0"/>
        <v>4164000</v>
      </c>
    </row>
    <row r="8" spans="1:17">
      <c r="A8" s="453">
        <v>5</v>
      </c>
      <c r="B8" s="291" t="s">
        <v>1411</v>
      </c>
      <c r="C8" s="292">
        <v>45630</v>
      </c>
      <c r="D8" s="291" t="s">
        <v>99</v>
      </c>
      <c r="E8" s="881">
        <v>325908000</v>
      </c>
      <c r="F8" s="879">
        <v>1</v>
      </c>
      <c r="G8" s="879">
        <v>0.5</v>
      </c>
      <c r="H8" s="879">
        <v>1.5</v>
      </c>
      <c r="I8" s="879">
        <v>48.886200000000002</v>
      </c>
      <c r="J8" s="879">
        <v>0</v>
      </c>
      <c r="K8" s="879">
        <v>48.886200000000002</v>
      </c>
      <c r="L8" s="879">
        <v>1.22</v>
      </c>
      <c r="M8" s="878">
        <v>0</v>
      </c>
      <c r="N8" s="878">
        <v>0</v>
      </c>
      <c r="O8" s="878">
        <v>0</v>
      </c>
      <c r="P8" s="878">
        <v>0</v>
      </c>
      <c r="Q8" s="878">
        <f t="shared" si="0"/>
        <v>0</v>
      </c>
    </row>
    <row r="9" spans="1:17">
      <c r="A9" s="453">
        <v>6</v>
      </c>
      <c r="B9" s="291" t="s">
        <v>1388</v>
      </c>
      <c r="C9" s="292">
        <v>45630</v>
      </c>
      <c r="D9" s="291" t="s">
        <v>1317</v>
      </c>
      <c r="E9" s="881">
        <v>5139200</v>
      </c>
      <c r="F9" s="879">
        <v>10</v>
      </c>
      <c r="G9" s="879">
        <v>65</v>
      </c>
      <c r="H9" s="879">
        <v>75</v>
      </c>
      <c r="I9" s="879">
        <v>31.044</v>
      </c>
      <c r="J9" s="879">
        <v>7.5</v>
      </c>
      <c r="K9" s="879">
        <v>38.543999999999997</v>
      </c>
      <c r="L9" s="879">
        <v>22.04</v>
      </c>
      <c r="M9" s="878">
        <v>0</v>
      </c>
      <c r="N9" s="878">
        <v>1406400</v>
      </c>
      <c r="O9" s="878">
        <v>3470400</v>
      </c>
      <c r="P9" s="878">
        <v>262400</v>
      </c>
      <c r="Q9" s="878">
        <f t="shared" si="0"/>
        <v>4876800</v>
      </c>
    </row>
    <row r="10" spans="1:17">
      <c r="A10" s="453">
        <v>7</v>
      </c>
      <c r="B10" s="291" t="s">
        <v>1389</v>
      </c>
      <c r="C10" s="292">
        <v>45630</v>
      </c>
      <c r="D10" s="291" t="s">
        <v>1317</v>
      </c>
      <c r="E10" s="881">
        <v>3499200</v>
      </c>
      <c r="F10" s="879">
        <v>10</v>
      </c>
      <c r="G10" s="879">
        <v>63</v>
      </c>
      <c r="H10" s="879">
        <v>73</v>
      </c>
      <c r="I10" s="879">
        <v>25.544160000000002</v>
      </c>
      <c r="J10" s="879">
        <v>0</v>
      </c>
      <c r="K10" s="879">
        <v>25.544160000000002</v>
      </c>
      <c r="L10" s="879">
        <v>422</v>
      </c>
      <c r="M10" s="878">
        <v>1648000</v>
      </c>
      <c r="N10" s="878">
        <v>496000</v>
      </c>
      <c r="O10" s="878">
        <v>1155200</v>
      </c>
      <c r="P10" s="878">
        <v>200000</v>
      </c>
      <c r="Q10" s="878">
        <f t="shared" si="0"/>
        <v>3299200</v>
      </c>
    </row>
    <row r="11" spans="1:17">
      <c r="A11" s="453">
        <v>8</v>
      </c>
      <c r="B11" s="291" t="s">
        <v>1377</v>
      </c>
      <c r="C11" s="292">
        <v>45631</v>
      </c>
      <c r="D11" s="291" t="s">
        <v>99</v>
      </c>
      <c r="E11" s="881">
        <v>366559623</v>
      </c>
      <c r="F11" s="879">
        <v>1</v>
      </c>
      <c r="G11" s="879">
        <v>0.2</v>
      </c>
      <c r="H11" s="879">
        <v>1.2</v>
      </c>
      <c r="I11" s="879">
        <v>43.987154759999996</v>
      </c>
      <c r="J11" s="879">
        <v>0</v>
      </c>
      <c r="K11" s="879">
        <v>43.987154759999996</v>
      </c>
      <c r="L11" s="879">
        <v>0.91</v>
      </c>
      <c r="M11" s="878">
        <v>0</v>
      </c>
      <c r="N11" s="878">
        <v>0</v>
      </c>
      <c r="O11" s="878">
        <v>0</v>
      </c>
      <c r="P11" s="878">
        <v>0</v>
      </c>
      <c r="Q11" s="878">
        <f t="shared" si="0"/>
        <v>0</v>
      </c>
    </row>
    <row r="12" spans="1:17">
      <c r="A12" s="453">
        <v>9</v>
      </c>
      <c r="B12" s="291" t="s">
        <v>1390</v>
      </c>
      <c r="C12" s="292">
        <v>45631</v>
      </c>
      <c r="D12" s="291" t="s">
        <v>1317</v>
      </c>
      <c r="E12" s="881">
        <v>5799600</v>
      </c>
      <c r="F12" s="879">
        <v>10</v>
      </c>
      <c r="G12" s="879">
        <v>98</v>
      </c>
      <c r="H12" s="879">
        <v>108</v>
      </c>
      <c r="I12" s="879">
        <v>62.635680000000001</v>
      </c>
      <c r="J12" s="879">
        <v>0</v>
      </c>
      <c r="K12" s="879">
        <v>62.635680000000001</v>
      </c>
      <c r="L12" s="879">
        <v>9.2859999999999996</v>
      </c>
      <c r="M12" s="878">
        <v>2750400</v>
      </c>
      <c r="N12" s="878">
        <v>825600</v>
      </c>
      <c r="O12" s="878">
        <v>1926000</v>
      </c>
      <c r="P12" s="878">
        <v>297600</v>
      </c>
      <c r="Q12" s="878">
        <f t="shared" si="0"/>
        <v>5502000</v>
      </c>
    </row>
    <row r="13" spans="1:17">
      <c r="A13" s="453">
        <v>10</v>
      </c>
      <c r="B13" s="291" t="s">
        <v>1413</v>
      </c>
      <c r="C13" s="292">
        <v>45632</v>
      </c>
      <c r="D13" s="291" t="s">
        <v>98</v>
      </c>
      <c r="E13" s="878">
        <v>19189330</v>
      </c>
      <c r="F13" s="879">
        <v>2</v>
      </c>
      <c r="G13" s="879">
        <v>439</v>
      </c>
      <c r="H13" s="879">
        <v>441</v>
      </c>
      <c r="I13" s="879">
        <v>0</v>
      </c>
      <c r="J13" s="879">
        <v>846.24945300000002</v>
      </c>
      <c r="K13" s="879">
        <v>846.24945300000002</v>
      </c>
      <c r="L13" s="879">
        <v>1.2635000000000001</v>
      </c>
      <c r="M13" s="878">
        <v>10203767</v>
      </c>
      <c r="N13" s="878">
        <v>3061131</v>
      </c>
      <c r="O13" s="878">
        <v>5924432</v>
      </c>
      <c r="P13" s="878">
        <v>0</v>
      </c>
      <c r="Q13" s="878">
        <f t="shared" si="0"/>
        <v>19189330</v>
      </c>
    </row>
    <row r="14" spans="1:17">
      <c r="A14" s="453">
        <v>11</v>
      </c>
      <c r="B14" s="291" t="s">
        <v>1378</v>
      </c>
      <c r="C14" s="292">
        <v>45632</v>
      </c>
      <c r="D14" s="291" t="s">
        <v>99</v>
      </c>
      <c r="E14" s="881">
        <v>4465965</v>
      </c>
      <c r="F14" s="879">
        <v>10</v>
      </c>
      <c r="G14" s="879">
        <v>50</v>
      </c>
      <c r="H14" s="879">
        <v>60</v>
      </c>
      <c r="I14" s="879">
        <v>26.79579</v>
      </c>
      <c r="J14" s="879">
        <v>0</v>
      </c>
      <c r="K14" s="879">
        <v>26.79579</v>
      </c>
      <c r="L14" s="879">
        <v>0.99</v>
      </c>
      <c r="M14" s="878">
        <v>0</v>
      </c>
      <c r="N14" s="878">
        <v>0</v>
      </c>
      <c r="O14" s="878">
        <v>0</v>
      </c>
      <c r="P14" s="878">
        <v>0</v>
      </c>
      <c r="Q14" s="878">
        <f t="shared" si="0"/>
        <v>0</v>
      </c>
    </row>
    <row r="15" spans="1:17">
      <c r="A15" s="453">
        <v>12</v>
      </c>
      <c r="B15" s="291" t="s">
        <v>1379</v>
      </c>
      <c r="C15" s="292">
        <v>45632</v>
      </c>
      <c r="D15" s="291" t="s">
        <v>99</v>
      </c>
      <c r="E15" s="881">
        <v>11349962</v>
      </c>
      <c r="F15" s="879">
        <v>2</v>
      </c>
      <c r="G15" s="879">
        <v>218</v>
      </c>
      <c r="H15" s="879">
        <v>220</v>
      </c>
      <c r="I15" s="879">
        <v>249.699164</v>
      </c>
      <c r="J15" s="879">
        <v>0</v>
      </c>
      <c r="K15" s="879">
        <v>249.699164</v>
      </c>
      <c r="L15" s="879">
        <v>1.39</v>
      </c>
      <c r="M15" s="878">
        <v>0</v>
      </c>
      <c r="N15" s="878">
        <v>0</v>
      </c>
      <c r="O15" s="878">
        <v>0</v>
      </c>
      <c r="P15" s="878">
        <v>0</v>
      </c>
      <c r="Q15" s="878">
        <f t="shared" si="0"/>
        <v>0</v>
      </c>
    </row>
    <row r="16" spans="1:17">
      <c r="A16" s="453">
        <v>13</v>
      </c>
      <c r="B16" s="291" t="s">
        <v>1385</v>
      </c>
      <c r="C16" s="292">
        <v>45632</v>
      </c>
      <c r="D16" s="291" t="s">
        <v>99</v>
      </c>
      <c r="E16" s="881">
        <v>535000</v>
      </c>
      <c r="F16" s="879">
        <v>10</v>
      </c>
      <c r="G16" s="879">
        <v>45</v>
      </c>
      <c r="H16" s="879">
        <v>55</v>
      </c>
      <c r="I16" s="879">
        <v>2.9424999999999999</v>
      </c>
      <c r="J16" s="879">
        <v>0</v>
      </c>
      <c r="K16" s="879">
        <v>2.9424999999999999</v>
      </c>
      <c r="L16" s="879">
        <v>1.68</v>
      </c>
      <c r="M16" s="878">
        <v>0</v>
      </c>
      <c r="N16" s="878">
        <v>0</v>
      </c>
      <c r="O16" s="878">
        <v>0</v>
      </c>
      <c r="P16" s="878">
        <v>0</v>
      </c>
      <c r="Q16" s="878">
        <f t="shared" si="0"/>
        <v>0</v>
      </c>
    </row>
    <row r="17" spans="1:17">
      <c r="A17" s="453">
        <v>14</v>
      </c>
      <c r="B17" s="291" t="s">
        <v>1391</v>
      </c>
      <c r="C17" s="292">
        <v>45632</v>
      </c>
      <c r="D17" s="291" t="s">
        <v>1317</v>
      </c>
      <c r="E17" s="881">
        <v>11876800</v>
      </c>
      <c r="F17" s="879">
        <v>5</v>
      </c>
      <c r="G17" s="879">
        <v>78</v>
      </c>
      <c r="H17" s="879">
        <v>83</v>
      </c>
      <c r="I17" s="879">
        <v>98.577439999999996</v>
      </c>
      <c r="J17" s="879">
        <v>0</v>
      </c>
      <c r="K17" s="879">
        <v>98.577439999999996</v>
      </c>
      <c r="L17" s="879">
        <v>342.12</v>
      </c>
      <c r="M17" s="878">
        <v>5340800</v>
      </c>
      <c r="N17" s="878">
        <v>1604800</v>
      </c>
      <c r="O17" s="878">
        <v>3744000</v>
      </c>
      <c r="P17" s="878">
        <v>1187200</v>
      </c>
      <c r="Q17" s="878">
        <f t="shared" si="0"/>
        <v>10689600</v>
      </c>
    </row>
    <row r="18" spans="1:17">
      <c r="A18" s="453">
        <v>15</v>
      </c>
      <c r="B18" s="291" t="s">
        <v>1380</v>
      </c>
      <c r="C18" s="292">
        <v>45635</v>
      </c>
      <c r="D18" s="291" t="s">
        <v>99</v>
      </c>
      <c r="E18" s="881">
        <v>44104359</v>
      </c>
      <c r="F18" s="879">
        <v>10</v>
      </c>
      <c r="G18" s="879">
        <v>1</v>
      </c>
      <c r="H18" s="879">
        <v>11</v>
      </c>
      <c r="I18" s="879">
        <v>48.514794899999998</v>
      </c>
      <c r="J18" s="879">
        <v>0</v>
      </c>
      <c r="K18" s="879">
        <v>48.514794899999998</v>
      </c>
      <c r="L18" s="879">
        <v>1</v>
      </c>
      <c r="M18" s="878">
        <v>0</v>
      </c>
      <c r="N18" s="878">
        <v>0</v>
      </c>
      <c r="O18" s="878">
        <v>0</v>
      </c>
      <c r="P18" s="878">
        <v>0</v>
      </c>
      <c r="Q18" s="878">
        <f t="shared" si="0"/>
        <v>0</v>
      </c>
    </row>
    <row r="19" spans="1:17">
      <c r="A19" s="453">
        <v>16</v>
      </c>
      <c r="B19" s="291" t="s">
        <v>1414</v>
      </c>
      <c r="C19" s="292">
        <v>45637</v>
      </c>
      <c r="D19" s="291" t="s">
        <v>1363</v>
      </c>
      <c r="E19" s="878">
        <v>6346400</v>
      </c>
      <c r="F19" s="879">
        <v>10</v>
      </c>
      <c r="G19" s="879">
        <v>170</v>
      </c>
      <c r="H19" s="879">
        <v>180</v>
      </c>
      <c r="I19" s="879">
        <v>101.6208</v>
      </c>
      <c r="J19" s="879">
        <v>12.6144</v>
      </c>
      <c r="K19" s="879">
        <v>114.23520000000001</v>
      </c>
      <c r="L19" s="879">
        <v>187.99</v>
      </c>
      <c r="M19" s="878">
        <v>2984000</v>
      </c>
      <c r="N19" s="878">
        <v>896000</v>
      </c>
      <c r="O19" s="878">
        <v>2092000</v>
      </c>
      <c r="P19" s="878">
        <v>374400</v>
      </c>
      <c r="Q19" s="878">
        <f t="shared" si="0"/>
        <v>5972000</v>
      </c>
    </row>
    <row r="20" spans="1:17">
      <c r="A20" s="453">
        <v>17</v>
      </c>
      <c r="B20" s="291" t="s">
        <v>1392</v>
      </c>
      <c r="C20" s="292">
        <v>45638</v>
      </c>
      <c r="D20" s="291" t="s">
        <v>1317</v>
      </c>
      <c r="E20" s="881">
        <v>5185200</v>
      </c>
      <c r="F20" s="879">
        <v>10</v>
      </c>
      <c r="G20" s="879">
        <v>85</v>
      </c>
      <c r="H20" s="879">
        <v>95</v>
      </c>
      <c r="I20" s="879">
        <v>47.366999999999997</v>
      </c>
      <c r="J20" s="879">
        <v>1.8924000000000001</v>
      </c>
      <c r="K20" s="879">
        <v>49.259399999999999</v>
      </c>
      <c r="L20" s="879">
        <v>525.72</v>
      </c>
      <c r="M20" s="878">
        <v>2440800</v>
      </c>
      <c r="N20" s="878">
        <v>733200</v>
      </c>
      <c r="O20" s="878">
        <v>1711200</v>
      </c>
      <c r="P20" s="878">
        <v>300000</v>
      </c>
      <c r="Q20" s="878">
        <f t="shared" si="0"/>
        <v>4885200</v>
      </c>
    </row>
    <row r="21" spans="1:17">
      <c r="A21" s="453">
        <v>18</v>
      </c>
      <c r="B21" s="291" t="s">
        <v>1393</v>
      </c>
      <c r="C21" s="292">
        <v>45642</v>
      </c>
      <c r="D21" s="291" t="s">
        <v>1317</v>
      </c>
      <c r="E21" s="881">
        <v>4328000</v>
      </c>
      <c r="F21" s="879">
        <v>10</v>
      </c>
      <c r="G21" s="879">
        <v>45</v>
      </c>
      <c r="H21" s="879">
        <v>55</v>
      </c>
      <c r="I21" s="879">
        <v>23.803999999999998</v>
      </c>
      <c r="J21" s="879">
        <v>0</v>
      </c>
      <c r="K21" s="879">
        <v>23.803999999999998</v>
      </c>
      <c r="L21" s="879">
        <v>573.52</v>
      </c>
      <c r="M21" s="878">
        <v>1930000</v>
      </c>
      <c r="N21" s="878">
        <v>658000</v>
      </c>
      <c r="O21" s="878">
        <v>1522000</v>
      </c>
      <c r="P21" s="878">
        <v>218000</v>
      </c>
      <c r="Q21" s="878">
        <f t="shared" si="0"/>
        <v>4110000</v>
      </c>
    </row>
    <row r="22" spans="1:17" s="151" customFormat="1">
      <c r="A22" s="453">
        <v>19</v>
      </c>
      <c r="B22" s="291" t="s">
        <v>1415</v>
      </c>
      <c r="C22" s="292">
        <v>45643</v>
      </c>
      <c r="D22" s="291" t="s">
        <v>1363</v>
      </c>
      <c r="E22" s="878">
        <v>504000</v>
      </c>
      <c r="F22" s="879">
        <v>10</v>
      </c>
      <c r="G22" s="879">
        <v>172</v>
      </c>
      <c r="H22" s="879">
        <v>182</v>
      </c>
      <c r="I22" s="879">
        <v>9.1728000000000005</v>
      </c>
      <c r="J22" s="879">
        <v>0</v>
      </c>
      <c r="K22" s="879">
        <v>9.1728000000000005</v>
      </c>
      <c r="L22" s="879">
        <v>1117.3399999999999</v>
      </c>
      <c r="M22" s="878">
        <v>238200</v>
      </c>
      <c r="N22" s="878">
        <v>72000</v>
      </c>
      <c r="O22" s="878">
        <v>168000</v>
      </c>
      <c r="P22" s="878">
        <v>25800</v>
      </c>
      <c r="Q22" s="878">
        <f t="shared" si="0"/>
        <v>478200</v>
      </c>
    </row>
    <row r="23" spans="1:17">
      <c r="A23" s="453">
        <v>20</v>
      </c>
      <c r="B23" s="291" t="s">
        <v>1416</v>
      </c>
      <c r="C23" s="292">
        <v>45643</v>
      </c>
      <c r="D23" s="291" t="s">
        <v>1363</v>
      </c>
      <c r="E23" s="880">
        <v>4086400</v>
      </c>
      <c r="F23" s="879">
        <v>10</v>
      </c>
      <c r="G23" s="879">
        <v>62</v>
      </c>
      <c r="H23" s="879">
        <v>72</v>
      </c>
      <c r="I23" s="879">
        <v>29.422080000000001</v>
      </c>
      <c r="J23" s="879">
        <v>0</v>
      </c>
      <c r="K23" s="879">
        <v>29.422080000000001</v>
      </c>
      <c r="L23" s="879">
        <v>516.5</v>
      </c>
      <c r="M23" s="878">
        <v>1939200</v>
      </c>
      <c r="N23" s="878">
        <v>582400</v>
      </c>
      <c r="O23" s="878">
        <v>1360000</v>
      </c>
      <c r="P23" s="878">
        <v>204800</v>
      </c>
      <c r="Q23" s="878">
        <f t="shared" si="0"/>
        <v>3881600</v>
      </c>
    </row>
    <row r="24" spans="1:17">
      <c r="A24" s="453">
        <v>21</v>
      </c>
      <c r="B24" s="291" t="s">
        <v>1364</v>
      </c>
      <c r="C24" s="292">
        <v>45644</v>
      </c>
      <c r="D24" s="291" t="s">
        <v>98</v>
      </c>
      <c r="E24" s="878">
        <v>20501792</v>
      </c>
      <c r="F24" s="879">
        <v>2</v>
      </c>
      <c r="G24" s="879">
        <v>277</v>
      </c>
      <c r="H24" s="879">
        <v>279</v>
      </c>
      <c r="I24" s="879">
        <v>571.99999679999996</v>
      </c>
      <c r="J24" s="879">
        <v>0</v>
      </c>
      <c r="K24" s="879">
        <v>571.99999679999996</v>
      </c>
      <c r="L24" s="879">
        <v>131.47</v>
      </c>
      <c r="M24" s="878">
        <v>15376345</v>
      </c>
      <c r="N24" s="878">
        <v>3075268</v>
      </c>
      <c r="O24" s="878">
        <v>2050179</v>
      </c>
      <c r="P24" s="878">
        <v>0</v>
      </c>
      <c r="Q24" s="878">
        <f t="shared" si="0"/>
        <v>20501792</v>
      </c>
    </row>
    <row r="25" spans="1:17">
      <c r="A25" s="453">
        <v>22</v>
      </c>
      <c r="B25" s="291" t="s">
        <v>1365</v>
      </c>
      <c r="C25" s="292">
        <v>45644</v>
      </c>
      <c r="D25" s="291" t="s">
        <v>98</v>
      </c>
      <c r="E25" s="878">
        <v>55421123</v>
      </c>
      <c r="F25" s="879">
        <v>1</v>
      </c>
      <c r="G25" s="879">
        <v>548</v>
      </c>
      <c r="H25" s="879">
        <v>549</v>
      </c>
      <c r="I25" s="879">
        <v>949.99997610000003</v>
      </c>
      <c r="J25" s="879">
        <v>2092.6196765999998</v>
      </c>
      <c r="K25" s="879">
        <v>3042.6196526999997</v>
      </c>
      <c r="L25" s="879">
        <v>10.273400000000001</v>
      </c>
      <c r="M25" s="878">
        <v>27710560</v>
      </c>
      <c r="N25" s="878">
        <v>8313169</v>
      </c>
      <c r="O25" s="878">
        <v>19397394</v>
      </c>
      <c r="P25" s="878">
        <v>0</v>
      </c>
      <c r="Q25" s="878">
        <f t="shared" si="0"/>
        <v>55421123</v>
      </c>
    </row>
    <row r="26" spans="1:17">
      <c r="A26" s="453">
        <v>23</v>
      </c>
      <c r="B26" s="291" t="s">
        <v>1366</v>
      </c>
      <c r="C26" s="292">
        <v>45644</v>
      </c>
      <c r="D26" s="291" t="s">
        <v>98</v>
      </c>
      <c r="E26" s="878">
        <v>1025641025</v>
      </c>
      <c r="F26" s="879">
        <v>10</v>
      </c>
      <c r="G26" s="879">
        <v>68</v>
      </c>
      <c r="H26" s="879">
        <v>78</v>
      </c>
      <c r="I26" s="879">
        <v>0</v>
      </c>
      <c r="J26" s="879">
        <v>7999.9999950000001</v>
      </c>
      <c r="K26" s="879">
        <v>7999.9999950000001</v>
      </c>
      <c r="L26" s="879">
        <v>28.79</v>
      </c>
      <c r="M26" s="878">
        <v>512820512</v>
      </c>
      <c r="N26" s="878">
        <v>153846154</v>
      </c>
      <c r="O26" s="878">
        <v>358974359</v>
      </c>
      <c r="P26" s="878">
        <v>0</v>
      </c>
      <c r="Q26" s="878">
        <f t="shared" si="0"/>
        <v>1025641025</v>
      </c>
    </row>
    <row r="27" spans="1:17">
      <c r="A27" s="453">
        <v>24</v>
      </c>
      <c r="B27" s="291" t="s">
        <v>1394</v>
      </c>
      <c r="C27" s="292">
        <v>45644</v>
      </c>
      <c r="D27" s="291" t="s">
        <v>1317</v>
      </c>
      <c r="E27" s="881">
        <v>2604000</v>
      </c>
      <c r="F27" s="879">
        <v>10</v>
      </c>
      <c r="G27" s="879">
        <v>116</v>
      </c>
      <c r="H27" s="879">
        <v>126</v>
      </c>
      <c r="I27" s="879">
        <v>32.810400000000001</v>
      </c>
      <c r="J27" s="879">
        <v>0</v>
      </c>
      <c r="K27" s="879">
        <v>32.810400000000001</v>
      </c>
      <c r="L27" s="879">
        <v>149.55289999999999</v>
      </c>
      <c r="M27" s="878">
        <v>1236000</v>
      </c>
      <c r="N27" s="878">
        <v>371000</v>
      </c>
      <c r="O27" s="878">
        <v>866000</v>
      </c>
      <c r="P27" s="878">
        <v>131000</v>
      </c>
      <c r="Q27" s="878">
        <f t="shared" si="0"/>
        <v>2473000</v>
      </c>
    </row>
    <row r="28" spans="1:17">
      <c r="A28" s="453">
        <v>25</v>
      </c>
      <c r="B28" s="291" t="s">
        <v>1395</v>
      </c>
      <c r="C28" s="292">
        <v>45644</v>
      </c>
      <c r="D28" s="291" t="s">
        <v>1317</v>
      </c>
      <c r="E28" s="881">
        <v>6579200</v>
      </c>
      <c r="F28" s="879">
        <v>10</v>
      </c>
      <c r="G28" s="879">
        <v>66</v>
      </c>
      <c r="H28" s="879">
        <v>76</v>
      </c>
      <c r="I28" s="879">
        <v>50.001919999999998</v>
      </c>
      <c r="J28" s="879">
        <v>0</v>
      </c>
      <c r="K28" s="879">
        <v>50.001919999999998</v>
      </c>
      <c r="L28" s="879">
        <v>25.922899999999998</v>
      </c>
      <c r="M28" s="878">
        <v>625600</v>
      </c>
      <c r="N28" s="878">
        <v>2811200</v>
      </c>
      <c r="O28" s="878">
        <v>2812800</v>
      </c>
      <c r="P28" s="878">
        <v>329600</v>
      </c>
      <c r="Q28" s="878">
        <f t="shared" si="0"/>
        <v>6249600</v>
      </c>
    </row>
    <row r="29" spans="1:17">
      <c r="A29" s="453">
        <v>26</v>
      </c>
      <c r="B29" s="291" t="s">
        <v>1417</v>
      </c>
      <c r="C29" s="292">
        <v>45645</v>
      </c>
      <c r="D29" s="291" t="s">
        <v>98</v>
      </c>
      <c r="E29" s="878">
        <v>18795510</v>
      </c>
      <c r="F29" s="879">
        <v>1</v>
      </c>
      <c r="G29" s="879">
        <v>1328</v>
      </c>
      <c r="H29" s="879">
        <v>1329</v>
      </c>
      <c r="I29" s="879">
        <v>0</v>
      </c>
      <c r="J29" s="879">
        <v>2497.9232790000001</v>
      </c>
      <c r="K29" s="879">
        <v>2497.9232790000001</v>
      </c>
      <c r="L29" s="879">
        <v>53.37</v>
      </c>
      <c r="M29" s="878">
        <v>14070623</v>
      </c>
      <c r="N29" s="878">
        <v>2814123</v>
      </c>
      <c r="O29" s="878">
        <v>1876081</v>
      </c>
      <c r="P29" s="878">
        <v>34683</v>
      </c>
      <c r="Q29" s="878">
        <f t="shared" si="0"/>
        <v>18760827</v>
      </c>
    </row>
    <row r="30" spans="1:17">
      <c r="A30" s="453">
        <v>27</v>
      </c>
      <c r="B30" s="291" t="s">
        <v>1367</v>
      </c>
      <c r="C30" s="292">
        <v>45645</v>
      </c>
      <c r="D30" s="291" t="s">
        <v>1363</v>
      </c>
      <c r="E30" s="878">
        <v>7535000</v>
      </c>
      <c r="F30" s="879">
        <v>5</v>
      </c>
      <c r="G30" s="879">
        <v>141</v>
      </c>
      <c r="H30" s="879">
        <v>146</v>
      </c>
      <c r="I30" s="879">
        <v>93.513000000000005</v>
      </c>
      <c r="J30" s="879">
        <v>16.498000000000001</v>
      </c>
      <c r="K30" s="879">
        <v>110.01100000000001</v>
      </c>
      <c r="L30" s="879">
        <v>184.95</v>
      </c>
      <c r="M30" s="878">
        <v>3578000</v>
      </c>
      <c r="N30" s="878">
        <v>1074000</v>
      </c>
      <c r="O30" s="878">
        <v>2506000</v>
      </c>
      <c r="P30" s="878">
        <v>377000</v>
      </c>
      <c r="Q30" s="878">
        <f t="shared" si="0"/>
        <v>7158000</v>
      </c>
    </row>
    <row r="31" spans="1:17">
      <c r="A31" s="453">
        <v>28</v>
      </c>
      <c r="B31" s="291" t="s">
        <v>1381</v>
      </c>
      <c r="C31" s="292">
        <v>45645</v>
      </c>
      <c r="D31" s="291" t="s">
        <v>99</v>
      </c>
      <c r="E31" s="881">
        <v>189685</v>
      </c>
      <c r="F31" s="879">
        <v>10</v>
      </c>
      <c r="G31" s="879">
        <v>130</v>
      </c>
      <c r="H31" s="879">
        <v>140</v>
      </c>
      <c r="I31" s="879">
        <v>2.6555900000000001</v>
      </c>
      <c r="J31" s="879">
        <v>0</v>
      </c>
      <c r="K31" s="879">
        <v>2.6555900000000001</v>
      </c>
      <c r="L31" s="879">
        <v>1.63</v>
      </c>
      <c r="M31" s="878">
        <v>0</v>
      </c>
      <c r="N31" s="878">
        <v>0</v>
      </c>
      <c r="O31" s="878">
        <v>0</v>
      </c>
      <c r="P31" s="878">
        <v>0</v>
      </c>
      <c r="Q31" s="878">
        <f t="shared" si="0"/>
        <v>0</v>
      </c>
    </row>
    <row r="32" spans="1:17">
      <c r="A32" s="453">
        <v>29</v>
      </c>
      <c r="B32" s="291" t="s">
        <v>1382</v>
      </c>
      <c r="C32" s="292">
        <v>45645</v>
      </c>
      <c r="D32" s="291" t="s">
        <v>99</v>
      </c>
      <c r="E32" s="881">
        <v>10890000</v>
      </c>
      <c r="F32" s="879">
        <v>10</v>
      </c>
      <c r="G32" s="879">
        <v>34.950000000000003</v>
      </c>
      <c r="H32" s="879">
        <v>44.95</v>
      </c>
      <c r="I32" s="879">
        <v>48.950550000000007</v>
      </c>
      <c r="J32" s="879">
        <v>0</v>
      </c>
      <c r="K32" s="879">
        <v>48.950550000000007</v>
      </c>
      <c r="L32" s="879">
        <v>1.06</v>
      </c>
      <c r="M32" s="878">
        <v>0</v>
      </c>
      <c r="N32" s="878">
        <v>0</v>
      </c>
      <c r="O32" s="878">
        <v>0</v>
      </c>
      <c r="P32" s="878">
        <v>0</v>
      </c>
      <c r="Q32" s="878">
        <f t="shared" si="0"/>
        <v>0</v>
      </c>
    </row>
    <row r="33" spans="1:17">
      <c r="A33" s="453">
        <v>30</v>
      </c>
      <c r="B33" s="291" t="s">
        <v>1368</v>
      </c>
      <c r="C33" s="292">
        <v>45646</v>
      </c>
      <c r="D33" s="291" t="s">
        <v>98</v>
      </c>
      <c r="E33" s="878">
        <v>101323893</v>
      </c>
      <c r="F33" s="879">
        <v>2</v>
      </c>
      <c r="G33" s="879">
        <v>415</v>
      </c>
      <c r="H33" s="879">
        <v>417</v>
      </c>
      <c r="I33" s="879">
        <v>1475</v>
      </c>
      <c r="J33" s="879">
        <v>2749.9999914</v>
      </c>
      <c r="K33" s="879">
        <v>4224.9999914</v>
      </c>
      <c r="L33" s="879">
        <v>35.495399999999997</v>
      </c>
      <c r="M33" s="878">
        <v>75953238</v>
      </c>
      <c r="N33" s="878">
        <v>15190647</v>
      </c>
      <c r="O33" s="878">
        <v>10127098</v>
      </c>
      <c r="P33" s="878">
        <v>52910</v>
      </c>
      <c r="Q33" s="878">
        <f t="shared" si="0"/>
        <v>101270983</v>
      </c>
    </row>
    <row r="34" spans="1:17">
      <c r="A34" s="453">
        <v>31</v>
      </c>
      <c r="B34" s="291" t="s">
        <v>1418</v>
      </c>
      <c r="C34" s="292">
        <v>45646</v>
      </c>
      <c r="D34" s="291" t="s">
        <v>1363</v>
      </c>
      <c r="E34" s="878">
        <v>1220000</v>
      </c>
      <c r="F34" s="879">
        <v>10</v>
      </c>
      <c r="G34" s="879">
        <v>41</v>
      </c>
      <c r="H34" s="879">
        <v>51</v>
      </c>
      <c r="I34" s="879">
        <v>6.2220000000000004</v>
      </c>
      <c r="J34" s="879">
        <v>0</v>
      </c>
      <c r="K34" s="879">
        <v>6.2220000000000004</v>
      </c>
      <c r="L34" s="879">
        <v>1139.1500000000001</v>
      </c>
      <c r="M34" s="878">
        <v>0</v>
      </c>
      <c r="N34" s="878">
        <v>424000</v>
      </c>
      <c r="O34" s="878">
        <v>734000</v>
      </c>
      <c r="P34" s="878">
        <v>62000</v>
      </c>
      <c r="Q34" s="878">
        <f t="shared" si="0"/>
        <v>1158000</v>
      </c>
    </row>
    <row r="35" spans="1:17">
      <c r="A35" s="453">
        <v>32</v>
      </c>
      <c r="B35" s="291" t="s">
        <v>1410</v>
      </c>
      <c r="C35" s="292">
        <v>45646</v>
      </c>
      <c r="D35" s="291" t="s">
        <v>99</v>
      </c>
      <c r="E35" s="881">
        <v>85682800</v>
      </c>
      <c r="F35" s="879">
        <v>5</v>
      </c>
      <c r="G35" s="879">
        <v>0.76</v>
      </c>
      <c r="H35" s="879">
        <v>5.76</v>
      </c>
      <c r="I35" s="879">
        <v>49.353292799999998</v>
      </c>
      <c r="J35" s="879">
        <v>0</v>
      </c>
      <c r="K35" s="879">
        <v>49.353292799999998</v>
      </c>
      <c r="L35" s="879">
        <v>1.1200000000000001</v>
      </c>
      <c r="M35" s="878">
        <v>0</v>
      </c>
      <c r="N35" s="878">
        <v>0</v>
      </c>
      <c r="O35" s="878">
        <v>0</v>
      </c>
      <c r="P35" s="878">
        <v>0</v>
      </c>
      <c r="Q35" s="878">
        <f t="shared" si="0"/>
        <v>0</v>
      </c>
    </row>
    <row r="36" spans="1:17">
      <c r="A36" s="453">
        <v>33</v>
      </c>
      <c r="B36" s="291" t="s">
        <v>1369</v>
      </c>
      <c r="C36" s="292">
        <v>45650</v>
      </c>
      <c r="D36" s="291" t="s">
        <v>1363</v>
      </c>
      <c r="E36" s="878">
        <v>2860000</v>
      </c>
      <c r="F36" s="879">
        <v>10</v>
      </c>
      <c r="G36" s="879">
        <v>25</v>
      </c>
      <c r="H36" s="879">
        <v>35</v>
      </c>
      <c r="I36" s="879">
        <v>10.01</v>
      </c>
      <c r="J36" s="879">
        <v>0</v>
      </c>
      <c r="K36" s="879">
        <v>10.01</v>
      </c>
      <c r="L36" s="879">
        <v>2186.3000000000002</v>
      </c>
      <c r="M36" s="878">
        <v>1300000</v>
      </c>
      <c r="N36" s="878">
        <v>400000</v>
      </c>
      <c r="O36" s="878">
        <v>940000</v>
      </c>
      <c r="P36" s="878">
        <v>220000</v>
      </c>
      <c r="Q36" s="878">
        <f t="shared" si="0"/>
        <v>2640000</v>
      </c>
    </row>
    <row r="37" spans="1:17">
      <c r="A37" s="453">
        <v>34</v>
      </c>
      <c r="B37" s="291" t="s">
        <v>1383</v>
      </c>
      <c r="C37" s="292">
        <v>45652</v>
      </c>
      <c r="D37" s="291" t="s">
        <v>99</v>
      </c>
      <c r="E37" s="881">
        <v>124070766</v>
      </c>
      <c r="F37" s="879">
        <v>1</v>
      </c>
      <c r="G37" s="879">
        <v>2.6</v>
      </c>
      <c r="H37" s="879">
        <v>3.6</v>
      </c>
      <c r="I37" s="879">
        <v>44.66547576</v>
      </c>
      <c r="J37" s="879">
        <v>0</v>
      </c>
      <c r="K37" s="879">
        <v>44.66547576</v>
      </c>
      <c r="L37" s="879">
        <v>0.9</v>
      </c>
      <c r="M37" s="878">
        <v>0</v>
      </c>
      <c r="N37" s="878">
        <v>0</v>
      </c>
      <c r="O37" s="878">
        <v>0</v>
      </c>
      <c r="P37" s="878">
        <v>0</v>
      </c>
      <c r="Q37" s="878">
        <f t="shared" si="0"/>
        <v>0</v>
      </c>
    </row>
    <row r="38" spans="1:17">
      <c r="A38" s="453">
        <v>35</v>
      </c>
      <c r="B38" s="291" t="s">
        <v>1396</v>
      </c>
      <c r="C38" s="292">
        <v>45652</v>
      </c>
      <c r="D38" s="291" t="s">
        <v>1317</v>
      </c>
      <c r="E38" s="881">
        <v>3694000</v>
      </c>
      <c r="F38" s="879">
        <v>10</v>
      </c>
      <c r="G38" s="879">
        <v>44</v>
      </c>
      <c r="H38" s="879">
        <v>54</v>
      </c>
      <c r="I38" s="879">
        <v>19.947600000000001</v>
      </c>
      <c r="J38" s="879">
        <v>0</v>
      </c>
      <c r="K38" s="879">
        <v>19.947600000000001</v>
      </c>
      <c r="L38" s="879">
        <v>558.98</v>
      </c>
      <c r="M38" s="878">
        <v>1752000</v>
      </c>
      <c r="N38" s="878">
        <v>528000</v>
      </c>
      <c r="O38" s="878">
        <v>1228000</v>
      </c>
      <c r="P38" s="878">
        <v>186000</v>
      </c>
      <c r="Q38" s="878">
        <f t="shared" si="0"/>
        <v>3508000</v>
      </c>
    </row>
    <row r="39" spans="1:17">
      <c r="A39" s="453">
        <v>36</v>
      </c>
      <c r="B39" s="291" t="s">
        <v>1370</v>
      </c>
      <c r="C39" s="292">
        <v>45653</v>
      </c>
      <c r="D39" s="291" t="s">
        <v>98</v>
      </c>
      <c r="E39" s="878">
        <v>17133956</v>
      </c>
      <c r="F39" s="879">
        <v>10</v>
      </c>
      <c r="G39" s="879">
        <v>311</v>
      </c>
      <c r="H39" s="879">
        <v>321</v>
      </c>
      <c r="I39" s="879">
        <v>399.99999389999999</v>
      </c>
      <c r="J39" s="879">
        <v>149.9999937</v>
      </c>
      <c r="K39" s="879">
        <v>549.99998759999994</v>
      </c>
      <c r="L39" s="879">
        <v>37.066200000000002</v>
      </c>
      <c r="M39" s="878">
        <v>8566977</v>
      </c>
      <c r="N39" s="878">
        <v>2570094</v>
      </c>
      <c r="O39" s="878">
        <v>5996885</v>
      </c>
      <c r="P39" s="878">
        <v>0</v>
      </c>
      <c r="Q39" s="878">
        <f t="shared" si="0"/>
        <v>17133956</v>
      </c>
    </row>
    <row r="40" spans="1:17">
      <c r="A40" s="453">
        <v>37</v>
      </c>
      <c r="B40" s="291" t="s">
        <v>1371</v>
      </c>
      <c r="C40" s="292">
        <v>45653</v>
      </c>
      <c r="D40" s="291" t="s">
        <v>98</v>
      </c>
      <c r="E40" s="878">
        <v>7137321</v>
      </c>
      <c r="F40" s="879">
        <v>5</v>
      </c>
      <c r="G40" s="879">
        <v>696</v>
      </c>
      <c r="H40" s="879">
        <v>701</v>
      </c>
      <c r="I40" s="879">
        <v>174.99995329999999</v>
      </c>
      <c r="J40" s="879">
        <v>325.32624879999997</v>
      </c>
      <c r="K40" s="879">
        <v>500.32620209999993</v>
      </c>
      <c r="L40" s="879">
        <v>10.82</v>
      </c>
      <c r="M40" s="878">
        <v>3568659</v>
      </c>
      <c r="N40" s="878">
        <v>1070599</v>
      </c>
      <c r="O40" s="878">
        <v>2498063</v>
      </c>
      <c r="P40" s="878">
        <v>0</v>
      </c>
      <c r="Q40" s="878">
        <f t="shared" si="0"/>
        <v>7137321</v>
      </c>
    </row>
    <row r="41" spans="1:17">
      <c r="A41" s="453">
        <v>38</v>
      </c>
      <c r="B41" s="291" t="s">
        <v>1372</v>
      </c>
      <c r="C41" s="292">
        <v>45653</v>
      </c>
      <c r="D41" s="291" t="s">
        <v>98</v>
      </c>
      <c r="E41" s="880">
        <v>29690900</v>
      </c>
      <c r="F41" s="879">
        <v>2</v>
      </c>
      <c r="G41" s="879">
        <v>281</v>
      </c>
      <c r="H41" s="879">
        <v>283</v>
      </c>
      <c r="I41" s="879">
        <v>0</v>
      </c>
      <c r="J41" s="879">
        <v>840.25247000000002</v>
      </c>
      <c r="K41" s="879">
        <v>840.25247000000002</v>
      </c>
      <c r="L41" s="879">
        <v>84.52</v>
      </c>
      <c r="M41" s="878">
        <v>14810450</v>
      </c>
      <c r="N41" s="878">
        <v>4443135</v>
      </c>
      <c r="O41" s="878">
        <v>10367315</v>
      </c>
      <c r="P41" s="878">
        <v>70000</v>
      </c>
      <c r="Q41" s="878">
        <f t="shared" si="0"/>
        <v>29620900</v>
      </c>
    </row>
    <row r="42" spans="1:17">
      <c r="A42" s="453">
        <v>39</v>
      </c>
      <c r="B42" s="291" t="s">
        <v>1373</v>
      </c>
      <c r="C42" s="292">
        <v>45653</v>
      </c>
      <c r="D42" s="291" t="s">
        <v>98</v>
      </c>
      <c r="E42" s="880">
        <v>19419258</v>
      </c>
      <c r="F42" s="879">
        <v>2</v>
      </c>
      <c r="G42" s="879">
        <v>430</v>
      </c>
      <c r="H42" s="879">
        <v>432</v>
      </c>
      <c r="I42" s="879">
        <v>399.99994559999999</v>
      </c>
      <c r="J42" s="879">
        <v>438.91199999999998</v>
      </c>
      <c r="K42" s="879">
        <v>838.91194559999997</v>
      </c>
      <c r="L42" s="879">
        <v>82.49</v>
      </c>
      <c r="M42" s="878">
        <v>9622911</v>
      </c>
      <c r="N42" s="878">
        <v>2886874</v>
      </c>
      <c r="O42" s="878">
        <v>6736039</v>
      </c>
      <c r="P42" s="878">
        <v>173434</v>
      </c>
      <c r="Q42" s="878">
        <f t="shared" si="0"/>
        <v>19245824</v>
      </c>
    </row>
    <row r="43" spans="1:17">
      <c r="A43" s="453">
        <v>40</v>
      </c>
      <c r="B43" s="291" t="s">
        <v>1419</v>
      </c>
      <c r="C43" s="292">
        <v>45653</v>
      </c>
      <c r="D43" s="291" t="s">
        <v>98</v>
      </c>
      <c r="E43" s="878">
        <v>7382340</v>
      </c>
      <c r="F43" s="879">
        <v>10</v>
      </c>
      <c r="G43" s="879">
        <v>233</v>
      </c>
      <c r="H43" s="879">
        <v>243</v>
      </c>
      <c r="I43" s="879">
        <v>0</v>
      </c>
      <c r="J43" s="879">
        <v>179.35</v>
      </c>
      <c r="K43" s="879">
        <v>179.35</v>
      </c>
      <c r="L43" s="879">
        <v>209.91</v>
      </c>
      <c r="M43" s="878">
        <v>3673670</v>
      </c>
      <c r="N43" s="878">
        <v>1102101</v>
      </c>
      <c r="O43" s="878">
        <v>2571569</v>
      </c>
      <c r="P43" s="878">
        <v>35000</v>
      </c>
      <c r="Q43" s="878">
        <f t="shared" si="0"/>
        <v>7347340</v>
      </c>
    </row>
    <row r="44" spans="1:17">
      <c r="A44" s="453">
        <v>41</v>
      </c>
      <c r="B44" s="291" t="s">
        <v>1409</v>
      </c>
      <c r="C44" s="292">
        <v>45653</v>
      </c>
      <c r="D44" s="291" t="s">
        <v>99</v>
      </c>
      <c r="E44" s="881">
        <v>19338640</v>
      </c>
      <c r="F44" s="879">
        <v>10</v>
      </c>
      <c r="G44" s="879">
        <v>15</v>
      </c>
      <c r="H44" s="879">
        <v>25</v>
      </c>
      <c r="I44" s="879">
        <v>48.346600000000002</v>
      </c>
      <c r="J44" s="879">
        <v>0</v>
      </c>
      <c r="K44" s="879">
        <v>48.346600000000002</v>
      </c>
      <c r="L44" s="879">
        <v>1.06</v>
      </c>
      <c r="M44" s="878">
        <v>0</v>
      </c>
      <c r="N44" s="878">
        <v>0</v>
      </c>
      <c r="O44" s="878">
        <v>0</v>
      </c>
      <c r="P44" s="878">
        <v>0</v>
      </c>
      <c r="Q44" s="878">
        <f t="shared" si="0"/>
        <v>0</v>
      </c>
    </row>
    <row r="45" spans="1:17">
      <c r="A45" s="453">
        <v>42</v>
      </c>
      <c r="B45" s="291" t="s">
        <v>1397</v>
      </c>
      <c r="C45" s="292">
        <v>45653</v>
      </c>
      <c r="D45" s="291" t="s">
        <v>1317</v>
      </c>
      <c r="E45" s="881">
        <v>4640000</v>
      </c>
      <c r="F45" s="879">
        <v>10</v>
      </c>
      <c r="G45" s="879">
        <v>80</v>
      </c>
      <c r="H45" s="879">
        <v>90</v>
      </c>
      <c r="I45" s="879">
        <v>41.76</v>
      </c>
      <c r="J45" s="879">
        <v>0</v>
      </c>
      <c r="K45" s="879">
        <v>41.76</v>
      </c>
      <c r="L45" s="879">
        <v>48.52</v>
      </c>
      <c r="M45" s="878">
        <v>441600</v>
      </c>
      <c r="N45" s="878">
        <v>1980800</v>
      </c>
      <c r="O45" s="878">
        <v>1984000</v>
      </c>
      <c r="P45" s="878">
        <v>233600</v>
      </c>
      <c r="Q45" s="878">
        <f t="shared" si="0"/>
        <v>4406400</v>
      </c>
    </row>
    <row r="46" spans="1:17">
      <c r="A46" s="453">
        <v>43</v>
      </c>
      <c r="B46" s="291" t="s">
        <v>1420</v>
      </c>
      <c r="C46" s="292">
        <v>45656</v>
      </c>
      <c r="D46" s="291" t="s">
        <v>98</v>
      </c>
      <c r="E46" s="881">
        <v>14887723</v>
      </c>
      <c r="F46" s="879">
        <v>10</v>
      </c>
      <c r="G46" s="879">
        <v>381</v>
      </c>
      <c r="H46" s="879">
        <v>391</v>
      </c>
      <c r="I46" s="879">
        <v>499.99996929999998</v>
      </c>
      <c r="J46" s="879">
        <v>82.11</v>
      </c>
      <c r="K46" s="879">
        <v>582.10996929999999</v>
      </c>
      <c r="L46" s="879">
        <v>101.15</v>
      </c>
      <c r="M46" s="878">
        <v>11109543</v>
      </c>
      <c r="N46" s="878">
        <v>2221908</v>
      </c>
      <c r="O46" s="878">
        <v>1481272</v>
      </c>
      <c r="P46" s="878">
        <v>75000</v>
      </c>
      <c r="Q46" s="878">
        <f t="shared" si="0"/>
        <v>14812723</v>
      </c>
    </row>
    <row r="47" spans="1:17">
      <c r="A47" s="453">
        <v>44</v>
      </c>
      <c r="B47" s="291" t="s">
        <v>1421</v>
      </c>
      <c r="C47" s="292">
        <v>45656</v>
      </c>
      <c r="D47" s="291" t="s">
        <v>98</v>
      </c>
      <c r="E47" s="881">
        <v>17755681</v>
      </c>
      <c r="F47" s="879">
        <v>10</v>
      </c>
      <c r="G47" s="879">
        <v>694</v>
      </c>
      <c r="H47" s="879">
        <v>704</v>
      </c>
      <c r="I47" s="879">
        <v>0</v>
      </c>
      <c r="J47" s="879">
        <v>1249.9999424</v>
      </c>
      <c r="K47" s="879">
        <v>1249.9999424</v>
      </c>
      <c r="L47" s="879">
        <v>1.53</v>
      </c>
      <c r="M47" s="878">
        <v>11726455</v>
      </c>
      <c r="N47" s="878">
        <v>1582980</v>
      </c>
      <c r="O47" s="878">
        <v>4446246</v>
      </c>
      <c r="P47" s="878">
        <v>0</v>
      </c>
      <c r="Q47" s="878">
        <f t="shared" si="0"/>
        <v>17755681</v>
      </c>
    </row>
    <row r="48" spans="1:17">
      <c r="A48" s="453">
        <v>45</v>
      </c>
      <c r="B48" s="291" t="s">
        <v>1374</v>
      </c>
      <c r="C48" s="292">
        <v>45656</v>
      </c>
      <c r="D48" s="291" t="s">
        <v>98</v>
      </c>
      <c r="E48" s="881">
        <v>24883778</v>
      </c>
      <c r="F48" s="879">
        <v>1</v>
      </c>
      <c r="G48" s="879">
        <v>642</v>
      </c>
      <c r="H48" s="879">
        <v>643</v>
      </c>
      <c r="I48" s="879">
        <v>1600</v>
      </c>
      <c r="J48" s="879">
        <v>0</v>
      </c>
      <c r="K48" s="879">
        <v>1600</v>
      </c>
      <c r="L48" s="879">
        <v>10.382300000000001</v>
      </c>
      <c r="M48" s="878">
        <v>18656091</v>
      </c>
      <c r="N48" s="878">
        <v>3731217</v>
      </c>
      <c r="O48" s="878">
        <v>2487477</v>
      </c>
      <c r="P48" s="878">
        <v>8993</v>
      </c>
      <c r="Q48" s="878">
        <f t="shared" si="0"/>
        <v>24874785</v>
      </c>
    </row>
    <row r="49" spans="1:17">
      <c r="A49" s="453">
        <v>46</v>
      </c>
      <c r="B49" s="291" t="s">
        <v>1384</v>
      </c>
      <c r="C49" s="292">
        <v>45656</v>
      </c>
      <c r="D49" s="291" t="s">
        <v>99</v>
      </c>
      <c r="E49" s="881">
        <v>93792629</v>
      </c>
      <c r="F49" s="879">
        <v>2</v>
      </c>
      <c r="G49" s="879">
        <v>358</v>
      </c>
      <c r="H49" s="879">
        <v>360</v>
      </c>
      <c r="I49" s="879">
        <v>3376.5346439999998</v>
      </c>
      <c r="J49" s="879">
        <v>0</v>
      </c>
      <c r="K49" s="879">
        <v>3376.5346439999998</v>
      </c>
      <c r="L49" s="879">
        <v>1.9</v>
      </c>
      <c r="M49" s="878">
        <v>0</v>
      </c>
      <c r="N49" s="878">
        <v>0</v>
      </c>
      <c r="O49" s="878">
        <v>0</v>
      </c>
      <c r="P49" s="878">
        <v>0</v>
      </c>
      <c r="Q49" s="878">
        <f t="shared" si="0"/>
        <v>0</v>
      </c>
    </row>
    <row r="50" spans="1:17">
      <c r="A50" s="453">
        <v>47</v>
      </c>
      <c r="B50" s="291" t="s">
        <v>1375</v>
      </c>
      <c r="C50" s="292">
        <v>45657</v>
      </c>
      <c r="D50" s="291" t="s">
        <v>98</v>
      </c>
      <c r="E50" s="881">
        <v>6369426</v>
      </c>
      <c r="F50" s="879">
        <v>5</v>
      </c>
      <c r="G50" s="879">
        <v>780</v>
      </c>
      <c r="H50" s="879">
        <v>785</v>
      </c>
      <c r="I50" s="879">
        <v>249.99997049999999</v>
      </c>
      <c r="J50" s="879">
        <v>249.99997049999999</v>
      </c>
      <c r="K50" s="879">
        <v>499.99994099999998</v>
      </c>
      <c r="L50" s="879">
        <v>184.96</v>
      </c>
      <c r="M50" s="878">
        <v>3175158</v>
      </c>
      <c r="N50" s="878">
        <v>952548</v>
      </c>
      <c r="O50" s="878">
        <v>2222612</v>
      </c>
      <c r="P50" s="878">
        <v>19108</v>
      </c>
      <c r="Q50" s="878">
        <f t="shared" si="0"/>
        <v>6350318</v>
      </c>
    </row>
    <row r="51" spans="1:17">
      <c r="A51" s="453">
        <v>48</v>
      </c>
      <c r="B51" s="291" t="s">
        <v>1408</v>
      </c>
      <c r="C51" s="292">
        <v>45657</v>
      </c>
      <c r="D51" s="291" t="s">
        <v>99</v>
      </c>
      <c r="E51" s="881">
        <v>474200000</v>
      </c>
      <c r="F51" s="879">
        <v>1</v>
      </c>
      <c r="G51" s="879">
        <v>0</v>
      </c>
      <c r="H51" s="879">
        <v>1</v>
      </c>
      <c r="I51" s="879">
        <v>47.42</v>
      </c>
      <c r="J51" s="879">
        <v>0</v>
      </c>
      <c r="K51" s="879">
        <v>47.42</v>
      </c>
      <c r="L51" s="879">
        <v>2.76</v>
      </c>
      <c r="M51" s="878">
        <v>0</v>
      </c>
      <c r="N51" s="878">
        <v>0</v>
      </c>
      <c r="O51" s="878">
        <v>0</v>
      </c>
      <c r="P51" s="878">
        <v>0</v>
      </c>
      <c r="Q51" s="878">
        <f t="shared" si="0"/>
        <v>0</v>
      </c>
    </row>
    <row r="52" spans="1:17">
      <c r="C52" s="151"/>
      <c r="D52" s="293"/>
    </row>
    <row r="53" spans="1:17" s="151" customFormat="1">
      <c r="A53" s="457" t="s">
        <v>100</v>
      </c>
      <c r="F53" s="456"/>
      <c r="G53" s="456"/>
      <c r="H53" s="456"/>
    </row>
    <row r="54" spans="1:17" s="151" customFormat="1">
      <c r="A54" s="458" t="s">
        <v>101</v>
      </c>
      <c r="F54" s="456"/>
      <c r="G54" s="456"/>
      <c r="H54" s="456"/>
    </row>
    <row r="55" spans="1:17">
      <c r="A55" s="187" t="s">
        <v>1214</v>
      </c>
    </row>
    <row r="56" spans="1:17">
      <c r="C56" s="151"/>
      <c r="D56" s="295"/>
    </row>
    <row r="57" spans="1:17">
      <c r="C57" s="290"/>
      <c r="D57" s="294"/>
    </row>
    <row r="58" spans="1:17">
      <c r="C58" s="151"/>
      <c r="D58" s="293"/>
    </row>
    <row r="59" spans="1:17">
      <c r="C59" s="296"/>
      <c r="D59" s="294"/>
    </row>
    <row r="60" spans="1:17">
      <c r="C60" s="151"/>
      <c r="D60" s="293"/>
    </row>
    <row r="61" spans="1:17">
      <c r="C61" s="290"/>
      <c r="D61" s="294"/>
    </row>
    <row r="62" spans="1:17">
      <c r="C62" s="290"/>
      <c r="D62" s="293"/>
    </row>
  </sheetData>
  <sortState ref="B4:Q51">
    <sortCondition ref="C4:C51"/>
  </sortState>
  <mergeCells count="13">
    <mergeCell ref="A1:Q1"/>
    <mergeCell ref="Q2:Q3"/>
    <mergeCell ref="A2:A3"/>
    <mergeCell ref="B2:B3"/>
    <mergeCell ref="C2:C3"/>
    <mergeCell ref="D2:D3"/>
    <mergeCell ref="E2:E3"/>
    <mergeCell ref="F2:F3"/>
    <mergeCell ref="G2:G3"/>
    <mergeCell ref="H2:H3"/>
    <mergeCell ref="I2:K2"/>
    <mergeCell ref="L2:L3"/>
    <mergeCell ref="M2:P2"/>
  </mergeCells>
  <printOptions horizontalCentered="1"/>
  <pageMargins left="0.7" right="0.7" top="0.75" bottom="0.75" header="0.3" footer="0.3"/>
  <pageSetup paperSize="9" scale="58"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showGridLines="0" workbookViewId="0"/>
  </sheetViews>
  <sheetFormatPr defaultColWidth="9.140625" defaultRowHeight="15"/>
  <cols>
    <col min="1" max="8" width="14.5703125" style="80" bestFit="1" customWidth="1"/>
    <col min="9" max="9" width="10.85546875" style="80" customWidth="1"/>
    <col min="10" max="16384" width="9.140625" style="80"/>
  </cols>
  <sheetData>
    <row r="1" spans="1:10" ht="15.75" customHeight="1">
      <c r="A1" s="307" t="s">
        <v>419</v>
      </c>
      <c r="B1" s="307"/>
      <c r="C1" s="307"/>
      <c r="D1" s="308"/>
      <c r="E1" s="308"/>
      <c r="F1" s="308"/>
      <c r="G1" s="308"/>
      <c r="H1" s="308"/>
    </row>
    <row r="2" spans="1:10" s="231" customFormat="1" ht="38.25" customHeight="1">
      <c r="A2" s="841" t="s">
        <v>113</v>
      </c>
      <c r="B2" s="823" t="s">
        <v>420</v>
      </c>
      <c r="C2" s="823" t="s">
        <v>421</v>
      </c>
      <c r="D2" s="823" t="s">
        <v>422</v>
      </c>
      <c r="E2" s="823" t="s">
        <v>423</v>
      </c>
      <c r="F2" s="823" t="s">
        <v>424</v>
      </c>
      <c r="G2" s="823" t="s">
        <v>425</v>
      </c>
      <c r="H2" s="823" t="s">
        <v>426</v>
      </c>
    </row>
    <row r="3" spans="1:10" s="84" customFormat="1" ht="18" customHeight="1">
      <c r="A3" s="322" t="s">
        <v>476</v>
      </c>
      <c r="B3" s="139">
        <v>0.62412709274705258</v>
      </c>
      <c r="C3" s="139">
        <v>0.61750610039390652</v>
      </c>
      <c r="D3" s="139">
        <v>0.64135556155944995</v>
      </c>
      <c r="E3" s="385">
        <v>0.61679637815273303</v>
      </c>
      <c r="F3" s="385">
        <v>0.82938324319843104</v>
      </c>
      <c r="G3" s="385">
        <v>0.64060670458171098</v>
      </c>
      <c r="H3" s="385">
        <v>0.54</v>
      </c>
    </row>
    <row r="4" spans="1:10" s="84" customFormat="1" ht="18" customHeight="1">
      <c r="A4" s="821" t="s">
        <v>674</v>
      </c>
      <c r="B4" s="842">
        <v>0.94021536186727639</v>
      </c>
      <c r="C4" s="842">
        <v>0.97210970199393831</v>
      </c>
      <c r="D4" s="842">
        <v>1.0190954341408174</v>
      </c>
      <c r="E4" s="842">
        <v>0.92064798171579498</v>
      </c>
      <c r="F4" s="842">
        <v>1.3355337590881999</v>
      </c>
      <c r="G4" s="842">
        <v>0.98533497636413803</v>
      </c>
      <c r="H4" s="842">
        <v>1.02</v>
      </c>
      <c r="I4" s="231"/>
      <c r="J4" s="231"/>
    </row>
    <row r="5" spans="1:10" s="231" customFormat="1" ht="18" customHeight="1">
      <c r="A5" s="137">
        <v>45412</v>
      </c>
      <c r="B5" s="219">
        <v>0.66487890792989146</v>
      </c>
      <c r="C5" s="219">
        <v>0.59553522173251039</v>
      </c>
      <c r="D5" s="219">
        <v>0.57968753784555982</v>
      </c>
      <c r="E5" s="219">
        <v>0.61078348183021303</v>
      </c>
      <c r="F5" s="219">
        <v>0.72036026245593698</v>
      </c>
      <c r="G5" s="219">
        <v>0.57071033715729602</v>
      </c>
      <c r="H5" s="219">
        <v>0.7</v>
      </c>
    </row>
    <row r="6" spans="1:10" s="231" customFormat="1" ht="18" customHeight="1">
      <c r="A6" s="137">
        <v>45443</v>
      </c>
      <c r="B6" s="219">
        <v>0.65549976586728997</v>
      </c>
      <c r="C6" s="219">
        <v>0.66922922756258785</v>
      </c>
      <c r="D6" s="219">
        <v>0.71596297989615454</v>
      </c>
      <c r="E6" s="219">
        <v>0.65017635650529604</v>
      </c>
      <c r="F6" s="219">
        <v>1.0234396316338601</v>
      </c>
      <c r="G6" s="219">
        <v>0.70526606614377896</v>
      </c>
      <c r="H6" s="219">
        <v>0.66</v>
      </c>
    </row>
    <row r="7" spans="1:10" s="231" customFormat="1" ht="18" customHeight="1">
      <c r="A7" s="137">
        <v>45473</v>
      </c>
      <c r="B7" s="219">
        <v>1.8513595453380733</v>
      </c>
      <c r="C7" s="219">
        <v>1.9434366224794528</v>
      </c>
      <c r="D7" s="219">
        <v>2.0676516282060695</v>
      </c>
      <c r="E7" s="219">
        <v>1.8279767981011701</v>
      </c>
      <c r="F7" s="219">
        <v>2.7769182139604802</v>
      </c>
      <c r="G7" s="219">
        <v>2.0178003880233999</v>
      </c>
      <c r="H7" s="219">
        <v>1.8507629376884337E-2</v>
      </c>
    </row>
    <row r="8" spans="1:10" s="231" customFormat="1" ht="18" customHeight="1">
      <c r="A8" s="137">
        <v>45504</v>
      </c>
      <c r="B8" s="219">
        <v>0.52294816494302698</v>
      </c>
      <c r="C8" s="219">
        <v>0.56192091792067966</v>
      </c>
      <c r="D8" s="219">
        <v>0.57765305637818443</v>
      </c>
      <c r="E8" s="219">
        <v>0.53408934553065701</v>
      </c>
      <c r="F8" s="219">
        <v>0.91207241699999997</v>
      </c>
      <c r="G8" s="219">
        <v>0.56506093800000001</v>
      </c>
      <c r="H8" s="219">
        <v>0.53</v>
      </c>
    </row>
    <row r="9" spans="1:10" s="231" customFormat="1" ht="19.5" customHeight="1">
      <c r="A9" s="137">
        <v>45535</v>
      </c>
      <c r="B9" s="219">
        <v>0.90818928246015618</v>
      </c>
      <c r="C9" s="219">
        <v>0.96766389105481765</v>
      </c>
      <c r="D9" s="219">
        <v>1.0194192355297458</v>
      </c>
      <c r="E9" s="219">
        <v>0.891807893478337</v>
      </c>
      <c r="F9" s="219">
        <v>1.2337533546058601</v>
      </c>
      <c r="G9" s="219">
        <v>0.99136039827081002</v>
      </c>
      <c r="H9" s="219">
        <f>0.00930337597144308*100</f>
        <v>0.93033759714430797</v>
      </c>
    </row>
    <row r="10" spans="1:10" s="231" customFormat="1" ht="18" customHeight="1">
      <c r="A10" s="137">
        <v>45565</v>
      </c>
      <c r="B10" s="219">
        <v>0.74711066968868978</v>
      </c>
      <c r="C10" s="219">
        <v>0.69753255014688398</v>
      </c>
      <c r="D10" s="219">
        <v>0.64355821027062632</v>
      </c>
      <c r="E10" s="219">
        <v>0.71223785500117098</v>
      </c>
      <c r="F10" s="219">
        <v>0.75151937161367799</v>
      </c>
      <c r="G10" s="219">
        <v>0.63367036195554705</v>
      </c>
      <c r="H10" s="219">
        <v>0.66</v>
      </c>
    </row>
    <row r="11" spans="1:10" s="231" customFormat="1" ht="18" customHeight="1">
      <c r="A11" s="137">
        <v>45596</v>
      </c>
      <c r="B11" s="219">
        <v>0.68595834487278251</v>
      </c>
      <c r="C11" s="219">
        <v>0.7784434453379323</v>
      </c>
      <c r="D11" s="219">
        <v>0.88625664712713659</v>
      </c>
      <c r="E11" s="219">
        <v>0.69271856087264105</v>
      </c>
      <c r="F11" s="219">
        <v>1.2552098573827</v>
      </c>
      <c r="G11" s="219">
        <v>0.87715713285812802</v>
      </c>
      <c r="H11" s="219">
        <v>0.7</v>
      </c>
    </row>
    <row r="12" spans="1:10" s="231" customFormat="1">
      <c r="A12" s="137">
        <v>45626</v>
      </c>
      <c r="B12" s="219">
        <v>1.0272464407169859</v>
      </c>
      <c r="C12" s="219">
        <v>1.0225203499395661</v>
      </c>
      <c r="D12" s="219">
        <v>1.0380861958300647</v>
      </c>
      <c r="E12" s="219">
        <v>1.0121121765303001</v>
      </c>
      <c r="F12" s="219">
        <v>1.26856535283454</v>
      </c>
      <c r="G12" s="219">
        <v>1.0143369097847601</v>
      </c>
      <c r="H12" s="219">
        <v>1.016</v>
      </c>
    </row>
    <row r="13" spans="1:10" s="231" customFormat="1">
      <c r="A13" s="137" t="s">
        <v>1452</v>
      </c>
      <c r="B13" s="219">
        <v>0.69810234668255244</v>
      </c>
      <c r="C13" s="219">
        <v>0.67408691476887894</v>
      </c>
      <c r="D13" s="219">
        <v>0.64963340524256497</v>
      </c>
      <c r="E13" s="219">
        <v>0.67306309480700199</v>
      </c>
      <c r="F13" s="219">
        <v>0.86763739058644096</v>
      </c>
      <c r="G13" s="219">
        <v>0.63795201246578703</v>
      </c>
      <c r="H13" s="219">
        <v>0.7</v>
      </c>
    </row>
    <row r="14" spans="1:10" s="231" customFormat="1">
      <c r="A14" s="413" t="s">
        <v>1422</v>
      </c>
      <c r="B14" s="254"/>
      <c r="C14" s="254"/>
      <c r="D14" s="254"/>
      <c r="E14" s="254"/>
      <c r="F14" s="254"/>
      <c r="G14" s="254"/>
      <c r="H14" s="254"/>
    </row>
    <row r="15" spans="1:10" s="231" customFormat="1">
      <c r="A15" s="1611" t="s">
        <v>427</v>
      </c>
      <c r="B15" s="1611"/>
      <c r="C15" s="1611"/>
      <c r="D15" s="1611"/>
      <c r="E15" s="1611"/>
      <c r="F15" s="1611"/>
      <c r="G15" s="1611"/>
    </row>
    <row r="16" spans="1:10" s="231" customFormat="1">
      <c r="A16" s="1565" t="s">
        <v>428</v>
      </c>
      <c r="B16" s="1565"/>
      <c r="C16" s="1565"/>
      <c r="D16" s="1565"/>
      <c r="E16" s="1565"/>
      <c r="F16" s="1565"/>
      <c r="G16" s="1565"/>
    </row>
    <row r="17" spans="1:7" s="231" customFormat="1">
      <c r="A17" s="278"/>
    </row>
    <row r="18" spans="1:7" s="231" customFormat="1">
      <c r="A18" s="80"/>
      <c r="B18" s="80"/>
      <c r="C18" s="80"/>
      <c r="D18" s="80"/>
      <c r="E18" s="80"/>
      <c r="F18" s="80"/>
      <c r="G18" s="80"/>
    </row>
  </sheetData>
  <mergeCells count="2">
    <mergeCell ref="A15:G15"/>
    <mergeCell ref="A16:G16"/>
  </mergeCells>
  <printOptions horizontalCentered="1"/>
  <pageMargins left="0.78431372549019618" right="0.78431372549019618" top="0.98039215686274517" bottom="0.98039215686274517" header="0.50980392156862753" footer="0.50980392156862753"/>
  <pageSetup paperSize="9" scale="94" orientation="landscape"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showGridLines="0" workbookViewId="0"/>
  </sheetViews>
  <sheetFormatPr defaultColWidth="9.140625" defaultRowHeight="15"/>
  <cols>
    <col min="1" max="10" width="14.5703125" style="80" bestFit="1" customWidth="1"/>
    <col min="11" max="11" width="14.42578125" style="80" bestFit="1" customWidth="1"/>
    <col min="12" max="12" width="15" style="80" bestFit="1" customWidth="1"/>
    <col min="13" max="16" width="14.5703125" style="80" bestFit="1" customWidth="1"/>
    <col min="17" max="17" width="4.5703125" style="80" bestFit="1" customWidth="1"/>
    <col min="18" max="16384" width="9.140625" style="80"/>
  </cols>
  <sheetData>
    <row r="1" spans="1:16">
      <c r="A1" s="168" t="s">
        <v>429</v>
      </c>
      <c r="B1" s="168"/>
      <c r="C1" s="168"/>
      <c r="D1" s="168"/>
      <c r="E1" s="168"/>
      <c r="F1" s="168"/>
      <c r="G1" s="168"/>
      <c r="H1" s="168"/>
      <c r="I1" s="168"/>
      <c r="J1" s="168"/>
      <c r="K1" s="168"/>
    </row>
    <row r="2" spans="1:16" s="231" customFormat="1">
      <c r="A2" s="843" t="s">
        <v>139</v>
      </c>
      <c r="B2" s="1612" t="s">
        <v>70</v>
      </c>
      <c r="C2" s="1613"/>
      <c r="D2" s="1613"/>
      <c r="E2" s="1613"/>
      <c r="F2" s="1613"/>
      <c r="G2" s="1614" t="s">
        <v>71</v>
      </c>
      <c r="H2" s="1615"/>
      <c r="I2" s="1615"/>
      <c r="J2" s="1615"/>
      <c r="K2" s="1616"/>
      <c r="L2" s="1615" t="s">
        <v>72</v>
      </c>
      <c r="M2" s="1615"/>
      <c r="N2" s="1615"/>
      <c r="O2" s="1615"/>
      <c r="P2" s="1617"/>
    </row>
    <row r="3" spans="1:16" s="231" customFormat="1">
      <c r="A3" s="843" t="s">
        <v>430</v>
      </c>
      <c r="B3" s="844" t="s">
        <v>431</v>
      </c>
      <c r="C3" s="844" t="s">
        <v>432</v>
      </c>
      <c r="D3" s="844" t="s">
        <v>433</v>
      </c>
      <c r="E3" s="844" t="s">
        <v>434</v>
      </c>
      <c r="F3" s="845" t="s">
        <v>435</v>
      </c>
      <c r="G3" s="846" t="s">
        <v>431</v>
      </c>
      <c r="H3" s="847" t="s">
        <v>432</v>
      </c>
      <c r="I3" s="848" t="s">
        <v>433</v>
      </c>
      <c r="J3" s="848" t="s">
        <v>434</v>
      </c>
      <c r="K3" s="849" t="s">
        <v>435</v>
      </c>
      <c r="L3" s="850" t="s">
        <v>431</v>
      </c>
      <c r="M3" s="844" t="s">
        <v>432</v>
      </c>
      <c r="N3" s="844" t="s">
        <v>433</v>
      </c>
      <c r="O3" s="844" t="s">
        <v>434</v>
      </c>
      <c r="P3" s="844" t="s">
        <v>435</v>
      </c>
    </row>
    <row r="4" spans="1:16" s="231" customFormat="1">
      <c r="A4" s="1600" t="s">
        <v>436</v>
      </c>
      <c r="B4" s="1606"/>
      <c r="C4" s="1606"/>
      <c r="D4" s="1606"/>
      <c r="E4" s="1606"/>
      <c r="F4" s="1606"/>
      <c r="G4" s="1618"/>
      <c r="H4" s="1606"/>
      <c r="I4" s="1606"/>
      <c r="J4" s="1606"/>
      <c r="K4" s="1619"/>
      <c r="L4" s="1606"/>
      <c r="M4" s="1606"/>
      <c r="N4" s="1606"/>
      <c r="O4" s="1606"/>
      <c r="P4" s="1601"/>
    </row>
    <row r="5" spans="1:16" s="84" customFormat="1">
      <c r="A5" s="322" t="s">
        <v>476</v>
      </c>
      <c r="B5" s="386">
        <v>6.8860000000000001</v>
      </c>
      <c r="C5" s="386">
        <v>12.107799999999999</v>
      </c>
      <c r="D5" s="386">
        <v>22.874099999999999</v>
      </c>
      <c r="E5" s="386">
        <v>33.898000000000003</v>
      </c>
      <c r="F5" s="387">
        <v>47.015999999999998</v>
      </c>
      <c r="G5" s="388">
        <v>10.41</v>
      </c>
      <c r="H5" s="389">
        <v>15.69</v>
      </c>
      <c r="I5" s="386">
        <v>26.18</v>
      </c>
      <c r="J5" s="386">
        <v>37.520000000000003</v>
      </c>
      <c r="K5" s="390">
        <v>53.16</v>
      </c>
      <c r="L5" s="857">
        <v>100</v>
      </c>
      <c r="M5" s="858">
        <v>100</v>
      </c>
      <c r="N5" s="858">
        <v>100</v>
      </c>
      <c r="O5" s="858">
        <v>100</v>
      </c>
      <c r="P5" s="858">
        <v>100</v>
      </c>
    </row>
    <row r="6" spans="1:16" s="84" customFormat="1">
      <c r="A6" s="821" t="s">
        <v>674</v>
      </c>
      <c r="B6" s="826">
        <v>6.44</v>
      </c>
      <c r="C6" s="826">
        <v>11.25</v>
      </c>
      <c r="D6" s="826">
        <v>21.43</v>
      </c>
      <c r="E6" s="826">
        <v>31.92</v>
      </c>
      <c r="F6" s="826">
        <v>44.65</v>
      </c>
      <c r="G6" s="826">
        <v>8.07</v>
      </c>
      <c r="H6" s="826">
        <v>13.07</v>
      </c>
      <c r="I6" s="826">
        <v>24.02</v>
      </c>
      <c r="J6" s="826">
        <v>36.18</v>
      </c>
      <c r="K6" s="826">
        <v>51.34</v>
      </c>
      <c r="L6" s="829">
        <v>100</v>
      </c>
      <c r="M6" s="829">
        <v>100</v>
      </c>
      <c r="N6" s="829">
        <v>100</v>
      </c>
      <c r="O6" s="829">
        <v>100</v>
      </c>
      <c r="P6" s="829">
        <v>100</v>
      </c>
    </row>
    <row r="7" spans="1:16" s="231" customFormat="1">
      <c r="A7" s="137">
        <v>45383</v>
      </c>
      <c r="B7" s="222">
        <v>12.237399999999999</v>
      </c>
      <c r="C7" s="222">
        <v>18.0837</v>
      </c>
      <c r="D7" s="222">
        <v>28.117799999999999</v>
      </c>
      <c r="E7" s="222">
        <v>38.904200000000003</v>
      </c>
      <c r="F7" s="391">
        <v>51.089700000000001</v>
      </c>
      <c r="G7" s="311">
        <v>9.17</v>
      </c>
      <c r="H7" s="309">
        <v>15.05</v>
      </c>
      <c r="I7" s="222">
        <v>26.65</v>
      </c>
      <c r="J7" s="392">
        <v>40</v>
      </c>
      <c r="K7" s="393">
        <v>56.68</v>
      </c>
      <c r="L7" s="859">
        <v>100</v>
      </c>
      <c r="M7" s="140">
        <v>100</v>
      </c>
      <c r="N7" s="140">
        <v>100</v>
      </c>
      <c r="O7" s="140">
        <v>100</v>
      </c>
      <c r="P7" s="140">
        <v>100</v>
      </c>
    </row>
    <row r="8" spans="1:16" s="231" customFormat="1">
      <c r="A8" s="137">
        <v>45413</v>
      </c>
      <c r="B8" s="222">
        <v>9.3636999999999997</v>
      </c>
      <c r="C8" s="222">
        <v>14.9964</v>
      </c>
      <c r="D8" s="222">
        <v>27.557200000000002</v>
      </c>
      <c r="E8" s="222">
        <v>40.197099999999999</v>
      </c>
      <c r="F8" s="310">
        <v>53.834899999999998</v>
      </c>
      <c r="G8" s="394">
        <v>7.86</v>
      </c>
      <c r="H8" s="395">
        <v>13.85</v>
      </c>
      <c r="I8" s="222">
        <v>27.5</v>
      </c>
      <c r="J8" s="396">
        <v>40.93</v>
      </c>
      <c r="K8" s="397">
        <v>58.04</v>
      </c>
      <c r="L8" s="860">
        <v>100</v>
      </c>
      <c r="M8" s="140">
        <v>100</v>
      </c>
      <c r="N8" s="140">
        <v>100</v>
      </c>
      <c r="O8" s="140">
        <v>100</v>
      </c>
      <c r="P8" s="140">
        <v>100</v>
      </c>
    </row>
    <row r="9" spans="1:16" s="231" customFormat="1">
      <c r="A9" s="137">
        <v>45444</v>
      </c>
      <c r="B9" s="222">
        <v>9.3575999999999997</v>
      </c>
      <c r="C9" s="222">
        <v>15.349399999999999</v>
      </c>
      <c r="D9" s="222">
        <v>27.638300000000001</v>
      </c>
      <c r="E9" s="222">
        <v>40.628</v>
      </c>
      <c r="F9" s="222">
        <v>55.0916</v>
      </c>
      <c r="G9" s="398">
        <v>9.4</v>
      </c>
      <c r="H9" s="399">
        <v>15.99</v>
      </c>
      <c r="I9" s="222">
        <v>28.93</v>
      </c>
      <c r="J9" s="255">
        <v>42.2</v>
      </c>
      <c r="K9" s="397">
        <v>58.15</v>
      </c>
      <c r="L9" s="860">
        <v>100</v>
      </c>
      <c r="M9" s="140">
        <v>100</v>
      </c>
      <c r="N9" s="140">
        <v>100</v>
      </c>
      <c r="O9" s="140">
        <v>100</v>
      </c>
      <c r="P9" s="140">
        <v>100</v>
      </c>
    </row>
    <row r="10" spans="1:16" s="231" customFormat="1">
      <c r="A10" s="137">
        <v>45474</v>
      </c>
      <c r="B10" s="222">
        <v>10.303900000000001</v>
      </c>
      <c r="C10" s="222">
        <v>15.9009</v>
      </c>
      <c r="D10" s="222">
        <v>26.593399999999999</v>
      </c>
      <c r="E10" s="222">
        <v>37.937899999999999</v>
      </c>
      <c r="F10" s="255">
        <v>51.223300000000002</v>
      </c>
      <c r="G10" s="400">
        <v>9.9499999999999993</v>
      </c>
      <c r="H10" s="222">
        <v>15.72</v>
      </c>
      <c r="I10" s="222">
        <v>27.25</v>
      </c>
      <c r="J10" s="222">
        <v>39.54</v>
      </c>
      <c r="K10" s="401">
        <v>54.63</v>
      </c>
      <c r="L10" s="860">
        <v>100</v>
      </c>
      <c r="M10" s="140">
        <v>100</v>
      </c>
      <c r="N10" s="140">
        <v>100</v>
      </c>
      <c r="O10" s="140">
        <v>100</v>
      </c>
      <c r="P10" s="140">
        <v>100</v>
      </c>
    </row>
    <row r="11" spans="1:16" s="231" customFormat="1">
      <c r="A11" s="137">
        <v>45505</v>
      </c>
      <c r="B11" s="402">
        <v>15.122299999999999</v>
      </c>
      <c r="C11" s="402">
        <v>20.614000000000001</v>
      </c>
      <c r="D11" s="402">
        <v>29.932500000000001</v>
      </c>
      <c r="E11" s="402">
        <v>39.250700000000002</v>
      </c>
      <c r="F11" s="403">
        <v>50.781500000000001</v>
      </c>
      <c r="G11" s="404">
        <v>9.1</v>
      </c>
      <c r="H11" s="405">
        <v>14.05</v>
      </c>
      <c r="I11" s="405">
        <v>24.28</v>
      </c>
      <c r="J11" s="405">
        <v>36.4</v>
      </c>
      <c r="K11" s="405">
        <v>51.69</v>
      </c>
      <c r="L11" s="861">
        <v>100</v>
      </c>
      <c r="M11" s="862">
        <v>100</v>
      </c>
      <c r="N11" s="862">
        <v>100</v>
      </c>
      <c r="O11" s="862">
        <v>100</v>
      </c>
      <c r="P11" s="862">
        <v>100</v>
      </c>
    </row>
    <row r="12" spans="1:16" s="231" customFormat="1">
      <c r="A12" s="137">
        <v>45536</v>
      </c>
      <c r="B12" s="222">
        <v>8.1247000000000007</v>
      </c>
      <c r="C12" s="222">
        <v>13.678000000000001</v>
      </c>
      <c r="D12" s="222">
        <v>24.378399999999999</v>
      </c>
      <c r="E12" s="222">
        <v>35.177100000000003</v>
      </c>
      <c r="F12" s="255">
        <v>47.640300000000003</v>
      </c>
      <c r="G12" s="169">
        <v>7.99</v>
      </c>
      <c r="H12" s="399">
        <v>13.06</v>
      </c>
      <c r="I12" s="222">
        <v>24.65</v>
      </c>
      <c r="J12" s="255">
        <v>36.72</v>
      </c>
      <c r="K12" s="397">
        <v>51.61</v>
      </c>
      <c r="L12" s="860">
        <v>100</v>
      </c>
      <c r="M12" s="140">
        <v>100</v>
      </c>
      <c r="N12" s="140">
        <v>100</v>
      </c>
      <c r="O12" s="140">
        <v>100</v>
      </c>
      <c r="P12" s="140">
        <v>100</v>
      </c>
    </row>
    <row r="13" spans="1:16" s="231" customFormat="1">
      <c r="A13" s="137">
        <v>45566</v>
      </c>
      <c r="B13" s="222">
        <v>12.307</v>
      </c>
      <c r="C13" s="222">
        <v>17.316500000000001</v>
      </c>
      <c r="D13" s="222">
        <v>26.852799999999998</v>
      </c>
      <c r="E13" s="222">
        <v>37.085500000000003</v>
      </c>
      <c r="F13" s="255">
        <v>49.234400000000001</v>
      </c>
      <c r="G13" s="398">
        <v>9.93</v>
      </c>
      <c r="H13" s="399">
        <v>15.34</v>
      </c>
      <c r="I13" s="222">
        <v>27.75</v>
      </c>
      <c r="J13" s="255">
        <v>39.78</v>
      </c>
      <c r="K13" s="397">
        <v>55.65</v>
      </c>
      <c r="L13" s="860">
        <v>100</v>
      </c>
      <c r="M13" s="140">
        <v>100</v>
      </c>
      <c r="N13" s="140">
        <v>100</v>
      </c>
      <c r="O13" s="140">
        <v>100</v>
      </c>
      <c r="P13" s="140">
        <v>100</v>
      </c>
    </row>
    <row r="14" spans="1:16" s="231" customFormat="1">
      <c r="A14" s="137">
        <v>45597</v>
      </c>
      <c r="B14" s="222">
        <v>7.4284999999999997</v>
      </c>
      <c r="C14" s="222">
        <v>13.226599999999999</v>
      </c>
      <c r="D14" s="222">
        <v>24.650500000000001</v>
      </c>
      <c r="E14" s="222">
        <v>36.0092</v>
      </c>
      <c r="F14" s="222">
        <v>49.465499999999999</v>
      </c>
      <c r="G14" s="398">
        <v>10.79</v>
      </c>
      <c r="H14" s="399">
        <v>16.91</v>
      </c>
      <c r="I14" s="399">
        <v>29.57</v>
      </c>
      <c r="J14" s="399">
        <v>42.55</v>
      </c>
      <c r="K14" s="397">
        <v>58.89</v>
      </c>
      <c r="L14" s="863">
        <v>100</v>
      </c>
      <c r="M14" s="864">
        <v>100</v>
      </c>
      <c r="N14" s="864">
        <v>100</v>
      </c>
      <c r="O14" s="864">
        <v>100</v>
      </c>
      <c r="P14" s="864">
        <v>100</v>
      </c>
    </row>
    <row r="15" spans="1:16" s="231" customFormat="1">
      <c r="A15" s="137" t="s">
        <v>1452</v>
      </c>
      <c r="B15" s="222">
        <v>6.71</v>
      </c>
      <c r="C15" s="222">
        <v>11.43</v>
      </c>
      <c r="D15" s="222">
        <v>21.44</v>
      </c>
      <c r="E15" s="222">
        <v>32.119999999999997</v>
      </c>
      <c r="F15" s="222">
        <v>44.64</v>
      </c>
      <c r="G15" s="398">
        <v>7.86</v>
      </c>
      <c r="H15" s="399">
        <v>13.05</v>
      </c>
      <c r="I15" s="222">
        <v>24.73</v>
      </c>
      <c r="J15" s="255">
        <v>37.200000000000003</v>
      </c>
      <c r="K15" s="397">
        <v>52.6</v>
      </c>
      <c r="L15" s="863">
        <v>100</v>
      </c>
      <c r="M15" s="864">
        <v>100</v>
      </c>
      <c r="N15" s="864">
        <v>100</v>
      </c>
      <c r="O15" s="864">
        <v>100</v>
      </c>
      <c r="P15" s="864">
        <v>100</v>
      </c>
    </row>
    <row r="16" spans="1:16" s="231" customFormat="1">
      <c r="A16" s="1620" t="s">
        <v>437</v>
      </c>
      <c r="B16" s="1620"/>
      <c r="C16" s="1620"/>
      <c r="D16" s="1620"/>
      <c r="E16" s="1620"/>
      <c r="F16" s="1620"/>
      <c r="G16" s="1621"/>
      <c r="H16" s="1620"/>
      <c r="I16" s="1620"/>
      <c r="J16" s="1620"/>
      <c r="K16" s="1622"/>
      <c r="L16" s="1620"/>
      <c r="M16" s="1620"/>
      <c r="N16" s="1620"/>
      <c r="O16" s="1620"/>
      <c r="P16" s="1620"/>
    </row>
    <row r="17" spans="1:16" s="84" customFormat="1">
      <c r="A17" s="406" t="s">
        <v>476</v>
      </c>
      <c r="B17" s="170">
        <v>35.9</v>
      </c>
      <c r="C17" s="170">
        <v>47.49</v>
      </c>
      <c r="D17" s="170">
        <v>68.790000000000006</v>
      </c>
      <c r="E17" s="170">
        <v>81.44</v>
      </c>
      <c r="F17" s="171">
        <v>90.03</v>
      </c>
      <c r="G17" s="407">
        <v>25.48</v>
      </c>
      <c r="H17" s="170">
        <v>38.590000000000003</v>
      </c>
      <c r="I17" s="170">
        <v>59.21</v>
      </c>
      <c r="J17" s="170">
        <v>75.72</v>
      </c>
      <c r="K17" s="408">
        <v>88.71</v>
      </c>
      <c r="L17" s="865">
        <v>100</v>
      </c>
      <c r="M17" s="173">
        <v>100</v>
      </c>
      <c r="N17" s="173">
        <v>100</v>
      </c>
      <c r="O17" s="172" t="s">
        <v>219</v>
      </c>
      <c r="P17" s="173" t="s">
        <v>219</v>
      </c>
    </row>
    <row r="18" spans="1:16" s="84" customFormat="1">
      <c r="A18" s="851" t="s">
        <v>674</v>
      </c>
      <c r="B18" s="852">
        <v>41.29</v>
      </c>
      <c r="C18" s="852">
        <v>53.3</v>
      </c>
      <c r="D18" s="852">
        <v>70.739999999999995</v>
      </c>
      <c r="E18" s="852">
        <v>81.290000000000006</v>
      </c>
      <c r="F18" s="853">
        <v>90.22</v>
      </c>
      <c r="G18" s="854">
        <v>26.21</v>
      </c>
      <c r="H18" s="855">
        <v>41.1</v>
      </c>
      <c r="I18" s="852">
        <v>62.87</v>
      </c>
      <c r="J18" s="852">
        <v>78.260000000000005</v>
      </c>
      <c r="K18" s="856">
        <v>90.23</v>
      </c>
      <c r="L18" s="866">
        <v>100</v>
      </c>
      <c r="M18" s="867">
        <v>100</v>
      </c>
      <c r="N18" s="867">
        <v>100</v>
      </c>
      <c r="O18" s="852" t="s">
        <v>219</v>
      </c>
      <c r="P18" s="852" t="s">
        <v>219</v>
      </c>
    </row>
    <row r="19" spans="1:16" s="231" customFormat="1">
      <c r="A19" s="137">
        <v>45412</v>
      </c>
      <c r="B19" s="222">
        <v>41.94</v>
      </c>
      <c r="C19" s="222">
        <v>55.09</v>
      </c>
      <c r="D19" s="222">
        <v>72.36</v>
      </c>
      <c r="E19" s="222">
        <v>82.17</v>
      </c>
      <c r="F19" s="255">
        <v>90.43</v>
      </c>
      <c r="G19" s="409">
        <v>26.45</v>
      </c>
      <c r="H19" s="399">
        <v>40.93</v>
      </c>
      <c r="I19" s="222">
        <v>62.12</v>
      </c>
      <c r="J19" s="255">
        <v>77.930000000000007</v>
      </c>
      <c r="K19" s="397">
        <v>90.04</v>
      </c>
      <c r="L19" s="860">
        <v>100</v>
      </c>
      <c r="M19" s="140">
        <v>100</v>
      </c>
      <c r="N19" s="140">
        <v>100</v>
      </c>
      <c r="O19" s="140" t="s">
        <v>219</v>
      </c>
      <c r="P19" s="140" t="s">
        <v>219</v>
      </c>
    </row>
    <row r="20" spans="1:16" s="231" customFormat="1">
      <c r="A20" s="137">
        <v>45443</v>
      </c>
      <c r="B20" s="222">
        <v>42.1</v>
      </c>
      <c r="C20" s="222">
        <v>55.03</v>
      </c>
      <c r="D20" s="222">
        <v>72.75</v>
      </c>
      <c r="E20" s="222">
        <v>83.54</v>
      </c>
      <c r="F20" s="255">
        <v>91.32</v>
      </c>
      <c r="G20" s="409">
        <v>25.89</v>
      </c>
      <c r="H20" s="399">
        <v>40.270000000000003</v>
      </c>
      <c r="I20" s="222">
        <v>63.09</v>
      </c>
      <c r="J20" s="255">
        <v>78.84</v>
      </c>
      <c r="K20" s="397">
        <v>90.59</v>
      </c>
      <c r="L20" s="860">
        <v>100</v>
      </c>
      <c r="M20" s="140">
        <v>100</v>
      </c>
      <c r="N20" s="140">
        <v>100</v>
      </c>
      <c r="O20" s="140" t="s">
        <v>219</v>
      </c>
      <c r="P20" s="140" t="s">
        <v>219</v>
      </c>
    </row>
    <row r="21" spans="1:16" s="231" customFormat="1">
      <c r="A21" s="137">
        <v>45473</v>
      </c>
      <c r="B21" s="222">
        <v>40.5</v>
      </c>
      <c r="C21" s="222">
        <v>52.95</v>
      </c>
      <c r="D21" s="222">
        <v>72.8</v>
      </c>
      <c r="E21" s="222">
        <v>83.86</v>
      </c>
      <c r="F21" s="222">
        <v>91.79</v>
      </c>
      <c r="G21" s="409">
        <v>27.1</v>
      </c>
      <c r="H21" s="399">
        <v>40.9</v>
      </c>
      <c r="I21" s="222">
        <v>61.81</v>
      </c>
      <c r="J21" s="255">
        <v>77.59</v>
      </c>
      <c r="K21" s="397">
        <v>90.1</v>
      </c>
      <c r="L21" s="860">
        <v>100</v>
      </c>
      <c r="M21" s="140">
        <v>100</v>
      </c>
      <c r="N21" s="140">
        <v>100</v>
      </c>
      <c r="O21" s="140" t="s">
        <v>219</v>
      </c>
      <c r="P21" s="140" t="s">
        <v>219</v>
      </c>
    </row>
    <row r="22" spans="1:16" s="231" customFormat="1">
      <c r="A22" s="137">
        <v>45504</v>
      </c>
      <c r="B22" s="222">
        <v>43.94</v>
      </c>
      <c r="C22" s="222">
        <v>56.73</v>
      </c>
      <c r="D22" s="222">
        <v>74.59</v>
      </c>
      <c r="E22" s="222">
        <v>83.77</v>
      </c>
      <c r="F22" s="255">
        <v>91.69</v>
      </c>
      <c r="G22" s="409">
        <v>27.38</v>
      </c>
      <c r="H22" s="399">
        <v>42.38</v>
      </c>
      <c r="I22" s="222">
        <v>61.95</v>
      </c>
      <c r="J22" s="255">
        <v>77.209999999999994</v>
      </c>
      <c r="K22" s="397">
        <v>89.53</v>
      </c>
      <c r="L22" s="860">
        <v>100</v>
      </c>
      <c r="M22" s="140">
        <v>100</v>
      </c>
      <c r="N22" s="140">
        <v>100</v>
      </c>
      <c r="O22" s="140" t="s">
        <v>219</v>
      </c>
      <c r="P22" s="140" t="s">
        <v>219</v>
      </c>
    </row>
    <row r="23" spans="1:16" s="231" customFormat="1">
      <c r="A23" s="137">
        <v>45535</v>
      </c>
      <c r="B23" s="402">
        <v>37.25</v>
      </c>
      <c r="C23" s="402">
        <v>51.51</v>
      </c>
      <c r="D23" s="402">
        <v>72.53</v>
      </c>
      <c r="E23" s="402">
        <v>83.12</v>
      </c>
      <c r="F23" s="402">
        <v>90.8</v>
      </c>
      <c r="G23" s="402">
        <v>25.79</v>
      </c>
      <c r="H23" s="402">
        <v>40.67</v>
      </c>
      <c r="I23" s="402">
        <v>62.77</v>
      </c>
      <c r="J23" s="402">
        <v>77.900000000000006</v>
      </c>
      <c r="K23" s="402">
        <v>89.89</v>
      </c>
      <c r="L23" s="860">
        <v>100</v>
      </c>
      <c r="M23" s="140">
        <v>100</v>
      </c>
      <c r="N23" s="140">
        <v>100</v>
      </c>
      <c r="O23" s="140" t="s">
        <v>219</v>
      </c>
      <c r="P23" s="140" t="s">
        <v>219</v>
      </c>
    </row>
    <row r="24" spans="1:16" s="231" customFormat="1">
      <c r="A24" s="137">
        <v>45565</v>
      </c>
      <c r="B24" s="222">
        <v>38.92</v>
      </c>
      <c r="C24" s="222">
        <v>51.01</v>
      </c>
      <c r="D24" s="222">
        <v>69.87</v>
      </c>
      <c r="E24" s="222">
        <v>80.61</v>
      </c>
      <c r="F24" s="255">
        <v>89.93</v>
      </c>
      <c r="G24" s="409">
        <v>25.31</v>
      </c>
      <c r="H24" s="399">
        <v>40.08</v>
      </c>
      <c r="I24" s="222">
        <v>62.55</v>
      </c>
      <c r="J24" s="255">
        <v>77.760000000000005</v>
      </c>
      <c r="K24" s="397">
        <v>89.97</v>
      </c>
      <c r="L24" s="860">
        <v>100</v>
      </c>
      <c r="M24" s="140">
        <v>100</v>
      </c>
      <c r="N24" s="140">
        <v>100</v>
      </c>
      <c r="O24" s="140" t="s">
        <v>219</v>
      </c>
      <c r="P24" s="140" t="s">
        <v>219</v>
      </c>
    </row>
    <row r="25" spans="1:16" s="231" customFormat="1">
      <c r="A25" s="137">
        <v>45596</v>
      </c>
      <c r="B25" s="222">
        <v>42.05</v>
      </c>
      <c r="C25" s="222">
        <v>55.13</v>
      </c>
      <c r="D25" s="222">
        <v>73.28</v>
      </c>
      <c r="E25" s="222">
        <v>83.13</v>
      </c>
      <c r="F25" s="255">
        <v>91.06</v>
      </c>
      <c r="G25" s="409">
        <v>26.63</v>
      </c>
      <c r="H25" s="399">
        <v>41.52</v>
      </c>
      <c r="I25" s="222">
        <v>63.76</v>
      </c>
      <c r="J25" s="255">
        <v>79.349999999999994</v>
      </c>
      <c r="K25" s="397">
        <v>91.07</v>
      </c>
      <c r="L25" s="860">
        <v>100</v>
      </c>
      <c r="M25" s="140">
        <v>100</v>
      </c>
      <c r="N25" s="140">
        <v>100</v>
      </c>
      <c r="O25" s="140" t="s">
        <v>219</v>
      </c>
      <c r="P25" s="140" t="s">
        <v>219</v>
      </c>
    </row>
    <row r="26" spans="1:16" s="231" customFormat="1">
      <c r="A26" s="137">
        <v>45626</v>
      </c>
      <c r="B26" s="222">
        <v>44.21</v>
      </c>
      <c r="C26" s="222">
        <v>56.43</v>
      </c>
      <c r="D26" s="222">
        <v>73.34</v>
      </c>
      <c r="E26" s="222">
        <v>82.74</v>
      </c>
      <c r="F26" s="222">
        <v>90.93</v>
      </c>
      <c r="G26" s="409">
        <v>26.21</v>
      </c>
      <c r="H26" s="399">
        <v>41.24</v>
      </c>
      <c r="I26" s="399">
        <v>65.08</v>
      </c>
      <c r="J26" s="399">
        <v>79.900000000000006</v>
      </c>
      <c r="K26" s="397">
        <v>91.12</v>
      </c>
      <c r="L26" s="860">
        <v>100</v>
      </c>
      <c r="M26" s="140">
        <v>100</v>
      </c>
      <c r="N26" s="140">
        <v>100</v>
      </c>
      <c r="O26" s="140" t="s">
        <v>219</v>
      </c>
      <c r="P26" s="140" t="s">
        <v>219</v>
      </c>
    </row>
    <row r="27" spans="1:16" s="231" customFormat="1">
      <c r="A27" s="137" t="s">
        <v>1452</v>
      </c>
      <c r="B27" s="222">
        <v>43.58</v>
      </c>
      <c r="C27" s="222">
        <v>56.83</v>
      </c>
      <c r="D27" s="222">
        <v>72.84</v>
      </c>
      <c r="E27" s="222">
        <v>82.24</v>
      </c>
      <c r="F27" s="222">
        <v>90.22</v>
      </c>
      <c r="G27" s="409">
        <v>27.57</v>
      </c>
      <c r="H27" s="399">
        <v>42.79</v>
      </c>
      <c r="I27" s="222">
        <v>64.45</v>
      </c>
      <c r="J27" s="255">
        <v>79.709999999999994</v>
      </c>
      <c r="K27" s="397">
        <v>91.01</v>
      </c>
      <c r="L27" s="860">
        <v>100</v>
      </c>
      <c r="M27" s="140">
        <v>100</v>
      </c>
      <c r="N27" s="140">
        <v>100</v>
      </c>
      <c r="O27" s="140" t="s">
        <v>219</v>
      </c>
      <c r="P27" s="140" t="s">
        <v>219</v>
      </c>
    </row>
    <row r="28" spans="1:16" s="231" customFormat="1">
      <c r="A28" s="413" t="s">
        <v>1422</v>
      </c>
      <c r="G28" s="174"/>
      <c r="H28" s="174"/>
      <c r="I28" s="174"/>
      <c r="J28" s="174"/>
      <c r="K28" s="174"/>
    </row>
    <row r="29" spans="1:16" s="231" customFormat="1" ht="15" customHeight="1">
      <c r="A29" s="1623" t="s">
        <v>438</v>
      </c>
      <c r="B29" s="1623"/>
      <c r="C29" s="1623"/>
      <c r="D29" s="1623"/>
      <c r="E29" s="1623"/>
      <c r="F29" s="1623"/>
      <c r="G29" s="1623"/>
      <c r="H29" s="1623"/>
      <c r="I29" s="1623"/>
      <c r="J29" s="1623"/>
      <c r="K29" s="1623"/>
    </row>
    <row r="30" spans="1:16" s="231" customFormat="1" ht="15" customHeight="1">
      <c r="A30" s="1592" t="s">
        <v>166</v>
      </c>
      <c r="B30" s="1592"/>
      <c r="C30" s="1592"/>
      <c r="D30" s="1592"/>
      <c r="E30" s="1592"/>
      <c r="F30" s="1592"/>
      <c r="G30" s="1592"/>
      <c r="H30" s="1592"/>
      <c r="I30" s="1592"/>
      <c r="J30" s="1592"/>
      <c r="K30" s="1592"/>
    </row>
    <row r="31" spans="1:16" s="231" customFormat="1">
      <c r="A31" s="278"/>
      <c r="G31" s="174"/>
      <c r="H31" s="174"/>
      <c r="I31" s="174"/>
      <c r="J31" s="174"/>
      <c r="K31" s="174"/>
    </row>
    <row r="32" spans="1:16" s="231" customFormat="1">
      <c r="A32" s="80"/>
      <c r="B32" s="80"/>
      <c r="C32" s="80"/>
      <c r="D32" s="80"/>
      <c r="E32" s="80"/>
      <c r="F32" s="80"/>
      <c r="G32" s="80"/>
      <c r="H32" s="80"/>
      <c r="I32" s="80"/>
      <c r="J32" s="80"/>
      <c r="K32" s="80"/>
    </row>
  </sheetData>
  <mergeCells count="7">
    <mergeCell ref="A30:K30"/>
    <mergeCell ref="B2:F2"/>
    <mergeCell ref="G2:K2"/>
    <mergeCell ref="L2:P2"/>
    <mergeCell ref="A4:P4"/>
    <mergeCell ref="A16:P16"/>
    <mergeCell ref="A29:K29"/>
  </mergeCells>
  <printOptions horizontalCentered="1"/>
  <pageMargins left="0.78431372549019618" right="0.78431372549019618" top="0.98039215686274517" bottom="0.98039215686274517" header="0.50980392156862753" footer="0.50980392156862753"/>
  <pageSetup paperSize="9" scale="55" fitToHeight="0" orientation="landscape"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showGridLines="0" workbookViewId="0"/>
  </sheetViews>
  <sheetFormatPr defaultColWidth="9.140625" defaultRowHeight="15"/>
  <cols>
    <col min="1" max="1" width="14.42578125" style="80" customWidth="1"/>
    <col min="2" max="2" width="13.42578125" style="80" bestFit="1" customWidth="1"/>
    <col min="3" max="3" width="9.140625" style="80" bestFit="1" customWidth="1"/>
    <col min="4" max="4" width="9.7109375" style="80" bestFit="1" customWidth="1"/>
    <col min="5" max="5" width="16.28515625" style="80" bestFit="1" customWidth="1"/>
    <col min="6" max="6" width="11.7109375" style="80" bestFit="1" customWidth="1"/>
    <col min="7" max="7" width="11.42578125" style="80" bestFit="1" customWidth="1"/>
    <col min="8" max="8" width="14.140625" style="80" bestFit="1" customWidth="1"/>
    <col min="9" max="9" width="13.140625" style="80" bestFit="1" customWidth="1"/>
    <col min="10" max="10" width="17.28515625" style="80" bestFit="1" customWidth="1"/>
    <col min="11" max="11" width="13.140625" style="80" bestFit="1" customWidth="1"/>
    <col min="12" max="12" width="17.85546875" style="80" customWidth="1"/>
    <col min="13" max="13" width="12.85546875" style="80" bestFit="1" customWidth="1"/>
    <col min="14" max="14" width="14.42578125" style="80" bestFit="1" customWidth="1"/>
    <col min="15" max="15" width="13.5703125" style="80" bestFit="1" customWidth="1"/>
    <col min="16" max="17" width="14.5703125" style="80" bestFit="1" customWidth="1"/>
    <col min="18" max="16384" width="9.140625" style="80"/>
  </cols>
  <sheetData>
    <row r="1" spans="1:17" ht="16.5" customHeight="1">
      <c r="A1" s="168" t="s">
        <v>778</v>
      </c>
      <c r="B1" s="168"/>
      <c r="C1" s="168"/>
      <c r="D1" s="168"/>
      <c r="E1" s="168"/>
      <c r="F1" s="168"/>
      <c r="G1" s="168"/>
      <c r="H1" s="168"/>
      <c r="I1" s="168"/>
    </row>
    <row r="2" spans="1:17" s="231" customFormat="1" ht="88.5" customHeight="1">
      <c r="A2" s="868" t="s">
        <v>439</v>
      </c>
      <c r="B2" s="868" t="s">
        <v>440</v>
      </c>
      <c r="C2" s="868" t="s">
        <v>441</v>
      </c>
      <c r="D2" s="868" t="s">
        <v>442</v>
      </c>
      <c r="E2" s="868" t="s">
        <v>443</v>
      </c>
      <c r="F2" s="868" t="s">
        <v>264</v>
      </c>
      <c r="G2" s="868" t="s">
        <v>444</v>
      </c>
      <c r="H2" s="868" t="s">
        <v>445</v>
      </c>
      <c r="I2" s="868" t="s">
        <v>446</v>
      </c>
      <c r="J2" s="868" t="s">
        <v>447</v>
      </c>
      <c r="K2" s="868" t="s">
        <v>448</v>
      </c>
      <c r="L2" s="868" t="s">
        <v>449</v>
      </c>
      <c r="M2" s="868" t="s">
        <v>450</v>
      </c>
      <c r="N2" s="868" t="s">
        <v>451</v>
      </c>
      <c r="O2" s="868" t="s">
        <v>452</v>
      </c>
      <c r="P2" s="868" t="s">
        <v>453</v>
      </c>
      <c r="Q2" s="868" t="s">
        <v>454</v>
      </c>
    </row>
    <row r="3" spans="1:17" s="84" customFormat="1" ht="18" customHeight="1">
      <c r="A3" s="406" t="s">
        <v>476</v>
      </c>
      <c r="B3" s="312">
        <v>9980.6111099999998</v>
      </c>
      <c r="C3" s="313">
        <v>2519145.3052500002</v>
      </c>
      <c r="D3" s="313">
        <v>597537.51045000006</v>
      </c>
      <c r="E3" s="314">
        <v>23.71985090358654</v>
      </c>
      <c r="F3" s="313">
        <v>3458333.6918770159</v>
      </c>
      <c r="G3" s="313">
        <v>699412.76619996899</v>
      </c>
      <c r="H3" s="315">
        <v>20.223981504235979</v>
      </c>
      <c r="I3" s="313">
        <v>597537.43017000007</v>
      </c>
      <c r="J3" s="314">
        <v>99.99998656486018</v>
      </c>
      <c r="K3" s="313">
        <v>699412.76619996899</v>
      </c>
      <c r="L3" s="316">
        <v>100</v>
      </c>
      <c r="M3" s="317">
        <v>1014.2349300000001</v>
      </c>
      <c r="N3" s="318">
        <v>0.16973577595759454</v>
      </c>
      <c r="O3" s="317">
        <v>158274.00048334099</v>
      </c>
      <c r="P3" s="313">
        <v>700419.10301068402</v>
      </c>
      <c r="Q3" s="141">
        <v>385.35</v>
      </c>
    </row>
    <row r="4" spans="1:17" s="84" customFormat="1" ht="18" customHeight="1">
      <c r="A4" s="851" t="s">
        <v>674</v>
      </c>
      <c r="B4" s="869">
        <f>SUM(B5:B13)</f>
        <v>9166.0945499999998</v>
      </c>
      <c r="C4" s="869">
        <f>SUM(C5:C13)</f>
        <v>1934246.9013999999</v>
      </c>
      <c r="D4" s="869">
        <f>SUM(D5:D13)</f>
        <v>533791.96357000002</v>
      </c>
      <c r="E4" s="870">
        <f>D4/C4*100</f>
        <v>27.596888648685109</v>
      </c>
      <c r="F4" s="869">
        <f>SUM(F5:F13)</f>
        <v>3344839.4843655741</v>
      </c>
      <c r="G4" s="869">
        <f>SUM(G5:G13)</f>
        <v>712498.17565138405</v>
      </c>
      <c r="H4" s="870">
        <f>G4/F4*100</f>
        <v>21.30141607636893</v>
      </c>
      <c r="I4" s="869">
        <f>SUM(I5:I13)</f>
        <v>533791.96357000002</v>
      </c>
      <c r="J4" s="871">
        <f>I4/D4*100</f>
        <v>100</v>
      </c>
      <c r="K4" s="869">
        <f>SUM(K5:K13)</f>
        <v>712498.17565138405</v>
      </c>
      <c r="L4" s="872">
        <f>K4/G4*100</f>
        <v>100</v>
      </c>
      <c r="M4" s="869">
        <f>SUM(M5:M13)</f>
        <v>525.13698000000011</v>
      </c>
      <c r="N4" s="873">
        <f>M4/D4*100</f>
        <v>9.8378584886869527E-2</v>
      </c>
      <c r="O4" s="869">
        <f>SUM(O5:O13)</f>
        <v>181426.45208041399</v>
      </c>
      <c r="P4" s="869">
        <f>SUM(P5:P13)</f>
        <v>898759.69434515107</v>
      </c>
      <c r="Q4" s="869">
        <f>INDEX(Q5:Q13,COUNT(Q5:Q13))</f>
        <v>414</v>
      </c>
    </row>
    <row r="5" spans="1:17" s="231" customFormat="1" ht="18" customHeight="1">
      <c r="A5" s="137">
        <v>45412</v>
      </c>
      <c r="B5" s="220">
        <v>899.80000000000007</v>
      </c>
      <c r="C5" s="230">
        <v>244703.9</v>
      </c>
      <c r="D5" s="230">
        <v>61106.7</v>
      </c>
      <c r="E5" s="221">
        <v>24.971690275471701</v>
      </c>
      <c r="F5" s="319">
        <v>322563</v>
      </c>
      <c r="G5" s="230">
        <v>65643</v>
      </c>
      <c r="H5" s="221">
        <v>20.350443169241359</v>
      </c>
      <c r="I5" s="230">
        <v>61106.7</v>
      </c>
      <c r="J5" s="221">
        <v>100</v>
      </c>
      <c r="K5" s="230">
        <v>65643</v>
      </c>
      <c r="L5" s="223">
        <v>100</v>
      </c>
      <c r="M5" s="230">
        <v>36.9</v>
      </c>
      <c r="N5" s="219">
        <v>6.0386176965864631E-2</v>
      </c>
      <c r="O5" s="230">
        <v>10723</v>
      </c>
      <c r="P5" s="230">
        <v>65728</v>
      </c>
      <c r="Q5" s="230">
        <v>388.39</v>
      </c>
    </row>
    <row r="6" spans="1:17" s="231" customFormat="1" ht="18" customHeight="1">
      <c r="A6" s="137">
        <v>45443</v>
      </c>
      <c r="B6" s="220">
        <v>966.54922999999997</v>
      </c>
      <c r="C6" s="230">
        <v>218716.79103000002</v>
      </c>
      <c r="D6" s="230">
        <v>59194.741759999997</v>
      </c>
      <c r="E6" s="221">
        <v>27.064562113057256</v>
      </c>
      <c r="F6" s="319">
        <v>348357.35534477304</v>
      </c>
      <c r="G6" s="230">
        <v>75625.271933649012</v>
      </c>
      <c r="H6" s="221">
        <v>21.709107263947928</v>
      </c>
      <c r="I6" s="230">
        <v>59194.741759999997</v>
      </c>
      <c r="J6" s="221">
        <v>100</v>
      </c>
      <c r="K6" s="230">
        <v>75625.271933649012</v>
      </c>
      <c r="L6" s="223">
        <v>100</v>
      </c>
      <c r="M6" s="230">
        <v>36.9</v>
      </c>
      <c r="N6" s="219">
        <v>6.23366179205712E-2</v>
      </c>
      <c r="O6" s="230">
        <v>17091.92986281</v>
      </c>
      <c r="P6" s="230">
        <v>75803.255626326019</v>
      </c>
      <c r="Q6" s="230">
        <v>390.68</v>
      </c>
    </row>
    <row r="7" spans="1:17" s="231" customFormat="1" ht="18" customHeight="1">
      <c r="A7" s="137">
        <v>45473</v>
      </c>
      <c r="B7" s="220">
        <v>1136.38831</v>
      </c>
      <c r="C7" s="230">
        <v>257986.48963</v>
      </c>
      <c r="D7" s="230">
        <v>67401.840809999994</v>
      </c>
      <c r="E7" s="221">
        <v>26.126112614139842</v>
      </c>
      <c r="F7" s="319">
        <v>455683.61165110097</v>
      </c>
      <c r="G7" s="230">
        <v>96898.293881525999</v>
      </c>
      <c r="H7" s="221">
        <v>21.26437980300183</v>
      </c>
      <c r="I7" s="230">
        <v>67401.840809999994</v>
      </c>
      <c r="J7" s="221">
        <v>100</v>
      </c>
      <c r="K7" s="230">
        <v>96898.293881525999</v>
      </c>
      <c r="L7" s="223">
        <v>100</v>
      </c>
      <c r="M7" s="230">
        <v>36.852669999999996</v>
      </c>
      <c r="N7" s="219">
        <v>5.4676058631520925E-2</v>
      </c>
      <c r="O7" s="230">
        <v>25741.095401997001</v>
      </c>
      <c r="P7" s="230">
        <v>96971.005816823017</v>
      </c>
      <c r="Q7" s="230">
        <v>393.35</v>
      </c>
    </row>
    <row r="8" spans="1:17" s="231" customFormat="1" ht="18" customHeight="1">
      <c r="A8" s="137">
        <v>45504</v>
      </c>
      <c r="B8" s="220">
        <v>1330.71164</v>
      </c>
      <c r="C8" s="220">
        <v>296040.5</v>
      </c>
      <c r="D8" s="220">
        <v>81898</v>
      </c>
      <c r="E8" s="221">
        <v>27.664458072459681</v>
      </c>
      <c r="F8" s="220">
        <v>510718</v>
      </c>
      <c r="G8" s="220">
        <v>99972</v>
      </c>
      <c r="H8" s="221">
        <v>19.574794700793785</v>
      </c>
      <c r="I8" s="220">
        <v>81898</v>
      </c>
      <c r="J8" s="221">
        <v>100</v>
      </c>
      <c r="K8" s="220">
        <v>99972</v>
      </c>
      <c r="L8" s="221">
        <v>100</v>
      </c>
      <c r="M8" s="220">
        <v>56.2</v>
      </c>
      <c r="N8" s="473">
        <v>6.8621944369825882E-2</v>
      </c>
      <c r="O8" s="220">
        <v>20234.340056020996</v>
      </c>
      <c r="P8" s="220">
        <v>100030.25752097502</v>
      </c>
      <c r="Q8" s="220">
        <v>397.41</v>
      </c>
    </row>
    <row r="9" spans="1:17" s="231" customFormat="1" ht="18" customHeight="1">
      <c r="A9" s="137">
        <v>45535</v>
      </c>
      <c r="B9" s="220">
        <v>1142.6517699999999</v>
      </c>
      <c r="C9" s="220">
        <v>243353.90068999992</v>
      </c>
      <c r="D9" s="220">
        <v>62087.472249999992</v>
      </c>
      <c r="E9" s="221">
        <v>25.513243089162994</v>
      </c>
      <c r="F9" s="220">
        <v>426180.76089938497</v>
      </c>
      <c r="G9" s="220">
        <v>95495.707233723035</v>
      </c>
      <c r="H9" s="221">
        <v>22.407324777447702</v>
      </c>
      <c r="I9" s="220">
        <v>62087.472249999992</v>
      </c>
      <c r="J9" s="221">
        <v>100</v>
      </c>
      <c r="K9" s="220">
        <v>95495.707233723035</v>
      </c>
      <c r="L9" s="221">
        <v>100</v>
      </c>
      <c r="M9" s="220">
        <v>86.170290000000008</v>
      </c>
      <c r="N9" s="473">
        <v>0.13878852991957652</v>
      </c>
      <c r="O9" s="220">
        <v>19786.110506867008</v>
      </c>
      <c r="P9" s="220">
        <v>95569.577876345997</v>
      </c>
      <c r="Q9" s="220">
        <v>401.02</v>
      </c>
    </row>
    <row r="10" spans="1:17" s="231" customFormat="1">
      <c r="A10" s="137">
        <v>45565</v>
      </c>
      <c r="B10" s="220">
        <v>1076.35924</v>
      </c>
      <c r="C10" s="230">
        <v>224774.15528000001</v>
      </c>
      <c r="D10" s="230">
        <v>63273.629079999999</v>
      </c>
      <c r="E10" s="221">
        <v>28.149868476284723</v>
      </c>
      <c r="F10" s="319">
        <v>399671.32500333095</v>
      </c>
      <c r="G10" s="230">
        <v>89867.056549923989</v>
      </c>
      <c r="H10" s="221">
        <v>22.485239977918109</v>
      </c>
      <c r="I10" s="230">
        <v>63273.629079999999</v>
      </c>
      <c r="J10" s="221">
        <v>100</v>
      </c>
      <c r="K10" s="230">
        <v>89867.056549923989</v>
      </c>
      <c r="L10" s="223">
        <v>100</v>
      </c>
      <c r="M10" s="230">
        <v>132.60715999999999</v>
      </c>
      <c r="N10" s="219">
        <v>0.20957729456664823</v>
      </c>
      <c r="O10" s="230">
        <v>18295.891371858001</v>
      </c>
      <c r="P10" s="230">
        <v>89954.333687260994</v>
      </c>
      <c r="Q10" s="230">
        <v>404.2</v>
      </c>
    </row>
    <row r="11" spans="1:17" s="231" customFormat="1" ht="13.5" customHeight="1">
      <c r="A11" s="137">
        <v>45596</v>
      </c>
      <c r="B11" s="220">
        <v>954.45625999999993</v>
      </c>
      <c r="C11" s="230">
        <v>172222.17975000001</v>
      </c>
      <c r="D11" s="230">
        <v>53913.183519999991</v>
      </c>
      <c r="E11" s="221">
        <v>31.304436860723211</v>
      </c>
      <c r="F11" s="319">
        <v>324013.53485092602</v>
      </c>
      <c r="G11" s="230">
        <v>70424.062782309004</v>
      </c>
      <c r="H11" s="221">
        <v>21.734913887072683</v>
      </c>
      <c r="I11" s="230">
        <v>53913.183519999991</v>
      </c>
      <c r="J11" s="221">
        <v>100</v>
      </c>
      <c r="K11" s="230">
        <v>70424.062782309004</v>
      </c>
      <c r="L11" s="223">
        <v>100</v>
      </c>
      <c r="M11" s="230">
        <v>49.204840000000004</v>
      </c>
      <c r="N11" s="219">
        <v>9.1266804865542117E-2</v>
      </c>
      <c r="O11" s="230">
        <v>47891.666596899995</v>
      </c>
      <c r="P11" s="230">
        <v>255994.9432596</v>
      </c>
      <c r="Q11" s="230">
        <v>407.65</v>
      </c>
    </row>
    <row r="12" spans="1:17" s="231" customFormat="1">
      <c r="A12" s="137">
        <v>45626</v>
      </c>
      <c r="B12" s="228">
        <v>775.53710999999998</v>
      </c>
      <c r="C12" s="227">
        <v>125411.82173</v>
      </c>
      <c r="D12" s="227">
        <v>36751.482879999996</v>
      </c>
      <c r="E12" s="256">
        <v>29.304640003653343</v>
      </c>
      <c r="F12" s="320">
        <v>255277.22394005195</v>
      </c>
      <c r="G12" s="227">
        <v>52479.933473668993</v>
      </c>
      <c r="H12" s="256">
        <v>20.558016364982535</v>
      </c>
      <c r="I12" s="227">
        <v>36751.482879999996</v>
      </c>
      <c r="J12" s="256">
        <v>100</v>
      </c>
      <c r="K12" s="227">
        <v>52479.933473668993</v>
      </c>
      <c r="L12" s="222">
        <v>100</v>
      </c>
      <c r="M12" s="227">
        <v>33.639980000000008</v>
      </c>
      <c r="N12" s="257">
        <v>9.1533667117162071E-2</v>
      </c>
      <c r="O12" s="227">
        <v>9565.6518506009998</v>
      </c>
      <c r="P12" s="258">
        <v>52539.237885753981</v>
      </c>
      <c r="Q12" s="259">
        <v>411</v>
      </c>
    </row>
    <row r="13" spans="1:17" s="231" customFormat="1">
      <c r="A13" s="137" t="s">
        <v>1452</v>
      </c>
      <c r="B13" s="220">
        <v>883.64098999999999</v>
      </c>
      <c r="C13" s="230">
        <v>151037.16329</v>
      </c>
      <c r="D13" s="230">
        <v>48164.913269999997</v>
      </c>
      <c r="E13" s="221">
        <v>31.889445101349402</v>
      </c>
      <c r="F13" s="319">
        <v>302374.67267600604</v>
      </c>
      <c r="G13" s="230">
        <v>66092.849796583978</v>
      </c>
      <c r="H13" s="221">
        <v>21.857931820699267</v>
      </c>
      <c r="I13" s="230">
        <v>48164.913269999997</v>
      </c>
      <c r="J13" s="221">
        <v>100</v>
      </c>
      <c r="K13" s="230">
        <v>66092.849796583978</v>
      </c>
      <c r="L13" s="223">
        <v>100</v>
      </c>
      <c r="M13" s="230">
        <v>56.662040000000005</v>
      </c>
      <c r="N13" s="219">
        <v>0.11764173576388963</v>
      </c>
      <c r="O13" s="230">
        <v>12096.766433360001</v>
      </c>
      <c r="P13" s="230">
        <v>66169.082672065997</v>
      </c>
      <c r="Q13" s="230">
        <v>414</v>
      </c>
    </row>
    <row r="14" spans="1:17" s="231" customFormat="1">
      <c r="A14" s="413" t="s">
        <v>1422</v>
      </c>
      <c r="B14" s="234"/>
      <c r="C14" s="233"/>
      <c r="D14" s="233"/>
      <c r="E14" s="260"/>
      <c r="F14" s="112"/>
      <c r="G14" s="233"/>
      <c r="H14" s="260"/>
      <c r="I14" s="233"/>
      <c r="J14" s="260"/>
      <c r="K14" s="233"/>
      <c r="L14" s="247"/>
      <c r="M14" s="233"/>
      <c r="N14" s="254"/>
      <c r="O14" s="233"/>
      <c r="P14" s="233"/>
      <c r="Q14" s="233"/>
    </row>
    <row r="15" spans="1:17" s="231" customFormat="1" ht="15" customHeight="1">
      <c r="A15" s="1592" t="s">
        <v>779</v>
      </c>
      <c r="B15" s="1592"/>
      <c r="C15" s="1592"/>
      <c r="D15" s="1592"/>
    </row>
    <row r="16" spans="1:17" s="231" customFormat="1">
      <c r="A16" s="278"/>
    </row>
    <row r="17" spans="1:4" s="231" customFormat="1">
      <c r="A17" s="80"/>
      <c r="B17" s="80"/>
      <c r="C17" s="80"/>
      <c r="D17" s="80"/>
    </row>
  </sheetData>
  <mergeCells count="1">
    <mergeCell ref="A15:D15"/>
  </mergeCells>
  <printOptions horizontalCentered="1"/>
  <pageMargins left="0.78431372549019618" right="0.78431372549019618" top="0.98039215686274517" bottom="0.98039215686274517" header="0.50980392156862753" footer="0.50980392156862753"/>
  <pageSetup paperSize="9" fitToWidth="0" orientation="landscape"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ColWidth="9.140625" defaultRowHeight="15"/>
  <cols>
    <col min="1" max="1" width="14.42578125" style="80" customWidth="1"/>
    <col min="2" max="2" width="13.42578125" style="80" bestFit="1" customWidth="1"/>
    <col min="3" max="3" width="10.7109375" style="80" customWidth="1"/>
    <col min="4" max="4" width="9.7109375" style="80" bestFit="1" customWidth="1"/>
    <col min="5" max="5" width="16.28515625" style="80" bestFit="1" customWidth="1"/>
    <col min="6" max="6" width="11.7109375" style="80" bestFit="1" customWidth="1"/>
    <col min="7" max="7" width="11.42578125" style="80" bestFit="1" customWidth="1"/>
    <col min="8" max="8" width="14.140625" style="80" bestFit="1" customWidth="1"/>
    <col min="9" max="9" width="13.140625" style="80" bestFit="1" customWidth="1"/>
    <col min="10" max="10" width="17.28515625" style="80" bestFit="1" customWidth="1"/>
    <col min="11" max="11" width="13.140625" style="80" bestFit="1" customWidth="1"/>
    <col min="12" max="12" width="17.85546875" style="80" customWidth="1"/>
    <col min="13" max="13" width="12.85546875" style="80" bestFit="1" customWidth="1"/>
    <col min="14" max="14" width="14.42578125" style="80" bestFit="1" customWidth="1"/>
    <col min="15" max="15" width="13.5703125" style="80" bestFit="1" customWidth="1"/>
    <col min="16" max="17" width="14.5703125" style="80" bestFit="1" customWidth="1"/>
    <col min="18" max="16384" width="9.140625" style="80"/>
  </cols>
  <sheetData>
    <row r="1" spans="1:17" ht="18" customHeight="1">
      <c r="A1" s="128" t="s">
        <v>780</v>
      </c>
      <c r="B1" s="128"/>
      <c r="C1" s="128"/>
      <c r="D1" s="128"/>
      <c r="E1" s="128"/>
      <c r="F1" s="128"/>
      <c r="G1" s="128"/>
      <c r="H1" s="128"/>
      <c r="I1" s="128"/>
    </row>
    <row r="2" spans="1:17" s="231" customFormat="1" ht="93" customHeight="1">
      <c r="A2" s="868" t="s">
        <v>439</v>
      </c>
      <c r="B2" s="868" t="s">
        <v>440</v>
      </c>
      <c r="C2" s="868" t="s">
        <v>441</v>
      </c>
      <c r="D2" s="868" t="s">
        <v>442</v>
      </c>
      <c r="E2" s="868" t="s">
        <v>443</v>
      </c>
      <c r="F2" s="868" t="s">
        <v>264</v>
      </c>
      <c r="G2" s="868" t="s">
        <v>455</v>
      </c>
      <c r="H2" s="868" t="s">
        <v>445</v>
      </c>
      <c r="I2" s="868" t="s">
        <v>446</v>
      </c>
      <c r="J2" s="868" t="s">
        <v>447</v>
      </c>
      <c r="K2" s="868" t="s">
        <v>448</v>
      </c>
      <c r="L2" s="868" t="s">
        <v>449</v>
      </c>
      <c r="M2" s="868" t="s">
        <v>450</v>
      </c>
      <c r="N2" s="868" t="s">
        <v>451</v>
      </c>
      <c r="O2" s="868" t="s">
        <v>452</v>
      </c>
      <c r="P2" s="868" t="s">
        <v>453</v>
      </c>
      <c r="Q2" s="868" t="s">
        <v>454</v>
      </c>
    </row>
    <row r="3" spans="1:17" s="84" customFormat="1" ht="18" customHeight="1">
      <c r="A3" s="406" t="s">
        <v>476</v>
      </c>
      <c r="B3" s="312">
        <v>69487.82673999999</v>
      </c>
      <c r="C3" s="313">
        <v>11268719.193800002</v>
      </c>
      <c r="D3" s="313">
        <v>2344344.1848999998</v>
      </c>
      <c r="E3" s="314">
        <v>20.803998614055867</v>
      </c>
      <c r="F3" s="313">
        <v>21748414.387699999</v>
      </c>
      <c r="G3" s="313">
        <v>5504035.4572999999</v>
      </c>
      <c r="H3" s="315">
        <v>25.30775512725587</v>
      </c>
      <c r="I3" s="313">
        <v>2341440.7551000002</v>
      </c>
      <c r="J3" s="314">
        <v>99.876151726410285</v>
      </c>
      <c r="K3" s="313">
        <v>5498635.5640999991</v>
      </c>
      <c r="L3" s="316">
        <v>99.901892107311212</v>
      </c>
      <c r="M3" s="317">
        <v>2903.4311500000003</v>
      </c>
      <c r="N3" s="318">
        <v>0.12384833117513626</v>
      </c>
      <c r="O3" s="317">
        <v>1303158.07</v>
      </c>
      <c r="P3" s="313">
        <v>5504035.4572999999</v>
      </c>
      <c r="Q3" s="141">
        <v>765.52</v>
      </c>
    </row>
    <row r="4" spans="1:17" s="84" customFormat="1" ht="18" customHeight="1">
      <c r="A4" s="851" t="s">
        <v>674</v>
      </c>
      <c r="B4" s="869">
        <f>SUM(B5:B13)</f>
        <v>77963.519279999993</v>
      </c>
      <c r="C4" s="869">
        <f>SUM(C5:C13)</f>
        <v>9436883.2103000004</v>
      </c>
      <c r="D4" s="869">
        <f>SUM(D5:D13)</f>
        <v>2119884.3532000002</v>
      </c>
      <c r="E4" s="870">
        <f>D4/C4*100</f>
        <v>22.463818889760411</v>
      </c>
      <c r="F4" s="869">
        <f>SUM(F5:F13)</f>
        <v>23946953.838999998</v>
      </c>
      <c r="G4" s="869">
        <f>SUM(G5:G13)</f>
        <v>5904495.4981000004</v>
      </c>
      <c r="H4" s="870">
        <f>G4/F4*100</f>
        <v>24.656561906775558</v>
      </c>
      <c r="I4" s="869">
        <f>SUM(I5:I13)</f>
        <v>2117785.2720999997</v>
      </c>
      <c r="J4" s="871">
        <f>I4/D4*100</f>
        <v>99.900981339060692</v>
      </c>
      <c r="K4" s="869">
        <f>SUM(K5:K13)</f>
        <v>5901711.8455999997</v>
      </c>
      <c r="L4" s="872">
        <f>K4/G4*100</f>
        <v>99.952855370947503</v>
      </c>
      <c r="M4" s="869">
        <f>SUM(M5:M13)</f>
        <v>2099.0814099999998</v>
      </c>
      <c r="N4" s="873">
        <f>M4/D4*100</f>
        <v>9.9018675562721231E-2</v>
      </c>
      <c r="O4" s="869">
        <f>SUM(O5:O13)</f>
        <v>1386345.8800000001</v>
      </c>
      <c r="P4" s="869">
        <f>SUM(P5:P13)</f>
        <v>5904495.4981000004</v>
      </c>
      <c r="Q4" s="869">
        <f>INDEX(Q5:Q13,COUNT(Q5:Q13))</f>
        <v>436.76</v>
      </c>
    </row>
    <row r="5" spans="1:17" s="231" customFormat="1" ht="18" customHeight="1">
      <c r="A5" s="137">
        <v>45412</v>
      </c>
      <c r="B5" s="220">
        <v>7195.4276099999997</v>
      </c>
      <c r="C5" s="230">
        <v>1101489.7069999999</v>
      </c>
      <c r="D5" s="230">
        <v>246083.10620000001</v>
      </c>
      <c r="E5" s="221">
        <v>22.340935600000002</v>
      </c>
      <c r="F5" s="319">
        <v>2285452.9109999998</v>
      </c>
      <c r="G5" s="230">
        <v>562380.61869999999</v>
      </c>
      <c r="H5" s="221">
        <v>24.60696591</v>
      </c>
      <c r="I5" s="230">
        <v>245951.9013</v>
      </c>
      <c r="J5" s="221">
        <v>99.946682686988936</v>
      </c>
      <c r="K5" s="230">
        <v>562055.16500000004</v>
      </c>
      <c r="L5" s="221">
        <v>99.946682686988936</v>
      </c>
      <c r="M5" s="230">
        <v>131.20477</v>
      </c>
      <c r="N5" s="219">
        <v>5.3345703000000001E-2</v>
      </c>
      <c r="O5" s="230">
        <v>131968.62</v>
      </c>
      <c r="P5" s="230">
        <v>562380.61869999999</v>
      </c>
      <c r="Q5" s="230">
        <v>775.22</v>
      </c>
    </row>
    <row r="6" spans="1:17" s="231" customFormat="1" ht="18" customHeight="1">
      <c r="A6" s="137">
        <v>45443</v>
      </c>
      <c r="B6" s="220">
        <v>8145.3289599999998</v>
      </c>
      <c r="C6" s="230">
        <v>1012222.7340000001</v>
      </c>
      <c r="D6" s="230">
        <v>233019.56659999999</v>
      </c>
      <c r="E6" s="221">
        <v>23.020582210000001</v>
      </c>
      <c r="F6" s="319">
        <v>2543832.807</v>
      </c>
      <c r="G6" s="230">
        <v>617866.57259999996</v>
      </c>
      <c r="H6" s="221">
        <v>24.288804320000001</v>
      </c>
      <c r="I6" s="230">
        <v>232681.2132</v>
      </c>
      <c r="J6" s="221">
        <v>100</v>
      </c>
      <c r="K6" s="230">
        <v>617521.93420000002</v>
      </c>
      <c r="L6" s="223">
        <v>100</v>
      </c>
      <c r="M6" s="230">
        <v>338.35320999999999</v>
      </c>
      <c r="N6" s="219">
        <v>0.145414924</v>
      </c>
      <c r="O6" s="230">
        <v>130262.41</v>
      </c>
      <c r="P6" s="230">
        <v>617866.57259999996</v>
      </c>
      <c r="Q6" s="230">
        <v>819.86</v>
      </c>
    </row>
    <row r="7" spans="1:17" s="231" customFormat="1" ht="18" customHeight="1">
      <c r="A7" s="137">
        <v>45473</v>
      </c>
      <c r="B7" s="220">
        <v>9477.56</v>
      </c>
      <c r="C7" s="230">
        <v>1310108.94</v>
      </c>
      <c r="D7" s="230">
        <v>286125.69</v>
      </c>
      <c r="E7" s="221">
        <v>21.84</v>
      </c>
      <c r="F7" s="319">
        <v>3235067.35</v>
      </c>
      <c r="G7" s="230">
        <v>804129.5</v>
      </c>
      <c r="H7" s="221">
        <v>24.86</v>
      </c>
      <c r="I7" s="230">
        <v>285849.81</v>
      </c>
      <c r="J7" s="221">
        <v>100</v>
      </c>
      <c r="K7" s="230">
        <v>803773.09</v>
      </c>
      <c r="L7" s="223">
        <v>100</v>
      </c>
      <c r="M7" s="230">
        <v>275.88</v>
      </c>
      <c r="N7" s="219">
        <v>0.1</v>
      </c>
      <c r="O7" s="230">
        <v>215176.39</v>
      </c>
      <c r="P7" s="230">
        <v>804129.5</v>
      </c>
      <c r="Q7" s="230">
        <v>827.71</v>
      </c>
    </row>
    <row r="8" spans="1:17" s="231" customFormat="1" ht="18" customHeight="1">
      <c r="A8" s="137">
        <v>45504</v>
      </c>
      <c r="B8" s="220">
        <v>10077.48185</v>
      </c>
      <c r="C8" s="230">
        <v>1357050.5279999999</v>
      </c>
      <c r="D8" s="230">
        <v>284986.62599999999</v>
      </c>
      <c r="E8" s="221">
        <v>21.00044325</v>
      </c>
      <c r="F8" s="319">
        <v>3321712.1340000001</v>
      </c>
      <c r="G8" s="230">
        <v>763550.68409999995</v>
      </c>
      <c r="H8" s="221">
        <v>22.98666029</v>
      </c>
      <c r="I8" s="230">
        <v>284598.57829999999</v>
      </c>
      <c r="J8" s="221">
        <v>100</v>
      </c>
      <c r="K8" s="230">
        <v>763322.90269999998</v>
      </c>
      <c r="L8" s="223">
        <v>100</v>
      </c>
      <c r="M8" s="230">
        <v>388.04771</v>
      </c>
      <c r="N8" s="219">
        <v>0.13634913900000001</v>
      </c>
      <c r="O8" s="230">
        <v>156854.69</v>
      </c>
      <c r="P8" s="230">
        <v>763550.68409999995</v>
      </c>
      <c r="Q8" s="230">
        <v>836.15</v>
      </c>
    </row>
    <row r="9" spans="1:17" s="231" customFormat="1">
      <c r="A9" s="137">
        <v>45535</v>
      </c>
      <c r="B9" s="220">
        <v>10293.94713</v>
      </c>
      <c r="C9" s="220">
        <v>1086428.2990000001</v>
      </c>
      <c r="D9" s="220">
        <v>243118.50719999999</v>
      </c>
      <c r="E9" s="221">
        <v>22.37777749</v>
      </c>
      <c r="F9" s="220">
        <v>2762247.58</v>
      </c>
      <c r="G9" s="220">
        <v>691776.66709999996</v>
      </c>
      <c r="H9" s="221">
        <v>25.04397767</v>
      </c>
      <c r="I9" s="220">
        <v>242876.62390000001</v>
      </c>
      <c r="J9" s="221">
        <v>100</v>
      </c>
      <c r="K9" s="220">
        <v>691429.21120000002</v>
      </c>
      <c r="L9" s="221">
        <v>100</v>
      </c>
      <c r="M9" s="220">
        <v>241.88351</v>
      </c>
      <c r="N9" s="221">
        <v>9.9591104E-2</v>
      </c>
      <c r="O9" s="220">
        <v>164419.60999999999</v>
      </c>
      <c r="P9" s="220">
        <v>691776.66709999996</v>
      </c>
      <c r="Q9" s="220">
        <v>845.83</v>
      </c>
    </row>
    <row r="10" spans="1:17" s="231" customFormat="1" ht="18.75" customHeight="1">
      <c r="A10" s="137">
        <v>45565</v>
      </c>
      <c r="B10" s="220">
        <v>9893.9510200000004</v>
      </c>
      <c r="C10" s="230">
        <v>1123936.3529999999</v>
      </c>
      <c r="D10" s="230">
        <v>267348.4572</v>
      </c>
      <c r="E10" s="221">
        <v>23.78679687</v>
      </c>
      <c r="F10" s="319">
        <v>2864931.247</v>
      </c>
      <c r="G10" s="230">
        <v>738818.2328</v>
      </c>
      <c r="H10" s="221">
        <v>25.788340770000001</v>
      </c>
      <c r="I10" s="230">
        <v>267094.24300000002</v>
      </c>
      <c r="J10" s="221">
        <v>100</v>
      </c>
      <c r="K10" s="230">
        <v>738519.76569999999</v>
      </c>
      <c r="L10" s="223">
        <v>100</v>
      </c>
      <c r="M10" s="230">
        <v>254.21432999999999</v>
      </c>
      <c r="N10" s="219">
        <v>9.5177764999999998E-2</v>
      </c>
      <c r="O10" s="230">
        <v>179838.69</v>
      </c>
      <c r="P10" s="230">
        <v>738818.2328</v>
      </c>
      <c r="Q10" s="230">
        <v>853.43</v>
      </c>
    </row>
    <row r="11" spans="1:17" s="231" customFormat="1" ht="18" customHeight="1">
      <c r="A11" s="137">
        <v>45596</v>
      </c>
      <c r="B11" s="220">
        <v>8442.6796699999995</v>
      </c>
      <c r="C11" s="230">
        <v>904664.64670000004</v>
      </c>
      <c r="D11" s="230">
        <v>209486.4247</v>
      </c>
      <c r="E11" s="221">
        <v>23.15625193</v>
      </c>
      <c r="F11" s="319">
        <v>2521436.4759999998</v>
      </c>
      <c r="G11" s="230">
        <v>626362.85450000002</v>
      </c>
      <c r="H11" s="221">
        <v>24.84150842</v>
      </c>
      <c r="I11" s="230">
        <v>209290.76389999999</v>
      </c>
      <c r="J11" s="221">
        <v>100</v>
      </c>
      <c r="K11" s="230">
        <v>626098.54299999995</v>
      </c>
      <c r="L11" s="223">
        <v>100</v>
      </c>
      <c r="M11" s="230">
        <v>195.66103000000001</v>
      </c>
      <c r="N11" s="219">
        <v>9.3487656000000002E-2</v>
      </c>
      <c r="O11" s="230">
        <v>160541.24</v>
      </c>
      <c r="P11" s="230">
        <v>626362.85450000002</v>
      </c>
      <c r="Q11" s="230">
        <v>863.01</v>
      </c>
    </row>
    <row r="12" spans="1:17" s="231" customFormat="1">
      <c r="A12" s="137">
        <v>45626</v>
      </c>
      <c r="B12" s="220">
        <v>6823.9313099999999</v>
      </c>
      <c r="C12" s="230">
        <v>726733.1287</v>
      </c>
      <c r="D12" s="230">
        <v>165667.8578</v>
      </c>
      <c r="E12" s="221">
        <v>22.79624407</v>
      </c>
      <c r="F12" s="319">
        <v>2053662.8929999999</v>
      </c>
      <c r="G12" s="230">
        <v>517977.40110000002</v>
      </c>
      <c r="H12" s="221">
        <v>25.222123979999999</v>
      </c>
      <c r="I12" s="230">
        <v>165503.584</v>
      </c>
      <c r="J12" s="221">
        <v>100</v>
      </c>
      <c r="K12" s="230">
        <v>517583.02740000002</v>
      </c>
      <c r="L12" s="223">
        <v>100</v>
      </c>
      <c r="M12" s="230">
        <v>164.27382</v>
      </c>
      <c r="N12" s="219">
        <v>9.9256955999999993E-2</v>
      </c>
      <c r="O12" s="230">
        <v>134286.21</v>
      </c>
      <c r="P12" s="230">
        <v>517977.40110000002</v>
      </c>
      <c r="Q12" s="230">
        <v>432.58</v>
      </c>
    </row>
    <row r="13" spans="1:17" s="231" customFormat="1">
      <c r="A13" s="137" t="s">
        <v>1452</v>
      </c>
      <c r="B13" s="220">
        <v>7613.21173</v>
      </c>
      <c r="C13" s="230">
        <v>814248.87390000001</v>
      </c>
      <c r="D13" s="230">
        <v>184048.11749999999</v>
      </c>
      <c r="E13" s="221">
        <v>22.603423029999998</v>
      </c>
      <c r="F13" s="319">
        <v>2358610.4410000001</v>
      </c>
      <c r="G13" s="230">
        <v>581632.96719999996</v>
      </c>
      <c r="H13" s="221">
        <v>24.659984420000001</v>
      </c>
      <c r="I13" s="230">
        <v>183938.5545</v>
      </c>
      <c r="J13" s="221">
        <v>100</v>
      </c>
      <c r="K13" s="230">
        <v>581408.20640000002</v>
      </c>
      <c r="L13" s="223">
        <v>100</v>
      </c>
      <c r="M13" s="230">
        <v>109.56303</v>
      </c>
      <c r="N13" s="219">
        <v>5.9565015999999998E-2</v>
      </c>
      <c r="O13" s="230">
        <v>112998.02</v>
      </c>
      <c r="P13" s="230">
        <v>581632.96719999996</v>
      </c>
      <c r="Q13" s="230">
        <v>436.76</v>
      </c>
    </row>
    <row r="14" spans="1:17" s="231" customFormat="1">
      <c r="A14" s="413" t="s">
        <v>1422</v>
      </c>
      <c r="B14" s="234"/>
      <c r="C14" s="112"/>
      <c r="D14" s="112"/>
      <c r="E14" s="247"/>
      <c r="F14" s="112"/>
      <c r="G14" s="112"/>
      <c r="H14" s="247"/>
      <c r="I14" s="112"/>
      <c r="J14" s="248"/>
      <c r="K14" s="112"/>
      <c r="L14" s="247"/>
      <c r="M14" s="234"/>
      <c r="N14" s="260"/>
      <c r="O14" s="261"/>
      <c r="P14" s="112"/>
      <c r="Q14" s="233"/>
    </row>
    <row r="15" spans="1:17" s="231" customFormat="1">
      <c r="A15" s="1565" t="s">
        <v>456</v>
      </c>
      <c r="B15" s="1565"/>
      <c r="C15" s="1565"/>
      <c r="D15" s="1565"/>
      <c r="E15" s="1565"/>
      <c r="F15" s="1565"/>
      <c r="G15" s="1565"/>
    </row>
    <row r="16" spans="1:17" s="231" customFormat="1">
      <c r="A16" s="1565" t="s">
        <v>781</v>
      </c>
      <c r="B16" s="1565"/>
      <c r="C16" s="1565"/>
      <c r="D16" s="1565"/>
      <c r="E16" s="1565"/>
      <c r="F16" s="1565"/>
      <c r="G16" s="1565"/>
    </row>
    <row r="17" spans="1:7" s="231" customFormat="1">
      <c r="A17" s="278"/>
      <c r="B17" s="80"/>
      <c r="C17" s="80"/>
      <c r="D17" s="80"/>
      <c r="E17" s="80"/>
      <c r="F17" s="80"/>
      <c r="G17" s="80"/>
    </row>
  </sheetData>
  <mergeCells count="2">
    <mergeCell ref="A15:G15"/>
    <mergeCell ref="A16:G16"/>
  </mergeCells>
  <printOptions horizontalCentered="1"/>
  <pageMargins left="0.78431372549019618" right="0.78431372549019618" top="0.98039215686274517" bottom="0.98039215686274517" header="0.50980392156862753" footer="0.50980392156862753"/>
  <pageSetup paperSize="9" fitToHeight="0" orientation="landscape"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showGridLines="0" workbookViewId="0"/>
  </sheetViews>
  <sheetFormatPr defaultColWidth="9.140625" defaultRowHeight="15"/>
  <cols>
    <col min="1" max="1" width="14.42578125" style="80" customWidth="1"/>
    <col min="2" max="2" width="13.42578125" style="80" bestFit="1" customWidth="1"/>
    <col min="3" max="3" width="9.140625" style="80" bestFit="1" customWidth="1"/>
    <col min="4" max="4" width="9.7109375" style="80" bestFit="1" customWidth="1"/>
    <col min="5" max="5" width="16.28515625" style="80" bestFit="1" customWidth="1"/>
    <col min="6" max="6" width="11.7109375" style="80" bestFit="1" customWidth="1"/>
    <col min="7" max="7" width="11.42578125" style="80" bestFit="1" customWidth="1"/>
    <col min="8" max="8" width="14.140625" style="80" bestFit="1" customWidth="1"/>
    <col min="9" max="9" width="13.140625" style="80" bestFit="1" customWidth="1"/>
    <col min="10" max="10" width="17.28515625" style="80" bestFit="1" customWidth="1"/>
    <col min="11" max="11" width="13.140625" style="80" bestFit="1" customWidth="1"/>
    <col min="12" max="12" width="17.85546875" style="80" customWidth="1"/>
    <col min="13" max="13" width="12.85546875" style="80" bestFit="1" customWidth="1"/>
    <col min="14" max="14" width="14.42578125" style="80" bestFit="1" customWidth="1"/>
    <col min="15" max="15" width="13.5703125" style="80" bestFit="1" customWidth="1"/>
    <col min="16" max="17" width="14.5703125" style="80" bestFit="1" customWidth="1"/>
    <col min="18" max="16384" width="9.140625" style="80"/>
  </cols>
  <sheetData>
    <row r="1" spans="1:15" ht="14.25" customHeight="1">
      <c r="A1" s="128" t="s">
        <v>457</v>
      </c>
      <c r="B1" s="128"/>
      <c r="C1" s="128"/>
    </row>
    <row r="2" spans="1:15" s="231" customFormat="1" ht="71.25" customHeight="1">
      <c r="A2" s="868" t="s">
        <v>439</v>
      </c>
      <c r="B2" s="868" t="s">
        <v>440</v>
      </c>
      <c r="C2" s="868" t="s">
        <v>240</v>
      </c>
      <c r="D2" s="868" t="s">
        <v>442</v>
      </c>
      <c r="E2" s="868" t="s">
        <v>443</v>
      </c>
      <c r="F2" s="868" t="s">
        <v>264</v>
      </c>
      <c r="G2" s="868" t="s">
        <v>458</v>
      </c>
      <c r="H2" s="868" t="s">
        <v>445</v>
      </c>
      <c r="I2" s="868" t="s">
        <v>446</v>
      </c>
      <c r="J2" s="868" t="s">
        <v>447</v>
      </c>
      <c r="K2" s="868" t="s">
        <v>448</v>
      </c>
      <c r="L2" s="868" t="s">
        <v>449</v>
      </c>
      <c r="M2" s="868" t="s">
        <v>452</v>
      </c>
      <c r="N2" s="868" t="s">
        <v>453</v>
      </c>
      <c r="O2" s="868" t="s">
        <v>459</v>
      </c>
    </row>
    <row r="3" spans="1:15" s="231" customFormat="1" ht="18" customHeight="1">
      <c r="A3" s="406" t="s">
        <v>476</v>
      </c>
      <c r="B3" s="410" t="s">
        <v>219</v>
      </c>
      <c r="C3" s="411" t="s">
        <v>219</v>
      </c>
      <c r="D3" s="411" t="s">
        <v>219</v>
      </c>
      <c r="E3" s="412" t="s">
        <v>219</v>
      </c>
      <c r="F3" s="411" t="s">
        <v>219</v>
      </c>
      <c r="G3" s="411" t="s">
        <v>219</v>
      </c>
      <c r="H3" s="412" t="s">
        <v>219</v>
      </c>
      <c r="I3" s="411" t="s">
        <v>219</v>
      </c>
      <c r="J3" s="412" t="s">
        <v>219</v>
      </c>
      <c r="K3" s="411" t="s">
        <v>219</v>
      </c>
      <c r="L3" s="410" t="s">
        <v>219</v>
      </c>
      <c r="M3" s="411" t="s">
        <v>219</v>
      </c>
      <c r="N3" s="411" t="s">
        <v>219</v>
      </c>
      <c r="O3" s="411" t="s">
        <v>219</v>
      </c>
    </row>
    <row r="4" spans="1:15" s="231" customFormat="1" ht="18" customHeight="1">
      <c r="A4" s="851" t="s">
        <v>674</v>
      </c>
      <c r="B4" s="874" t="s">
        <v>219</v>
      </c>
      <c r="C4" s="875" t="s">
        <v>219</v>
      </c>
      <c r="D4" s="875" t="s">
        <v>219</v>
      </c>
      <c r="E4" s="876" t="s">
        <v>219</v>
      </c>
      <c r="F4" s="875" t="s">
        <v>219</v>
      </c>
      <c r="G4" s="875" t="s">
        <v>219</v>
      </c>
      <c r="H4" s="876" t="s">
        <v>219</v>
      </c>
      <c r="I4" s="875" t="s">
        <v>219</v>
      </c>
      <c r="J4" s="876" t="s">
        <v>219</v>
      </c>
      <c r="K4" s="875" t="s">
        <v>219</v>
      </c>
      <c r="L4" s="874" t="s">
        <v>219</v>
      </c>
      <c r="M4" s="875" t="s">
        <v>219</v>
      </c>
      <c r="N4" s="875" t="s">
        <v>219</v>
      </c>
      <c r="O4" s="875" t="s">
        <v>219</v>
      </c>
    </row>
    <row r="5" spans="1:15" s="231" customFormat="1" ht="18" customHeight="1">
      <c r="A5" s="137">
        <v>45412</v>
      </c>
      <c r="B5" s="142" t="s">
        <v>219</v>
      </c>
      <c r="C5" s="143" t="s">
        <v>219</v>
      </c>
      <c r="D5" s="143" t="s">
        <v>219</v>
      </c>
      <c r="E5" s="144" t="s">
        <v>219</v>
      </c>
      <c r="F5" s="143" t="s">
        <v>219</v>
      </c>
      <c r="G5" s="143" t="s">
        <v>219</v>
      </c>
      <c r="H5" s="144" t="s">
        <v>219</v>
      </c>
      <c r="I5" s="143" t="s">
        <v>219</v>
      </c>
      <c r="J5" s="144" t="s">
        <v>219</v>
      </c>
      <c r="K5" s="143" t="s">
        <v>219</v>
      </c>
      <c r="L5" s="142" t="s">
        <v>219</v>
      </c>
      <c r="M5" s="143" t="s">
        <v>219</v>
      </c>
      <c r="N5" s="143" t="s">
        <v>219</v>
      </c>
      <c r="O5" s="143" t="s">
        <v>219</v>
      </c>
    </row>
    <row r="6" spans="1:15" s="231" customFormat="1" ht="18" customHeight="1">
      <c r="A6" s="137">
        <v>45443</v>
      </c>
      <c r="B6" s="142" t="s">
        <v>219</v>
      </c>
      <c r="C6" s="143" t="s">
        <v>219</v>
      </c>
      <c r="D6" s="143" t="s">
        <v>219</v>
      </c>
      <c r="E6" s="144" t="s">
        <v>219</v>
      </c>
      <c r="F6" s="143" t="s">
        <v>219</v>
      </c>
      <c r="G6" s="143" t="s">
        <v>219</v>
      </c>
      <c r="H6" s="144" t="s">
        <v>219</v>
      </c>
      <c r="I6" s="143" t="s">
        <v>219</v>
      </c>
      <c r="J6" s="144" t="s">
        <v>219</v>
      </c>
      <c r="K6" s="143" t="s">
        <v>219</v>
      </c>
      <c r="L6" s="142" t="s">
        <v>219</v>
      </c>
      <c r="M6" s="143" t="s">
        <v>219</v>
      </c>
      <c r="N6" s="143" t="s">
        <v>219</v>
      </c>
      <c r="O6" s="143" t="s">
        <v>219</v>
      </c>
    </row>
    <row r="7" spans="1:15" s="231" customFormat="1" ht="18" customHeight="1">
      <c r="A7" s="137">
        <v>45473</v>
      </c>
      <c r="B7" s="142" t="s">
        <v>219</v>
      </c>
      <c r="C7" s="143" t="s">
        <v>219</v>
      </c>
      <c r="D7" s="143" t="s">
        <v>219</v>
      </c>
      <c r="E7" s="144" t="s">
        <v>219</v>
      </c>
      <c r="F7" s="143" t="s">
        <v>219</v>
      </c>
      <c r="G7" s="143" t="s">
        <v>219</v>
      </c>
      <c r="H7" s="144" t="s">
        <v>219</v>
      </c>
      <c r="I7" s="143" t="s">
        <v>219</v>
      </c>
      <c r="J7" s="144" t="s">
        <v>219</v>
      </c>
      <c r="K7" s="143" t="s">
        <v>219</v>
      </c>
      <c r="L7" s="142" t="s">
        <v>219</v>
      </c>
      <c r="M7" s="143" t="s">
        <v>219</v>
      </c>
      <c r="N7" s="143" t="s">
        <v>219</v>
      </c>
      <c r="O7" s="143" t="s">
        <v>219</v>
      </c>
    </row>
    <row r="8" spans="1:15" s="231" customFormat="1" ht="18" customHeight="1">
      <c r="A8" s="137">
        <v>45504</v>
      </c>
      <c r="B8" s="142" t="s">
        <v>219</v>
      </c>
      <c r="C8" s="143" t="s">
        <v>219</v>
      </c>
      <c r="D8" s="143" t="s">
        <v>219</v>
      </c>
      <c r="E8" s="144" t="s">
        <v>219</v>
      </c>
      <c r="F8" s="143" t="s">
        <v>219</v>
      </c>
      <c r="G8" s="143" t="s">
        <v>219</v>
      </c>
      <c r="H8" s="144" t="s">
        <v>219</v>
      </c>
      <c r="I8" s="143" t="s">
        <v>219</v>
      </c>
      <c r="J8" s="144" t="s">
        <v>219</v>
      </c>
      <c r="K8" s="143" t="s">
        <v>219</v>
      </c>
      <c r="L8" s="142" t="s">
        <v>219</v>
      </c>
      <c r="M8" s="143" t="s">
        <v>219</v>
      </c>
      <c r="N8" s="143" t="s">
        <v>219</v>
      </c>
      <c r="O8" s="143" t="s">
        <v>219</v>
      </c>
    </row>
    <row r="9" spans="1:15" s="231" customFormat="1" ht="18" customHeight="1">
      <c r="A9" s="137">
        <v>45535</v>
      </c>
      <c r="B9" s="142" t="s">
        <v>219</v>
      </c>
      <c r="C9" s="143" t="s">
        <v>219</v>
      </c>
      <c r="D9" s="143" t="s">
        <v>219</v>
      </c>
      <c r="E9" s="144" t="s">
        <v>219</v>
      </c>
      <c r="F9" s="143" t="s">
        <v>219</v>
      </c>
      <c r="G9" s="143" t="s">
        <v>219</v>
      </c>
      <c r="H9" s="144" t="s">
        <v>219</v>
      </c>
      <c r="I9" s="143" t="s">
        <v>219</v>
      </c>
      <c r="J9" s="144" t="s">
        <v>219</v>
      </c>
      <c r="K9" s="143" t="s">
        <v>219</v>
      </c>
      <c r="L9" s="142" t="s">
        <v>219</v>
      </c>
      <c r="M9" s="143" t="s">
        <v>219</v>
      </c>
      <c r="N9" s="143" t="s">
        <v>219</v>
      </c>
      <c r="O9" s="143" t="s">
        <v>219</v>
      </c>
    </row>
    <row r="10" spans="1:15" s="231" customFormat="1" ht="17.25" customHeight="1">
      <c r="A10" s="137">
        <v>45565</v>
      </c>
      <c r="B10" s="142" t="s">
        <v>219</v>
      </c>
      <c r="C10" s="143" t="s">
        <v>219</v>
      </c>
      <c r="D10" s="143" t="s">
        <v>219</v>
      </c>
      <c r="E10" s="144" t="s">
        <v>219</v>
      </c>
      <c r="F10" s="143" t="s">
        <v>219</v>
      </c>
      <c r="G10" s="143" t="s">
        <v>219</v>
      </c>
      <c r="H10" s="144" t="s">
        <v>219</v>
      </c>
      <c r="I10" s="143" t="s">
        <v>219</v>
      </c>
      <c r="J10" s="144" t="s">
        <v>219</v>
      </c>
      <c r="K10" s="143" t="s">
        <v>219</v>
      </c>
      <c r="L10" s="142" t="s">
        <v>219</v>
      </c>
      <c r="M10" s="143" t="s">
        <v>219</v>
      </c>
      <c r="N10" s="143" t="s">
        <v>219</v>
      </c>
      <c r="O10" s="143" t="s">
        <v>219</v>
      </c>
    </row>
    <row r="11" spans="1:15" s="231" customFormat="1">
      <c r="A11" s="137">
        <v>45596</v>
      </c>
      <c r="B11" s="142" t="s">
        <v>219</v>
      </c>
      <c r="C11" s="143" t="s">
        <v>219</v>
      </c>
      <c r="D11" s="143" t="s">
        <v>219</v>
      </c>
      <c r="E11" s="144" t="s">
        <v>219</v>
      </c>
      <c r="F11" s="143" t="s">
        <v>219</v>
      </c>
      <c r="G11" s="143" t="s">
        <v>219</v>
      </c>
      <c r="H11" s="144" t="s">
        <v>219</v>
      </c>
      <c r="I11" s="143" t="s">
        <v>219</v>
      </c>
      <c r="J11" s="144" t="s">
        <v>219</v>
      </c>
      <c r="K11" s="143" t="s">
        <v>219</v>
      </c>
      <c r="L11" s="142" t="s">
        <v>219</v>
      </c>
      <c r="M11" s="143" t="s">
        <v>219</v>
      </c>
      <c r="N11" s="143" t="s">
        <v>219</v>
      </c>
      <c r="O11" s="143" t="s">
        <v>219</v>
      </c>
    </row>
    <row r="12" spans="1:15" s="231" customFormat="1">
      <c r="A12" s="137">
        <v>45626</v>
      </c>
      <c r="B12" s="142" t="s">
        <v>219</v>
      </c>
      <c r="C12" s="143" t="s">
        <v>219</v>
      </c>
      <c r="D12" s="143" t="s">
        <v>219</v>
      </c>
      <c r="E12" s="144" t="s">
        <v>219</v>
      </c>
      <c r="F12" s="143" t="s">
        <v>219</v>
      </c>
      <c r="G12" s="143" t="s">
        <v>219</v>
      </c>
      <c r="H12" s="144" t="s">
        <v>219</v>
      </c>
      <c r="I12" s="143" t="s">
        <v>219</v>
      </c>
      <c r="J12" s="144" t="s">
        <v>219</v>
      </c>
      <c r="K12" s="143" t="s">
        <v>219</v>
      </c>
      <c r="L12" s="142" t="s">
        <v>219</v>
      </c>
      <c r="M12" s="143" t="s">
        <v>219</v>
      </c>
      <c r="N12" s="143" t="s">
        <v>219</v>
      </c>
      <c r="O12" s="143" t="s">
        <v>219</v>
      </c>
    </row>
    <row r="13" spans="1:15" s="231" customFormat="1">
      <c r="A13" s="137" t="s">
        <v>1452</v>
      </c>
      <c r="B13" s="142" t="s">
        <v>219</v>
      </c>
      <c r="C13" s="143" t="s">
        <v>219</v>
      </c>
      <c r="D13" s="143" t="s">
        <v>219</v>
      </c>
      <c r="E13" s="144" t="s">
        <v>219</v>
      </c>
      <c r="F13" s="143" t="s">
        <v>219</v>
      </c>
      <c r="G13" s="143" t="s">
        <v>219</v>
      </c>
      <c r="H13" s="144" t="s">
        <v>219</v>
      </c>
      <c r="I13" s="143" t="s">
        <v>219</v>
      </c>
      <c r="J13" s="144" t="s">
        <v>219</v>
      </c>
      <c r="K13" s="143" t="s">
        <v>219</v>
      </c>
      <c r="L13" s="142" t="s">
        <v>219</v>
      </c>
      <c r="M13" s="143" t="s">
        <v>219</v>
      </c>
      <c r="N13" s="143" t="s">
        <v>219</v>
      </c>
      <c r="O13" s="143" t="s">
        <v>219</v>
      </c>
    </row>
    <row r="14" spans="1:15" s="231" customFormat="1">
      <c r="A14" s="413" t="s">
        <v>1422</v>
      </c>
      <c r="B14" s="772"/>
      <c r="C14" s="772"/>
      <c r="D14" s="772"/>
      <c r="E14" s="772"/>
      <c r="F14" s="773"/>
      <c r="G14" s="773"/>
      <c r="H14" s="774"/>
      <c r="I14" s="774"/>
      <c r="J14" s="772"/>
      <c r="K14" s="772"/>
      <c r="L14" s="773"/>
      <c r="M14" s="773"/>
      <c r="N14" s="772"/>
      <c r="O14" s="772"/>
    </row>
    <row r="15" spans="1:15" s="231" customFormat="1">
      <c r="A15" s="1624" t="s">
        <v>271</v>
      </c>
      <c r="B15" s="1624"/>
      <c r="C15" s="1624"/>
      <c r="D15" s="1624"/>
      <c r="E15" s="1624"/>
      <c r="F15" s="1624"/>
      <c r="G15" s="1624"/>
      <c r="H15" s="1624"/>
      <c r="I15" s="1624"/>
      <c r="J15" s="1624"/>
      <c r="K15" s="1624"/>
      <c r="L15" s="1624"/>
      <c r="M15" s="1624"/>
      <c r="N15" s="1624"/>
      <c r="O15" s="1624"/>
    </row>
    <row r="16" spans="1:15" s="231" customFormat="1" ht="15" customHeight="1"/>
    <row r="17" spans="1:1" s="231" customFormat="1">
      <c r="A17" s="278"/>
    </row>
  </sheetData>
  <mergeCells count="1">
    <mergeCell ref="A15:O15"/>
  </mergeCells>
  <printOptions horizontalCentered="1"/>
  <pageMargins left="0.78431372549019618" right="0.78431372549019618" top="0.98039215686274517" bottom="0.98039215686274517" header="0.50980392156862753" footer="0.50980392156862753"/>
  <pageSetup paperSize="9" scale="63" orientation="landscape"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workbookViewId="0"/>
  </sheetViews>
  <sheetFormatPr defaultColWidth="9.140625" defaultRowHeight="15"/>
  <cols>
    <col min="1" max="1" width="14.7109375" style="493" bestFit="1" customWidth="1"/>
    <col min="2" max="2" width="9.85546875" style="493" bestFit="1" customWidth="1"/>
    <col min="3" max="3" width="10.85546875" style="493" bestFit="1" customWidth="1"/>
    <col min="4" max="4" width="10" style="493" bestFit="1" customWidth="1"/>
    <col min="5" max="5" width="10.85546875" style="493" bestFit="1" customWidth="1"/>
    <col min="6" max="6" width="10" style="493" bestFit="1" customWidth="1"/>
    <col min="7" max="7" width="15.85546875" style="493" customWidth="1"/>
    <col min="8" max="8" width="15.42578125" style="493" customWidth="1"/>
    <col min="9" max="9" width="16.7109375" style="493" bestFit="1" customWidth="1"/>
    <col min="10" max="10" width="15.140625" style="493" customWidth="1"/>
    <col min="11" max="11" width="13.7109375" style="493" bestFit="1" customWidth="1"/>
    <col min="12" max="12" width="15.5703125" style="493" bestFit="1" customWidth="1"/>
    <col min="13" max="13" width="9.85546875" style="493" bestFit="1" customWidth="1"/>
    <col min="14" max="14" width="10.85546875" style="493" bestFit="1" customWidth="1"/>
    <col min="15" max="15" width="14.7109375" style="493" bestFit="1" customWidth="1"/>
    <col min="16" max="16" width="12.85546875" style="493" customWidth="1"/>
    <col min="17" max="17" width="14.140625" style="493" customWidth="1"/>
    <col min="18" max="18" width="14.5703125" style="493" customWidth="1"/>
    <col min="19" max="19" width="15.42578125" style="493" customWidth="1"/>
    <col min="20" max="20" width="13.85546875" style="493" customWidth="1"/>
    <col min="21" max="21" width="17" style="493" bestFit="1" customWidth="1"/>
    <col min="22" max="22" width="12" style="493" customWidth="1"/>
    <col min="23" max="23" width="14.5703125" style="493" bestFit="1" customWidth="1"/>
    <col min="24" max="24" width="14" style="493" bestFit="1" customWidth="1"/>
    <col min="25" max="25" width="11.28515625" style="493" bestFit="1" customWidth="1"/>
    <col min="26" max="16384" width="9.140625" style="493"/>
  </cols>
  <sheetData>
    <row r="1" spans="1:25" ht="18" customHeight="1">
      <c r="A1" s="492" t="s">
        <v>619</v>
      </c>
      <c r="B1" s="492"/>
      <c r="C1" s="492"/>
      <c r="D1" s="492"/>
      <c r="E1" s="492"/>
      <c r="F1" s="492"/>
      <c r="G1" s="492"/>
      <c r="H1" s="492"/>
      <c r="I1" s="492"/>
      <c r="J1" s="492"/>
      <c r="K1" s="492"/>
      <c r="L1" s="492"/>
      <c r="M1" s="492"/>
      <c r="N1" s="492"/>
      <c r="O1" s="492"/>
      <c r="P1" s="492"/>
      <c r="Q1" s="492"/>
      <c r="R1" s="492"/>
    </row>
    <row r="2" spans="1:25" s="494" customFormat="1" ht="18" customHeight="1">
      <c r="A2" s="1627" t="s">
        <v>460</v>
      </c>
      <c r="B2" s="1627" t="s">
        <v>238</v>
      </c>
      <c r="C2" s="1630" t="s">
        <v>461</v>
      </c>
      <c r="D2" s="1631"/>
      <c r="E2" s="1630" t="s">
        <v>462</v>
      </c>
      <c r="F2" s="1634"/>
      <c r="G2" s="1638" t="s">
        <v>463</v>
      </c>
      <c r="H2" s="1639"/>
      <c r="I2" s="1639"/>
      <c r="J2" s="1639"/>
      <c r="K2" s="1639"/>
      <c r="L2" s="1649"/>
      <c r="M2" s="1638" t="s">
        <v>464</v>
      </c>
      <c r="N2" s="1639"/>
      <c r="O2" s="1639"/>
      <c r="P2" s="1639"/>
      <c r="Q2" s="1639"/>
      <c r="R2" s="1649"/>
      <c r="S2" s="1638" t="s">
        <v>465</v>
      </c>
      <c r="T2" s="1639"/>
      <c r="U2" s="1639"/>
      <c r="V2" s="1630" t="s">
        <v>466</v>
      </c>
      <c r="W2" s="1640"/>
    </row>
    <row r="3" spans="1:25" s="494" customFormat="1" ht="18" customHeight="1">
      <c r="A3" s="1628"/>
      <c r="B3" s="1628"/>
      <c r="C3" s="1632"/>
      <c r="D3" s="1633"/>
      <c r="E3" s="1632"/>
      <c r="F3" s="1635"/>
      <c r="G3" s="1643" t="s">
        <v>467</v>
      </c>
      <c r="H3" s="1643"/>
      <c r="I3" s="1643"/>
      <c r="J3" s="1643" t="s">
        <v>468</v>
      </c>
      <c r="K3" s="1643"/>
      <c r="L3" s="1643"/>
      <c r="M3" s="1643" t="s">
        <v>467</v>
      </c>
      <c r="N3" s="1643"/>
      <c r="O3" s="1643"/>
      <c r="P3" s="1643" t="s">
        <v>468</v>
      </c>
      <c r="Q3" s="1643"/>
      <c r="R3" s="1643"/>
      <c r="S3" s="1644" t="s">
        <v>469</v>
      </c>
      <c r="T3" s="1630" t="s">
        <v>264</v>
      </c>
      <c r="U3" s="1634"/>
      <c r="V3" s="1641"/>
      <c r="W3" s="1642"/>
    </row>
    <row r="4" spans="1:25" s="495" customFormat="1" ht="25.5" customHeight="1">
      <c r="A4" s="1628"/>
      <c r="B4" s="1628"/>
      <c r="C4" s="1636" t="s">
        <v>470</v>
      </c>
      <c r="D4" s="1627" t="s">
        <v>264</v>
      </c>
      <c r="E4" s="1636" t="s">
        <v>471</v>
      </c>
      <c r="F4" s="1627" t="s">
        <v>264</v>
      </c>
      <c r="G4" s="1636" t="s">
        <v>472</v>
      </c>
      <c r="H4" s="1625" t="s">
        <v>264</v>
      </c>
      <c r="I4" s="1626"/>
      <c r="J4" s="1636" t="s">
        <v>472</v>
      </c>
      <c r="K4" s="1625" t="s">
        <v>264</v>
      </c>
      <c r="L4" s="1626"/>
      <c r="M4" s="1636" t="s">
        <v>472</v>
      </c>
      <c r="N4" s="1625" t="s">
        <v>264</v>
      </c>
      <c r="O4" s="1626"/>
      <c r="P4" s="1636" t="s">
        <v>469</v>
      </c>
      <c r="Q4" s="1625" t="s">
        <v>264</v>
      </c>
      <c r="R4" s="1626"/>
      <c r="S4" s="1645"/>
      <c r="T4" s="1647"/>
      <c r="U4" s="1648"/>
      <c r="V4" s="1636" t="s">
        <v>472</v>
      </c>
      <c r="W4" s="1636" t="s">
        <v>230</v>
      </c>
    </row>
    <row r="5" spans="1:25" s="495" customFormat="1" ht="13.5" customHeight="1">
      <c r="A5" s="1629"/>
      <c r="B5" s="1629"/>
      <c r="C5" s="1636"/>
      <c r="D5" s="1629"/>
      <c r="E5" s="1636"/>
      <c r="F5" s="1629"/>
      <c r="G5" s="1636"/>
      <c r="H5" s="901" t="s">
        <v>474</v>
      </c>
      <c r="I5" s="901" t="s">
        <v>475</v>
      </c>
      <c r="J5" s="1636"/>
      <c r="K5" s="901" t="s">
        <v>474</v>
      </c>
      <c r="L5" s="901" t="s">
        <v>475</v>
      </c>
      <c r="M5" s="1636"/>
      <c r="N5" s="901" t="s">
        <v>474</v>
      </c>
      <c r="O5" s="901" t="s">
        <v>475</v>
      </c>
      <c r="P5" s="1636"/>
      <c r="Q5" s="901" t="s">
        <v>474</v>
      </c>
      <c r="R5" s="901" t="s">
        <v>475</v>
      </c>
      <c r="S5" s="1646"/>
      <c r="T5" s="901" t="s">
        <v>474</v>
      </c>
      <c r="U5" s="901" t="s">
        <v>475</v>
      </c>
      <c r="V5" s="1643"/>
      <c r="W5" s="1636"/>
    </row>
    <row r="6" spans="1:25" s="495" customFormat="1">
      <c r="A6" s="902">
        <f>1</f>
        <v>1</v>
      </c>
      <c r="B6" s="903">
        <f t="shared" ref="B6:W6" si="0">A6+1</f>
        <v>2</v>
      </c>
      <c r="C6" s="903">
        <f t="shared" si="0"/>
        <v>3</v>
      </c>
      <c r="D6" s="903">
        <f t="shared" si="0"/>
        <v>4</v>
      </c>
      <c r="E6" s="903">
        <f t="shared" si="0"/>
        <v>5</v>
      </c>
      <c r="F6" s="903">
        <f t="shared" si="0"/>
        <v>6</v>
      </c>
      <c r="G6" s="903">
        <f t="shared" si="0"/>
        <v>7</v>
      </c>
      <c r="H6" s="903">
        <f t="shared" si="0"/>
        <v>8</v>
      </c>
      <c r="I6" s="903">
        <f t="shared" si="0"/>
        <v>9</v>
      </c>
      <c r="J6" s="903">
        <f t="shared" si="0"/>
        <v>10</v>
      </c>
      <c r="K6" s="903">
        <f t="shared" si="0"/>
        <v>11</v>
      </c>
      <c r="L6" s="903">
        <f t="shared" si="0"/>
        <v>12</v>
      </c>
      <c r="M6" s="903">
        <f t="shared" si="0"/>
        <v>13</v>
      </c>
      <c r="N6" s="903">
        <f t="shared" si="0"/>
        <v>14</v>
      </c>
      <c r="O6" s="903">
        <f t="shared" si="0"/>
        <v>15</v>
      </c>
      <c r="P6" s="903">
        <f t="shared" si="0"/>
        <v>16</v>
      </c>
      <c r="Q6" s="903">
        <f t="shared" si="0"/>
        <v>17</v>
      </c>
      <c r="R6" s="903">
        <f t="shared" si="0"/>
        <v>18</v>
      </c>
      <c r="S6" s="903">
        <f t="shared" si="0"/>
        <v>19</v>
      </c>
      <c r="T6" s="903">
        <f t="shared" si="0"/>
        <v>20</v>
      </c>
      <c r="U6" s="903">
        <f t="shared" si="0"/>
        <v>21</v>
      </c>
      <c r="V6" s="903">
        <f t="shared" si="0"/>
        <v>22</v>
      </c>
      <c r="W6" s="903">
        <f t="shared" si="0"/>
        <v>23</v>
      </c>
    </row>
    <row r="7" spans="1:25" s="495" customFormat="1">
      <c r="A7" s="666" t="s">
        <v>476</v>
      </c>
      <c r="B7" s="904">
        <v>246</v>
      </c>
      <c r="C7" s="905">
        <v>281532</v>
      </c>
      <c r="D7" s="905">
        <v>20247.138979424999</v>
      </c>
      <c r="E7" s="906">
        <v>1</v>
      </c>
      <c r="F7" s="906">
        <v>9.4170000000000004E-2</v>
      </c>
      <c r="G7" s="907">
        <v>5800012712</v>
      </c>
      <c r="H7" s="908">
        <v>259453.90862050003</v>
      </c>
      <c r="I7" s="908">
        <v>414316521.51317048</v>
      </c>
      <c r="J7" s="907">
        <v>5499653676</v>
      </c>
      <c r="K7" s="908">
        <v>233206.67681227502</v>
      </c>
      <c r="L7" s="908">
        <v>388498615.51731229</v>
      </c>
      <c r="M7" s="909">
        <v>0</v>
      </c>
      <c r="N7" s="910">
        <v>0</v>
      </c>
      <c r="O7" s="910">
        <v>0</v>
      </c>
      <c r="P7" s="909">
        <v>0</v>
      </c>
      <c r="Q7" s="910">
        <v>0</v>
      </c>
      <c r="R7" s="910">
        <v>0</v>
      </c>
      <c r="S7" s="907">
        <v>11299947921</v>
      </c>
      <c r="T7" s="911">
        <v>512907.81858219998</v>
      </c>
      <c r="U7" s="912">
        <v>802835384.2636323</v>
      </c>
      <c r="V7" s="907">
        <v>2183095.5</v>
      </c>
      <c r="W7" s="908">
        <v>161229.46758444002</v>
      </c>
      <c r="X7" s="496"/>
    </row>
    <row r="8" spans="1:25" s="495" customFormat="1">
      <c r="A8" s="497" t="s">
        <v>674</v>
      </c>
      <c r="B8" s="913">
        <v>187</v>
      </c>
      <c r="C8" s="913">
        <v>443162</v>
      </c>
      <c r="D8" s="913">
        <v>35821.064594200005</v>
      </c>
      <c r="E8" s="913">
        <v>7487</v>
      </c>
      <c r="F8" s="913">
        <v>564.08410586000014</v>
      </c>
      <c r="G8" s="913">
        <v>13006827755</v>
      </c>
      <c r="H8" s="914">
        <v>764965.36545390007</v>
      </c>
      <c r="I8" s="914">
        <v>1062514656.4144042</v>
      </c>
      <c r="J8" s="913">
        <v>12395880342</v>
      </c>
      <c r="K8" s="914">
        <v>739935.32552614994</v>
      </c>
      <c r="L8" s="914">
        <v>997665052.23447597</v>
      </c>
      <c r="M8" s="913">
        <v>2739</v>
      </c>
      <c r="N8" s="915">
        <v>2.7624087500000001</v>
      </c>
      <c r="O8" s="915">
        <v>230.48557125000002</v>
      </c>
      <c r="P8" s="913">
        <v>3313</v>
      </c>
      <c r="Q8" s="915">
        <v>3.8608173749999999</v>
      </c>
      <c r="R8" s="915">
        <v>267.48051737499998</v>
      </c>
      <c r="S8" s="913">
        <v>25403164798</v>
      </c>
      <c r="T8" s="916">
        <v>1513064.8284267001</v>
      </c>
      <c r="U8" s="916">
        <v>2060216591.7636685</v>
      </c>
      <c r="V8" s="913">
        <v>787151</v>
      </c>
      <c r="W8" s="916">
        <v>62737.80783250618</v>
      </c>
      <c r="X8" s="277"/>
      <c r="Y8" s="277"/>
    </row>
    <row r="9" spans="1:25" s="277" customFormat="1">
      <c r="A9" s="917">
        <v>45412</v>
      </c>
      <c r="B9" s="918">
        <v>20</v>
      </c>
      <c r="C9" s="919">
        <v>43584</v>
      </c>
      <c r="D9" s="919">
        <v>3336.6670426249998</v>
      </c>
      <c r="E9" s="919">
        <v>0</v>
      </c>
      <c r="F9" s="919">
        <v>0</v>
      </c>
      <c r="G9" s="919">
        <v>1136394739</v>
      </c>
      <c r="H9" s="920">
        <v>59762.223941775002</v>
      </c>
      <c r="I9" s="920">
        <v>87127144.360391781</v>
      </c>
      <c r="J9" s="919">
        <v>1087904500</v>
      </c>
      <c r="K9" s="920">
        <v>57625.138691400003</v>
      </c>
      <c r="L9" s="920">
        <v>82368154.030341387</v>
      </c>
      <c r="M9" s="919">
        <v>0</v>
      </c>
      <c r="N9" s="921">
        <v>0</v>
      </c>
      <c r="O9" s="921">
        <v>0</v>
      </c>
      <c r="P9" s="919">
        <v>0</v>
      </c>
      <c r="Q9" s="921">
        <v>0</v>
      </c>
      <c r="R9" s="921">
        <v>0</v>
      </c>
      <c r="S9" s="919">
        <v>2224342823</v>
      </c>
      <c r="T9" s="922">
        <v>117387.36263317501</v>
      </c>
      <c r="U9" s="922">
        <v>169498635.0577758</v>
      </c>
      <c r="V9" s="919">
        <v>293730</v>
      </c>
      <c r="W9" s="920">
        <v>22345.473455765401</v>
      </c>
      <c r="X9" s="499"/>
    </row>
    <row r="10" spans="1:25" s="277" customFormat="1">
      <c r="A10" s="917">
        <v>45443</v>
      </c>
      <c r="B10" s="923">
        <v>22</v>
      </c>
      <c r="C10" s="919">
        <v>33975</v>
      </c>
      <c r="D10" s="919">
        <v>2552.1349276999999</v>
      </c>
      <c r="E10" s="924">
        <v>0</v>
      </c>
      <c r="F10" s="924">
        <v>0</v>
      </c>
      <c r="G10" s="919">
        <v>1480962413</v>
      </c>
      <c r="H10" s="920">
        <v>78074.340969249999</v>
      </c>
      <c r="I10" s="920">
        <v>113135370.505569</v>
      </c>
      <c r="J10" s="919">
        <v>1413930789</v>
      </c>
      <c r="K10" s="920">
        <v>80786.207591275001</v>
      </c>
      <c r="L10" s="920">
        <v>106604271.105891</v>
      </c>
      <c r="M10" s="909">
        <v>0</v>
      </c>
      <c r="N10" s="910">
        <v>0</v>
      </c>
      <c r="O10" s="910">
        <v>0</v>
      </c>
      <c r="P10" s="909">
        <v>0</v>
      </c>
      <c r="Q10" s="910">
        <v>0</v>
      </c>
      <c r="R10" s="910">
        <v>0</v>
      </c>
      <c r="S10" s="919">
        <v>2894927177</v>
      </c>
      <c r="T10" s="922">
        <v>158860.548560525</v>
      </c>
      <c r="U10" s="922">
        <v>219742193.74638769</v>
      </c>
      <c r="V10" s="925">
        <v>5790595</v>
      </c>
      <c r="W10" s="926">
        <v>429596.61929389084</v>
      </c>
      <c r="X10" s="499"/>
    </row>
    <row r="11" spans="1:25" s="277" customFormat="1">
      <c r="A11" s="917">
        <v>45473</v>
      </c>
      <c r="B11" s="923">
        <v>19</v>
      </c>
      <c r="C11" s="919">
        <v>34978</v>
      </c>
      <c r="D11" s="919">
        <v>2723.8138489749999</v>
      </c>
      <c r="E11" s="924">
        <v>0</v>
      </c>
      <c r="F11" s="924">
        <v>0</v>
      </c>
      <c r="G11" s="919">
        <v>1346324635</v>
      </c>
      <c r="H11" s="920">
        <v>85283.051491524995</v>
      </c>
      <c r="I11" s="920">
        <v>108224842.59604155</v>
      </c>
      <c r="J11" s="919">
        <v>1242473794</v>
      </c>
      <c r="K11" s="920">
        <v>75332.357840750003</v>
      </c>
      <c r="L11" s="920">
        <v>98148144.476640731</v>
      </c>
      <c r="M11" s="909">
        <v>1</v>
      </c>
      <c r="N11" s="910">
        <v>5.5000000000000003E-4</v>
      </c>
      <c r="O11" s="910">
        <v>9.4049999999999995E-2</v>
      </c>
      <c r="P11" s="909">
        <v>0</v>
      </c>
      <c r="Q11" s="910">
        <v>0</v>
      </c>
      <c r="R11" s="910">
        <v>0</v>
      </c>
      <c r="S11" s="919">
        <v>2588833408</v>
      </c>
      <c r="T11" s="922">
        <v>160615.503382275</v>
      </c>
      <c r="U11" s="922">
        <v>206375710.88708127</v>
      </c>
      <c r="V11" s="919">
        <v>5629594</v>
      </c>
      <c r="W11" s="920">
        <v>447793.51541313197</v>
      </c>
      <c r="X11" s="499"/>
    </row>
    <row r="12" spans="1:25" s="277" customFormat="1">
      <c r="A12" s="917">
        <v>45504</v>
      </c>
      <c r="B12" s="923">
        <v>22</v>
      </c>
      <c r="C12" s="919">
        <v>59154</v>
      </c>
      <c r="D12" s="919">
        <v>4923.4785871499998</v>
      </c>
      <c r="E12" s="924">
        <v>4148</v>
      </c>
      <c r="F12" s="924">
        <v>316.13313826000001</v>
      </c>
      <c r="G12" s="919">
        <v>1552223317</v>
      </c>
      <c r="H12" s="920">
        <v>86713.362039575019</v>
      </c>
      <c r="I12" s="920">
        <v>130231536.09323999</v>
      </c>
      <c r="J12" s="919">
        <v>1498086409</v>
      </c>
      <c r="K12" s="920">
        <v>77721.036395225005</v>
      </c>
      <c r="L12" s="920">
        <v>124025065.335945</v>
      </c>
      <c r="M12" s="909">
        <v>185</v>
      </c>
      <c r="N12" s="910">
        <v>0.131217</v>
      </c>
      <c r="O12" s="910">
        <v>15.357917</v>
      </c>
      <c r="P12" s="909">
        <v>235</v>
      </c>
      <c r="Q12" s="910">
        <v>0.19669162499999998</v>
      </c>
      <c r="R12" s="910">
        <v>20.241841624999999</v>
      </c>
      <c r="S12" s="919">
        <v>3050373448</v>
      </c>
      <c r="T12" s="922">
        <v>164434.72634342502</v>
      </c>
      <c r="U12" s="922">
        <v>254261876.64066902</v>
      </c>
      <c r="V12" s="919">
        <v>386890</v>
      </c>
      <c r="W12" s="920">
        <v>31854.729854189307</v>
      </c>
    </row>
    <row r="13" spans="1:25" s="277" customFormat="1">
      <c r="A13" s="917">
        <v>45535</v>
      </c>
      <c r="B13" s="923">
        <v>21</v>
      </c>
      <c r="C13" s="919">
        <v>54937</v>
      </c>
      <c r="D13" s="919">
        <v>4491.7687243250002</v>
      </c>
      <c r="E13" s="924">
        <v>1354</v>
      </c>
      <c r="F13" s="924">
        <v>100.69705222499999</v>
      </c>
      <c r="G13" s="919">
        <v>1619272368</v>
      </c>
      <c r="H13" s="920">
        <v>81683.635179774996</v>
      </c>
      <c r="I13" s="920">
        <v>133812881.26422979</v>
      </c>
      <c r="J13" s="919">
        <v>1549871507</v>
      </c>
      <c r="K13" s="920">
        <v>78326.071791675</v>
      </c>
      <c r="L13" s="920">
        <v>126491647.07559168</v>
      </c>
      <c r="M13" s="909">
        <v>694</v>
      </c>
      <c r="N13" s="910">
        <v>0.83769487499999995</v>
      </c>
      <c r="O13" s="910">
        <v>60.170269875000002</v>
      </c>
      <c r="P13" s="909">
        <v>537</v>
      </c>
      <c r="Q13" s="910">
        <v>0.60544587500000002</v>
      </c>
      <c r="R13" s="910">
        <v>46.783945875000001</v>
      </c>
      <c r="S13" s="927">
        <v>3169201397</v>
      </c>
      <c r="T13" s="922">
        <v>160011.1501122</v>
      </c>
      <c r="U13" s="922">
        <v>260309227.75981376</v>
      </c>
      <c r="V13" s="927">
        <v>6197779</v>
      </c>
      <c r="W13" s="928">
        <v>511813.33</v>
      </c>
    </row>
    <row r="14" spans="1:25" s="277" customFormat="1">
      <c r="A14" s="917">
        <v>45565</v>
      </c>
      <c r="B14" s="923">
        <v>21</v>
      </c>
      <c r="C14" s="919">
        <v>68566</v>
      </c>
      <c r="D14" s="919">
        <v>5774.5900176750001</v>
      </c>
      <c r="E14" s="924">
        <v>820</v>
      </c>
      <c r="F14" s="924">
        <v>63.021572749999997</v>
      </c>
      <c r="G14" s="919">
        <v>1813412687</v>
      </c>
      <c r="H14" s="928">
        <v>103936.965854375</v>
      </c>
      <c r="I14" s="920">
        <v>155347496.99105436</v>
      </c>
      <c r="J14" s="919">
        <v>1731156883</v>
      </c>
      <c r="K14" s="929">
        <v>96637.144089524998</v>
      </c>
      <c r="L14" s="920">
        <v>146126466.82703951</v>
      </c>
      <c r="M14" s="927">
        <v>605</v>
      </c>
      <c r="N14" s="930">
        <v>0.44722812499999998</v>
      </c>
      <c r="O14" s="931">
        <v>51.781515624999997</v>
      </c>
      <c r="P14" s="932">
        <v>630</v>
      </c>
      <c r="Q14" s="933">
        <v>0.61266037499999992</v>
      </c>
      <c r="R14" s="933">
        <v>50.669697874999997</v>
      </c>
      <c r="S14" s="932">
        <v>3544640191</v>
      </c>
      <c r="T14" s="922">
        <v>200676.56115740002</v>
      </c>
      <c r="U14" s="922">
        <v>301479802.48957282</v>
      </c>
      <c r="V14" s="932">
        <v>2446013</v>
      </c>
      <c r="W14" s="934">
        <v>218973.35857903372</v>
      </c>
    </row>
    <row r="15" spans="1:25" s="277" customFormat="1">
      <c r="A15" s="917">
        <v>45596</v>
      </c>
      <c r="B15" s="923">
        <v>22</v>
      </c>
      <c r="C15" s="919">
        <v>47463</v>
      </c>
      <c r="D15" s="919">
        <v>3914.6799188499999</v>
      </c>
      <c r="E15" s="924">
        <v>410</v>
      </c>
      <c r="F15" s="924">
        <v>30.649649</v>
      </c>
      <c r="G15" s="919">
        <v>1655798061</v>
      </c>
      <c r="H15" s="920">
        <v>96288.981489600003</v>
      </c>
      <c r="I15" s="935">
        <v>137822583.80228966</v>
      </c>
      <c r="J15" s="919">
        <v>1542675121</v>
      </c>
      <c r="K15" s="920">
        <v>102552.584064775</v>
      </c>
      <c r="L15" s="929">
        <v>126435813.91526477</v>
      </c>
      <c r="M15" s="927">
        <v>588</v>
      </c>
      <c r="N15" s="931">
        <v>0.77461875000000002</v>
      </c>
      <c r="O15" s="930">
        <v>48.013518750000003</v>
      </c>
      <c r="P15" s="932">
        <v>1117</v>
      </c>
      <c r="Q15" s="933">
        <v>1.8482799999999999</v>
      </c>
      <c r="R15" s="933">
        <v>88.153504999999996</v>
      </c>
      <c r="S15" s="932">
        <v>3198522760</v>
      </c>
      <c r="T15" s="922">
        <v>198844.18845312501</v>
      </c>
      <c r="U15" s="922">
        <v>264262479.21414593</v>
      </c>
      <c r="V15" s="932">
        <v>3338678</v>
      </c>
      <c r="W15" s="934">
        <v>267192.60740897444</v>
      </c>
    </row>
    <row r="16" spans="1:25" s="277" customFormat="1">
      <c r="A16" s="917">
        <v>45626</v>
      </c>
      <c r="B16" s="923">
        <v>19</v>
      </c>
      <c r="C16" s="919">
        <v>42659</v>
      </c>
      <c r="D16" s="919">
        <v>3439.98</v>
      </c>
      <c r="E16" s="924">
        <v>475</v>
      </c>
      <c r="F16" s="924">
        <v>33.5</v>
      </c>
      <c r="G16" s="919">
        <v>1291083780</v>
      </c>
      <c r="H16" s="928">
        <v>81011.329103625001</v>
      </c>
      <c r="I16" s="935">
        <v>106019075.06125365</v>
      </c>
      <c r="J16" s="919">
        <v>1199046265</v>
      </c>
      <c r="K16" s="920">
        <v>75156.460220599998</v>
      </c>
      <c r="L16" s="929">
        <v>97043061.791320607</v>
      </c>
      <c r="M16" s="927">
        <v>171</v>
      </c>
      <c r="N16" s="931">
        <v>0.128718625</v>
      </c>
      <c r="O16" s="930">
        <v>13.784368625000001</v>
      </c>
      <c r="P16" s="932">
        <v>315</v>
      </c>
      <c r="Q16" s="933">
        <v>0.231737625</v>
      </c>
      <c r="R16" s="933">
        <v>25.489325125000001</v>
      </c>
      <c r="S16" s="932">
        <v>2490173665</v>
      </c>
      <c r="T16" s="922">
        <v>159641.62295019999</v>
      </c>
      <c r="U16" s="922">
        <v>203065649.59943801</v>
      </c>
      <c r="V16" s="932">
        <v>5880811</v>
      </c>
      <c r="W16" s="934">
        <v>469348.9002378544</v>
      </c>
    </row>
    <row r="17" spans="1:23" s="277" customFormat="1">
      <c r="A17" s="917" t="s">
        <v>1452</v>
      </c>
      <c r="B17" s="923">
        <v>21</v>
      </c>
      <c r="C17" s="919">
        <v>57846</v>
      </c>
      <c r="D17" s="919">
        <v>4663.9556689250003</v>
      </c>
      <c r="E17" s="924">
        <v>280</v>
      </c>
      <c r="F17" s="924">
        <v>20.085381874999999</v>
      </c>
      <c r="G17" s="919">
        <v>1111355755</v>
      </c>
      <c r="H17" s="935">
        <v>92211.475384399993</v>
      </c>
      <c r="I17" s="935">
        <v>90793725.740334421</v>
      </c>
      <c r="J17" s="919">
        <v>1130735074</v>
      </c>
      <c r="K17" s="920">
        <v>95798.324840924994</v>
      </c>
      <c r="L17" s="929">
        <v>90422427.67644091</v>
      </c>
      <c r="M17" s="927">
        <v>495</v>
      </c>
      <c r="N17" s="931">
        <v>0.44238137500000002</v>
      </c>
      <c r="O17" s="930">
        <v>41.283931375000002</v>
      </c>
      <c r="P17" s="932">
        <v>479</v>
      </c>
      <c r="Q17" s="933">
        <v>0.36600187499999998</v>
      </c>
      <c r="R17" s="933">
        <v>36.142201874999998</v>
      </c>
      <c r="S17" s="932">
        <v>2242149929</v>
      </c>
      <c r="T17" s="922">
        <v>192694.64965937499</v>
      </c>
      <c r="U17" s="922">
        <v>181220914.88395938</v>
      </c>
      <c r="V17" s="932">
        <v>787151</v>
      </c>
      <c r="W17" s="934">
        <v>62737.80783250618</v>
      </c>
    </row>
    <row r="18" spans="1:23" s="277" customFormat="1">
      <c r="A18" s="500"/>
      <c r="B18" s="501"/>
      <c r="C18" s="502"/>
      <c r="D18" s="502"/>
      <c r="E18" s="502"/>
      <c r="F18" s="502"/>
      <c r="G18" s="502"/>
      <c r="H18" s="502"/>
      <c r="I18" s="502"/>
      <c r="J18" s="502"/>
      <c r="K18" s="502"/>
      <c r="L18" s="502"/>
      <c r="M18" s="502"/>
      <c r="N18" s="502"/>
      <c r="O18" s="502"/>
      <c r="P18" s="502"/>
      <c r="Q18" s="502"/>
      <c r="R18" s="502"/>
      <c r="S18" s="502"/>
      <c r="T18" s="502"/>
      <c r="U18" s="502"/>
      <c r="V18" s="502"/>
      <c r="W18" s="502"/>
    </row>
    <row r="19" spans="1:23">
      <c r="A19" s="413" t="s">
        <v>1422</v>
      </c>
      <c r="B19" s="890"/>
      <c r="C19" s="890"/>
      <c r="D19" s="890"/>
      <c r="E19" s="890"/>
      <c r="F19" s="890"/>
      <c r="G19" s="505"/>
      <c r="H19" s="505"/>
      <c r="I19" s="505"/>
      <c r="J19" s="890"/>
      <c r="K19" s="890"/>
      <c r="M19" s="505"/>
      <c r="N19" s="505"/>
      <c r="O19" s="505"/>
      <c r="P19" s="890"/>
      <c r="R19" s="890"/>
      <c r="T19" s="506"/>
    </row>
    <row r="20" spans="1:23">
      <c r="A20" s="492" t="s">
        <v>477</v>
      </c>
      <c r="B20" s="492"/>
      <c r="C20" s="492"/>
      <c r="D20" s="492"/>
      <c r="E20" s="492"/>
      <c r="F20" s="492"/>
      <c r="G20" s="505"/>
      <c r="I20" s="505"/>
      <c r="J20" s="890"/>
      <c r="K20" s="890"/>
      <c r="L20" s="890"/>
      <c r="M20" s="505"/>
      <c r="O20" s="505"/>
      <c r="P20" s="277"/>
      <c r="Q20" s="277"/>
      <c r="R20" s="277"/>
      <c r="S20" s="277"/>
      <c r="U20" s="507"/>
      <c r="V20" s="277"/>
      <c r="W20" s="277"/>
    </row>
    <row r="21" spans="1:23">
      <c r="A21" s="508" t="s">
        <v>1221</v>
      </c>
      <c r="B21" s="890"/>
      <c r="C21" s="890"/>
      <c r="D21" s="890"/>
      <c r="E21" s="890"/>
      <c r="F21" s="890"/>
      <c r="G21" s="890"/>
      <c r="H21" s="890"/>
      <c r="I21" s="890"/>
      <c r="J21" s="890"/>
      <c r="K21" s="277"/>
      <c r="L21" s="277"/>
      <c r="M21" s="277"/>
      <c r="N21" s="277"/>
      <c r="O21" s="277"/>
      <c r="P21" s="277"/>
      <c r="R21" s="277"/>
      <c r="S21" s="277"/>
      <c r="T21" s="507"/>
      <c r="U21" s="507"/>
      <c r="V21" s="277"/>
      <c r="W21" s="277"/>
    </row>
    <row r="22" spans="1:23">
      <c r="A22" s="508" t="s">
        <v>1222</v>
      </c>
      <c r="B22" s="890"/>
      <c r="C22" s="890"/>
      <c r="D22" s="890"/>
      <c r="E22" s="890"/>
      <c r="F22" s="890"/>
      <c r="G22" s="890"/>
      <c r="H22" s="890"/>
      <c r="I22" s="890"/>
      <c r="J22" s="890"/>
      <c r="K22" s="277"/>
      <c r="L22" s="277"/>
      <c r="M22" s="277"/>
      <c r="N22" s="277"/>
      <c r="O22" s="277"/>
      <c r="P22" s="277"/>
      <c r="Q22" s="277"/>
      <c r="R22" s="277"/>
      <c r="S22" s="277"/>
      <c r="T22" s="507"/>
      <c r="U22" s="507"/>
      <c r="V22" s="277"/>
      <c r="W22" s="277"/>
    </row>
    <row r="23" spans="1:23">
      <c r="A23" s="1637" t="s">
        <v>301</v>
      </c>
      <c r="B23" s="1637"/>
      <c r="C23" s="1637"/>
      <c r="D23" s="1637"/>
      <c r="E23" s="1637"/>
      <c r="F23" s="1637"/>
      <c r="G23" s="1637"/>
      <c r="H23" s="1637"/>
      <c r="I23" s="1637"/>
      <c r="J23" s="1637"/>
      <c r="K23" s="277"/>
      <c r="L23" s="277"/>
      <c r="M23" s="277"/>
      <c r="N23" s="277"/>
      <c r="O23" s="277"/>
      <c r="P23" s="277"/>
      <c r="Q23" s="277"/>
      <c r="R23" s="277"/>
      <c r="S23" s="277"/>
      <c r="T23" s="507"/>
      <c r="U23" s="507"/>
      <c r="V23" s="277"/>
      <c r="W23" s="277"/>
    </row>
    <row r="26" spans="1:23">
      <c r="B26" s="517"/>
      <c r="C26" s="517"/>
      <c r="D26" s="517"/>
      <c r="E26" s="517"/>
      <c r="F26" s="517"/>
      <c r="G26" s="517"/>
      <c r="H26" s="517"/>
      <c r="I26" s="517"/>
      <c r="J26" s="517"/>
      <c r="K26" s="517"/>
      <c r="L26" s="517"/>
    </row>
  </sheetData>
  <mergeCells count="29">
    <mergeCell ref="S2:U2"/>
    <mergeCell ref="V2:W3"/>
    <mergeCell ref="G3:I3"/>
    <mergeCell ref="J3:L3"/>
    <mergeCell ref="M3:O3"/>
    <mergeCell ref="P3:R3"/>
    <mergeCell ref="S3:S5"/>
    <mergeCell ref="T3:U4"/>
    <mergeCell ref="G4:G5"/>
    <mergeCell ref="H4:I4"/>
    <mergeCell ref="G2:L2"/>
    <mergeCell ref="M2:R2"/>
    <mergeCell ref="V4:V5"/>
    <mergeCell ref="W4:W5"/>
    <mergeCell ref="P4:P5"/>
    <mergeCell ref="A23:J23"/>
    <mergeCell ref="J4:J5"/>
    <mergeCell ref="K4:L4"/>
    <mergeCell ref="M4:M5"/>
    <mergeCell ref="N4:O4"/>
    <mergeCell ref="F4:F5"/>
    <mergeCell ref="Q4:R4"/>
    <mergeCell ref="A2:A5"/>
    <mergeCell ref="B2:B5"/>
    <mergeCell ref="C2:D3"/>
    <mergeCell ref="E2:F3"/>
    <mergeCell ref="C4:C5"/>
    <mergeCell ref="D4:D5"/>
    <mergeCell ref="E4:E5"/>
  </mergeCells>
  <printOptions horizontalCentered="1"/>
  <pageMargins left="0.78431372549019618" right="0.78431372549019618" top="0.98039215686274517" bottom="0.98039215686274517" header="0.50980392156862753" footer="0.50980392156862753"/>
  <pageSetup paperSize="9" scale="84" fitToHeight="0" orientation="landscape" useFirstPageNumber="1" r:id="rId1"/>
  <headerFooter alignWithMargins="0"/>
  <colBreaks count="1" manualBreakCount="1">
    <brk id="12" max="26"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workbookViewId="0"/>
  </sheetViews>
  <sheetFormatPr defaultColWidth="9.140625" defaultRowHeight="15"/>
  <cols>
    <col min="1" max="1" width="12.28515625" style="493" bestFit="1" customWidth="1"/>
    <col min="2" max="2" width="9.28515625" style="493" bestFit="1" customWidth="1"/>
    <col min="3" max="4" width="13.85546875" style="493" bestFit="1" customWidth="1"/>
    <col min="5" max="5" width="14" style="493" bestFit="1" customWidth="1"/>
    <col min="6" max="6" width="13.85546875" style="493" bestFit="1" customWidth="1"/>
    <col min="7" max="7" width="15.5703125" style="493" customWidth="1"/>
    <col min="8" max="8" width="14" style="493" bestFit="1" customWidth="1"/>
    <col min="9" max="9" width="15.85546875" style="493" bestFit="1" customWidth="1"/>
    <col min="10" max="10" width="16.5703125" style="493" bestFit="1" customWidth="1"/>
    <col min="11" max="11" width="14" style="493" bestFit="1" customWidth="1"/>
    <col min="12" max="12" width="15.85546875" style="493" bestFit="1" customWidth="1"/>
    <col min="13" max="13" width="14" style="493" bestFit="1" customWidth="1"/>
    <col min="14" max="14" width="13.85546875" style="493" bestFit="1" customWidth="1"/>
    <col min="15" max="15" width="15.5703125" style="493" customWidth="1"/>
    <col min="16" max="16" width="14" style="493" bestFit="1" customWidth="1"/>
    <col min="17" max="18" width="13.85546875" style="493" bestFit="1" customWidth="1"/>
    <col min="19" max="19" width="14.5703125" style="493" customWidth="1"/>
    <col min="20" max="20" width="13.140625" style="493" bestFit="1" customWidth="1"/>
    <col min="21" max="21" width="18" style="493" customWidth="1"/>
    <col min="22" max="22" width="16.140625" style="493" bestFit="1" customWidth="1"/>
    <col min="23" max="23" width="13.140625" style="493" bestFit="1" customWidth="1"/>
    <col min="24" max="16384" width="9.140625" style="493"/>
  </cols>
  <sheetData>
    <row r="1" spans="1:25">
      <c r="A1" s="509" t="s">
        <v>620</v>
      </c>
      <c r="B1" s="509"/>
      <c r="C1" s="509"/>
      <c r="D1" s="509"/>
      <c r="E1" s="509"/>
      <c r="F1" s="509"/>
      <c r="G1" s="509"/>
      <c r="H1" s="509"/>
      <c r="I1" s="509"/>
      <c r="J1" s="509"/>
      <c r="K1" s="509"/>
      <c r="L1" s="509"/>
      <c r="M1" s="509"/>
      <c r="N1" s="509"/>
    </row>
    <row r="2" spans="1:25" s="494" customFormat="1">
      <c r="A2" s="1653" t="s">
        <v>460</v>
      </c>
      <c r="B2" s="1653" t="s">
        <v>238</v>
      </c>
      <c r="C2" s="1656" t="s">
        <v>461</v>
      </c>
      <c r="D2" s="1657"/>
      <c r="E2" s="1656" t="s">
        <v>462</v>
      </c>
      <c r="F2" s="1660"/>
      <c r="G2" s="1662" t="s">
        <v>463</v>
      </c>
      <c r="H2" s="1663"/>
      <c r="I2" s="1663"/>
      <c r="J2" s="1663"/>
      <c r="K2" s="1663"/>
      <c r="L2" s="1664"/>
      <c r="M2" s="1662" t="s">
        <v>464</v>
      </c>
      <c r="N2" s="1663"/>
      <c r="O2" s="1663"/>
      <c r="P2" s="1663"/>
      <c r="Q2" s="1663"/>
      <c r="R2" s="1664"/>
      <c r="S2" s="1662" t="s">
        <v>465</v>
      </c>
      <c r="T2" s="1663"/>
      <c r="U2" s="1663"/>
      <c r="V2" s="1656" t="s">
        <v>466</v>
      </c>
      <c r="W2" s="1665"/>
    </row>
    <row r="3" spans="1:25" s="494" customFormat="1">
      <c r="A3" s="1654"/>
      <c r="B3" s="1654"/>
      <c r="C3" s="1658"/>
      <c r="D3" s="1659"/>
      <c r="E3" s="1658"/>
      <c r="F3" s="1661"/>
      <c r="G3" s="1668" t="s">
        <v>1223</v>
      </c>
      <c r="H3" s="1668"/>
      <c r="I3" s="1668"/>
      <c r="J3" s="1668" t="s">
        <v>1224</v>
      </c>
      <c r="K3" s="1668"/>
      <c r="L3" s="1668"/>
      <c r="M3" s="1668" t="s">
        <v>467</v>
      </c>
      <c r="N3" s="1668"/>
      <c r="O3" s="1668"/>
      <c r="P3" s="1668" t="s">
        <v>468</v>
      </c>
      <c r="Q3" s="1668"/>
      <c r="R3" s="1668"/>
      <c r="S3" s="1644" t="s">
        <v>469</v>
      </c>
      <c r="T3" s="1656" t="s">
        <v>1225</v>
      </c>
      <c r="U3" s="1660"/>
      <c r="V3" s="1666"/>
      <c r="W3" s="1667"/>
    </row>
    <row r="4" spans="1:25" s="495" customFormat="1">
      <c r="A4" s="1654"/>
      <c r="B4" s="1654"/>
      <c r="C4" s="1652" t="s">
        <v>470</v>
      </c>
      <c r="D4" s="1653" t="s">
        <v>518</v>
      </c>
      <c r="E4" s="1652" t="s">
        <v>471</v>
      </c>
      <c r="F4" s="1653" t="s">
        <v>518</v>
      </c>
      <c r="G4" s="1652" t="s">
        <v>472</v>
      </c>
      <c r="H4" s="1650" t="s">
        <v>264</v>
      </c>
      <c r="I4" s="1651"/>
      <c r="J4" s="1652" t="s">
        <v>472</v>
      </c>
      <c r="K4" s="1650" t="s">
        <v>264</v>
      </c>
      <c r="L4" s="1651"/>
      <c r="M4" s="1652" t="s">
        <v>472</v>
      </c>
      <c r="N4" s="1650" t="s">
        <v>264</v>
      </c>
      <c r="O4" s="1651"/>
      <c r="P4" s="1652" t="s">
        <v>469</v>
      </c>
      <c r="Q4" s="1650" t="s">
        <v>264</v>
      </c>
      <c r="R4" s="1651"/>
      <c r="S4" s="1645"/>
      <c r="T4" s="1669"/>
      <c r="U4" s="1670"/>
      <c r="V4" s="1652" t="s">
        <v>472</v>
      </c>
      <c r="W4" s="1652" t="s">
        <v>1226</v>
      </c>
    </row>
    <row r="5" spans="1:25" s="495" customFormat="1">
      <c r="A5" s="1655"/>
      <c r="B5" s="1655"/>
      <c r="C5" s="1652"/>
      <c r="D5" s="1655"/>
      <c r="E5" s="1652"/>
      <c r="F5" s="1655"/>
      <c r="G5" s="1652"/>
      <c r="H5" s="949" t="s">
        <v>474</v>
      </c>
      <c r="I5" s="949" t="s">
        <v>475</v>
      </c>
      <c r="J5" s="1652"/>
      <c r="K5" s="949" t="s">
        <v>474</v>
      </c>
      <c r="L5" s="949" t="s">
        <v>475</v>
      </c>
      <c r="M5" s="1652"/>
      <c r="N5" s="949" t="s">
        <v>474</v>
      </c>
      <c r="O5" s="949" t="s">
        <v>475</v>
      </c>
      <c r="P5" s="1652"/>
      <c r="Q5" s="949" t="s">
        <v>474</v>
      </c>
      <c r="R5" s="949" t="s">
        <v>475</v>
      </c>
      <c r="S5" s="1646"/>
      <c r="T5" s="949" t="s">
        <v>474</v>
      </c>
      <c r="U5" s="949" t="s">
        <v>475</v>
      </c>
      <c r="V5" s="1668"/>
      <c r="W5" s="1652"/>
    </row>
    <row r="6" spans="1:25" s="495" customFormat="1">
      <c r="A6" s="948">
        <v>1</v>
      </c>
      <c r="B6" s="947">
        <v>2</v>
      </c>
      <c r="C6" s="946">
        <v>3</v>
      </c>
      <c r="D6" s="947">
        <v>4</v>
      </c>
      <c r="E6" s="947">
        <v>6</v>
      </c>
      <c r="F6" s="947">
        <v>8</v>
      </c>
      <c r="G6" s="946">
        <v>9</v>
      </c>
      <c r="H6" s="947">
        <v>10</v>
      </c>
      <c r="I6" s="946">
        <v>11</v>
      </c>
      <c r="J6" s="947">
        <v>12</v>
      </c>
      <c r="K6" s="946">
        <v>13</v>
      </c>
      <c r="L6" s="947">
        <v>14</v>
      </c>
      <c r="M6" s="946">
        <v>15</v>
      </c>
      <c r="N6" s="947">
        <v>16</v>
      </c>
      <c r="O6" s="946">
        <v>17</v>
      </c>
      <c r="P6" s="947">
        <v>18</v>
      </c>
      <c r="Q6" s="946">
        <v>19</v>
      </c>
      <c r="R6" s="947">
        <v>20</v>
      </c>
      <c r="S6" s="946">
        <v>21</v>
      </c>
      <c r="T6" s="946">
        <v>22</v>
      </c>
      <c r="U6" s="947">
        <v>23</v>
      </c>
      <c r="V6" s="947">
        <v>24</v>
      </c>
      <c r="W6" s="946">
        <v>25</v>
      </c>
    </row>
    <row r="7" spans="1:25" s="495" customFormat="1">
      <c r="A7" s="666" t="s">
        <v>476</v>
      </c>
      <c r="B7" s="945">
        <v>246</v>
      </c>
      <c r="C7" s="945">
        <v>85826189</v>
      </c>
      <c r="D7" s="944">
        <v>7417117.2654512748</v>
      </c>
      <c r="E7" s="945">
        <v>325399952</v>
      </c>
      <c r="F7" s="944">
        <v>25546966.490185678</v>
      </c>
      <c r="G7" s="945">
        <v>47921898390</v>
      </c>
      <c r="H7" s="944">
        <v>7126932.2513053035</v>
      </c>
      <c r="I7" s="944">
        <v>4061453032.6098547</v>
      </c>
      <c r="J7" s="945">
        <v>45730172862</v>
      </c>
      <c r="K7" s="944">
        <v>6692632.1376468912</v>
      </c>
      <c r="L7" s="944">
        <v>3806238245.1855206</v>
      </c>
      <c r="M7" s="945">
        <v>775801808</v>
      </c>
      <c r="N7" s="944">
        <v>1000523.2385264949</v>
      </c>
      <c r="O7" s="944">
        <v>64095047.148903705</v>
      </c>
      <c r="P7" s="945">
        <v>361845516</v>
      </c>
      <c r="Q7" s="944">
        <v>377506.70211367001</v>
      </c>
      <c r="R7" s="944">
        <v>28016743.730634663</v>
      </c>
      <c r="S7" s="945">
        <v>95200943894</v>
      </c>
      <c r="T7" s="944">
        <v>48161678.626625054</v>
      </c>
      <c r="U7" s="944">
        <v>7992767152.4305525</v>
      </c>
      <c r="V7" s="945">
        <v>15039231</v>
      </c>
      <c r="W7" s="944">
        <v>1304406.58</v>
      </c>
    </row>
    <row r="8" spans="1:25" s="495" customFormat="1">
      <c r="A8" s="667" t="s">
        <v>674</v>
      </c>
      <c r="B8" s="943">
        <v>187</v>
      </c>
      <c r="C8" s="943">
        <v>100191472</v>
      </c>
      <c r="D8" s="942">
        <f t="shared" ref="D8:U8" si="0">SUM(D9:D17)</f>
        <v>6802736.7648037756</v>
      </c>
      <c r="E8" s="943">
        <f t="shared" si="0"/>
        <v>383800067</v>
      </c>
      <c r="F8" s="942">
        <f t="shared" si="0"/>
        <v>29522740.549721427</v>
      </c>
      <c r="G8" s="943">
        <f t="shared" si="0"/>
        <v>48062804432</v>
      </c>
      <c r="H8" s="942">
        <f t="shared" si="0"/>
        <v>5577662.6182346772</v>
      </c>
      <c r="I8" s="942">
        <f t="shared" si="0"/>
        <v>3392139098.7897429</v>
      </c>
      <c r="J8" s="943">
        <f t="shared" si="0"/>
        <v>44690816844</v>
      </c>
      <c r="K8" s="942">
        <f t="shared" si="0"/>
        <v>5304633.1671939539</v>
      </c>
      <c r="L8" s="942">
        <f t="shared" si="0"/>
        <v>3071512432.2224846</v>
      </c>
      <c r="M8" s="943">
        <f t="shared" si="0"/>
        <v>842916737</v>
      </c>
      <c r="N8" s="943">
        <f t="shared" si="0"/>
        <v>1031705.393718655</v>
      </c>
      <c r="O8" s="943">
        <f t="shared" si="0"/>
        <v>68766654.988686994</v>
      </c>
      <c r="P8" s="943">
        <f t="shared" si="0"/>
        <v>417903921</v>
      </c>
      <c r="Q8" s="942">
        <f t="shared" si="0"/>
        <v>477727.12171879504</v>
      </c>
      <c r="R8" s="942">
        <f t="shared" si="0"/>
        <v>31763193.684658144</v>
      </c>
      <c r="S8" s="943">
        <f t="shared" si="0"/>
        <v>94498433473</v>
      </c>
      <c r="T8" s="942">
        <f t="shared" si="0"/>
        <v>12391728.300866082</v>
      </c>
      <c r="U8" s="942">
        <f t="shared" si="0"/>
        <v>6600506857.0000992</v>
      </c>
      <c r="V8" s="943">
        <v>22754674</v>
      </c>
      <c r="W8" s="942">
        <v>2108363.2000000002</v>
      </c>
    </row>
    <row r="9" spans="1:25" s="277" customFormat="1">
      <c r="A9" s="940">
        <v>45412</v>
      </c>
      <c r="B9" s="939">
        <v>20</v>
      </c>
      <c r="C9" s="939">
        <v>7887086</v>
      </c>
      <c r="D9" s="938">
        <v>693063.85423822491</v>
      </c>
      <c r="E9" s="939">
        <v>36869594</v>
      </c>
      <c r="F9" s="938">
        <v>3158915.0478069698</v>
      </c>
      <c r="G9" s="939">
        <v>4259527124</v>
      </c>
      <c r="H9" s="938">
        <v>573007.90278879297</v>
      </c>
      <c r="I9" s="938">
        <v>364371027.3625766</v>
      </c>
      <c r="J9" s="939">
        <v>4078207900</v>
      </c>
      <c r="K9" s="938">
        <v>511594.34244528605</v>
      </c>
      <c r="L9" s="938">
        <v>342866336.59797037</v>
      </c>
      <c r="M9" s="939">
        <v>76010605</v>
      </c>
      <c r="N9" s="938">
        <v>113516.09941545999</v>
      </c>
      <c r="O9" s="938">
        <v>6933926.9735477092</v>
      </c>
      <c r="P9" s="939">
        <v>35324034</v>
      </c>
      <c r="Q9" s="938">
        <v>42426.619812224999</v>
      </c>
      <c r="R9" s="938">
        <v>2987417.7592714746</v>
      </c>
      <c r="S9" s="939">
        <v>8493826343</v>
      </c>
      <c r="T9" s="938">
        <f t="shared" ref="T9:T14" si="1">H9+K9+N9+Q9</f>
        <v>1240544.9644617639</v>
      </c>
      <c r="U9" s="938">
        <v>721010687.59541142</v>
      </c>
      <c r="V9" s="939">
        <v>25024548</v>
      </c>
      <c r="W9" s="938">
        <v>1610978.08</v>
      </c>
    </row>
    <row r="10" spans="1:25" s="277" customFormat="1">
      <c r="A10" s="940">
        <v>45443</v>
      </c>
      <c r="B10" s="939">
        <v>22</v>
      </c>
      <c r="C10" s="939">
        <v>12867642</v>
      </c>
      <c r="D10" s="938">
        <v>806652.3009712249</v>
      </c>
      <c r="E10" s="939">
        <v>44730139</v>
      </c>
      <c r="F10" s="938">
        <v>3464429.8983681006</v>
      </c>
      <c r="G10" s="939">
        <v>5522370837</v>
      </c>
      <c r="H10" s="938">
        <v>638840.1536512709</v>
      </c>
      <c r="I10" s="938">
        <v>375294902.13408899</v>
      </c>
      <c r="J10" s="939">
        <v>5124124253</v>
      </c>
      <c r="K10" s="938">
        <v>645947.84201944189</v>
      </c>
      <c r="L10" s="938">
        <v>340061607.27425718</v>
      </c>
      <c r="M10" s="939">
        <v>92044531</v>
      </c>
      <c r="N10" s="938">
        <v>134430.54670222502</v>
      </c>
      <c r="O10" s="938">
        <v>7732031.6565477252</v>
      </c>
      <c r="P10" s="939">
        <v>42409057</v>
      </c>
      <c r="Q10" s="938">
        <v>52182.763487199984</v>
      </c>
      <c r="R10" s="938">
        <v>3302662.3989927</v>
      </c>
      <c r="S10" s="939">
        <v>10838546459</v>
      </c>
      <c r="T10" s="938">
        <f t="shared" si="1"/>
        <v>1471401.3058601378</v>
      </c>
      <c r="U10" s="938">
        <v>730662285.66322601</v>
      </c>
      <c r="V10" s="939">
        <v>21048035</v>
      </c>
      <c r="W10" s="938">
        <v>1403628.44</v>
      </c>
      <c r="Y10" s="510"/>
    </row>
    <row r="11" spans="1:25" s="277" customFormat="1">
      <c r="A11" s="940">
        <v>45473</v>
      </c>
      <c r="B11" s="939">
        <v>19</v>
      </c>
      <c r="C11" s="939">
        <v>15202595</v>
      </c>
      <c r="D11" s="938">
        <v>983344.44168852491</v>
      </c>
      <c r="E11" s="939">
        <v>46464820</v>
      </c>
      <c r="F11" s="938">
        <v>3662528.4101865701</v>
      </c>
      <c r="G11" s="939">
        <v>5311283074</v>
      </c>
      <c r="H11" s="938">
        <v>803979.06250507606</v>
      </c>
      <c r="I11" s="938">
        <v>385233331.14759248</v>
      </c>
      <c r="J11" s="939">
        <v>4822496239</v>
      </c>
      <c r="K11" s="938">
        <v>682328.70573494199</v>
      </c>
      <c r="L11" s="938">
        <v>337381696.47595996</v>
      </c>
      <c r="M11" s="939">
        <v>94203160</v>
      </c>
      <c r="N11" s="938">
        <v>139043.34270071</v>
      </c>
      <c r="O11" s="938">
        <v>7978189.7083802111</v>
      </c>
      <c r="P11" s="939">
        <v>40640021</v>
      </c>
      <c r="Q11" s="938">
        <v>52326.558629250001</v>
      </c>
      <c r="R11" s="938">
        <v>3198611.3893715008</v>
      </c>
      <c r="S11" s="939">
        <v>10330289909</v>
      </c>
      <c r="T11" s="938">
        <f t="shared" si="1"/>
        <v>1677677.669569978</v>
      </c>
      <c r="U11" s="938">
        <v>738437701.57317924</v>
      </c>
      <c r="V11" s="939">
        <v>26690224</v>
      </c>
      <c r="W11" s="938">
        <v>1903259.69</v>
      </c>
    </row>
    <row r="12" spans="1:25" s="277" customFormat="1">
      <c r="A12" s="940">
        <v>45504</v>
      </c>
      <c r="B12" s="939">
        <v>22</v>
      </c>
      <c r="C12" s="939">
        <v>12229978</v>
      </c>
      <c r="D12" s="938">
        <v>825104.39946009999</v>
      </c>
      <c r="E12" s="939">
        <v>48460564</v>
      </c>
      <c r="F12" s="938">
        <v>3831730.1231818311</v>
      </c>
      <c r="G12" s="939">
        <v>5863798506</v>
      </c>
      <c r="H12" s="938">
        <v>685173.55753144401</v>
      </c>
      <c r="I12" s="938">
        <v>433760866.7959066</v>
      </c>
      <c r="J12" s="939">
        <v>5376202748</v>
      </c>
      <c r="K12" s="938">
        <v>627022.93495754199</v>
      </c>
      <c r="L12" s="938">
        <v>387726437.93369538</v>
      </c>
      <c r="M12" s="939">
        <v>101628963</v>
      </c>
      <c r="N12" s="938">
        <v>142829.51068411997</v>
      </c>
      <c r="O12" s="938">
        <v>8366184.7480273154</v>
      </c>
      <c r="P12" s="939">
        <v>46600482</v>
      </c>
      <c r="Q12" s="938">
        <v>55047.443673285001</v>
      </c>
      <c r="R12" s="938">
        <v>3561346.2273577293</v>
      </c>
      <c r="S12" s="939">
        <v>11448921241</v>
      </c>
      <c r="T12" s="938">
        <f t="shared" si="1"/>
        <v>1510073.4468463908</v>
      </c>
      <c r="U12" s="938">
        <v>838071670.22762895</v>
      </c>
      <c r="V12" s="939">
        <v>27757631</v>
      </c>
      <c r="W12" s="938">
        <v>1925117.71</v>
      </c>
    </row>
    <row r="13" spans="1:25" s="277" customFormat="1">
      <c r="A13" s="940">
        <v>45535</v>
      </c>
      <c r="B13" s="939">
        <v>21</v>
      </c>
      <c r="C13" s="939">
        <v>11319796</v>
      </c>
      <c r="D13" s="938">
        <v>752883</v>
      </c>
      <c r="E13" s="939">
        <v>42081269</v>
      </c>
      <c r="F13" s="938">
        <v>3366229</v>
      </c>
      <c r="G13" s="939">
        <v>6036480425</v>
      </c>
      <c r="H13" s="938">
        <v>615411</v>
      </c>
      <c r="I13" s="938">
        <v>403107470</v>
      </c>
      <c r="J13" s="939">
        <v>5749631182</v>
      </c>
      <c r="K13" s="938">
        <v>603267</v>
      </c>
      <c r="L13" s="938">
        <v>373701381</v>
      </c>
      <c r="M13" s="939">
        <v>94670645</v>
      </c>
      <c r="N13" s="938">
        <v>109677</v>
      </c>
      <c r="O13" s="938">
        <v>7973349</v>
      </c>
      <c r="P13" s="939">
        <v>46426967</v>
      </c>
      <c r="Q13" s="938">
        <v>52321</v>
      </c>
      <c r="R13" s="938">
        <v>3666012</v>
      </c>
      <c r="S13" s="939">
        <v>11980610284</v>
      </c>
      <c r="T13" s="938">
        <f t="shared" si="1"/>
        <v>1380676</v>
      </c>
      <c r="U13" s="938">
        <v>792567324</v>
      </c>
      <c r="V13" s="939">
        <v>28007325</v>
      </c>
      <c r="W13" s="938">
        <v>1980991.59</v>
      </c>
    </row>
    <row r="14" spans="1:25" s="277" customFormat="1">
      <c r="A14" s="940">
        <v>45565</v>
      </c>
      <c r="B14" s="941">
        <v>21</v>
      </c>
      <c r="C14" s="939">
        <v>10390629</v>
      </c>
      <c r="D14" s="938">
        <v>712659.23733430007</v>
      </c>
      <c r="E14" s="939">
        <v>41850671</v>
      </c>
      <c r="F14" s="938">
        <v>3414779.1770321112</v>
      </c>
      <c r="G14" s="939">
        <v>6138084494</v>
      </c>
      <c r="H14" s="938">
        <v>608038.70667914697</v>
      </c>
      <c r="I14" s="938">
        <v>424835375.77005428</v>
      </c>
      <c r="J14" s="939">
        <v>5695275747</v>
      </c>
      <c r="K14" s="938">
        <v>528633.81471141707</v>
      </c>
      <c r="L14" s="938">
        <v>384912851.13163662</v>
      </c>
      <c r="M14" s="939">
        <v>102890834</v>
      </c>
      <c r="N14" s="938">
        <v>121177.07460104999</v>
      </c>
      <c r="O14" s="938">
        <v>8870746.0485733002</v>
      </c>
      <c r="P14" s="939">
        <v>49177585</v>
      </c>
      <c r="Q14" s="938">
        <v>53216.267617695004</v>
      </c>
      <c r="R14" s="938">
        <v>4013211.3926266944</v>
      </c>
      <c r="S14" s="939">
        <v>12037669960</v>
      </c>
      <c r="T14" s="938">
        <f t="shared" si="1"/>
        <v>1311065.8636093091</v>
      </c>
      <c r="U14" s="938">
        <v>826759622.75725722</v>
      </c>
      <c r="V14" s="939">
        <v>34385948</v>
      </c>
      <c r="W14" s="938">
        <v>2473187.19</v>
      </c>
    </row>
    <row r="15" spans="1:25" s="277" customFormat="1">
      <c r="A15" s="940">
        <v>45596</v>
      </c>
      <c r="B15" s="939">
        <v>22</v>
      </c>
      <c r="C15" s="939">
        <v>11266376</v>
      </c>
      <c r="D15" s="938">
        <v>761217.63787912508</v>
      </c>
      <c r="E15" s="939">
        <v>42664639</v>
      </c>
      <c r="F15" s="938">
        <v>3343153.1976574101</v>
      </c>
      <c r="G15" s="939">
        <v>6607246992</v>
      </c>
      <c r="H15" s="938">
        <v>660432.9447554599</v>
      </c>
      <c r="I15" s="938">
        <v>451504604.59908062</v>
      </c>
      <c r="J15" s="939">
        <v>6129811680</v>
      </c>
      <c r="K15" s="938">
        <v>707000.37503323902</v>
      </c>
      <c r="L15" s="938">
        <v>408654166.82585829</v>
      </c>
      <c r="M15" s="939">
        <v>98242627</v>
      </c>
      <c r="N15" s="938">
        <v>102921.65033675997</v>
      </c>
      <c r="O15" s="938">
        <v>8175505.0323227597</v>
      </c>
      <c r="P15" s="939">
        <v>54844503</v>
      </c>
      <c r="Q15" s="938">
        <v>69069.756240770017</v>
      </c>
      <c r="R15" s="938">
        <v>4293348.7477017697</v>
      </c>
      <c r="S15" s="939">
        <v>12944076817</v>
      </c>
      <c r="T15" s="938">
        <v>1539424.7263662289</v>
      </c>
      <c r="U15" s="938">
        <v>876731996.04049993</v>
      </c>
      <c r="V15" s="939">
        <v>23795765</v>
      </c>
      <c r="W15" s="938">
        <v>1624868</v>
      </c>
    </row>
    <row r="16" spans="1:25" s="277" customFormat="1">
      <c r="A16" s="940">
        <v>45626</v>
      </c>
      <c r="B16" s="939">
        <v>19</v>
      </c>
      <c r="C16" s="939">
        <v>9684443</v>
      </c>
      <c r="D16" s="938">
        <v>634368.01188227499</v>
      </c>
      <c r="E16" s="939">
        <v>39824467</v>
      </c>
      <c r="F16" s="938">
        <v>2616407.0136084366</v>
      </c>
      <c r="G16" s="939">
        <v>4986225535</v>
      </c>
      <c r="H16" s="938">
        <v>508577.44554348703</v>
      </c>
      <c r="I16" s="938">
        <v>329368548.2984435</v>
      </c>
      <c r="J16" s="939">
        <v>4609518755</v>
      </c>
      <c r="K16" s="938">
        <v>522924.19128208596</v>
      </c>
      <c r="L16" s="938">
        <v>295116614.62110722</v>
      </c>
      <c r="M16" s="939">
        <v>84728257</v>
      </c>
      <c r="N16" s="938">
        <v>76592.107571329994</v>
      </c>
      <c r="O16" s="938">
        <v>5870681.66848798</v>
      </c>
      <c r="P16" s="939">
        <v>48900385</v>
      </c>
      <c r="Q16" s="938">
        <v>50904.618202370002</v>
      </c>
      <c r="R16" s="938">
        <v>3181916.7198162703</v>
      </c>
      <c r="S16" s="939">
        <v>9778881842</v>
      </c>
      <c r="T16" s="938">
        <v>1158998.3625992727</v>
      </c>
      <c r="U16" s="938">
        <v>636788536.33334601</v>
      </c>
      <c r="V16" s="939">
        <v>26895829</v>
      </c>
      <c r="W16" s="938">
        <v>1720016.99</v>
      </c>
    </row>
    <row r="17" spans="1:34" s="277" customFormat="1">
      <c r="A17" s="940" t="s">
        <v>1452</v>
      </c>
      <c r="B17" s="939">
        <v>21</v>
      </c>
      <c r="C17" s="939">
        <v>9342927</v>
      </c>
      <c r="D17" s="938">
        <v>633443.88135000016</v>
      </c>
      <c r="E17" s="939">
        <v>40853904</v>
      </c>
      <c r="F17" s="938">
        <v>2664568.6818799991</v>
      </c>
      <c r="G17" s="939">
        <v>3337787445</v>
      </c>
      <c r="H17" s="938">
        <v>484201.84477999993</v>
      </c>
      <c r="I17" s="938">
        <v>224662972.68199998</v>
      </c>
      <c r="J17" s="939">
        <v>3105548340</v>
      </c>
      <c r="K17" s="938">
        <v>475913.96101000009</v>
      </c>
      <c r="L17" s="938">
        <v>201091340.36199999</v>
      </c>
      <c r="M17" s="939">
        <v>98497115</v>
      </c>
      <c r="N17" s="938">
        <v>91518.061707000001</v>
      </c>
      <c r="O17" s="938">
        <v>6866040.1528000003</v>
      </c>
      <c r="P17" s="939">
        <v>53580887</v>
      </c>
      <c r="Q17" s="938">
        <v>50232.094055999987</v>
      </c>
      <c r="R17" s="938">
        <v>3558667.0495199994</v>
      </c>
      <c r="S17" s="939">
        <v>6645610618</v>
      </c>
      <c r="T17" s="938">
        <v>1101865.9615529999</v>
      </c>
      <c r="U17" s="938">
        <v>439477032.80954999</v>
      </c>
      <c r="V17" s="937">
        <v>22754674</v>
      </c>
      <c r="W17" s="936">
        <v>2108363.2000000002</v>
      </c>
    </row>
    <row r="18" spans="1:34" s="277" customFormat="1">
      <c r="A18" s="500"/>
      <c r="B18" s="511"/>
      <c r="C18" s="512"/>
      <c r="D18" s="512"/>
      <c r="E18" s="512"/>
      <c r="F18" s="512"/>
      <c r="G18" s="512"/>
      <c r="H18" s="512"/>
      <c r="I18" s="512"/>
      <c r="J18" s="512"/>
      <c r="K18" s="512"/>
      <c r="L18" s="512"/>
      <c r="M18" s="512"/>
      <c r="N18" s="512"/>
      <c r="O18" s="512"/>
      <c r="P18" s="512"/>
      <c r="Q18" s="512"/>
      <c r="R18" s="512"/>
      <c r="S18" s="512"/>
      <c r="T18" s="512"/>
      <c r="U18" s="512"/>
      <c r="V18" s="512"/>
      <c r="W18" s="513"/>
    </row>
    <row r="19" spans="1:34" s="277" customFormat="1">
      <c r="A19" s="504" t="s">
        <v>1422</v>
      </c>
      <c r="B19" s="890"/>
      <c r="C19" s="890"/>
      <c r="D19" s="890"/>
      <c r="E19" s="890"/>
      <c r="F19" s="890"/>
      <c r="G19" s="505"/>
      <c r="H19" s="505"/>
      <c r="I19" s="505"/>
      <c r="J19" s="890"/>
      <c r="K19" s="890"/>
      <c r="L19" s="890"/>
      <c r="M19" s="505"/>
      <c r="N19" s="505"/>
      <c r="O19" s="505"/>
      <c r="T19" s="510"/>
    </row>
    <row r="20" spans="1:34" s="277" customFormat="1">
      <c r="A20" s="890" t="s">
        <v>478</v>
      </c>
      <c r="B20" s="890"/>
      <c r="C20" s="890"/>
      <c r="D20" s="890"/>
      <c r="E20" s="890"/>
      <c r="F20" s="890"/>
      <c r="G20" s="505"/>
      <c r="H20" s="505"/>
      <c r="I20" s="505"/>
      <c r="J20" s="890"/>
      <c r="K20" s="514"/>
      <c r="L20" s="890"/>
      <c r="M20" s="505"/>
      <c r="N20" s="505"/>
      <c r="O20" s="505"/>
    </row>
    <row r="21" spans="1:34">
      <c r="A21" s="508" t="s">
        <v>1221</v>
      </c>
      <c r="B21" s="890"/>
      <c r="C21" s="890"/>
      <c r="D21" s="890"/>
      <c r="E21" s="890"/>
      <c r="F21" s="890"/>
      <c r="G21" s="890"/>
      <c r="H21" s="890"/>
      <c r="I21" s="890"/>
      <c r="J21" s="890"/>
      <c r="K21" s="277"/>
      <c r="L21" s="277"/>
      <c r="M21" s="277"/>
      <c r="N21" s="277"/>
      <c r="O21" s="277"/>
      <c r="P21" s="277"/>
      <c r="Q21" s="277"/>
      <c r="R21" s="277"/>
      <c r="S21" s="277"/>
      <c r="T21" s="507"/>
      <c r="U21" s="507"/>
      <c r="V21" s="277"/>
      <c r="W21" s="277"/>
    </row>
    <row r="22" spans="1:34">
      <c r="A22" s="508" t="s">
        <v>1222</v>
      </c>
      <c r="B22" s="890"/>
      <c r="C22" s="890"/>
      <c r="D22" s="890"/>
      <c r="E22" s="890"/>
      <c r="F22" s="890"/>
      <c r="G22" s="890"/>
      <c r="H22" s="890"/>
      <c r="I22" s="890"/>
      <c r="J22" s="890"/>
      <c r="K22" s="277"/>
      <c r="L22" s="277"/>
      <c r="M22" s="277"/>
      <c r="N22" s="277"/>
      <c r="O22" s="277"/>
      <c r="P22" s="277"/>
      <c r="Q22" s="277"/>
      <c r="R22" s="277"/>
      <c r="S22" s="277"/>
      <c r="T22" s="507"/>
      <c r="U22" s="507"/>
      <c r="V22" s="277"/>
      <c r="W22" s="277"/>
    </row>
    <row r="23" spans="1:34">
      <c r="A23" s="1637" t="s">
        <v>261</v>
      </c>
      <c r="B23" s="1637"/>
      <c r="C23" s="1637"/>
      <c r="D23" s="1637"/>
      <c r="E23" s="1637"/>
      <c r="F23" s="1637"/>
      <c r="G23" s="1637"/>
      <c r="H23" s="1637"/>
      <c r="I23" s="1637"/>
      <c r="J23" s="1637"/>
      <c r="K23" s="1637"/>
      <c r="L23" s="1637"/>
      <c r="M23" s="1637"/>
      <c r="N23" s="1637"/>
      <c r="O23" s="1637"/>
      <c r="P23" s="1637"/>
      <c r="Q23" s="1637"/>
      <c r="R23" s="1637"/>
      <c r="S23" s="277"/>
      <c r="T23" s="277"/>
      <c r="U23" s="277"/>
      <c r="V23" s="277"/>
      <c r="W23" s="277"/>
      <c r="X23" s="277"/>
      <c r="Y23" s="277"/>
      <c r="Z23" s="277"/>
      <c r="AA23" s="277"/>
      <c r="AB23" s="277"/>
      <c r="AC23" s="277"/>
      <c r="AD23" s="277"/>
      <c r="AE23" s="277"/>
      <c r="AF23" s="277"/>
      <c r="AG23" s="277"/>
      <c r="AH23" s="277"/>
    </row>
    <row r="24" spans="1:34">
      <c r="A24" s="515"/>
      <c r="K24" s="516"/>
      <c r="Q24" s="517"/>
      <c r="S24" s="277"/>
      <c r="T24" s="518"/>
      <c r="U24" s="277"/>
      <c r="V24" s="277"/>
      <c r="W24" s="277"/>
      <c r="X24" s="277"/>
      <c r="Y24" s="277"/>
      <c r="Z24" s="277"/>
      <c r="AA24" s="277"/>
      <c r="AB24" s="277"/>
      <c r="AC24" s="277"/>
      <c r="AD24" s="277"/>
      <c r="AE24" s="277"/>
      <c r="AF24" s="277"/>
      <c r="AG24" s="277"/>
      <c r="AH24" s="277"/>
    </row>
    <row r="25" spans="1:34">
      <c r="B25" s="517"/>
      <c r="C25" s="517"/>
      <c r="D25" s="517"/>
      <c r="E25" s="517"/>
      <c r="F25" s="517"/>
      <c r="G25" s="517"/>
      <c r="H25" s="517"/>
      <c r="I25" s="517"/>
      <c r="J25" s="517"/>
      <c r="K25" s="517"/>
      <c r="L25" s="517"/>
      <c r="M25" s="517"/>
      <c r="N25" s="517"/>
      <c r="O25" s="517"/>
      <c r="P25" s="517"/>
      <c r="Q25" s="517"/>
      <c r="R25" s="517"/>
      <c r="S25" s="517"/>
      <c r="T25" s="517"/>
      <c r="U25" s="517"/>
    </row>
    <row r="26" spans="1:34">
      <c r="B26" s="517"/>
      <c r="C26" s="517"/>
      <c r="D26" s="517"/>
      <c r="E26" s="517"/>
      <c r="F26" s="517"/>
      <c r="G26" s="517"/>
      <c r="H26" s="517"/>
      <c r="I26" s="517"/>
      <c r="J26" s="517"/>
      <c r="K26" s="517"/>
      <c r="L26" s="517"/>
      <c r="M26" s="517"/>
      <c r="N26" s="517"/>
      <c r="O26" s="517"/>
      <c r="P26" s="517"/>
      <c r="Q26" s="517"/>
      <c r="R26" s="517"/>
      <c r="S26" s="517"/>
      <c r="T26" s="517"/>
      <c r="U26" s="517"/>
      <c r="V26" s="517"/>
      <c r="W26" s="517"/>
    </row>
    <row r="27" spans="1:34">
      <c r="Q27" s="517"/>
      <c r="T27" s="518"/>
      <c r="U27" s="519"/>
    </row>
    <row r="28" spans="1:34">
      <c r="Q28" s="517"/>
      <c r="T28" s="518"/>
      <c r="U28" s="519"/>
    </row>
    <row r="29" spans="1:34">
      <c r="Q29" s="517"/>
      <c r="T29" s="518"/>
      <c r="U29" s="519"/>
    </row>
    <row r="30" spans="1:34">
      <c r="Q30" s="517"/>
      <c r="T30" s="518"/>
      <c r="U30" s="519"/>
    </row>
    <row r="31" spans="1:34">
      <c r="Q31" s="517"/>
      <c r="T31" s="518"/>
    </row>
    <row r="32" spans="1:34">
      <c r="Q32" s="517"/>
      <c r="T32" s="518"/>
    </row>
  </sheetData>
  <mergeCells count="29">
    <mergeCell ref="A23:R23"/>
    <mergeCell ref="S2:U2"/>
    <mergeCell ref="V2:W3"/>
    <mergeCell ref="G3:I3"/>
    <mergeCell ref="J3:L3"/>
    <mergeCell ref="M3:O3"/>
    <mergeCell ref="P3:R3"/>
    <mergeCell ref="S3:S5"/>
    <mergeCell ref="T3:U4"/>
    <mergeCell ref="G4:G5"/>
    <mergeCell ref="V4:V5"/>
    <mergeCell ref="W4:W5"/>
    <mergeCell ref="Q4:R4"/>
    <mergeCell ref="J4:J5"/>
    <mergeCell ref="K4:L4"/>
    <mergeCell ref="M4:M5"/>
    <mergeCell ref="N4:O4"/>
    <mergeCell ref="P4:P5"/>
    <mergeCell ref="A2:A5"/>
    <mergeCell ref="B2:B5"/>
    <mergeCell ref="C2:D3"/>
    <mergeCell ref="E2:F3"/>
    <mergeCell ref="C4:C5"/>
    <mergeCell ref="D4:D5"/>
    <mergeCell ref="E4:E5"/>
    <mergeCell ref="F4:F5"/>
    <mergeCell ref="H4:I4"/>
    <mergeCell ref="G2:L2"/>
    <mergeCell ref="M2:R2"/>
  </mergeCells>
  <printOptions horizontalCentered="1"/>
  <pageMargins left="0.78431372549019618" right="0.78431372549019618" top="0.98039215686274517" bottom="0.98039215686274517" header="0.50980392156862753" footer="0.50980392156862753"/>
  <pageSetup paperSize="9" scale="77" orientation="landscape" useFirstPageNumber="1" r:id="rId1"/>
  <headerFooter alignWithMargins="0"/>
  <colBreaks count="1" manualBreakCount="1">
    <brk id="12" max="2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workbookViewId="0"/>
  </sheetViews>
  <sheetFormatPr defaultColWidth="9.140625" defaultRowHeight="15"/>
  <cols>
    <col min="1" max="1" width="13.42578125" style="493" bestFit="1" customWidth="1"/>
    <col min="2" max="3" width="10.7109375" style="493" bestFit="1" customWidth="1"/>
    <col min="4" max="4" width="10.5703125" style="493" customWidth="1"/>
    <col min="5" max="7" width="10.7109375" style="493" bestFit="1" customWidth="1"/>
    <col min="8" max="8" width="11.5703125" style="493" bestFit="1" customWidth="1"/>
    <col min="9" max="9" width="12.28515625" style="493" customWidth="1"/>
    <col min="10" max="10" width="10.85546875" style="493" bestFit="1" customWidth="1"/>
    <col min="11" max="11" width="11.42578125" style="493" bestFit="1" customWidth="1"/>
    <col min="12" max="12" width="10.85546875" style="493" bestFit="1" customWidth="1"/>
    <col min="13" max="13" width="11.7109375" style="493" bestFit="1" customWidth="1"/>
    <col min="14" max="14" width="10.7109375" style="493" customWidth="1"/>
    <col min="15" max="15" width="9.140625" style="493" customWidth="1"/>
    <col min="16" max="16384" width="9.140625" style="493"/>
  </cols>
  <sheetData>
    <row r="1" spans="1:15" s="80" customFormat="1" ht="17.25" customHeight="1">
      <c r="A1" s="146" t="s">
        <v>479</v>
      </c>
      <c r="B1" s="146"/>
      <c r="C1" s="146"/>
      <c r="D1" s="146"/>
      <c r="E1" s="146"/>
      <c r="F1" s="146"/>
      <c r="G1" s="146"/>
      <c r="H1" s="146"/>
      <c r="I1" s="146"/>
      <c r="J1" s="146"/>
      <c r="K1" s="146"/>
      <c r="L1" s="146"/>
      <c r="M1" s="146"/>
      <c r="N1" s="146"/>
    </row>
    <row r="2" spans="1:15" s="231" customFormat="1" ht="17.25" customHeight="1">
      <c r="A2" s="1676" t="s">
        <v>480</v>
      </c>
      <c r="B2" s="1678" t="s">
        <v>70</v>
      </c>
      <c r="C2" s="1679"/>
      <c r="D2" s="1679"/>
      <c r="E2" s="1679"/>
      <c r="F2" s="1679"/>
      <c r="G2" s="1679"/>
      <c r="H2" s="1680"/>
      <c r="I2" s="1678" t="s">
        <v>71</v>
      </c>
      <c r="J2" s="1679"/>
      <c r="K2" s="1679"/>
      <c r="L2" s="1679"/>
      <c r="M2" s="1679"/>
      <c r="N2" s="1680"/>
    </row>
    <row r="3" spans="1:15" s="231" customFormat="1" ht="27" customHeight="1">
      <c r="A3" s="1677"/>
      <c r="B3" s="1671" t="s">
        <v>481</v>
      </c>
      <c r="C3" s="1681"/>
      <c r="D3" s="1682"/>
      <c r="E3" s="1671" t="s">
        <v>482</v>
      </c>
      <c r="F3" s="1672"/>
      <c r="G3" s="1673" t="s">
        <v>93</v>
      </c>
      <c r="H3" s="1674" t="s">
        <v>483</v>
      </c>
      <c r="I3" s="1671" t="s">
        <v>481</v>
      </c>
      <c r="J3" s="1672"/>
      <c r="K3" s="1671" t="s">
        <v>482</v>
      </c>
      <c r="L3" s="1672"/>
      <c r="M3" s="1673" t="s">
        <v>93</v>
      </c>
      <c r="N3" s="1674" t="s">
        <v>483</v>
      </c>
    </row>
    <row r="4" spans="1:15" s="231" customFormat="1" ht="40.5" customHeight="1">
      <c r="A4" s="1586"/>
      <c r="B4" s="958" t="s">
        <v>484</v>
      </c>
      <c r="C4" s="958" t="s">
        <v>485</v>
      </c>
      <c r="D4" s="958" t="s">
        <v>486</v>
      </c>
      <c r="E4" s="958" t="s">
        <v>487</v>
      </c>
      <c r="F4" s="958" t="s">
        <v>488</v>
      </c>
      <c r="G4" s="1599"/>
      <c r="H4" s="1675"/>
      <c r="I4" s="958" t="s">
        <v>484</v>
      </c>
      <c r="J4" s="958" t="s">
        <v>485</v>
      </c>
      <c r="K4" s="958" t="s">
        <v>487</v>
      </c>
      <c r="L4" s="958" t="s">
        <v>488</v>
      </c>
      <c r="M4" s="1599"/>
      <c r="N4" s="1675"/>
    </row>
    <row r="5" spans="1:15" s="84" customFormat="1" ht="18" customHeight="1">
      <c r="A5" s="957" t="s">
        <v>476</v>
      </c>
      <c r="B5" s="952">
        <v>6005.4689470599969</v>
      </c>
      <c r="C5" s="952">
        <v>164.23793094499999</v>
      </c>
      <c r="D5" s="952" t="s">
        <v>231</v>
      </c>
      <c r="E5" s="952">
        <v>3919.1981626499987</v>
      </c>
      <c r="F5" s="952">
        <v>819.87672012999997</v>
      </c>
      <c r="G5" s="952">
        <v>10908.781760784997</v>
      </c>
      <c r="H5" s="952">
        <v>100.92</v>
      </c>
      <c r="I5" s="952">
        <v>239700.49895134001</v>
      </c>
      <c r="J5" s="952">
        <v>3940.7345781600002</v>
      </c>
      <c r="K5" s="952">
        <v>112155.91993335501</v>
      </c>
      <c r="L5" s="952">
        <v>24024.773700040001</v>
      </c>
      <c r="M5" s="952">
        <v>379821.92716289504</v>
      </c>
      <c r="N5" s="952">
        <v>4264.49</v>
      </c>
      <c r="O5" s="85"/>
    </row>
    <row r="6" spans="1:15" s="84" customFormat="1" ht="18" customHeight="1">
      <c r="A6" s="956" t="s">
        <v>674</v>
      </c>
      <c r="B6" s="954">
        <v>20964.927905083994</v>
      </c>
      <c r="C6" s="954">
        <v>505.21639819899997</v>
      </c>
      <c r="D6" s="955">
        <v>0</v>
      </c>
      <c r="E6" s="954">
        <v>35346.410117815001</v>
      </c>
      <c r="F6" s="954">
        <v>1760.2941930850002</v>
      </c>
      <c r="G6" s="954">
        <v>58576.848614183007</v>
      </c>
      <c r="H6" s="954">
        <f>H15</f>
        <v>115.7</v>
      </c>
      <c r="I6" s="954">
        <v>357564.29957302299</v>
      </c>
      <c r="J6" s="954">
        <v>3546.9659916350001</v>
      </c>
      <c r="K6" s="954">
        <v>123170.57954192</v>
      </c>
      <c r="L6" s="954">
        <v>35322.736265015003</v>
      </c>
      <c r="M6" s="954">
        <v>519604.581371593</v>
      </c>
      <c r="N6" s="954">
        <v>10649.83</v>
      </c>
      <c r="O6" s="85"/>
    </row>
    <row r="7" spans="1:15" s="231" customFormat="1">
      <c r="A7" s="953">
        <v>45412</v>
      </c>
      <c r="B7" s="951">
        <v>6939.29</v>
      </c>
      <c r="C7" s="951">
        <v>179.68</v>
      </c>
      <c r="D7" s="952">
        <v>0</v>
      </c>
      <c r="E7" s="951">
        <v>20803.850000000002</v>
      </c>
      <c r="F7" s="951">
        <v>65.319999999999993</v>
      </c>
      <c r="G7" s="951">
        <v>27988.14</v>
      </c>
      <c r="H7" s="951">
        <v>102.32</v>
      </c>
      <c r="I7" s="950">
        <v>24836.53903222</v>
      </c>
      <c r="J7" s="950">
        <v>435.98307411500002</v>
      </c>
      <c r="K7" s="950">
        <v>11915.182982415001</v>
      </c>
      <c r="L7" s="950">
        <v>3958.24647258</v>
      </c>
      <c r="M7" s="950">
        <v>41145.951561330003</v>
      </c>
      <c r="N7" s="950">
        <v>4293.95</v>
      </c>
      <c r="O7" s="84"/>
    </row>
    <row r="8" spans="1:15" s="231" customFormat="1">
      <c r="A8" s="953">
        <v>45443</v>
      </c>
      <c r="B8" s="951">
        <v>8992.7099999999991</v>
      </c>
      <c r="C8" s="951">
        <v>250.13</v>
      </c>
      <c r="D8" s="952">
        <v>0</v>
      </c>
      <c r="E8" s="951">
        <v>11727.35</v>
      </c>
      <c r="F8" s="951">
        <v>0</v>
      </c>
      <c r="G8" s="951">
        <v>20970.189999999999</v>
      </c>
      <c r="H8" s="951">
        <v>104.35</v>
      </c>
      <c r="I8" s="951">
        <v>37390.639999999999</v>
      </c>
      <c r="J8" s="951">
        <v>862.45</v>
      </c>
      <c r="K8" s="951">
        <v>14393.78</v>
      </c>
      <c r="L8" s="951">
        <v>3302.45</v>
      </c>
      <c r="M8" s="951">
        <v>55949.32</v>
      </c>
      <c r="N8" s="951">
        <v>4379.67</v>
      </c>
      <c r="O8" s="84"/>
    </row>
    <row r="9" spans="1:15" s="231" customFormat="1">
      <c r="A9" s="953">
        <v>45473</v>
      </c>
      <c r="B9" s="951">
        <v>1113.9646488149999</v>
      </c>
      <c r="C9" s="951">
        <v>9.5482689359999906</v>
      </c>
      <c r="D9" s="952">
        <v>0</v>
      </c>
      <c r="E9" s="951">
        <v>882.946808699999</v>
      </c>
      <c r="F9" s="951">
        <v>296.06176183999997</v>
      </c>
      <c r="G9" s="951">
        <v>2302.521488291</v>
      </c>
      <c r="H9" s="951">
        <v>105.62</v>
      </c>
      <c r="I9" s="951">
        <v>58839.046623355003</v>
      </c>
      <c r="J9" s="951">
        <v>348.60119435299998</v>
      </c>
      <c r="K9" s="951">
        <v>13912.504472234999</v>
      </c>
      <c r="L9" s="951">
        <v>5283.6635685749998</v>
      </c>
      <c r="M9" s="951">
        <v>78383.815858518006</v>
      </c>
      <c r="N9" s="951">
        <v>7759.44</v>
      </c>
      <c r="O9" s="84"/>
    </row>
    <row r="10" spans="1:15" s="231" customFormat="1">
      <c r="A10" s="953">
        <v>45504</v>
      </c>
      <c r="B10" s="951">
        <v>441.96254300099758</v>
      </c>
      <c r="C10" s="951">
        <v>16.795549250000011</v>
      </c>
      <c r="D10" s="952">
        <v>0</v>
      </c>
      <c r="E10" s="951">
        <v>370.75249249500018</v>
      </c>
      <c r="F10" s="951">
        <v>184.41837141000005</v>
      </c>
      <c r="G10" s="951">
        <v>1013.9289561559981</v>
      </c>
      <c r="H10" s="951">
        <v>107.15</v>
      </c>
      <c r="I10" s="951">
        <v>34038.46</v>
      </c>
      <c r="J10" s="951">
        <v>270.26</v>
      </c>
      <c r="K10" s="951">
        <v>12522.08</v>
      </c>
      <c r="L10" s="951">
        <v>3257.71</v>
      </c>
      <c r="M10" s="951">
        <v>50088.51</v>
      </c>
      <c r="N10" s="951">
        <v>7872.74</v>
      </c>
    </row>
    <row r="11" spans="1:15" s="231" customFormat="1">
      <c r="A11" s="953">
        <v>45535</v>
      </c>
      <c r="B11" s="951">
        <v>59.309999999999995</v>
      </c>
      <c r="C11" s="951">
        <v>15.42</v>
      </c>
      <c r="D11" s="952">
        <v>0</v>
      </c>
      <c r="E11" s="951">
        <v>477.18</v>
      </c>
      <c r="F11" s="951">
        <v>162.35</v>
      </c>
      <c r="G11" s="951">
        <v>714.26</v>
      </c>
      <c r="H11" s="951">
        <v>109.02</v>
      </c>
      <c r="I11" s="951">
        <v>43639.065664836002</v>
      </c>
      <c r="J11" s="951">
        <v>254.13425323800001</v>
      </c>
      <c r="K11" s="951">
        <v>12203.922434825001</v>
      </c>
      <c r="L11" s="951">
        <v>3449.7523992850001</v>
      </c>
      <c r="M11" s="951">
        <v>59546.874752183998</v>
      </c>
      <c r="N11" s="951">
        <v>7950</v>
      </c>
    </row>
    <row r="12" spans="1:15" s="231" customFormat="1" ht="14.25" customHeight="1">
      <c r="A12" s="953">
        <v>45565</v>
      </c>
      <c r="B12" s="951">
        <v>333.8201061599965</v>
      </c>
      <c r="C12" s="951">
        <v>9.7808111549999914</v>
      </c>
      <c r="D12" s="952">
        <v>0</v>
      </c>
      <c r="E12" s="951">
        <v>549.28763275499989</v>
      </c>
      <c r="F12" s="951">
        <v>294.10743840000009</v>
      </c>
      <c r="G12" s="951">
        <v>1186.9959884699965</v>
      </c>
      <c r="H12" s="951">
        <v>110.54</v>
      </c>
      <c r="I12" s="951">
        <v>34679.74</v>
      </c>
      <c r="J12" s="951">
        <v>330.37</v>
      </c>
      <c r="K12" s="951">
        <v>14041.29</v>
      </c>
      <c r="L12" s="951">
        <v>4358.3999999999996</v>
      </c>
      <c r="M12" s="951">
        <v>53409.8</v>
      </c>
      <c r="N12" s="951">
        <v>8032.13</v>
      </c>
    </row>
    <row r="13" spans="1:15" s="231" customFormat="1" ht="12.75" customHeight="1">
      <c r="A13" s="953">
        <v>45596</v>
      </c>
      <c r="B13" s="951">
        <v>2127.4925516719982</v>
      </c>
      <c r="C13" s="951">
        <v>11.548346124999991</v>
      </c>
      <c r="D13" s="952">
        <v>0</v>
      </c>
      <c r="E13" s="951">
        <v>80.216712880000188</v>
      </c>
      <c r="F13" s="951">
        <v>274.34229130500006</v>
      </c>
      <c r="G13" s="951">
        <v>2493.5999019819983</v>
      </c>
      <c r="H13" s="951">
        <v>112.34</v>
      </c>
      <c r="I13" s="951">
        <v>50274.54</v>
      </c>
      <c r="J13" s="951">
        <v>490.31</v>
      </c>
      <c r="K13" s="951">
        <v>16228.75</v>
      </c>
      <c r="L13" s="951">
        <v>4598.49</v>
      </c>
      <c r="M13" s="951">
        <v>71592.100000000006</v>
      </c>
      <c r="N13" s="951">
        <v>8156.09</v>
      </c>
    </row>
    <row r="14" spans="1:15" s="231" customFormat="1" ht="12.75" customHeight="1">
      <c r="A14" s="953">
        <v>45626</v>
      </c>
      <c r="B14" s="951">
        <v>217.31</v>
      </c>
      <c r="C14" s="951">
        <v>9.3000000000000007</v>
      </c>
      <c r="D14" s="952">
        <v>0</v>
      </c>
      <c r="E14" s="951">
        <v>393.91</v>
      </c>
      <c r="F14" s="951">
        <v>252.07</v>
      </c>
      <c r="G14" s="951">
        <v>872.59</v>
      </c>
      <c r="H14" s="951">
        <v>114.15</v>
      </c>
      <c r="I14" s="951">
        <v>44264.24</v>
      </c>
      <c r="J14" s="951">
        <v>424.79</v>
      </c>
      <c r="K14" s="951">
        <v>13388</v>
      </c>
      <c r="L14" s="951">
        <v>3590.1</v>
      </c>
      <c r="M14" s="951">
        <v>61667.13</v>
      </c>
      <c r="N14" s="951">
        <v>10566.38</v>
      </c>
    </row>
    <row r="15" spans="1:15" s="231" customFormat="1">
      <c r="A15" s="953" t="s">
        <v>1452</v>
      </c>
      <c r="B15" s="951">
        <v>739.06423038799505</v>
      </c>
      <c r="C15" s="951">
        <v>3.018170231</v>
      </c>
      <c r="D15" s="952">
        <v>0</v>
      </c>
      <c r="E15" s="951">
        <v>60.918120669999901</v>
      </c>
      <c r="F15" s="951">
        <v>231.62148922</v>
      </c>
      <c r="G15" s="951">
        <v>1034.6220105089999</v>
      </c>
      <c r="H15" s="950">
        <v>115.7</v>
      </c>
      <c r="I15" s="950">
        <v>29602.031682355999</v>
      </c>
      <c r="J15" s="950">
        <v>130.05966636599999</v>
      </c>
      <c r="K15" s="950">
        <v>14565.059149340001</v>
      </c>
      <c r="L15" s="950">
        <v>3523.9272841500001</v>
      </c>
      <c r="M15" s="950">
        <v>47821.077782212</v>
      </c>
      <c r="N15" s="950">
        <v>10649.83</v>
      </c>
    </row>
    <row r="16" spans="1:15" s="231" customFormat="1">
      <c r="A16" s="520"/>
      <c r="B16" s="521"/>
      <c r="C16" s="521"/>
      <c r="D16" s="522"/>
      <c r="E16" s="521"/>
      <c r="F16" s="521"/>
      <c r="G16" s="521"/>
      <c r="H16" s="521"/>
      <c r="I16" s="521"/>
      <c r="J16" s="521"/>
      <c r="K16" s="521"/>
      <c r="L16" s="521"/>
      <c r="M16" s="521"/>
      <c r="N16" s="521"/>
    </row>
    <row r="17" spans="1:14" s="231" customFormat="1">
      <c r="A17" s="413" t="s">
        <v>1422</v>
      </c>
      <c r="B17" s="233"/>
      <c r="C17" s="233"/>
      <c r="D17" s="251"/>
      <c r="E17" s="233"/>
      <c r="F17" s="233"/>
      <c r="G17" s="233"/>
      <c r="H17" s="233"/>
      <c r="I17" s="233"/>
      <c r="J17" s="233"/>
      <c r="K17" s="233"/>
      <c r="L17" s="233"/>
      <c r="M17" s="233"/>
      <c r="N17" s="233"/>
    </row>
    <row r="18" spans="1:14" s="231" customFormat="1">
      <c r="A18" s="1565" t="s">
        <v>170</v>
      </c>
      <c r="B18" s="1565"/>
      <c r="C18" s="1565"/>
      <c r="D18" s="1565"/>
      <c r="E18" s="1565"/>
    </row>
    <row r="19" spans="1:14" s="277" customFormat="1">
      <c r="A19" s="515"/>
      <c r="B19" s="523"/>
      <c r="C19" s="523"/>
      <c r="D19" s="523"/>
      <c r="E19" s="523"/>
    </row>
    <row r="20" spans="1:14">
      <c r="B20" s="506"/>
      <c r="C20" s="506"/>
      <c r="D20" s="506"/>
      <c r="E20" s="506"/>
      <c r="F20" s="506"/>
      <c r="G20" s="506"/>
      <c r="H20" s="506"/>
      <c r="I20" s="506"/>
      <c r="J20" s="506"/>
      <c r="K20" s="506"/>
      <c r="L20" s="506"/>
      <c r="M20" s="506"/>
    </row>
    <row r="21" spans="1:14">
      <c r="B21" s="506"/>
      <c r="C21" s="506"/>
      <c r="D21" s="506"/>
      <c r="E21" s="506"/>
      <c r="F21" s="506"/>
      <c r="G21" s="506"/>
      <c r="H21" s="506"/>
      <c r="I21" s="506"/>
      <c r="J21" s="506"/>
      <c r="K21" s="506"/>
      <c r="L21" s="506"/>
      <c r="M21" s="506"/>
      <c r="N21" s="506"/>
    </row>
  </sheetData>
  <mergeCells count="12">
    <mergeCell ref="K3:L3"/>
    <mergeCell ref="M3:M4"/>
    <mergeCell ref="A18:E18"/>
    <mergeCell ref="N3:N4"/>
    <mergeCell ref="A2:A4"/>
    <mergeCell ref="B2:H2"/>
    <mergeCell ref="I2:N2"/>
    <mergeCell ref="B3:D3"/>
    <mergeCell ref="E3:F3"/>
    <mergeCell ref="G3:G4"/>
    <mergeCell ref="H3:H4"/>
    <mergeCell ref="I3:J3"/>
  </mergeCells>
  <printOptions horizontalCentered="1"/>
  <pageMargins left="0.78431372549019618" right="0.78431372549019618" top="0.98039215686274517" bottom="0.98039215686274517" header="0.50980392156862753" footer="0.50980392156862753"/>
  <pageSetup paperSize="9" scale="77" fitToHeight="0" orientation="landscape" useFirstPageNumber="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workbookViewId="0"/>
  </sheetViews>
  <sheetFormatPr defaultColWidth="9.140625" defaultRowHeight="15"/>
  <cols>
    <col min="1" max="11" width="14.5703125" style="493" bestFit="1" customWidth="1"/>
    <col min="12" max="12" width="4.5703125" style="493" bestFit="1" customWidth="1"/>
    <col min="13" max="16384" width="9.140625" style="493"/>
  </cols>
  <sheetData>
    <row r="1" spans="1:11">
      <c r="A1" s="509" t="s">
        <v>30</v>
      </c>
      <c r="B1" s="509"/>
      <c r="C1" s="509"/>
      <c r="D1" s="509"/>
      <c r="E1" s="509"/>
      <c r="F1" s="509"/>
      <c r="G1" s="509"/>
      <c r="H1" s="509"/>
      <c r="I1" s="509"/>
      <c r="J1" s="509"/>
      <c r="K1" s="509"/>
    </row>
    <row r="2" spans="1:11" s="277" customFormat="1">
      <c r="A2" s="1673" t="s">
        <v>167</v>
      </c>
      <c r="B2" s="1678" t="s">
        <v>297</v>
      </c>
      <c r="C2" s="1679"/>
      <c r="D2" s="1679"/>
      <c r="E2" s="1679"/>
      <c r="F2" s="1680"/>
      <c r="G2" s="1678" t="s">
        <v>489</v>
      </c>
      <c r="H2" s="1679"/>
      <c r="I2" s="1679"/>
      <c r="J2" s="1679"/>
      <c r="K2" s="1680"/>
    </row>
    <row r="3" spans="1:11" s="277" customFormat="1">
      <c r="A3" s="1599"/>
      <c r="B3" s="964" t="s">
        <v>490</v>
      </c>
      <c r="C3" s="964" t="s">
        <v>299</v>
      </c>
      <c r="D3" s="964" t="s">
        <v>77</v>
      </c>
      <c r="E3" s="964" t="s">
        <v>300</v>
      </c>
      <c r="F3" s="964" t="s">
        <v>296</v>
      </c>
      <c r="G3" s="964" t="s">
        <v>490</v>
      </c>
      <c r="H3" s="964" t="s">
        <v>299</v>
      </c>
      <c r="I3" s="964" t="s">
        <v>77</v>
      </c>
      <c r="J3" s="964" t="s">
        <v>300</v>
      </c>
      <c r="K3" s="964" t="s">
        <v>296</v>
      </c>
    </row>
    <row r="4" spans="1:11" s="277" customFormat="1">
      <c r="A4" s="963" t="s">
        <v>476</v>
      </c>
      <c r="B4" s="962">
        <v>68.718276651998536</v>
      </c>
      <c r="C4" s="962">
        <v>1.8481793310764119</v>
      </c>
      <c r="D4" s="962">
        <v>0</v>
      </c>
      <c r="E4" s="962">
        <v>0</v>
      </c>
      <c r="F4" s="962">
        <v>29.433544016925051</v>
      </c>
      <c r="G4" s="962">
        <v>18.311075544613018</v>
      </c>
      <c r="H4" s="962">
        <v>0</v>
      </c>
      <c r="I4" s="962">
        <v>0</v>
      </c>
      <c r="J4" s="962">
        <v>0</v>
      </c>
      <c r="K4" s="962">
        <v>81.688924455386967</v>
      </c>
    </row>
    <row r="5" spans="1:11" s="277" customFormat="1">
      <c r="A5" s="956" t="s">
        <v>674</v>
      </c>
      <c r="B5" s="961">
        <v>70.308484357787961</v>
      </c>
      <c r="C5" s="961">
        <v>1.4479764119707899</v>
      </c>
      <c r="D5" s="961">
        <v>0</v>
      </c>
      <c r="E5" s="961">
        <v>0</v>
      </c>
      <c r="F5" s="961">
        <v>28.243539230241254</v>
      </c>
      <c r="G5" s="960">
        <v>39.306422887916987</v>
      </c>
      <c r="H5" s="960">
        <v>0</v>
      </c>
      <c r="I5" s="960">
        <v>0</v>
      </c>
      <c r="J5" s="960">
        <v>0</v>
      </c>
      <c r="K5" s="960">
        <v>60.693577112083005</v>
      </c>
    </row>
    <row r="6" spans="1:11" s="277" customFormat="1">
      <c r="A6" s="940">
        <v>45412</v>
      </c>
      <c r="B6" s="959">
        <v>70.756085780896157</v>
      </c>
      <c r="C6" s="959">
        <v>1.3804805299891896</v>
      </c>
      <c r="D6" s="959">
        <v>0</v>
      </c>
      <c r="E6" s="959">
        <v>0</v>
      </c>
      <c r="F6" s="959">
        <v>27.863433689114665</v>
      </c>
      <c r="G6" s="959">
        <v>33.470142878797262</v>
      </c>
      <c r="H6" s="959">
        <v>4.4074680334304752E-4</v>
      </c>
      <c r="I6" s="959">
        <v>0</v>
      </c>
      <c r="J6" s="959">
        <v>0</v>
      </c>
      <c r="K6" s="959">
        <v>66.529416374399403</v>
      </c>
    </row>
    <row r="7" spans="1:11" s="277" customFormat="1">
      <c r="A7" s="940">
        <v>45443</v>
      </c>
      <c r="B7" s="959">
        <v>70.010853452079729</v>
      </c>
      <c r="C7" s="959">
        <v>1.1681408247739702</v>
      </c>
      <c r="D7" s="959">
        <v>0</v>
      </c>
      <c r="E7" s="959">
        <v>0</v>
      </c>
      <c r="F7" s="959">
        <v>28.821005723146303</v>
      </c>
      <c r="G7" s="959">
        <v>38.257287909554464</v>
      </c>
      <c r="H7" s="959">
        <v>0</v>
      </c>
      <c r="I7" s="959">
        <v>0</v>
      </c>
      <c r="J7" s="959">
        <v>0</v>
      </c>
      <c r="K7" s="959">
        <v>61.742712090445529</v>
      </c>
    </row>
    <row r="8" spans="1:11" s="277" customFormat="1">
      <c r="A8" s="940">
        <v>45473</v>
      </c>
      <c r="B8" s="959">
        <v>71.207214481377918</v>
      </c>
      <c r="C8" s="959">
        <v>1.2263450572063219</v>
      </c>
      <c r="D8" s="959">
        <v>0</v>
      </c>
      <c r="E8" s="959">
        <v>0</v>
      </c>
      <c r="F8" s="959">
        <v>27.566440461415748</v>
      </c>
      <c r="G8" s="959">
        <v>29.797654062502943</v>
      </c>
      <c r="H8" s="959">
        <v>5.3192725534023828E-2</v>
      </c>
      <c r="I8" s="959">
        <v>0</v>
      </c>
      <c r="J8" s="959">
        <v>0</v>
      </c>
      <c r="K8" s="959">
        <v>70.149153211963039</v>
      </c>
    </row>
    <row r="9" spans="1:11" s="277" customFormat="1">
      <c r="A9" s="940">
        <v>45504</v>
      </c>
      <c r="B9" s="959">
        <v>72.424865564994718</v>
      </c>
      <c r="C9" s="959">
        <v>1.1803424338053543</v>
      </c>
      <c r="D9" s="959">
        <v>0</v>
      </c>
      <c r="E9" s="959">
        <v>0</v>
      </c>
      <c r="F9" s="959">
        <v>26.394792001199935</v>
      </c>
      <c r="G9" s="959">
        <v>33.457483855485556</v>
      </c>
      <c r="H9" s="959">
        <v>0</v>
      </c>
      <c r="I9" s="959">
        <v>0</v>
      </c>
      <c r="J9" s="959">
        <v>0</v>
      </c>
      <c r="K9" s="959">
        <v>66.542516144514423</v>
      </c>
    </row>
    <row r="10" spans="1:11" s="277" customFormat="1">
      <c r="A10" s="940">
        <v>45535</v>
      </c>
      <c r="B10" s="959">
        <v>70.176588774902797</v>
      </c>
      <c r="C10" s="959">
        <v>1.2217531136517303</v>
      </c>
      <c r="D10" s="959">
        <v>0</v>
      </c>
      <c r="E10" s="959">
        <v>0</v>
      </c>
      <c r="F10" s="959">
        <v>28.601658111445481</v>
      </c>
      <c r="G10" s="959">
        <v>32.508907022815393</v>
      </c>
      <c r="H10" s="959">
        <v>3.5259844449544962E-2</v>
      </c>
      <c r="I10" s="959">
        <v>0</v>
      </c>
      <c r="J10" s="959">
        <v>0</v>
      </c>
      <c r="K10" s="959">
        <v>67.45583313273508</v>
      </c>
    </row>
    <row r="11" spans="1:11" s="277" customFormat="1">
      <c r="A11" s="940">
        <v>45565</v>
      </c>
      <c r="B11" s="959">
        <v>71.53</v>
      </c>
      <c r="C11" s="959">
        <v>1.31</v>
      </c>
      <c r="D11" s="959">
        <v>0</v>
      </c>
      <c r="E11" s="959">
        <v>0</v>
      </c>
      <c r="F11" s="959">
        <v>27.16</v>
      </c>
      <c r="G11" s="959">
        <v>39.06</v>
      </c>
      <c r="H11" s="959">
        <v>11.11</v>
      </c>
      <c r="I11" s="959">
        <v>0</v>
      </c>
      <c r="J11" s="959">
        <v>0</v>
      </c>
      <c r="K11" s="959">
        <v>49.83</v>
      </c>
    </row>
    <row r="12" spans="1:11" s="277" customFormat="1">
      <c r="A12" s="940">
        <v>45596</v>
      </c>
      <c r="B12" s="959">
        <v>69.325663711237283</v>
      </c>
      <c r="C12" s="959">
        <v>1.3965785801362289</v>
      </c>
      <c r="D12" s="959">
        <v>0</v>
      </c>
      <c r="E12" s="959">
        <v>0</v>
      </c>
      <c r="F12" s="959">
        <v>29.277757708626488</v>
      </c>
      <c r="G12" s="959">
        <v>40.447737139784238</v>
      </c>
      <c r="H12" s="959">
        <v>12.134941453004618</v>
      </c>
      <c r="I12" s="959">
        <v>0</v>
      </c>
      <c r="J12" s="959">
        <v>0</v>
      </c>
      <c r="K12" s="959">
        <v>47.417321407211155</v>
      </c>
    </row>
    <row r="13" spans="1:11" s="277" customFormat="1">
      <c r="A13" s="940">
        <v>45626</v>
      </c>
      <c r="B13" s="959">
        <v>68.7</v>
      </c>
      <c r="C13" s="959">
        <v>1.84</v>
      </c>
      <c r="D13" s="959">
        <v>0</v>
      </c>
      <c r="E13" s="959">
        <v>0</v>
      </c>
      <c r="F13" s="959">
        <v>29.46</v>
      </c>
      <c r="G13" s="959">
        <v>32.14</v>
      </c>
      <c r="H13" s="959">
        <v>12.44</v>
      </c>
      <c r="I13" s="959">
        <v>0</v>
      </c>
      <c r="J13" s="959">
        <v>0</v>
      </c>
      <c r="K13" s="959">
        <v>55.42</v>
      </c>
    </row>
    <row r="14" spans="1:11" s="277" customFormat="1">
      <c r="A14" s="940" t="s">
        <v>1452</v>
      </c>
      <c r="B14" s="959">
        <v>67.645391545076976</v>
      </c>
      <c r="C14" s="959">
        <v>2.6713750748390814</v>
      </c>
      <c r="D14" s="959">
        <v>0</v>
      </c>
      <c r="E14" s="959">
        <v>0</v>
      </c>
      <c r="F14" s="959">
        <v>29.683233380083944</v>
      </c>
      <c r="G14" s="959">
        <v>39.306422887916987</v>
      </c>
      <c r="H14" s="959">
        <v>0</v>
      </c>
      <c r="I14" s="959">
        <v>0</v>
      </c>
      <c r="J14" s="959">
        <v>0</v>
      </c>
      <c r="K14" s="959">
        <v>60.693577112083005</v>
      </c>
    </row>
    <row r="15" spans="1:11" s="277" customFormat="1">
      <c r="A15" s="500"/>
      <c r="B15" s="524"/>
      <c r="C15" s="524"/>
      <c r="D15" s="524"/>
      <c r="E15" s="524"/>
      <c r="F15" s="524"/>
      <c r="G15" s="524"/>
      <c r="H15" s="524"/>
      <c r="I15" s="524"/>
      <c r="J15" s="524"/>
      <c r="K15" s="524"/>
    </row>
    <row r="16" spans="1:11" s="277" customFormat="1">
      <c r="A16" s="413" t="s">
        <v>1422</v>
      </c>
      <c r="B16" s="524"/>
      <c r="C16" s="524"/>
      <c r="D16" s="524"/>
      <c r="E16" s="524"/>
      <c r="F16" s="524"/>
      <c r="G16" s="524"/>
      <c r="H16" s="524"/>
      <c r="I16" s="524"/>
      <c r="J16" s="524"/>
      <c r="K16" s="524"/>
    </row>
    <row r="17" spans="1:11" s="277" customFormat="1">
      <c r="A17" s="1637" t="s">
        <v>301</v>
      </c>
      <c r="B17" s="1637"/>
      <c r="C17" s="1637"/>
      <c r="D17" s="1637"/>
      <c r="E17" s="1637"/>
      <c r="F17" s="1637"/>
      <c r="G17" s="1637"/>
      <c r="H17" s="1637"/>
      <c r="I17" s="1637"/>
      <c r="J17" s="1637"/>
      <c r="K17" s="1637"/>
    </row>
    <row r="18" spans="1:11" s="277" customFormat="1">
      <c r="A18" s="515"/>
    </row>
    <row r="19" spans="1:11" s="277" customFormat="1">
      <c r="A19" s="493"/>
      <c r="B19" s="493"/>
      <c r="C19" s="493"/>
      <c r="D19" s="493"/>
      <c r="E19" s="493"/>
      <c r="F19" s="493"/>
      <c r="G19" s="493"/>
      <c r="H19" s="493"/>
      <c r="I19" s="493"/>
      <c r="J19" s="493"/>
      <c r="K19" s="493"/>
    </row>
  </sheetData>
  <mergeCells count="4">
    <mergeCell ref="A2:A3"/>
    <mergeCell ref="B2:F2"/>
    <mergeCell ref="G2:K2"/>
    <mergeCell ref="A17:K17"/>
  </mergeCells>
  <printOptions horizontalCentered="1"/>
  <pageMargins left="0.78431372549019618" right="0.78431372549019618" top="0.98039215686274517" bottom="0.98039215686274517" header="0.50980392156862753" footer="0.50980392156862753"/>
  <pageSetup paperSize="9" scale="80" orientation="landscape" useFirstPageNumber="1"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zoomScale="110" zoomScaleNormal="110" workbookViewId="0"/>
  </sheetViews>
  <sheetFormatPr defaultColWidth="9.140625" defaultRowHeight="15"/>
  <cols>
    <col min="1" max="11" width="14.5703125" style="493" bestFit="1" customWidth="1"/>
    <col min="12" max="12" width="5" style="493" bestFit="1" customWidth="1"/>
    <col min="13" max="16384" width="9.140625" style="493"/>
  </cols>
  <sheetData>
    <row r="1" spans="1:11">
      <c r="A1" s="509" t="s">
        <v>31</v>
      </c>
      <c r="B1" s="509"/>
      <c r="C1" s="509"/>
      <c r="D1" s="509"/>
      <c r="E1" s="509"/>
      <c r="F1" s="509"/>
      <c r="G1" s="509"/>
      <c r="H1" s="509"/>
      <c r="I1" s="509"/>
      <c r="J1" s="509"/>
      <c r="K1" s="509"/>
    </row>
    <row r="2" spans="1:11" s="277" customFormat="1">
      <c r="A2" s="1673" t="s">
        <v>167</v>
      </c>
      <c r="B2" s="1678" t="s">
        <v>297</v>
      </c>
      <c r="C2" s="1679"/>
      <c r="D2" s="1679"/>
      <c r="E2" s="1679"/>
      <c r="F2" s="1680"/>
      <c r="G2" s="1678" t="s">
        <v>489</v>
      </c>
      <c r="H2" s="1679"/>
      <c r="I2" s="1679"/>
      <c r="J2" s="1679"/>
      <c r="K2" s="1680"/>
    </row>
    <row r="3" spans="1:11" s="277" customFormat="1">
      <c r="A3" s="1599"/>
      <c r="B3" s="965" t="s">
        <v>490</v>
      </c>
      <c r="C3" s="965" t="s">
        <v>299</v>
      </c>
      <c r="D3" s="965" t="s">
        <v>77</v>
      </c>
      <c r="E3" s="965" t="s">
        <v>300</v>
      </c>
      <c r="F3" s="965" t="s">
        <v>296</v>
      </c>
      <c r="G3" s="965" t="s">
        <v>490</v>
      </c>
      <c r="H3" s="965" t="s">
        <v>299</v>
      </c>
      <c r="I3" s="965" t="s">
        <v>77</v>
      </c>
      <c r="J3" s="965" t="s">
        <v>300</v>
      </c>
      <c r="K3" s="965" t="s">
        <v>296</v>
      </c>
    </row>
    <row r="4" spans="1:11" s="277" customFormat="1">
      <c r="A4" s="963" t="s">
        <v>476</v>
      </c>
      <c r="B4" s="962">
        <v>59.72</v>
      </c>
      <c r="C4" s="962">
        <v>6</v>
      </c>
      <c r="D4" s="962">
        <v>0.03</v>
      </c>
      <c r="E4" s="962">
        <v>0</v>
      </c>
      <c r="F4" s="962">
        <v>34.25</v>
      </c>
      <c r="G4" s="962">
        <v>22.74</v>
      </c>
      <c r="H4" s="962">
        <v>20.55</v>
      </c>
      <c r="I4" s="962">
        <v>8.4</v>
      </c>
      <c r="J4" s="962">
        <v>0</v>
      </c>
      <c r="K4" s="962">
        <v>48.31</v>
      </c>
    </row>
    <row r="5" spans="1:11" s="277" customFormat="1">
      <c r="A5" s="956" t="s">
        <v>674</v>
      </c>
      <c r="B5" s="960">
        <v>59.94</v>
      </c>
      <c r="C5" s="960">
        <v>7.12</v>
      </c>
      <c r="D5" s="960">
        <v>0.05</v>
      </c>
      <c r="E5" s="960">
        <v>0</v>
      </c>
      <c r="F5" s="960">
        <v>32.89</v>
      </c>
      <c r="G5" s="960">
        <v>21.61</v>
      </c>
      <c r="H5" s="960">
        <v>21.73</v>
      </c>
      <c r="I5" s="960">
        <v>10.4</v>
      </c>
      <c r="J5" s="960">
        <v>0</v>
      </c>
      <c r="K5" s="960">
        <v>46.26</v>
      </c>
    </row>
    <row r="6" spans="1:11" s="277" customFormat="1">
      <c r="A6" s="940">
        <v>45412</v>
      </c>
      <c r="B6" s="959">
        <v>58.53</v>
      </c>
      <c r="C6" s="959">
        <v>7.66</v>
      </c>
      <c r="D6" s="959">
        <v>0.04</v>
      </c>
      <c r="E6" s="959">
        <v>0</v>
      </c>
      <c r="F6" s="959">
        <v>33.76</v>
      </c>
      <c r="G6" s="959">
        <v>20.49</v>
      </c>
      <c r="H6" s="959">
        <v>18.71</v>
      </c>
      <c r="I6" s="959">
        <v>6.83</v>
      </c>
      <c r="J6" s="959">
        <v>0</v>
      </c>
      <c r="K6" s="959">
        <v>53.97</v>
      </c>
    </row>
    <row r="7" spans="1:11" s="277" customFormat="1">
      <c r="A7" s="940">
        <v>45443</v>
      </c>
      <c r="B7" s="959">
        <v>59.47</v>
      </c>
      <c r="C7" s="959">
        <v>6.96</v>
      </c>
      <c r="D7" s="959">
        <v>0.04</v>
      </c>
      <c r="E7" s="959">
        <v>0</v>
      </c>
      <c r="F7" s="959">
        <v>33.520000000000003</v>
      </c>
      <c r="G7" s="959">
        <v>20.46</v>
      </c>
      <c r="H7" s="959">
        <v>23.88</v>
      </c>
      <c r="I7" s="959">
        <v>8.77</v>
      </c>
      <c r="J7" s="959">
        <v>0</v>
      </c>
      <c r="K7" s="959">
        <v>46.89</v>
      </c>
    </row>
    <row r="8" spans="1:11" s="277" customFormat="1">
      <c r="A8" s="940">
        <v>45473</v>
      </c>
      <c r="B8" s="959">
        <v>58.62</v>
      </c>
      <c r="C8" s="959">
        <v>6.6</v>
      </c>
      <c r="D8" s="959">
        <v>0.05</v>
      </c>
      <c r="E8" s="959">
        <v>0</v>
      </c>
      <c r="F8" s="959">
        <v>34.729999999999997</v>
      </c>
      <c r="G8" s="959">
        <v>19.309999999999999</v>
      </c>
      <c r="H8" s="959">
        <v>17.84</v>
      </c>
      <c r="I8" s="959">
        <v>6.46</v>
      </c>
      <c r="J8" s="959">
        <v>0</v>
      </c>
      <c r="K8" s="959">
        <v>56.39</v>
      </c>
    </row>
    <row r="9" spans="1:11" s="277" customFormat="1">
      <c r="A9" s="940">
        <v>45504</v>
      </c>
      <c r="B9" s="959">
        <v>59.88</v>
      </c>
      <c r="C9" s="959">
        <v>6.53</v>
      </c>
      <c r="D9" s="959">
        <v>0.04</v>
      </c>
      <c r="E9" s="959">
        <v>0</v>
      </c>
      <c r="F9" s="959">
        <v>33.549999999999997</v>
      </c>
      <c r="G9" s="959">
        <v>18.62</v>
      </c>
      <c r="H9" s="959">
        <v>18.77</v>
      </c>
      <c r="I9" s="959">
        <v>6.79</v>
      </c>
      <c r="J9" s="959">
        <v>0</v>
      </c>
      <c r="K9" s="959">
        <v>55.81</v>
      </c>
    </row>
    <row r="10" spans="1:11" s="277" customFormat="1">
      <c r="A10" s="940">
        <v>45535</v>
      </c>
      <c r="B10" s="959">
        <v>61.07</v>
      </c>
      <c r="C10" s="959">
        <v>6.97</v>
      </c>
      <c r="D10" s="959">
        <v>0.05</v>
      </c>
      <c r="E10" s="959">
        <v>0</v>
      </c>
      <c r="F10" s="959">
        <v>31.92</v>
      </c>
      <c r="G10" s="959">
        <v>19.670000000000002</v>
      </c>
      <c r="H10" s="959">
        <v>19</v>
      </c>
      <c r="I10" s="959">
        <v>6.92</v>
      </c>
      <c r="J10" s="959">
        <v>0</v>
      </c>
      <c r="K10" s="959">
        <v>54.4</v>
      </c>
    </row>
    <row r="11" spans="1:11" s="277" customFormat="1">
      <c r="A11" s="940">
        <v>45565</v>
      </c>
      <c r="B11" s="959">
        <v>61.14</v>
      </c>
      <c r="C11" s="959">
        <v>7.04</v>
      </c>
      <c r="D11" s="959">
        <v>0.05</v>
      </c>
      <c r="E11" s="959">
        <v>0</v>
      </c>
      <c r="F11" s="959">
        <v>31.78</v>
      </c>
      <c r="G11" s="959">
        <v>19.84</v>
      </c>
      <c r="H11" s="959">
        <v>19.809999999999999</v>
      </c>
      <c r="I11" s="959">
        <v>5.48</v>
      </c>
      <c r="J11" s="959">
        <v>0</v>
      </c>
      <c r="K11" s="959">
        <v>54.87</v>
      </c>
    </row>
    <row r="12" spans="1:11" s="277" customFormat="1">
      <c r="A12" s="940">
        <v>45596</v>
      </c>
      <c r="B12" s="959">
        <v>59.25</v>
      </c>
      <c r="C12" s="959">
        <v>7.07</v>
      </c>
      <c r="D12" s="959">
        <v>0.04</v>
      </c>
      <c r="E12" s="959">
        <v>0</v>
      </c>
      <c r="F12" s="959">
        <v>33.64</v>
      </c>
      <c r="G12" s="959">
        <v>19.579999999999998</v>
      </c>
      <c r="H12" s="959">
        <v>21.03</v>
      </c>
      <c r="I12" s="959">
        <v>8.35</v>
      </c>
      <c r="J12" s="959">
        <v>0</v>
      </c>
      <c r="K12" s="959">
        <v>51.04</v>
      </c>
    </row>
    <row r="13" spans="1:11" s="277" customFormat="1">
      <c r="A13" s="940">
        <v>45626</v>
      </c>
      <c r="B13" s="959">
        <v>61.92</v>
      </c>
      <c r="C13" s="959">
        <v>7.69</v>
      </c>
      <c r="D13" s="959">
        <v>0.05</v>
      </c>
      <c r="E13" s="959">
        <v>0</v>
      </c>
      <c r="F13" s="959">
        <v>30.34</v>
      </c>
      <c r="G13" s="959">
        <v>21.02</v>
      </c>
      <c r="H13" s="959">
        <v>18.760000000000002</v>
      </c>
      <c r="I13" s="959">
        <v>8.48</v>
      </c>
      <c r="J13" s="959">
        <v>0</v>
      </c>
      <c r="K13" s="959">
        <v>51.74</v>
      </c>
    </row>
    <row r="14" spans="1:11" s="277" customFormat="1">
      <c r="A14" s="940" t="s">
        <v>1452</v>
      </c>
      <c r="B14" s="959">
        <v>59.56</v>
      </c>
      <c r="C14" s="959">
        <v>8.2799999999999994</v>
      </c>
      <c r="D14" s="959">
        <v>0.08</v>
      </c>
      <c r="E14" s="959">
        <v>0</v>
      </c>
      <c r="F14" s="959">
        <v>32.07</v>
      </c>
      <c r="G14" s="959">
        <v>21.61</v>
      </c>
      <c r="H14" s="959">
        <v>21.73</v>
      </c>
      <c r="I14" s="959">
        <v>10.4</v>
      </c>
      <c r="J14" s="959">
        <v>0</v>
      </c>
      <c r="K14" s="959">
        <v>46.26</v>
      </c>
    </row>
    <row r="15" spans="1:11" s="277" customFormat="1">
      <c r="A15" s="500"/>
      <c r="B15" s="524"/>
      <c r="C15" s="524"/>
      <c r="D15" s="524"/>
      <c r="E15" s="524"/>
      <c r="F15" s="524"/>
      <c r="G15" s="524"/>
      <c r="H15" s="524"/>
      <c r="I15" s="524"/>
      <c r="J15" s="524"/>
      <c r="K15" s="524"/>
    </row>
    <row r="16" spans="1:11" s="277" customFormat="1">
      <c r="A16" s="413" t="s">
        <v>1422</v>
      </c>
      <c r="B16" s="525"/>
      <c r="C16" s="525"/>
      <c r="D16" s="525"/>
      <c r="E16" s="525"/>
      <c r="F16" s="525"/>
      <c r="G16" s="525"/>
      <c r="H16" s="525"/>
      <c r="I16" s="525"/>
      <c r="J16" s="525"/>
      <c r="K16" s="525"/>
    </row>
    <row r="17" spans="1:11" s="277" customFormat="1" ht="15" customHeight="1">
      <c r="A17" s="1683" t="s">
        <v>303</v>
      </c>
      <c r="B17" s="1683"/>
      <c r="C17" s="1683"/>
      <c r="D17" s="1683"/>
      <c r="E17" s="1683"/>
      <c r="F17" s="1683"/>
      <c r="G17" s="1683"/>
      <c r="H17" s="1683"/>
      <c r="I17" s="1683"/>
      <c r="J17" s="1683"/>
      <c r="K17" s="1683"/>
    </row>
    <row r="18" spans="1:11" s="277" customFormat="1">
      <c r="A18" s="515"/>
    </row>
    <row r="19" spans="1:11" s="277" customFormat="1">
      <c r="A19" s="493"/>
      <c r="B19" s="493"/>
      <c r="C19" s="493"/>
      <c r="D19" s="493"/>
      <c r="E19" s="493"/>
      <c r="F19" s="493"/>
      <c r="G19" s="493"/>
      <c r="H19" s="493"/>
      <c r="I19" s="493"/>
      <c r="J19" s="493"/>
      <c r="K19" s="493"/>
    </row>
  </sheetData>
  <mergeCells count="4">
    <mergeCell ref="A2:A3"/>
    <mergeCell ref="B2:F2"/>
    <mergeCell ref="G2:K2"/>
    <mergeCell ref="A17:K17"/>
  </mergeCells>
  <printOptions horizontalCentered="1"/>
  <pageMargins left="0.78431372549019618" right="0.78431372549019618" top="0.98039215686274517" bottom="0.98039215686274517" header="0.50980392156862753" footer="0.50980392156862753"/>
  <pageSetup paperSize="9" scale="8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showGridLines="0" workbookViewId="0">
      <selection sqref="A1:J1"/>
    </sheetView>
  </sheetViews>
  <sheetFormatPr defaultRowHeight="15"/>
  <cols>
    <col min="1" max="1" width="6.42578125" style="232" bestFit="1" customWidth="1"/>
    <col min="2" max="2" width="32.28515625" style="232" bestFit="1" customWidth="1"/>
    <col min="3" max="3" width="81.140625" style="232" bestFit="1" customWidth="1"/>
    <col min="4" max="4" width="11.28515625" style="9" bestFit="1" customWidth="1"/>
    <col min="5" max="6" width="11.28515625" style="10" bestFit="1" customWidth="1"/>
    <col min="7" max="7" width="12.42578125" style="232" bestFit="1" customWidth="1"/>
    <col min="8" max="8" width="9.42578125" style="232" bestFit="1" customWidth="1"/>
    <col min="9" max="9" width="12.7109375" style="232" customWidth="1"/>
    <col min="10" max="10" width="10.140625" style="232" customWidth="1"/>
    <col min="11" max="16384" width="9.140625" style="232"/>
  </cols>
  <sheetData>
    <row r="1" spans="1:13">
      <c r="A1" s="1477" t="s">
        <v>1353</v>
      </c>
      <c r="B1" s="1477"/>
      <c r="C1" s="1477"/>
      <c r="D1" s="1477"/>
      <c r="E1" s="1477"/>
      <c r="F1" s="1477"/>
      <c r="G1" s="1477"/>
      <c r="H1" s="1477"/>
      <c r="I1" s="1477"/>
      <c r="J1" s="1477"/>
      <c r="K1" s="4"/>
    </row>
    <row r="2" spans="1:13">
      <c r="A2" s="1478" t="s">
        <v>102</v>
      </c>
      <c r="B2" s="1478" t="s">
        <v>103</v>
      </c>
      <c r="C2" s="1480" t="s">
        <v>104</v>
      </c>
      <c r="D2" s="1482" t="s">
        <v>105</v>
      </c>
      <c r="E2" s="1484" t="s">
        <v>106</v>
      </c>
      <c r="F2" s="1486" t="s">
        <v>107</v>
      </c>
      <c r="G2" s="1488" t="s">
        <v>108</v>
      </c>
      <c r="H2" s="1489"/>
      <c r="I2" s="1490" t="s">
        <v>109</v>
      </c>
      <c r="J2" s="1478" t="s">
        <v>110</v>
      </c>
      <c r="K2" s="5"/>
    </row>
    <row r="3" spans="1:13" ht="60">
      <c r="A3" s="1479"/>
      <c r="B3" s="1479"/>
      <c r="C3" s="1481"/>
      <c r="D3" s="1483"/>
      <c r="E3" s="1485"/>
      <c r="F3" s="1487"/>
      <c r="G3" s="783" t="s">
        <v>111</v>
      </c>
      <c r="H3" s="783" t="s">
        <v>112</v>
      </c>
      <c r="I3" s="1491"/>
      <c r="J3" s="1479"/>
      <c r="K3" s="5"/>
    </row>
    <row r="4" spans="1:13">
      <c r="A4" s="197">
        <v>1</v>
      </c>
      <c r="B4" s="291" t="s">
        <v>1400</v>
      </c>
      <c r="C4" s="291" t="s">
        <v>1401</v>
      </c>
      <c r="D4" s="167">
        <v>45540</v>
      </c>
      <c r="E4" s="167">
        <v>45616</v>
      </c>
      <c r="F4" s="167">
        <v>45629</v>
      </c>
      <c r="G4" s="302">
        <v>6099548</v>
      </c>
      <c r="H4" s="303">
        <v>26</v>
      </c>
      <c r="I4" s="302">
        <v>41</v>
      </c>
      <c r="J4" s="304">
        <v>25</v>
      </c>
      <c r="K4" s="6"/>
    </row>
    <row r="5" spans="1:13">
      <c r="A5" s="197">
        <v>2</v>
      </c>
      <c r="B5" s="291" t="s">
        <v>1402</v>
      </c>
      <c r="C5" s="291" t="s">
        <v>1403</v>
      </c>
      <c r="D5" s="167">
        <v>45558</v>
      </c>
      <c r="E5" s="167">
        <v>45637</v>
      </c>
      <c r="F5" s="167">
        <v>45650</v>
      </c>
      <c r="G5" s="302">
        <v>1300078</v>
      </c>
      <c r="H5" s="302">
        <v>26</v>
      </c>
      <c r="I5" s="302">
        <v>8.5</v>
      </c>
      <c r="J5" s="304">
        <v>1.1100000000000001</v>
      </c>
      <c r="K5" s="7"/>
      <c r="L5" s="8"/>
    </row>
    <row r="6" spans="1:13">
      <c r="A6" s="197">
        <v>3</v>
      </c>
      <c r="B6" s="291" t="s">
        <v>1404</v>
      </c>
      <c r="C6" s="291" t="s">
        <v>1405</v>
      </c>
      <c r="D6" s="167">
        <v>45502</v>
      </c>
      <c r="E6" s="167">
        <v>45639</v>
      </c>
      <c r="F6" s="167">
        <v>45653</v>
      </c>
      <c r="G6" s="302">
        <v>11045811</v>
      </c>
      <c r="H6" s="302">
        <v>26</v>
      </c>
      <c r="I6" s="302">
        <v>14.33</v>
      </c>
      <c r="J6" s="304">
        <v>15.82</v>
      </c>
      <c r="K6" s="11"/>
      <c r="L6" s="8"/>
    </row>
    <row r="7" spans="1:13">
      <c r="A7" s="197">
        <v>4</v>
      </c>
      <c r="B7" s="291" t="s">
        <v>1406</v>
      </c>
      <c r="C7" s="291" t="s">
        <v>1407</v>
      </c>
      <c r="D7" s="167">
        <v>45412</v>
      </c>
      <c r="E7" s="167">
        <v>45638</v>
      </c>
      <c r="F7" s="167">
        <v>45652</v>
      </c>
      <c r="G7" s="302">
        <v>5099035</v>
      </c>
      <c r="H7" s="302">
        <v>26</v>
      </c>
      <c r="I7" s="302">
        <v>1094.96</v>
      </c>
      <c r="J7" s="304">
        <v>558.32000000000005</v>
      </c>
      <c r="K7" s="11"/>
      <c r="L7" s="8"/>
    </row>
    <row r="8" spans="1:13">
      <c r="K8" s="7"/>
      <c r="L8" s="7"/>
      <c r="M8" s="7"/>
    </row>
    <row r="9" spans="1:13">
      <c r="A9" s="187" t="s">
        <v>127</v>
      </c>
      <c r="K9" s="7"/>
      <c r="L9" s="7"/>
      <c r="M9" s="7"/>
    </row>
    <row r="10" spans="1:13">
      <c r="K10" s="7"/>
      <c r="L10" s="7"/>
      <c r="M10" s="7"/>
    </row>
    <row r="11" spans="1:13">
      <c r="K11" s="7"/>
      <c r="L11" s="7"/>
      <c r="M11" s="7"/>
    </row>
    <row r="12" spans="1:13">
      <c r="K12" s="7"/>
      <c r="L12" s="7"/>
      <c r="M12" s="7"/>
    </row>
    <row r="13" spans="1:13">
      <c r="K13" s="7"/>
      <c r="L13" s="7"/>
      <c r="M13" s="7"/>
    </row>
  </sheetData>
  <mergeCells count="10">
    <mergeCell ref="A1:J1"/>
    <mergeCell ref="A2:A3"/>
    <mergeCell ref="B2:B3"/>
    <mergeCell ref="C2:C3"/>
    <mergeCell ref="D2:D3"/>
    <mergeCell ref="E2:E3"/>
    <mergeCell ref="F2:F3"/>
    <mergeCell ref="G2:H2"/>
    <mergeCell ref="I2:I3"/>
    <mergeCell ref="J2:J3"/>
  </mergeCells>
  <printOptions horizontalCentered="1"/>
  <pageMargins left="0.70866141732283472" right="0.70866141732283472" top="0.74803149606299213" bottom="0.74803149606299213" header="0.31496062992125984" footer="0.31496062992125984"/>
  <pageSetup paperSize="9" scale="66"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workbookViewId="0"/>
  </sheetViews>
  <sheetFormatPr defaultColWidth="9.140625" defaultRowHeight="15"/>
  <cols>
    <col min="1" max="2" width="14.5703125" style="493" bestFit="1" customWidth="1"/>
    <col min="3" max="3" width="13.5703125" style="493" customWidth="1"/>
    <col min="4" max="4" width="13.85546875" style="493" customWidth="1"/>
    <col min="5" max="7" width="14.5703125" style="493" bestFit="1" customWidth="1"/>
    <col min="8" max="8" width="15" style="493" bestFit="1" customWidth="1"/>
    <col min="9" max="9" width="14.42578125" style="493" bestFit="1" customWidth="1"/>
    <col min="10" max="11" width="14.5703125" style="493" bestFit="1" customWidth="1"/>
    <col min="12" max="12" width="4.5703125" style="493" bestFit="1" customWidth="1"/>
    <col min="13" max="16384" width="9.140625" style="493"/>
  </cols>
  <sheetData>
    <row r="1" spans="1:11">
      <c r="A1" s="146" t="s">
        <v>32</v>
      </c>
      <c r="B1" s="509"/>
      <c r="C1" s="509"/>
      <c r="D1" s="509"/>
      <c r="E1" s="509"/>
      <c r="F1" s="509"/>
      <c r="G1" s="509"/>
      <c r="H1" s="509"/>
    </row>
    <row r="2" spans="1:11" s="277" customFormat="1" ht="18" customHeight="1">
      <c r="A2" s="1678" t="s">
        <v>491</v>
      </c>
      <c r="B2" s="1679"/>
      <c r="C2" s="1679"/>
      <c r="D2" s="1679"/>
      <c r="E2" s="1679"/>
      <c r="F2" s="1679"/>
      <c r="G2" s="1679"/>
      <c r="H2" s="1679"/>
      <c r="I2" s="1679"/>
      <c r="J2" s="1679"/>
      <c r="K2" s="1680"/>
    </row>
    <row r="3" spans="1:11" s="277" customFormat="1" ht="27.75" customHeight="1">
      <c r="A3" s="967" t="s">
        <v>167</v>
      </c>
      <c r="B3" s="966" t="s">
        <v>492</v>
      </c>
      <c r="C3" s="966" t="s">
        <v>493</v>
      </c>
      <c r="D3" s="966" t="s">
        <v>494</v>
      </c>
      <c r="E3" s="966" t="s">
        <v>495</v>
      </c>
      <c r="F3" s="966" t="s">
        <v>496</v>
      </c>
      <c r="G3" s="966" t="s">
        <v>421</v>
      </c>
      <c r="H3" s="966" t="s">
        <v>497</v>
      </c>
      <c r="I3" s="966" t="s">
        <v>498</v>
      </c>
      <c r="J3" s="966" t="s">
        <v>499</v>
      </c>
      <c r="K3" s="966" t="s">
        <v>500</v>
      </c>
    </row>
    <row r="4" spans="1:11" s="495" customFormat="1" ht="18" customHeight="1">
      <c r="A4" s="963" t="s">
        <v>476</v>
      </c>
      <c r="B4" s="962">
        <v>100</v>
      </c>
      <c r="C4" s="962">
        <v>1.2745228704333337E-4</v>
      </c>
      <c r="D4" s="962">
        <v>6.3109314694256465E-3</v>
      </c>
      <c r="E4" s="962">
        <v>0</v>
      </c>
      <c r="F4" s="962">
        <v>0</v>
      </c>
      <c r="G4" s="962">
        <v>0</v>
      </c>
      <c r="H4" s="962">
        <v>0</v>
      </c>
      <c r="I4" s="962">
        <v>0</v>
      </c>
      <c r="J4" s="962">
        <v>0</v>
      </c>
      <c r="K4" s="962">
        <v>0</v>
      </c>
    </row>
    <row r="5" spans="1:11" s="495" customFormat="1" ht="18" customHeight="1">
      <c r="A5" s="956" t="s">
        <v>674</v>
      </c>
      <c r="B5" s="960">
        <v>72.705423001807262</v>
      </c>
      <c r="C5" s="960">
        <v>0</v>
      </c>
      <c r="D5" s="960">
        <v>27.294576893068239</v>
      </c>
      <c r="E5" s="960">
        <v>0</v>
      </c>
      <c r="F5" s="960">
        <v>0</v>
      </c>
      <c r="G5" s="960">
        <v>0</v>
      </c>
      <c r="H5" s="960">
        <v>0</v>
      </c>
      <c r="I5" s="960">
        <v>0</v>
      </c>
      <c r="J5" s="960">
        <v>0</v>
      </c>
      <c r="K5" s="960">
        <v>0</v>
      </c>
    </row>
    <row r="6" spans="1:11" s="277" customFormat="1" ht="18" customHeight="1">
      <c r="A6" s="940">
        <v>45412</v>
      </c>
      <c r="B6" s="959">
        <v>69.02</v>
      </c>
      <c r="C6" s="959">
        <v>0</v>
      </c>
      <c r="D6" s="959">
        <v>30.98</v>
      </c>
      <c r="E6" s="959">
        <v>0</v>
      </c>
      <c r="F6" s="959">
        <v>0</v>
      </c>
      <c r="G6" s="959">
        <v>0</v>
      </c>
      <c r="H6" s="959">
        <v>0</v>
      </c>
      <c r="I6" s="959">
        <v>0</v>
      </c>
      <c r="J6" s="959">
        <v>0</v>
      </c>
      <c r="K6" s="959">
        <v>0</v>
      </c>
    </row>
    <row r="7" spans="1:11" s="277" customFormat="1" ht="18" customHeight="1">
      <c r="A7" s="940">
        <v>45443</v>
      </c>
      <c r="B7" s="959">
        <v>77.45</v>
      </c>
      <c r="C7" s="959">
        <v>0</v>
      </c>
      <c r="D7" s="959">
        <v>22.55</v>
      </c>
      <c r="E7" s="959">
        <v>0</v>
      </c>
      <c r="F7" s="959">
        <v>0</v>
      </c>
      <c r="G7" s="959">
        <v>0</v>
      </c>
      <c r="H7" s="959">
        <v>0</v>
      </c>
      <c r="I7" s="959">
        <v>0</v>
      </c>
      <c r="J7" s="959">
        <v>0</v>
      </c>
      <c r="K7" s="959">
        <v>0</v>
      </c>
    </row>
    <row r="8" spans="1:11" s="277" customFormat="1" ht="18" customHeight="1">
      <c r="A8" s="940">
        <v>45473</v>
      </c>
      <c r="B8" s="959">
        <v>74.03</v>
      </c>
      <c r="C8" s="959">
        <v>0</v>
      </c>
      <c r="D8" s="959">
        <v>25.97</v>
      </c>
      <c r="E8" s="959">
        <v>0</v>
      </c>
      <c r="F8" s="959">
        <v>0</v>
      </c>
      <c r="G8" s="959">
        <v>0</v>
      </c>
      <c r="H8" s="959">
        <v>0</v>
      </c>
      <c r="I8" s="959">
        <v>0</v>
      </c>
      <c r="J8" s="959">
        <v>0</v>
      </c>
      <c r="K8" s="959">
        <v>0</v>
      </c>
    </row>
    <row r="9" spans="1:11" s="277" customFormat="1" ht="18" customHeight="1">
      <c r="A9" s="940">
        <v>45504</v>
      </c>
      <c r="B9" s="959">
        <v>67.165949969983359</v>
      </c>
      <c r="C9" s="959">
        <v>0</v>
      </c>
      <c r="D9" s="959">
        <v>32.834050030016641</v>
      </c>
      <c r="E9" s="959">
        <v>0</v>
      </c>
      <c r="F9" s="959">
        <v>0</v>
      </c>
      <c r="G9" s="959">
        <v>0</v>
      </c>
      <c r="H9" s="959">
        <v>0</v>
      </c>
      <c r="I9" s="959">
        <v>0</v>
      </c>
      <c r="J9" s="959">
        <v>0</v>
      </c>
      <c r="K9" s="959">
        <v>0</v>
      </c>
    </row>
    <row r="10" spans="1:11" s="277" customFormat="1" ht="18" customHeight="1">
      <c r="A10" s="940">
        <v>45535</v>
      </c>
      <c r="B10" s="959">
        <v>76.464981861323139</v>
      </c>
      <c r="C10" s="959">
        <v>0</v>
      </c>
      <c r="D10" s="959">
        <v>23.535018138676865</v>
      </c>
      <c r="E10" s="959">
        <v>0</v>
      </c>
      <c r="F10" s="959">
        <v>0</v>
      </c>
      <c r="G10" s="959">
        <v>0</v>
      </c>
      <c r="H10" s="959">
        <v>0</v>
      </c>
      <c r="I10" s="959">
        <v>0</v>
      </c>
      <c r="J10" s="959">
        <v>0</v>
      </c>
      <c r="K10" s="959">
        <v>0</v>
      </c>
    </row>
    <row r="11" spans="1:11" s="277" customFormat="1" ht="17.25" customHeight="1">
      <c r="A11" s="940">
        <v>45565</v>
      </c>
      <c r="B11" s="959">
        <v>69.180000000000007</v>
      </c>
      <c r="C11" s="959">
        <v>0</v>
      </c>
      <c r="D11" s="959">
        <v>30.82</v>
      </c>
      <c r="E11" s="959">
        <v>0</v>
      </c>
      <c r="F11" s="959">
        <v>0</v>
      </c>
      <c r="G11" s="959">
        <v>0</v>
      </c>
      <c r="H11" s="959">
        <v>0</v>
      </c>
      <c r="I11" s="959">
        <v>0</v>
      </c>
      <c r="J11" s="959">
        <v>0</v>
      </c>
      <c r="K11" s="959">
        <v>0</v>
      </c>
    </row>
    <row r="12" spans="1:11" s="277" customFormat="1" ht="15.75" customHeight="1">
      <c r="A12" s="940">
        <v>45596</v>
      </c>
      <c r="B12" s="959">
        <v>75.738830622786963</v>
      </c>
      <c r="C12" s="959">
        <v>1.761811875</v>
      </c>
      <c r="D12" s="959">
        <v>24.261168710522476</v>
      </c>
      <c r="E12" s="959">
        <v>0</v>
      </c>
      <c r="F12" s="959">
        <v>0</v>
      </c>
      <c r="G12" s="959">
        <v>0</v>
      </c>
      <c r="H12" s="959">
        <v>0</v>
      </c>
      <c r="I12" s="959">
        <v>0</v>
      </c>
      <c r="J12" s="959">
        <v>0</v>
      </c>
      <c r="K12" s="959">
        <v>0</v>
      </c>
    </row>
    <row r="13" spans="1:11" s="277" customFormat="1" ht="15.75" customHeight="1">
      <c r="A13" s="940">
        <v>45626</v>
      </c>
      <c r="B13" s="959">
        <v>69.538198894516228</v>
      </c>
      <c r="C13" s="959">
        <v>7.889672375</v>
      </c>
      <c r="D13" s="959">
        <v>30.46</v>
      </c>
      <c r="E13" s="959">
        <v>0</v>
      </c>
      <c r="F13" s="959">
        <v>0</v>
      </c>
      <c r="G13" s="959">
        <v>0</v>
      </c>
      <c r="H13" s="959">
        <v>0</v>
      </c>
      <c r="I13" s="959">
        <v>0</v>
      </c>
      <c r="J13" s="959">
        <v>0</v>
      </c>
      <c r="K13" s="959">
        <v>0</v>
      </c>
    </row>
    <row r="14" spans="1:11" s="277" customFormat="1">
      <c r="A14" s="940" t="s">
        <v>1452</v>
      </c>
      <c r="B14" s="959">
        <v>91.740936369885645</v>
      </c>
      <c r="C14" s="959">
        <v>5.0679999999999996</v>
      </c>
      <c r="D14" s="959">
        <v>8.2590608335261528</v>
      </c>
      <c r="E14" s="959">
        <v>0</v>
      </c>
      <c r="F14" s="959">
        <v>0</v>
      </c>
      <c r="G14" s="959">
        <v>0</v>
      </c>
      <c r="H14" s="959">
        <v>0</v>
      </c>
      <c r="I14" s="959">
        <v>0</v>
      </c>
      <c r="J14" s="959">
        <v>0</v>
      </c>
      <c r="K14" s="959">
        <v>0</v>
      </c>
    </row>
    <row r="15" spans="1:11" s="277" customFormat="1">
      <c r="A15" s="500"/>
      <c r="B15" s="524"/>
      <c r="C15" s="524"/>
      <c r="D15" s="524"/>
      <c r="E15" s="524"/>
      <c r="F15" s="524"/>
      <c r="G15" s="524"/>
      <c r="H15" s="524"/>
      <c r="I15" s="524"/>
      <c r="J15" s="524"/>
      <c r="K15" s="524"/>
    </row>
    <row r="16" spans="1:11" s="277" customFormat="1">
      <c r="A16" s="413" t="s">
        <v>1422</v>
      </c>
      <c r="B16" s="525"/>
      <c r="C16" s="525"/>
      <c r="D16" s="525"/>
      <c r="E16" s="525"/>
      <c r="F16" s="525"/>
      <c r="G16" s="525"/>
      <c r="H16" s="525"/>
      <c r="I16" s="525"/>
      <c r="J16" s="525"/>
      <c r="K16" s="525"/>
    </row>
    <row r="17" spans="1:6" s="277" customFormat="1">
      <c r="A17" s="1637" t="s">
        <v>301</v>
      </c>
      <c r="B17" s="1637"/>
      <c r="C17" s="1637"/>
      <c r="D17" s="1637"/>
      <c r="E17" s="1637"/>
      <c r="F17" s="1637"/>
    </row>
    <row r="18" spans="1:6" s="277" customFormat="1">
      <c r="A18" s="515" t="s">
        <v>1227</v>
      </c>
    </row>
    <row r="19" spans="1:6" s="277" customFormat="1">
      <c r="A19" s="493"/>
      <c r="B19" s="493"/>
      <c r="C19" s="493"/>
      <c r="D19" s="493"/>
      <c r="E19" s="493"/>
      <c r="F19" s="493"/>
    </row>
  </sheetData>
  <mergeCells count="2">
    <mergeCell ref="A2:K2"/>
    <mergeCell ref="A17:F17"/>
  </mergeCells>
  <printOptions horizontalCentered="1"/>
  <pageMargins left="0.78431372549019618" right="0.78431372549019618" top="0.98039215686274517" bottom="0.98039215686274517" header="0.50980392156862753" footer="0.50980392156862753"/>
  <pageSetup paperSize="9" scale="81" orientation="landscape" useFirstPageNumber="1"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workbookViewId="0"/>
  </sheetViews>
  <sheetFormatPr defaultColWidth="9.140625" defaultRowHeight="15"/>
  <cols>
    <col min="1" max="5" width="14.5703125" style="493" bestFit="1" customWidth="1"/>
    <col min="6" max="6" width="7.85546875" style="493" customWidth="1"/>
    <col min="7" max="16384" width="9.140625" style="493"/>
  </cols>
  <sheetData>
    <row r="1" spans="1:11" s="80" customFormat="1">
      <c r="A1" s="146" t="s">
        <v>33</v>
      </c>
      <c r="B1" s="146"/>
      <c r="C1" s="146"/>
      <c r="D1" s="146"/>
      <c r="E1" s="146"/>
    </row>
    <row r="2" spans="1:11" s="231" customFormat="1">
      <c r="A2" s="1684" t="s">
        <v>167</v>
      </c>
      <c r="B2" s="1685" t="s">
        <v>491</v>
      </c>
      <c r="C2" s="1685"/>
      <c r="D2" s="1685"/>
      <c r="E2" s="1686"/>
    </row>
    <row r="3" spans="1:11" s="231" customFormat="1">
      <c r="A3" s="1684"/>
      <c r="B3" s="888" t="s">
        <v>501</v>
      </c>
      <c r="C3" s="889" t="s">
        <v>502</v>
      </c>
      <c r="D3" s="889" t="s">
        <v>503</v>
      </c>
      <c r="E3" s="889" t="s">
        <v>504</v>
      </c>
    </row>
    <row r="4" spans="1:11" s="84" customFormat="1">
      <c r="A4" s="957" t="s">
        <v>476</v>
      </c>
      <c r="B4" s="970">
        <v>33.43</v>
      </c>
      <c r="C4" s="970">
        <v>45.18</v>
      </c>
      <c r="D4" s="970">
        <v>17.600000000000001</v>
      </c>
      <c r="E4" s="970">
        <v>3.79</v>
      </c>
    </row>
    <row r="5" spans="1:11" s="84" customFormat="1">
      <c r="A5" s="956" t="s">
        <v>674</v>
      </c>
      <c r="B5" s="969">
        <v>37.729999999999997</v>
      </c>
      <c r="C5" s="969">
        <v>39.049999999999997</v>
      </c>
      <c r="D5" s="969">
        <v>16.079999999999998</v>
      </c>
      <c r="E5" s="969">
        <v>7.13</v>
      </c>
    </row>
    <row r="6" spans="1:11" s="231" customFormat="1">
      <c r="A6" s="953">
        <v>45412</v>
      </c>
      <c r="B6" s="968">
        <v>36.08</v>
      </c>
      <c r="C6" s="968">
        <v>41.13</v>
      </c>
      <c r="D6" s="968">
        <v>16.36</v>
      </c>
      <c r="E6" s="968">
        <v>6.44</v>
      </c>
    </row>
    <row r="7" spans="1:11" s="231" customFormat="1">
      <c r="A7" s="953">
        <v>45443</v>
      </c>
      <c r="B7" s="968">
        <v>39.17</v>
      </c>
      <c r="C7" s="968">
        <v>39.200000000000003</v>
      </c>
      <c r="D7" s="968">
        <v>15.19</v>
      </c>
      <c r="E7" s="968">
        <v>6.42</v>
      </c>
    </row>
    <row r="8" spans="1:11" s="231" customFormat="1">
      <c r="A8" s="953">
        <v>45473</v>
      </c>
      <c r="B8" s="968">
        <v>33.26</v>
      </c>
      <c r="C8" s="968">
        <v>44.25</v>
      </c>
      <c r="D8" s="968">
        <v>15.7</v>
      </c>
      <c r="E8" s="968">
        <v>6.77</v>
      </c>
    </row>
    <row r="9" spans="1:11" s="231" customFormat="1">
      <c r="A9" s="953">
        <v>45504</v>
      </c>
      <c r="B9" s="968">
        <v>30.18</v>
      </c>
      <c r="C9" s="968">
        <v>43.21</v>
      </c>
      <c r="D9" s="968">
        <v>17.61</v>
      </c>
      <c r="E9" s="968">
        <v>8.98</v>
      </c>
    </row>
    <row r="10" spans="1:11" s="231" customFormat="1">
      <c r="A10" s="953">
        <v>45535</v>
      </c>
      <c r="B10" s="968">
        <v>35.119999999999997</v>
      </c>
      <c r="C10" s="968">
        <v>39.25</v>
      </c>
      <c r="D10" s="968">
        <v>17.420000000000002</v>
      </c>
      <c r="E10" s="968">
        <v>8.17</v>
      </c>
    </row>
    <row r="11" spans="1:11" s="231" customFormat="1">
      <c r="A11" s="953">
        <v>45565</v>
      </c>
      <c r="B11" s="968">
        <v>33.299999999999997</v>
      </c>
      <c r="C11" s="968">
        <v>40.54</v>
      </c>
      <c r="D11" s="968">
        <v>17.3</v>
      </c>
      <c r="E11" s="968">
        <v>8.82</v>
      </c>
    </row>
    <row r="12" spans="1:11" s="231" customFormat="1">
      <c r="A12" s="953">
        <v>45596</v>
      </c>
      <c r="B12" s="968">
        <v>33.92</v>
      </c>
      <c r="C12" s="968">
        <v>41.4</v>
      </c>
      <c r="D12" s="968">
        <v>17.260000000000002</v>
      </c>
      <c r="E12" s="968">
        <v>7.42</v>
      </c>
    </row>
    <row r="13" spans="1:11" s="231" customFormat="1">
      <c r="A13" s="953">
        <v>45626</v>
      </c>
      <c r="B13" s="968">
        <v>41.13</v>
      </c>
      <c r="C13" s="968">
        <v>34.549999999999997</v>
      </c>
      <c r="D13" s="968">
        <v>18.47</v>
      </c>
      <c r="E13" s="968">
        <v>5.83</v>
      </c>
    </row>
    <row r="14" spans="1:11" s="231" customFormat="1">
      <c r="A14" s="953" t="s">
        <v>1452</v>
      </c>
      <c r="B14" s="968">
        <v>76.02</v>
      </c>
      <c r="C14" s="968">
        <v>17.100000000000001</v>
      </c>
      <c r="D14" s="968">
        <v>4.17</v>
      </c>
      <c r="E14" s="968">
        <v>2.69</v>
      </c>
    </row>
    <row r="15" spans="1:11" s="231" customFormat="1" ht="13.5" customHeight="1">
      <c r="A15" s="520"/>
      <c r="B15" s="145"/>
      <c r="C15" s="145"/>
      <c r="D15" s="145"/>
      <c r="E15" s="145"/>
    </row>
    <row r="16" spans="1:11" s="231" customFormat="1">
      <c r="A16" s="413" t="s">
        <v>1422</v>
      </c>
      <c r="B16" s="247"/>
      <c r="C16" s="247"/>
      <c r="D16" s="247"/>
      <c r="E16" s="247"/>
      <c r="H16" s="277"/>
      <c r="I16" s="277"/>
      <c r="J16" s="277"/>
      <c r="K16" s="277"/>
    </row>
    <row r="17" spans="1:11" s="231" customFormat="1" ht="15" customHeight="1">
      <c r="A17" s="1592" t="s">
        <v>303</v>
      </c>
      <c r="B17" s="1592"/>
      <c r="C17" s="1592"/>
      <c r="D17" s="1592"/>
      <c r="H17" s="277"/>
      <c r="I17" s="277"/>
      <c r="J17" s="277"/>
      <c r="K17" s="277"/>
    </row>
    <row r="18" spans="1:11" s="231" customFormat="1">
      <c r="A18" s="278"/>
      <c r="H18" s="277"/>
      <c r="I18" s="277"/>
      <c r="J18" s="277"/>
      <c r="K18" s="277"/>
    </row>
    <row r="19" spans="1:11" s="277" customFormat="1">
      <c r="A19" s="493"/>
      <c r="B19" s="493"/>
      <c r="C19" s="493"/>
      <c r="D19" s="493"/>
    </row>
    <row r="20" spans="1:11">
      <c r="B20" s="236"/>
      <c r="C20" s="236"/>
    </row>
    <row r="21" spans="1:11">
      <c r="B21" s="236"/>
      <c r="C21" s="236"/>
    </row>
    <row r="22" spans="1:11">
      <c r="B22" s="236"/>
      <c r="C22" s="236"/>
    </row>
    <row r="23" spans="1:11">
      <c r="B23" s="236"/>
      <c r="C23" s="236"/>
    </row>
  </sheetData>
  <mergeCells count="3">
    <mergeCell ref="A2:A3"/>
    <mergeCell ref="B2:E2"/>
    <mergeCell ref="A17:D17"/>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workbookViewId="0"/>
  </sheetViews>
  <sheetFormatPr defaultColWidth="9.140625" defaultRowHeight="15"/>
  <cols>
    <col min="1" max="3" width="14.5703125" style="526" bestFit="1" customWidth="1"/>
    <col min="4" max="4" width="15.7109375" style="526" bestFit="1" customWidth="1"/>
    <col min="5" max="11" width="14.5703125" style="526" bestFit="1" customWidth="1"/>
    <col min="12" max="12" width="15" style="526" bestFit="1" customWidth="1"/>
    <col min="13" max="13" width="4.5703125" style="526" bestFit="1" customWidth="1"/>
    <col min="14" max="16384" width="9.140625" style="526"/>
  </cols>
  <sheetData>
    <row r="1" spans="1:12">
      <c r="A1" s="509" t="s">
        <v>34</v>
      </c>
      <c r="B1" s="509"/>
      <c r="C1" s="509"/>
      <c r="D1" s="509"/>
      <c r="E1" s="509"/>
      <c r="F1" s="509"/>
      <c r="G1" s="509"/>
      <c r="H1" s="509"/>
      <c r="I1" s="509"/>
      <c r="J1" s="509"/>
      <c r="K1" s="509"/>
      <c r="L1" s="509"/>
    </row>
    <row r="2" spans="1:12" s="527" customFormat="1">
      <c r="A2" s="1673" t="s">
        <v>139</v>
      </c>
      <c r="B2" s="1676" t="s">
        <v>238</v>
      </c>
      <c r="C2" s="1693" t="s">
        <v>505</v>
      </c>
      <c r="D2" s="1694"/>
      <c r="E2" s="1678" t="s">
        <v>506</v>
      </c>
      <c r="F2" s="1679"/>
      <c r="G2" s="1679"/>
      <c r="H2" s="1680"/>
      <c r="I2" s="1693" t="s">
        <v>93</v>
      </c>
      <c r="J2" s="1694"/>
      <c r="K2" s="1687" t="s">
        <v>507</v>
      </c>
      <c r="L2" s="1688"/>
    </row>
    <row r="3" spans="1:12" s="527" customFormat="1">
      <c r="A3" s="1692"/>
      <c r="B3" s="1677"/>
      <c r="C3" s="1578"/>
      <c r="D3" s="1579"/>
      <c r="E3" s="1678" t="s">
        <v>508</v>
      </c>
      <c r="F3" s="1680"/>
      <c r="G3" s="1678" t="s">
        <v>509</v>
      </c>
      <c r="H3" s="1680"/>
      <c r="I3" s="1578"/>
      <c r="J3" s="1579"/>
      <c r="K3" s="1689"/>
      <c r="L3" s="1690"/>
    </row>
    <row r="4" spans="1:12" s="527" customFormat="1" ht="30">
      <c r="A4" s="1599"/>
      <c r="B4" s="1586"/>
      <c r="C4" s="966" t="s">
        <v>472</v>
      </c>
      <c r="D4" s="966" t="s">
        <v>518</v>
      </c>
      <c r="E4" s="966" t="s">
        <v>472</v>
      </c>
      <c r="F4" s="966" t="s">
        <v>518</v>
      </c>
      <c r="G4" s="966" t="s">
        <v>472</v>
      </c>
      <c r="H4" s="966" t="s">
        <v>1225</v>
      </c>
      <c r="I4" s="966" t="s">
        <v>472</v>
      </c>
      <c r="J4" s="966" t="s">
        <v>1225</v>
      </c>
      <c r="K4" s="966" t="s">
        <v>470</v>
      </c>
      <c r="L4" s="958" t="s">
        <v>510</v>
      </c>
    </row>
    <row r="5" spans="1:12" s="528" customFormat="1">
      <c r="A5" s="963" t="s">
        <v>476</v>
      </c>
      <c r="B5" s="983">
        <v>241</v>
      </c>
      <c r="C5" s="982">
        <v>264230072</v>
      </c>
      <c r="D5" s="979">
        <v>2189493.6302000005</v>
      </c>
      <c r="E5" s="982">
        <v>10072828</v>
      </c>
      <c r="F5" s="979">
        <v>83584.349700000021</v>
      </c>
      <c r="G5" s="982">
        <v>8811787</v>
      </c>
      <c r="H5" s="979">
        <v>72737.362100000013</v>
      </c>
      <c r="I5" s="982">
        <v>283114687</v>
      </c>
      <c r="J5" s="981">
        <v>2345815.3420000002</v>
      </c>
      <c r="K5" s="980">
        <v>1158785</v>
      </c>
      <c r="L5" s="979">
        <v>9668.9115424100019</v>
      </c>
    </row>
    <row r="6" spans="1:12" s="528" customFormat="1">
      <c r="A6" s="956" t="s">
        <v>674</v>
      </c>
      <c r="B6" s="977">
        <v>182</v>
      </c>
      <c r="C6" s="977">
        <v>4690762</v>
      </c>
      <c r="D6" s="954">
        <v>39302.839</v>
      </c>
      <c r="E6" s="977">
        <v>20623</v>
      </c>
      <c r="F6" s="954">
        <v>172.30069999999998</v>
      </c>
      <c r="G6" s="977">
        <v>22107</v>
      </c>
      <c r="H6" s="954">
        <v>183.59569999999997</v>
      </c>
      <c r="I6" s="977">
        <v>4733492</v>
      </c>
      <c r="J6" s="978">
        <v>39658.735399999998</v>
      </c>
      <c r="K6" s="977">
        <v>142020</v>
      </c>
      <c r="L6" s="954">
        <v>1216.0206863999999</v>
      </c>
    </row>
    <row r="7" spans="1:12" s="527" customFormat="1">
      <c r="A7" s="940">
        <v>45412</v>
      </c>
      <c r="B7" s="975">
        <v>18</v>
      </c>
      <c r="C7" s="976">
        <v>3150904</v>
      </c>
      <c r="D7" s="971">
        <v>26310.400999999998</v>
      </c>
      <c r="E7" s="976">
        <v>20623</v>
      </c>
      <c r="F7" s="971">
        <v>172.30069999999998</v>
      </c>
      <c r="G7" s="976">
        <v>22107</v>
      </c>
      <c r="H7" s="971">
        <v>183.59569999999997</v>
      </c>
      <c r="I7" s="976">
        <v>3193634</v>
      </c>
      <c r="J7" s="973">
        <v>26666.297399999999</v>
      </c>
      <c r="K7" s="974">
        <v>252685</v>
      </c>
      <c r="L7" s="971">
        <v>2111.52940683</v>
      </c>
    </row>
    <row r="8" spans="1:12" s="527" customFormat="1">
      <c r="A8" s="940">
        <v>45443</v>
      </c>
      <c r="B8" s="975">
        <v>20</v>
      </c>
      <c r="C8" s="976">
        <v>240852</v>
      </c>
      <c r="D8" s="971">
        <v>2011.5062</v>
      </c>
      <c r="E8" s="974">
        <v>0</v>
      </c>
      <c r="F8" s="971">
        <v>0</v>
      </c>
      <c r="G8" s="974">
        <v>0</v>
      </c>
      <c r="H8" s="971">
        <v>0</v>
      </c>
      <c r="I8" s="976">
        <v>240852</v>
      </c>
      <c r="J8" s="973">
        <v>2011.5062</v>
      </c>
      <c r="K8" s="976">
        <v>9076</v>
      </c>
      <c r="L8" s="971">
        <v>75.601990879999988</v>
      </c>
    </row>
    <row r="9" spans="1:12" s="527" customFormat="1">
      <c r="A9" s="940">
        <v>45473</v>
      </c>
      <c r="B9" s="975">
        <v>19</v>
      </c>
      <c r="C9" s="976">
        <v>271760</v>
      </c>
      <c r="D9" s="971">
        <v>2268.5628999999994</v>
      </c>
      <c r="E9" s="974">
        <v>0</v>
      </c>
      <c r="F9" s="971">
        <v>0</v>
      </c>
      <c r="G9" s="974">
        <v>0</v>
      </c>
      <c r="H9" s="971">
        <v>0</v>
      </c>
      <c r="I9" s="976">
        <v>271760</v>
      </c>
      <c r="J9" s="973">
        <v>2268.5628999999994</v>
      </c>
      <c r="K9" s="976">
        <v>45810</v>
      </c>
      <c r="L9" s="971">
        <v>382.30002539999998</v>
      </c>
    </row>
    <row r="10" spans="1:12" s="527" customFormat="1">
      <c r="A10" s="940">
        <v>45504</v>
      </c>
      <c r="B10" s="975">
        <v>22</v>
      </c>
      <c r="C10" s="976">
        <v>21005</v>
      </c>
      <c r="D10" s="971">
        <v>175.8263</v>
      </c>
      <c r="E10" s="974">
        <v>0</v>
      </c>
      <c r="F10" s="971">
        <v>0</v>
      </c>
      <c r="G10" s="974">
        <v>0</v>
      </c>
      <c r="H10" s="971">
        <v>0</v>
      </c>
      <c r="I10" s="976">
        <v>21005</v>
      </c>
      <c r="J10" s="973">
        <v>175.8263</v>
      </c>
      <c r="K10" s="976">
        <v>535</v>
      </c>
      <c r="L10" s="971">
        <v>4.4803040000000003</v>
      </c>
    </row>
    <row r="11" spans="1:12" s="527" customFormat="1">
      <c r="A11" s="940">
        <v>45535</v>
      </c>
      <c r="B11" s="975">
        <v>21</v>
      </c>
      <c r="C11" s="975">
        <v>1</v>
      </c>
      <c r="D11" s="971">
        <v>0.01</v>
      </c>
      <c r="E11" s="975">
        <v>0</v>
      </c>
      <c r="F11" s="971">
        <v>0</v>
      </c>
      <c r="G11" s="975">
        <v>0</v>
      </c>
      <c r="H11" s="971">
        <v>0</v>
      </c>
      <c r="I11" s="976">
        <v>1</v>
      </c>
      <c r="J11" s="973">
        <v>0.01</v>
      </c>
      <c r="K11" s="975">
        <v>514</v>
      </c>
      <c r="L11" s="971">
        <v>4.3109642600000004</v>
      </c>
    </row>
    <row r="12" spans="1:12" s="527" customFormat="1">
      <c r="A12" s="940">
        <v>45565</v>
      </c>
      <c r="B12" s="975">
        <v>20</v>
      </c>
      <c r="C12" s="972">
        <v>8</v>
      </c>
      <c r="D12" s="971">
        <v>0</v>
      </c>
      <c r="E12" s="974">
        <v>0</v>
      </c>
      <c r="F12" s="971">
        <v>0</v>
      </c>
      <c r="G12" s="974">
        <v>0</v>
      </c>
      <c r="H12" s="971">
        <v>0</v>
      </c>
      <c r="I12" s="972">
        <v>8</v>
      </c>
      <c r="J12" s="973">
        <v>0</v>
      </c>
      <c r="K12" s="972">
        <v>90</v>
      </c>
      <c r="L12" s="971">
        <v>1</v>
      </c>
    </row>
    <row r="13" spans="1:12" s="527" customFormat="1">
      <c r="A13" s="940">
        <v>45596</v>
      </c>
      <c r="B13" s="975">
        <v>22</v>
      </c>
      <c r="C13" s="972">
        <v>180112</v>
      </c>
      <c r="D13" s="971">
        <v>1515.2647999999999</v>
      </c>
      <c r="E13" s="974">
        <v>0</v>
      </c>
      <c r="F13" s="971">
        <v>0</v>
      </c>
      <c r="G13" s="974">
        <v>0</v>
      </c>
      <c r="H13" s="971">
        <v>0</v>
      </c>
      <c r="I13" s="972">
        <v>180112</v>
      </c>
      <c r="J13" s="973">
        <v>1515.2647999999999</v>
      </c>
      <c r="K13" s="972">
        <v>90065</v>
      </c>
      <c r="L13" s="971">
        <v>757.34397590000003</v>
      </c>
    </row>
    <row r="14" spans="1:12" s="527" customFormat="1">
      <c r="A14" s="940">
        <v>45626</v>
      </c>
      <c r="B14" s="975">
        <v>19</v>
      </c>
      <c r="C14" s="972">
        <v>255001</v>
      </c>
      <c r="D14" s="971">
        <v>2153.0862000000002</v>
      </c>
      <c r="E14" s="974">
        <v>0</v>
      </c>
      <c r="F14" s="971">
        <v>0</v>
      </c>
      <c r="G14" s="974">
        <v>0</v>
      </c>
      <c r="H14" s="971">
        <v>0</v>
      </c>
      <c r="I14" s="972">
        <v>255001</v>
      </c>
      <c r="J14" s="973">
        <v>2153.0862000000002</v>
      </c>
      <c r="K14" s="972">
        <v>36065</v>
      </c>
      <c r="L14" s="971">
        <v>304.73879115</v>
      </c>
    </row>
    <row r="15" spans="1:12" s="527" customFormat="1">
      <c r="A15" s="940" t="s">
        <v>1452</v>
      </c>
      <c r="B15" s="975">
        <v>21</v>
      </c>
      <c r="C15" s="972">
        <v>571119</v>
      </c>
      <c r="D15" s="971">
        <v>4868.1144000000004</v>
      </c>
      <c r="E15" s="974">
        <v>0</v>
      </c>
      <c r="F15" s="971">
        <v>0</v>
      </c>
      <c r="G15" s="974">
        <v>0</v>
      </c>
      <c r="H15" s="971">
        <v>0</v>
      </c>
      <c r="I15" s="972">
        <v>571119</v>
      </c>
      <c r="J15" s="973">
        <v>4868.1144000000004</v>
      </c>
      <c r="K15" s="972">
        <v>142020</v>
      </c>
      <c r="L15" s="971">
        <v>1216.0206863999999</v>
      </c>
    </row>
    <row r="16" spans="1:12" s="527" customFormat="1">
      <c r="A16" s="500"/>
      <c r="B16" s="529"/>
      <c r="C16" s="530"/>
      <c r="D16" s="531"/>
      <c r="E16" s="532"/>
      <c r="F16" s="531"/>
      <c r="G16" s="532"/>
      <c r="H16" s="531"/>
      <c r="I16" s="530"/>
      <c r="J16" s="533"/>
      <c r="K16" s="530"/>
      <c r="L16" s="531"/>
    </row>
    <row r="17" spans="1:12" s="527" customFormat="1">
      <c r="A17" s="413" t="s">
        <v>1422</v>
      </c>
      <c r="B17" s="529"/>
      <c r="C17" s="534"/>
      <c r="D17" s="532"/>
      <c r="E17" s="532"/>
      <c r="F17" s="535"/>
      <c r="G17" s="532"/>
      <c r="H17" s="536"/>
      <c r="I17" s="537"/>
      <c r="J17" s="532"/>
      <c r="K17" s="532"/>
      <c r="L17" s="536"/>
    </row>
    <row r="18" spans="1:12" s="527" customFormat="1">
      <c r="A18" s="1691" t="s">
        <v>253</v>
      </c>
      <c r="B18" s="1691"/>
      <c r="C18" s="1691"/>
      <c r="D18" s="1691"/>
      <c r="E18" s="1691"/>
      <c r="F18" s="1691"/>
      <c r="G18" s="1691"/>
      <c r="H18" s="1691"/>
      <c r="I18" s="1691"/>
      <c r="J18" s="1691"/>
      <c r="K18" s="1691"/>
      <c r="L18" s="1691"/>
    </row>
    <row r="19" spans="1:12" s="527" customFormat="1">
      <c r="A19" s="515"/>
    </row>
    <row r="20" spans="1:12" s="527" customFormat="1">
      <c r="A20" s="526"/>
      <c r="B20" s="526"/>
      <c r="C20" s="526"/>
      <c r="D20" s="526"/>
      <c r="E20" s="526"/>
      <c r="F20" s="526"/>
      <c r="G20" s="526"/>
      <c r="H20" s="526"/>
      <c r="I20" s="526"/>
      <c r="J20" s="526"/>
      <c r="K20" s="526"/>
      <c r="L20" s="526"/>
    </row>
    <row r="21" spans="1:12">
      <c r="E21" s="538"/>
      <c r="F21" s="538"/>
      <c r="G21" s="538"/>
      <c r="H21" s="538"/>
      <c r="I21" s="538"/>
      <c r="J21" s="538"/>
    </row>
    <row r="22" spans="1:12">
      <c r="E22" s="538"/>
      <c r="F22" s="538"/>
      <c r="G22" s="538"/>
      <c r="H22" s="538"/>
      <c r="I22" s="538"/>
      <c r="J22" s="538"/>
    </row>
    <row r="23" spans="1:12">
      <c r="E23" s="538"/>
      <c r="F23" s="538"/>
      <c r="G23" s="538"/>
      <c r="H23" s="538"/>
      <c r="I23" s="538"/>
      <c r="J23" s="538"/>
    </row>
    <row r="24" spans="1:12">
      <c r="E24" s="538"/>
      <c r="F24" s="538"/>
      <c r="G24" s="538"/>
      <c r="H24" s="538"/>
      <c r="I24" s="538"/>
      <c r="J24" s="538"/>
    </row>
    <row r="25" spans="1:12">
      <c r="I25" s="539"/>
      <c r="J25" s="539"/>
    </row>
    <row r="26" spans="1:12">
      <c r="I26" s="539"/>
      <c r="J26" s="539"/>
    </row>
  </sheetData>
  <mergeCells count="9">
    <mergeCell ref="K2:L3"/>
    <mergeCell ref="E3:F3"/>
    <mergeCell ref="G3:H3"/>
    <mergeCell ref="A18:L18"/>
    <mergeCell ref="A2:A4"/>
    <mergeCell ref="B2:B4"/>
    <mergeCell ref="C2:D3"/>
    <mergeCell ref="E2:H2"/>
    <mergeCell ref="I2:J3"/>
  </mergeCells>
  <printOptions horizontalCentered="1"/>
  <pageMargins left="0.78431372549019618" right="0.78431372549019618" top="0.98039215686274517" bottom="0.98039215686274517" header="0.50980392156862753" footer="0.50980392156862753"/>
  <pageSetup paperSize="9" scale="73" orientation="landscape" useFirstPageNumber="1"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workbookViewId="0"/>
  </sheetViews>
  <sheetFormatPr defaultColWidth="9.140625" defaultRowHeight="15"/>
  <cols>
    <col min="1" max="1" width="9.42578125" style="493" bestFit="1" customWidth="1"/>
    <col min="2" max="2" width="14.5703125" style="493" bestFit="1" customWidth="1"/>
    <col min="3" max="4" width="12.42578125" style="493" bestFit="1" customWidth="1"/>
    <col min="5" max="5" width="14.7109375" style="493" customWidth="1"/>
    <col min="6" max="6" width="14.42578125" style="493" bestFit="1" customWidth="1"/>
    <col min="7" max="7" width="13.140625" style="493" customWidth="1"/>
    <col min="8" max="8" width="14.42578125" style="493" bestFit="1" customWidth="1"/>
    <col min="9" max="9" width="14.5703125" style="493" customWidth="1"/>
    <col min="10" max="10" width="14.28515625" style="493" bestFit="1" customWidth="1"/>
    <col min="11" max="11" width="12.42578125" style="493" customWidth="1"/>
    <col min="12" max="12" width="11.7109375" style="493" bestFit="1" customWidth="1"/>
    <col min="13" max="13" width="9.85546875" style="493" customWidth="1"/>
    <col min="14" max="16384" width="9.140625" style="493"/>
  </cols>
  <sheetData>
    <row r="1" spans="1:12">
      <c r="A1" s="509" t="s">
        <v>35</v>
      </c>
      <c r="B1" s="509"/>
      <c r="C1" s="509"/>
      <c r="D1" s="509"/>
      <c r="E1" s="509"/>
      <c r="F1" s="509"/>
      <c r="G1" s="509"/>
      <c r="H1" s="509"/>
      <c r="I1" s="509"/>
      <c r="J1" s="509"/>
      <c r="K1" s="509"/>
      <c r="L1" s="509"/>
    </row>
    <row r="2" spans="1:12" s="277" customFormat="1" ht="28.5" customHeight="1">
      <c r="A2" s="1676" t="s">
        <v>480</v>
      </c>
      <c r="B2" s="1676" t="s">
        <v>511</v>
      </c>
      <c r="C2" s="1678" t="s">
        <v>505</v>
      </c>
      <c r="D2" s="1680"/>
      <c r="E2" s="1678" t="s">
        <v>512</v>
      </c>
      <c r="F2" s="1679"/>
      <c r="G2" s="1679"/>
      <c r="H2" s="1680"/>
      <c r="I2" s="1678" t="s">
        <v>93</v>
      </c>
      <c r="J2" s="1680"/>
      <c r="K2" s="1671" t="s">
        <v>1423</v>
      </c>
      <c r="L2" s="1672"/>
    </row>
    <row r="3" spans="1:12" s="277" customFormat="1" ht="15" customHeight="1">
      <c r="A3" s="1677"/>
      <c r="B3" s="1677"/>
      <c r="C3" s="1674" t="s">
        <v>472</v>
      </c>
      <c r="D3" s="1674" t="s">
        <v>515</v>
      </c>
      <c r="E3" s="1678" t="s">
        <v>508</v>
      </c>
      <c r="F3" s="1680"/>
      <c r="G3" s="1678" t="s">
        <v>509</v>
      </c>
      <c r="H3" s="1680"/>
      <c r="I3" s="1676" t="s">
        <v>472</v>
      </c>
      <c r="J3" s="1676" t="s">
        <v>518</v>
      </c>
      <c r="K3" s="1674" t="s">
        <v>514</v>
      </c>
      <c r="L3" s="1674" t="s">
        <v>1226</v>
      </c>
    </row>
    <row r="4" spans="1:12" s="277" customFormat="1" ht="30">
      <c r="A4" s="1586"/>
      <c r="B4" s="1586"/>
      <c r="C4" s="1675"/>
      <c r="D4" s="1675"/>
      <c r="E4" s="996" t="s">
        <v>472</v>
      </c>
      <c r="F4" s="996" t="s">
        <v>518</v>
      </c>
      <c r="G4" s="996" t="s">
        <v>472</v>
      </c>
      <c r="H4" s="996" t="s">
        <v>518</v>
      </c>
      <c r="I4" s="1586"/>
      <c r="J4" s="1696"/>
      <c r="K4" s="1675"/>
      <c r="L4" s="1675"/>
    </row>
    <row r="5" spans="1:12" s="495" customFormat="1">
      <c r="A5" s="995" t="s">
        <v>476</v>
      </c>
      <c r="B5" s="994">
        <v>241</v>
      </c>
      <c r="C5" s="991">
        <v>851902719</v>
      </c>
      <c r="D5" s="990">
        <v>7201741.9799999986</v>
      </c>
      <c r="E5" s="993">
        <v>1738285961</v>
      </c>
      <c r="F5" s="990">
        <v>14436935.25999999</v>
      </c>
      <c r="G5" s="991">
        <v>1632032548</v>
      </c>
      <c r="H5" s="990">
        <v>13505360.920000002</v>
      </c>
      <c r="I5" s="993">
        <v>4222221228</v>
      </c>
      <c r="J5" s="992">
        <v>35144038.149999999</v>
      </c>
      <c r="K5" s="991">
        <v>17804703</v>
      </c>
      <c r="L5" s="990">
        <v>165247.0914</v>
      </c>
    </row>
    <row r="6" spans="1:12" s="495" customFormat="1">
      <c r="A6" s="989" t="s">
        <v>674</v>
      </c>
      <c r="B6" s="977">
        <v>182</v>
      </c>
      <c r="C6" s="977">
        <v>125276085</v>
      </c>
      <c r="D6" s="954">
        <v>1056570.46</v>
      </c>
      <c r="E6" s="977">
        <v>11090737</v>
      </c>
      <c r="F6" s="954">
        <v>93067.5</v>
      </c>
      <c r="G6" s="977">
        <v>9612472</v>
      </c>
      <c r="H6" s="954">
        <v>79966.929999999906</v>
      </c>
      <c r="I6" s="977">
        <v>145979294</v>
      </c>
      <c r="J6" s="954">
        <v>1229604.8899999999</v>
      </c>
      <c r="K6" s="977">
        <v>3236149</v>
      </c>
      <c r="L6" s="954">
        <v>27491.666499999999</v>
      </c>
    </row>
    <row r="7" spans="1:12" s="277" customFormat="1">
      <c r="A7" s="940">
        <v>45412</v>
      </c>
      <c r="B7" s="985">
        <v>18</v>
      </c>
      <c r="C7" s="988">
        <v>25887006</v>
      </c>
      <c r="D7" s="984">
        <v>217438.37</v>
      </c>
      <c r="E7" s="986">
        <v>9600292</v>
      </c>
      <c r="F7" s="984">
        <v>80511.67</v>
      </c>
      <c r="G7" s="986">
        <v>8858247</v>
      </c>
      <c r="H7" s="984">
        <v>73676.570000000007</v>
      </c>
      <c r="I7" s="987">
        <v>44345545</v>
      </c>
      <c r="J7" s="984">
        <v>371626.6</v>
      </c>
      <c r="K7" s="924">
        <v>4205161</v>
      </c>
      <c r="L7" s="984">
        <v>34682.299599999998</v>
      </c>
    </row>
    <row r="8" spans="1:12" s="277" customFormat="1">
      <c r="A8" s="940">
        <v>45443</v>
      </c>
      <c r="B8" s="985">
        <v>20</v>
      </c>
      <c r="C8" s="988">
        <v>12571143</v>
      </c>
      <c r="D8" s="984">
        <v>105150.50071940459</v>
      </c>
      <c r="E8" s="986">
        <v>429828</v>
      </c>
      <c r="F8" s="984">
        <v>3605.5656609999996</v>
      </c>
      <c r="G8" s="986">
        <v>266533</v>
      </c>
      <c r="H8" s="984">
        <v>2215.5392985000003</v>
      </c>
      <c r="I8" s="987">
        <v>13267504</v>
      </c>
      <c r="J8" s="984">
        <v>110971.6056789046</v>
      </c>
      <c r="K8" s="986">
        <v>3064185</v>
      </c>
      <c r="L8" s="984">
        <v>25354.244500000001</v>
      </c>
    </row>
    <row r="9" spans="1:12" s="277" customFormat="1">
      <c r="A9" s="940">
        <v>45473</v>
      </c>
      <c r="B9" s="985">
        <v>19</v>
      </c>
      <c r="C9" s="924">
        <v>13057459</v>
      </c>
      <c r="D9" s="984">
        <v>109312.06</v>
      </c>
      <c r="E9" s="924">
        <v>310279</v>
      </c>
      <c r="F9" s="984">
        <v>2612.15</v>
      </c>
      <c r="G9" s="924">
        <v>158451</v>
      </c>
      <c r="H9" s="984">
        <v>1315.65</v>
      </c>
      <c r="I9" s="924">
        <v>13526189</v>
      </c>
      <c r="J9" s="984">
        <v>113239.86</v>
      </c>
      <c r="K9" s="924">
        <v>2882251</v>
      </c>
      <c r="L9" s="984">
        <v>23813.798900000002</v>
      </c>
    </row>
    <row r="10" spans="1:12" s="277" customFormat="1">
      <c r="A10" s="940">
        <v>45504</v>
      </c>
      <c r="B10" s="985">
        <v>22</v>
      </c>
      <c r="C10" s="924">
        <v>5414603</v>
      </c>
      <c r="D10" s="984">
        <v>45606.44</v>
      </c>
      <c r="E10" s="924">
        <v>186375</v>
      </c>
      <c r="F10" s="984">
        <v>1568.41</v>
      </c>
      <c r="G10" s="924">
        <v>53885</v>
      </c>
      <c r="H10" s="984">
        <v>449.74</v>
      </c>
      <c r="I10" s="924">
        <v>5654863</v>
      </c>
      <c r="J10" s="984">
        <v>47624.59</v>
      </c>
      <c r="K10" s="924">
        <v>1332388</v>
      </c>
      <c r="L10" s="984">
        <v>11081.4085</v>
      </c>
    </row>
    <row r="11" spans="1:12" s="277" customFormat="1">
      <c r="A11" s="940">
        <v>45535</v>
      </c>
      <c r="B11" s="985">
        <v>21</v>
      </c>
      <c r="C11" s="924">
        <v>12851492</v>
      </c>
      <c r="D11" s="984">
        <v>108394.62</v>
      </c>
      <c r="E11" s="924">
        <v>166360</v>
      </c>
      <c r="F11" s="984">
        <v>1403.25</v>
      </c>
      <c r="G11" s="924">
        <v>55803</v>
      </c>
      <c r="H11" s="984">
        <v>466.41</v>
      </c>
      <c r="I11" s="924">
        <v>13073655</v>
      </c>
      <c r="J11" s="984">
        <v>110264.28</v>
      </c>
      <c r="K11" s="924">
        <v>1914822</v>
      </c>
      <c r="L11" s="984">
        <v>16061.395699999999</v>
      </c>
    </row>
    <row r="12" spans="1:12" s="277" customFormat="1">
      <c r="A12" s="940">
        <v>45565</v>
      </c>
      <c r="B12" s="985">
        <v>20</v>
      </c>
      <c r="C12" s="924">
        <v>7566328</v>
      </c>
      <c r="D12" s="984">
        <v>64025.39</v>
      </c>
      <c r="E12" s="924">
        <v>107616</v>
      </c>
      <c r="F12" s="984">
        <v>906.27</v>
      </c>
      <c r="G12" s="924">
        <v>90145</v>
      </c>
      <c r="H12" s="984">
        <v>753.63</v>
      </c>
      <c r="I12" s="924">
        <v>7764089</v>
      </c>
      <c r="J12" s="984">
        <v>65685.289999999994</v>
      </c>
      <c r="K12" s="924">
        <v>1481193</v>
      </c>
      <c r="L12" s="984">
        <v>12468.269399999999</v>
      </c>
    </row>
    <row r="13" spans="1:12" s="277" customFormat="1">
      <c r="A13" s="940">
        <v>45596</v>
      </c>
      <c r="B13" s="985">
        <v>22</v>
      </c>
      <c r="C13" s="924">
        <v>17842375</v>
      </c>
      <c r="D13" s="984">
        <v>150596.68</v>
      </c>
      <c r="E13" s="924">
        <v>108468</v>
      </c>
      <c r="F13" s="984">
        <v>915.24</v>
      </c>
      <c r="G13" s="924">
        <v>43844</v>
      </c>
      <c r="H13" s="984">
        <v>367.58</v>
      </c>
      <c r="I13" s="924">
        <v>17994687</v>
      </c>
      <c r="J13" s="984">
        <v>151879.5</v>
      </c>
      <c r="K13" s="924">
        <v>3665318</v>
      </c>
      <c r="L13" s="984">
        <v>30532.691900000002</v>
      </c>
    </row>
    <row r="14" spans="1:12" s="277" customFormat="1">
      <c r="A14" s="940">
        <v>45626</v>
      </c>
      <c r="B14" s="985">
        <v>19</v>
      </c>
      <c r="C14" s="924">
        <v>12273360</v>
      </c>
      <c r="D14" s="984">
        <v>103988.61</v>
      </c>
      <c r="E14" s="924">
        <v>108717</v>
      </c>
      <c r="F14" s="984">
        <v>922.02</v>
      </c>
      <c r="G14" s="924">
        <v>40772</v>
      </c>
      <c r="H14" s="984">
        <v>342.79</v>
      </c>
      <c r="I14" s="924">
        <v>12422849</v>
      </c>
      <c r="J14" s="984">
        <v>105253.42</v>
      </c>
      <c r="K14" s="924">
        <v>3195611</v>
      </c>
      <c r="L14" s="984">
        <v>26767.6044</v>
      </c>
    </row>
    <row r="15" spans="1:12" s="277" customFormat="1">
      <c r="A15" s="940" t="s">
        <v>1452</v>
      </c>
      <c r="B15" s="985">
        <v>21</v>
      </c>
      <c r="C15" s="924">
        <v>17812319</v>
      </c>
      <c r="D15" s="984">
        <v>152068.23000000001</v>
      </c>
      <c r="E15" s="924">
        <v>72802</v>
      </c>
      <c r="F15" s="984">
        <v>622.92999999999904</v>
      </c>
      <c r="G15" s="924">
        <v>44792</v>
      </c>
      <c r="H15" s="984">
        <v>379.02</v>
      </c>
      <c r="I15" s="924">
        <v>17929913</v>
      </c>
      <c r="J15" s="984">
        <v>153070.17000000001</v>
      </c>
      <c r="K15" s="924">
        <v>3236149</v>
      </c>
      <c r="L15" s="984">
        <v>27491.666499999999</v>
      </c>
    </row>
    <row r="16" spans="1:12" s="277" customFormat="1">
      <c r="A16" s="500"/>
      <c r="B16" s="540"/>
      <c r="C16" s="503"/>
      <c r="D16" s="503"/>
      <c r="E16" s="503"/>
      <c r="F16" s="503"/>
      <c r="G16" s="503"/>
      <c r="H16" s="503"/>
      <c r="I16" s="503"/>
      <c r="J16" s="503"/>
      <c r="K16" s="503"/>
      <c r="L16" s="541"/>
    </row>
    <row r="17" spans="1:12" s="277" customFormat="1">
      <c r="A17" s="413" t="s">
        <v>1422</v>
      </c>
      <c r="B17" s="540"/>
      <c r="C17" s="542"/>
      <c r="D17" s="543"/>
      <c r="E17" s="542"/>
      <c r="F17" s="543"/>
      <c r="G17" s="542"/>
      <c r="H17" s="543"/>
      <c r="I17" s="542"/>
      <c r="J17" s="543"/>
      <c r="K17" s="542"/>
      <c r="L17" s="503"/>
    </row>
    <row r="18" spans="1:12" s="544" customFormat="1" ht="12.75">
      <c r="A18" s="1695" t="s">
        <v>1228</v>
      </c>
      <c r="B18" s="1695"/>
      <c r="C18" s="1695"/>
      <c r="D18" s="1695"/>
      <c r="E18" s="1695"/>
      <c r="F18" s="1695"/>
      <c r="G18" s="1695"/>
      <c r="H18" s="1695"/>
      <c r="I18" s="1695"/>
      <c r="J18" s="1695"/>
      <c r="K18" s="1695"/>
      <c r="L18" s="1695"/>
    </row>
    <row r="19" spans="1:12" s="544" customFormat="1" ht="12.75">
      <c r="A19" s="508" t="s">
        <v>1229</v>
      </c>
      <c r="B19" s="892"/>
      <c r="C19" s="892"/>
      <c r="D19" s="892"/>
      <c r="E19" s="892"/>
      <c r="F19" s="892"/>
      <c r="G19" s="892"/>
      <c r="H19" s="892"/>
      <c r="I19" s="892"/>
      <c r="J19" s="892"/>
      <c r="K19" s="892"/>
      <c r="L19" s="892"/>
    </row>
    <row r="20" spans="1:12" s="277" customFormat="1" ht="15" customHeight="1">
      <c r="A20" s="1683" t="s">
        <v>303</v>
      </c>
      <c r="B20" s="1683"/>
      <c r="C20" s="1683"/>
      <c r="D20" s="1683"/>
      <c r="E20" s="1683"/>
      <c r="F20" s="1683"/>
      <c r="G20" s="1683"/>
      <c r="H20" s="1683"/>
      <c r="I20" s="1683"/>
      <c r="J20" s="1683"/>
      <c r="K20" s="1683"/>
      <c r="L20" s="1683"/>
    </row>
    <row r="21" spans="1:12" s="277" customFormat="1" ht="13.5" customHeight="1">
      <c r="A21" s="515"/>
    </row>
    <row r="22" spans="1:12" s="277" customFormat="1">
      <c r="A22" s="493"/>
      <c r="B22" s="493"/>
      <c r="C22" s="493"/>
      <c r="D22" s="493"/>
      <c r="E22" s="493"/>
      <c r="F22" s="493"/>
      <c r="G22" s="493"/>
      <c r="H22" s="493"/>
      <c r="I22" s="493"/>
      <c r="J22" s="493"/>
      <c r="K22" s="493"/>
      <c r="L22" s="493"/>
    </row>
    <row r="23" spans="1:12" ht="15" customHeight="1">
      <c r="E23" s="519"/>
      <c r="F23" s="519"/>
      <c r="G23" s="519"/>
      <c r="H23" s="519"/>
      <c r="I23" s="519"/>
      <c r="J23" s="519"/>
    </row>
    <row r="24" spans="1:12">
      <c r="E24" s="519"/>
      <c r="F24" s="519"/>
      <c r="G24" s="519"/>
      <c r="H24" s="519"/>
      <c r="I24" s="519"/>
      <c r="J24" s="519"/>
    </row>
    <row r="25" spans="1:12">
      <c r="E25" s="519"/>
      <c r="F25" s="519"/>
      <c r="G25" s="519"/>
      <c r="H25" s="519"/>
      <c r="I25" s="519"/>
      <c r="J25" s="519"/>
    </row>
    <row r="26" spans="1:12">
      <c r="E26" s="519"/>
      <c r="F26" s="519"/>
      <c r="G26" s="519"/>
      <c r="H26" s="519"/>
      <c r="I26" s="519"/>
      <c r="J26" s="519"/>
    </row>
    <row r="27" spans="1:12">
      <c r="J27" s="545"/>
    </row>
  </sheetData>
  <mergeCells count="16">
    <mergeCell ref="L3:L4"/>
    <mergeCell ref="A18:L18"/>
    <mergeCell ref="A20:L20"/>
    <mergeCell ref="A2:A4"/>
    <mergeCell ref="B2:B4"/>
    <mergeCell ref="C2:D2"/>
    <mergeCell ref="E2:H2"/>
    <mergeCell ref="I2:J2"/>
    <mergeCell ref="K2:L2"/>
    <mergeCell ref="C3:C4"/>
    <mergeCell ref="D3:D4"/>
    <mergeCell ref="E3:F3"/>
    <mergeCell ref="G3:H3"/>
    <mergeCell ref="I3:I4"/>
    <mergeCell ref="J3:J4"/>
    <mergeCell ref="K3:K4"/>
  </mergeCells>
  <printOptions horizontalCentered="1"/>
  <pageMargins left="0.78431372549019618" right="0.78431372549019618" top="0.98039215686274517" bottom="0.98039215686274517" header="0.50980392156862753" footer="0.50980392156862753"/>
  <pageSetup paperSize="9" scale="81" orientation="landscape" useFirstPageNumber="1"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workbookViewId="0"/>
  </sheetViews>
  <sheetFormatPr defaultColWidth="9.140625" defaultRowHeight="15"/>
  <cols>
    <col min="1" max="1" width="11" style="493" customWidth="1"/>
    <col min="2" max="2" width="14.5703125" style="493" bestFit="1" customWidth="1"/>
    <col min="3" max="9" width="12.140625" style="493" bestFit="1" customWidth="1"/>
    <col min="10" max="10" width="11.85546875" style="493" bestFit="1" customWidth="1"/>
    <col min="11" max="11" width="14.140625" style="493" bestFit="1" customWidth="1"/>
    <col min="12" max="12" width="12.5703125" style="493" customWidth="1"/>
    <col min="13" max="13" width="7.5703125" style="493" bestFit="1" customWidth="1"/>
    <col min="14" max="16384" width="9.140625" style="493"/>
  </cols>
  <sheetData>
    <row r="1" spans="1:12" ht="15.75" customHeight="1">
      <c r="A1" s="509" t="s">
        <v>36</v>
      </c>
      <c r="B1" s="509"/>
      <c r="C1" s="509"/>
      <c r="D1" s="509"/>
      <c r="E1" s="509"/>
      <c r="F1" s="509"/>
      <c r="G1" s="509"/>
      <c r="H1" s="509"/>
      <c r="I1" s="509"/>
      <c r="J1" s="509"/>
      <c r="K1" s="509"/>
      <c r="L1" s="509"/>
    </row>
    <row r="2" spans="1:12" s="277" customFormat="1" ht="30.75" customHeight="1">
      <c r="A2" s="1676" t="s">
        <v>480</v>
      </c>
      <c r="B2" s="1676" t="s">
        <v>511</v>
      </c>
      <c r="C2" s="1678" t="s">
        <v>505</v>
      </c>
      <c r="D2" s="1680"/>
      <c r="E2" s="1698" t="s">
        <v>512</v>
      </c>
      <c r="F2" s="1698"/>
      <c r="G2" s="1698"/>
      <c r="H2" s="1698"/>
      <c r="I2" s="1678" t="s">
        <v>93</v>
      </c>
      <c r="J2" s="1680"/>
      <c r="K2" s="1699" t="s">
        <v>513</v>
      </c>
      <c r="L2" s="1700"/>
    </row>
    <row r="3" spans="1:12" s="277" customFormat="1" ht="18" customHeight="1">
      <c r="A3" s="1677"/>
      <c r="B3" s="1677"/>
      <c r="C3" s="1674" t="s">
        <v>514</v>
      </c>
      <c r="D3" s="1674" t="s">
        <v>515</v>
      </c>
      <c r="E3" s="1678" t="s">
        <v>508</v>
      </c>
      <c r="F3" s="1680"/>
      <c r="G3" s="1678" t="s">
        <v>509</v>
      </c>
      <c r="H3" s="1680"/>
      <c r="I3" s="1676" t="s">
        <v>470</v>
      </c>
      <c r="J3" s="1697" t="s">
        <v>515</v>
      </c>
      <c r="K3" s="1674" t="s">
        <v>514</v>
      </c>
      <c r="L3" s="1674" t="s">
        <v>516</v>
      </c>
    </row>
    <row r="4" spans="1:12" s="277" customFormat="1" ht="28.5" customHeight="1">
      <c r="A4" s="1586"/>
      <c r="B4" s="1586"/>
      <c r="C4" s="1675"/>
      <c r="D4" s="1675"/>
      <c r="E4" s="958" t="s">
        <v>514</v>
      </c>
      <c r="F4" s="958" t="s">
        <v>518</v>
      </c>
      <c r="G4" s="958" t="s">
        <v>514</v>
      </c>
      <c r="H4" s="958" t="s">
        <v>515</v>
      </c>
      <c r="I4" s="1586"/>
      <c r="J4" s="1697"/>
      <c r="K4" s="1675"/>
      <c r="L4" s="1675"/>
    </row>
    <row r="5" spans="1:12" s="495" customFormat="1" ht="18" customHeight="1">
      <c r="A5" s="963" t="s">
        <v>476</v>
      </c>
      <c r="B5" s="994">
        <v>241</v>
      </c>
      <c r="C5" s="991">
        <v>29862428</v>
      </c>
      <c r="D5" s="999">
        <v>247738.04429925</v>
      </c>
      <c r="E5" s="998">
        <v>0</v>
      </c>
      <c r="F5" s="990">
        <v>0</v>
      </c>
      <c r="G5" s="998">
        <v>0</v>
      </c>
      <c r="H5" s="990">
        <v>0</v>
      </c>
      <c r="I5" s="991">
        <v>29862428</v>
      </c>
      <c r="J5" s="990">
        <v>247738.04429924997</v>
      </c>
      <c r="K5" s="998">
        <v>103180</v>
      </c>
      <c r="L5" s="990">
        <v>861.50116824999998</v>
      </c>
    </row>
    <row r="6" spans="1:12" s="495" customFormat="1" ht="18" customHeight="1">
      <c r="A6" s="956" t="s">
        <v>674</v>
      </c>
      <c r="B6" s="977">
        <v>182</v>
      </c>
      <c r="C6" s="977">
        <v>3986576</v>
      </c>
      <c r="D6" s="978">
        <v>33615.335757499997</v>
      </c>
      <c r="E6" s="977">
        <v>0</v>
      </c>
      <c r="F6" s="954">
        <v>0</v>
      </c>
      <c r="G6" s="977">
        <v>0</v>
      </c>
      <c r="H6" s="954">
        <v>0</v>
      </c>
      <c r="I6" s="977">
        <v>3986576</v>
      </c>
      <c r="J6" s="954">
        <v>33615.335757499997</v>
      </c>
      <c r="K6" s="977">
        <v>139000</v>
      </c>
      <c r="L6" s="954">
        <v>1191.508</v>
      </c>
    </row>
    <row r="7" spans="1:12" s="277" customFormat="1" ht="18" customHeight="1">
      <c r="A7" s="940">
        <v>45412</v>
      </c>
      <c r="B7" s="985">
        <v>18</v>
      </c>
      <c r="C7" s="986">
        <v>636475</v>
      </c>
      <c r="D7" s="997">
        <v>5312.0762930000001</v>
      </c>
      <c r="E7" s="924">
        <v>0</v>
      </c>
      <c r="F7" s="984">
        <v>0</v>
      </c>
      <c r="G7" s="924">
        <v>0</v>
      </c>
      <c r="H7" s="984">
        <v>0</v>
      </c>
      <c r="I7" s="986">
        <v>636475</v>
      </c>
      <c r="J7" s="984">
        <v>5312.0762930000001</v>
      </c>
      <c r="K7" s="924">
        <v>40175</v>
      </c>
      <c r="L7" s="984">
        <v>335.53159025000002</v>
      </c>
    </row>
    <row r="8" spans="1:12" s="277" customFormat="1" ht="18" customHeight="1">
      <c r="A8" s="940">
        <v>45443</v>
      </c>
      <c r="B8" s="985">
        <v>20</v>
      </c>
      <c r="C8" s="986">
        <v>120000</v>
      </c>
      <c r="D8" s="997">
        <v>1001.7</v>
      </c>
      <c r="E8" s="924">
        <v>0</v>
      </c>
      <c r="F8" s="984">
        <v>0</v>
      </c>
      <c r="G8" s="924">
        <v>0</v>
      </c>
      <c r="H8" s="984">
        <v>0</v>
      </c>
      <c r="I8" s="986">
        <v>120000</v>
      </c>
      <c r="J8" s="984">
        <v>1001.7</v>
      </c>
      <c r="K8" s="924">
        <v>4</v>
      </c>
      <c r="L8" s="984">
        <v>3.3413999999999999E-2</v>
      </c>
    </row>
    <row r="9" spans="1:12" s="277" customFormat="1" ht="18" customHeight="1">
      <c r="A9" s="940">
        <v>45473</v>
      </c>
      <c r="B9" s="985">
        <v>19</v>
      </c>
      <c r="C9" s="987">
        <v>78000</v>
      </c>
      <c r="D9" s="997">
        <v>651.57425000000001</v>
      </c>
      <c r="E9" s="924">
        <v>0</v>
      </c>
      <c r="F9" s="984">
        <v>0</v>
      </c>
      <c r="G9" s="924">
        <v>0</v>
      </c>
      <c r="H9" s="984">
        <v>0</v>
      </c>
      <c r="I9" s="987">
        <v>78000</v>
      </c>
      <c r="J9" s="984">
        <v>651.57425000000001</v>
      </c>
      <c r="K9" s="987">
        <v>28000</v>
      </c>
      <c r="L9" s="984">
        <v>233.96100000000001</v>
      </c>
    </row>
    <row r="10" spans="1:12" s="277" customFormat="1" ht="18" customHeight="1">
      <c r="A10" s="940">
        <v>45504</v>
      </c>
      <c r="B10" s="985">
        <v>22</v>
      </c>
      <c r="C10" s="924">
        <v>21000</v>
      </c>
      <c r="D10" s="997">
        <v>175.78450000000001</v>
      </c>
      <c r="E10" s="924">
        <v>0</v>
      </c>
      <c r="F10" s="984">
        <v>0</v>
      </c>
      <c r="G10" s="924">
        <v>0</v>
      </c>
      <c r="H10" s="984">
        <v>0</v>
      </c>
      <c r="I10" s="924">
        <v>21000</v>
      </c>
      <c r="J10" s="984">
        <v>175.58</v>
      </c>
      <c r="K10" s="924">
        <v>0</v>
      </c>
      <c r="L10" s="984">
        <v>0</v>
      </c>
    </row>
    <row r="11" spans="1:12" s="277" customFormat="1" ht="18" customHeight="1">
      <c r="A11" s="940">
        <v>45535</v>
      </c>
      <c r="B11" s="985">
        <v>21</v>
      </c>
      <c r="C11" s="924">
        <v>70000</v>
      </c>
      <c r="D11" s="997">
        <v>587.61249999999995</v>
      </c>
      <c r="E11" s="924">
        <v>0</v>
      </c>
      <c r="F11" s="984">
        <v>0</v>
      </c>
      <c r="G11" s="924">
        <v>0</v>
      </c>
      <c r="H11" s="984">
        <v>0</v>
      </c>
      <c r="I11" s="924">
        <v>70000</v>
      </c>
      <c r="J11" s="984">
        <v>587.61249999999995</v>
      </c>
      <c r="K11" s="924">
        <v>0</v>
      </c>
      <c r="L11" s="984">
        <v>0</v>
      </c>
    </row>
    <row r="12" spans="1:12" s="277" customFormat="1" ht="14.25" customHeight="1">
      <c r="A12" s="940">
        <v>45565</v>
      </c>
      <c r="B12" s="924">
        <v>20</v>
      </c>
      <c r="C12" s="924">
        <v>308000</v>
      </c>
      <c r="D12" s="997">
        <v>2582.8355000000001</v>
      </c>
      <c r="E12" s="924">
        <v>0</v>
      </c>
      <c r="F12" s="984">
        <v>0</v>
      </c>
      <c r="G12" s="924">
        <v>0</v>
      </c>
      <c r="H12" s="984">
        <v>0</v>
      </c>
      <c r="I12" s="924">
        <v>308000</v>
      </c>
      <c r="J12" s="984">
        <v>2582.8355000000001</v>
      </c>
      <c r="K12" s="924">
        <v>0</v>
      </c>
      <c r="L12" s="984">
        <v>0</v>
      </c>
    </row>
    <row r="13" spans="1:12" s="277" customFormat="1" ht="13.5" customHeight="1">
      <c r="A13" s="940">
        <v>45596</v>
      </c>
      <c r="B13" s="985">
        <v>22</v>
      </c>
      <c r="C13" s="924">
        <v>902000</v>
      </c>
      <c r="D13" s="997">
        <v>7585.8794999999991</v>
      </c>
      <c r="E13" s="924">
        <v>0</v>
      </c>
      <c r="F13" s="984">
        <v>0</v>
      </c>
      <c r="G13" s="924">
        <v>0</v>
      </c>
      <c r="H13" s="984">
        <v>0</v>
      </c>
      <c r="I13" s="924">
        <v>902000</v>
      </c>
      <c r="J13" s="984">
        <v>7585.8794999999991</v>
      </c>
      <c r="K13" s="924">
        <v>166000</v>
      </c>
      <c r="L13" s="984">
        <v>1397.1390000000001</v>
      </c>
    </row>
    <row r="14" spans="1:12" s="277" customFormat="1" ht="13.5" customHeight="1">
      <c r="A14" s="940">
        <v>45626</v>
      </c>
      <c r="B14" s="924">
        <v>19</v>
      </c>
      <c r="C14" s="924">
        <v>903000</v>
      </c>
      <c r="D14" s="997">
        <v>7622.5424999999987</v>
      </c>
      <c r="E14" s="924">
        <v>0</v>
      </c>
      <c r="F14" s="984">
        <v>0</v>
      </c>
      <c r="G14" s="924">
        <v>0</v>
      </c>
      <c r="H14" s="984">
        <v>0</v>
      </c>
      <c r="I14" s="924">
        <v>903000</v>
      </c>
      <c r="J14" s="984">
        <v>7622.5424999999996</v>
      </c>
      <c r="K14" s="924">
        <v>171000</v>
      </c>
      <c r="L14" s="984">
        <v>1446.9164999999998</v>
      </c>
    </row>
    <row r="15" spans="1:12" s="277" customFormat="1" ht="13.5" customHeight="1">
      <c r="A15" s="940" t="s">
        <v>1452</v>
      </c>
      <c r="B15" s="985">
        <v>21</v>
      </c>
      <c r="C15" s="924">
        <v>948101</v>
      </c>
      <c r="D15" s="997">
        <v>8095.330714499999</v>
      </c>
      <c r="E15" s="924">
        <v>0</v>
      </c>
      <c r="F15" s="984">
        <v>0</v>
      </c>
      <c r="G15" s="924">
        <v>0</v>
      </c>
      <c r="H15" s="984">
        <v>0</v>
      </c>
      <c r="I15" s="924">
        <v>948101</v>
      </c>
      <c r="J15" s="984">
        <v>8095.330714499999</v>
      </c>
      <c r="K15" s="924">
        <v>139000</v>
      </c>
      <c r="L15" s="984">
        <v>1191.508</v>
      </c>
    </row>
    <row r="16" spans="1:12" s="277" customFormat="1">
      <c r="A16" s="500"/>
      <c r="B16" s="503"/>
      <c r="C16" s="503"/>
      <c r="D16" s="546"/>
      <c r="E16" s="503"/>
      <c r="F16" s="541"/>
      <c r="G16" s="503"/>
      <c r="H16" s="541"/>
      <c r="I16" s="503"/>
      <c r="J16" s="541"/>
      <c r="K16" s="503"/>
      <c r="L16" s="541"/>
    </row>
    <row r="17" spans="1:12" s="277" customFormat="1">
      <c r="A17" s="413" t="s">
        <v>1422</v>
      </c>
      <c r="B17" s="540"/>
      <c r="C17" s="543"/>
      <c r="D17" s="503"/>
      <c r="E17" s="503"/>
      <c r="F17" s="503"/>
      <c r="G17" s="503"/>
      <c r="H17" s="547"/>
      <c r="I17" s="543"/>
      <c r="J17" s="503"/>
      <c r="K17" s="503"/>
      <c r="L17" s="503"/>
    </row>
    <row r="18" spans="1:12" s="277" customFormat="1" ht="15" customHeight="1">
      <c r="A18" s="1683" t="s">
        <v>271</v>
      </c>
      <c r="B18" s="1683"/>
      <c r="C18" s="1683"/>
      <c r="D18" s="1683"/>
      <c r="E18" s="1683"/>
      <c r="F18" s="1683"/>
      <c r="G18" s="1683"/>
      <c r="H18" s="1683"/>
      <c r="I18" s="1683"/>
      <c r="J18" s="1683"/>
    </row>
    <row r="19" spans="1:12" s="277" customFormat="1" ht="15" customHeight="1">
      <c r="A19" s="515"/>
    </row>
    <row r="20" spans="1:12" s="277" customFormat="1">
      <c r="A20" s="493"/>
      <c r="B20" s="493"/>
      <c r="C20" s="493"/>
      <c r="D20" s="493"/>
      <c r="E20" s="493"/>
      <c r="F20" s="493"/>
      <c r="G20" s="493"/>
      <c r="H20" s="493"/>
      <c r="I20" s="493"/>
      <c r="J20" s="493"/>
    </row>
  </sheetData>
  <mergeCells count="15">
    <mergeCell ref="A18:J18"/>
    <mergeCell ref="I3:I4"/>
    <mergeCell ref="J3:J4"/>
    <mergeCell ref="K3:K4"/>
    <mergeCell ref="L3:L4"/>
    <mergeCell ref="A2:A4"/>
    <mergeCell ref="B2:B4"/>
    <mergeCell ref="C2:D2"/>
    <mergeCell ref="E2:H2"/>
    <mergeCell ref="I2:J2"/>
    <mergeCell ref="K2:L2"/>
    <mergeCell ref="C3:C4"/>
    <mergeCell ref="D3:D4"/>
    <mergeCell ref="E3:F3"/>
    <mergeCell ref="G3:H3"/>
  </mergeCells>
  <printOptions horizontalCentered="1"/>
  <pageMargins left="0.78431372549019618" right="0.78431372549019618" top="0.98039215686274517" bottom="0.98039215686274517" header="0.50980392156862753" footer="0.50980392156862753"/>
  <pageSetup paperSize="9" scale="86" orientation="landscape" useFirstPageNumber="1"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workbookViewId="0"/>
  </sheetViews>
  <sheetFormatPr defaultColWidth="9.140625" defaultRowHeight="15"/>
  <cols>
    <col min="1" max="1" width="13.5703125" style="493" bestFit="1" customWidth="1"/>
    <col min="2" max="5" width="12.28515625" style="493" bestFit="1" customWidth="1"/>
    <col min="6" max="6" width="10.140625" style="493" bestFit="1" customWidth="1"/>
    <col min="7" max="7" width="12.5703125" style="493" bestFit="1" customWidth="1"/>
    <col min="8" max="8" width="12.42578125" style="493" bestFit="1" customWidth="1"/>
    <col min="9" max="9" width="12.5703125" style="493" bestFit="1" customWidth="1"/>
    <col min="10" max="10" width="12.42578125" style="493" bestFit="1" customWidth="1"/>
    <col min="11" max="11" width="11" style="493" customWidth="1"/>
    <col min="12" max="15" width="12.140625" style="493" bestFit="1" customWidth="1"/>
    <col min="16" max="16" width="9.42578125" style="493" bestFit="1" customWidth="1"/>
    <col min="17" max="17" width="4.5703125" style="493" bestFit="1" customWidth="1"/>
    <col min="18" max="16384" width="9.140625" style="493"/>
  </cols>
  <sheetData>
    <row r="1" spans="1:16" ht="18" customHeight="1">
      <c r="A1" s="509" t="s">
        <v>519</v>
      </c>
      <c r="B1" s="509"/>
      <c r="C1" s="509"/>
      <c r="D1" s="509"/>
      <c r="E1" s="509"/>
      <c r="F1" s="509"/>
      <c r="G1" s="509"/>
      <c r="H1" s="509"/>
      <c r="I1" s="509"/>
      <c r="J1" s="509"/>
      <c r="K1" s="509"/>
      <c r="L1" s="509"/>
      <c r="M1" s="509"/>
      <c r="N1" s="509"/>
      <c r="O1" s="509"/>
    </row>
    <row r="2" spans="1:16" s="277" customFormat="1" ht="18" customHeight="1">
      <c r="A2" s="1676" t="s">
        <v>480</v>
      </c>
      <c r="B2" s="1678" t="s">
        <v>70</v>
      </c>
      <c r="C2" s="1679"/>
      <c r="D2" s="1679"/>
      <c r="E2" s="1680"/>
      <c r="F2" s="1673" t="s">
        <v>93</v>
      </c>
      <c r="G2" s="1678" t="s">
        <v>71</v>
      </c>
      <c r="H2" s="1679"/>
      <c r="I2" s="1679"/>
      <c r="J2" s="1680"/>
      <c r="K2" s="1676" t="s">
        <v>93</v>
      </c>
      <c r="L2" s="1678" t="s">
        <v>72</v>
      </c>
      <c r="M2" s="1679"/>
      <c r="N2" s="1679"/>
      <c r="O2" s="1680"/>
      <c r="P2" s="1673" t="s">
        <v>93</v>
      </c>
    </row>
    <row r="3" spans="1:16" s="277" customFormat="1" ht="27" customHeight="1">
      <c r="A3" s="1677"/>
      <c r="B3" s="1671" t="s">
        <v>505</v>
      </c>
      <c r="C3" s="1672"/>
      <c r="D3" s="1678" t="s">
        <v>512</v>
      </c>
      <c r="E3" s="1680"/>
      <c r="F3" s="1692"/>
      <c r="G3" s="1671" t="s">
        <v>505</v>
      </c>
      <c r="H3" s="1672"/>
      <c r="I3" s="1678" t="s">
        <v>512</v>
      </c>
      <c r="J3" s="1680"/>
      <c r="K3" s="1677"/>
      <c r="L3" s="1671" t="s">
        <v>520</v>
      </c>
      <c r="M3" s="1672"/>
      <c r="N3" s="1678" t="s">
        <v>512</v>
      </c>
      <c r="O3" s="1680"/>
      <c r="P3" s="1692"/>
    </row>
    <row r="4" spans="1:16" s="277" customFormat="1" ht="27" customHeight="1">
      <c r="A4" s="1586"/>
      <c r="B4" s="958" t="s">
        <v>484</v>
      </c>
      <c r="C4" s="958" t="s">
        <v>485</v>
      </c>
      <c r="D4" s="958" t="s">
        <v>487</v>
      </c>
      <c r="E4" s="958" t="s">
        <v>488</v>
      </c>
      <c r="F4" s="1599"/>
      <c r="G4" s="958" t="s">
        <v>484</v>
      </c>
      <c r="H4" s="958" t="s">
        <v>485</v>
      </c>
      <c r="I4" s="958" t="s">
        <v>487</v>
      </c>
      <c r="J4" s="958" t="s">
        <v>488</v>
      </c>
      <c r="K4" s="1586"/>
      <c r="L4" s="958" t="s">
        <v>484</v>
      </c>
      <c r="M4" s="958" t="s">
        <v>485</v>
      </c>
      <c r="N4" s="958" t="s">
        <v>487</v>
      </c>
      <c r="O4" s="958" t="s">
        <v>488</v>
      </c>
      <c r="P4" s="1599"/>
    </row>
    <row r="5" spans="1:16" s="495" customFormat="1" ht="18" customHeight="1">
      <c r="A5" s="995" t="s">
        <v>476</v>
      </c>
      <c r="B5" s="990">
        <v>6550.62</v>
      </c>
      <c r="C5" s="990">
        <v>194.57000000000002</v>
      </c>
      <c r="D5" s="990">
        <v>9296.52</v>
      </c>
      <c r="E5" s="990">
        <v>381.98000000000008</v>
      </c>
      <c r="F5" s="990">
        <v>16423.689999999999</v>
      </c>
      <c r="G5" s="990">
        <v>6645.7642925999999</v>
      </c>
      <c r="H5" s="990">
        <v>209.98746928</v>
      </c>
      <c r="I5" s="990">
        <v>2068.4298365000004</v>
      </c>
      <c r="J5" s="990">
        <v>745.28976819000002</v>
      </c>
      <c r="K5" s="990">
        <v>9669.4713665699983</v>
      </c>
      <c r="L5" s="990" t="s">
        <v>219</v>
      </c>
      <c r="M5" s="990" t="s">
        <v>219</v>
      </c>
      <c r="N5" s="990" t="s">
        <v>219</v>
      </c>
      <c r="O5" s="990" t="s">
        <v>219</v>
      </c>
      <c r="P5" s="990" t="s">
        <v>219</v>
      </c>
    </row>
    <row r="6" spans="1:16" s="495" customFormat="1" ht="18" customHeight="1">
      <c r="A6" s="989" t="s">
        <v>674</v>
      </c>
      <c r="B6" s="954">
        <v>3142.3900000000003</v>
      </c>
      <c r="C6" s="954">
        <v>206.12</v>
      </c>
      <c r="D6" s="954">
        <v>151.35000000000005</v>
      </c>
      <c r="E6" s="954">
        <v>17.919999999999995</v>
      </c>
      <c r="F6" s="954">
        <v>3517.7800000000007</v>
      </c>
      <c r="G6" s="954">
        <v>2687.8907118100001</v>
      </c>
      <c r="H6" s="954">
        <v>143.43768093</v>
      </c>
      <c r="I6" s="954">
        <v>155.98271149999999</v>
      </c>
      <c r="J6" s="954">
        <v>27.162234309999999</v>
      </c>
      <c r="K6" s="954">
        <v>3014.4733385499999</v>
      </c>
      <c r="L6" s="954" t="s">
        <v>219</v>
      </c>
      <c r="M6" s="954" t="s">
        <v>219</v>
      </c>
      <c r="N6" s="954" t="s">
        <v>219</v>
      </c>
      <c r="O6" s="954" t="s">
        <v>219</v>
      </c>
      <c r="P6" s="1000" t="s">
        <v>219</v>
      </c>
    </row>
    <row r="7" spans="1:16" s="277" customFormat="1" ht="18" customHeight="1">
      <c r="A7" s="940">
        <v>45412</v>
      </c>
      <c r="B7" s="984">
        <v>399.36</v>
      </c>
      <c r="C7" s="984">
        <v>2.65</v>
      </c>
      <c r="D7" s="984">
        <v>147.27000000000001</v>
      </c>
      <c r="E7" s="984">
        <v>16.29</v>
      </c>
      <c r="F7" s="984">
        <v>565.57000000000005</v>
      </c>
      <c r="G7" s="984">
        <v>290.54980611000002</v>
      </c>
      <c r="H7" s="984">
        <v>1.2335245100000001</v>
      </c>
      <c r="I7" s="984">
        <v>146.26018450000001</v>
      </c>
      <c r="J7" s="984">
        <v>17.952041999999999</v>
      </c>
      <c r="K7" s="984">
        <v>455.99555712</v>
      </c>
      <c r="L7" s="984" t="s">
        <v>219</v>
      </c>
      <c r="M7" s="984" t="s">
        <v>219</v>
      </c>
      <c r="N7" s="984" t="s">
        <v>219</v>
      </c>
      <c r="O7" s="984" t="s">
        <v>219</v>
      </c>
      <c r="P7" s="984" t="s">
        <v>219</v>
      </c>
    </row>
    <row r="8" spans="1:16" s="277" customFormat="1" ht="18" customHeight="1">
      <c r="A8" s="940">
        <v>45443</v>
      </c>
      <c r="B8" s="984">
        <v>345.68</v>
      </c>
      <c r="C8" s="984">
        <v>20.85</v>
      </c>
      <c r="D8" s="984">
        <v>2.33</v>
      </c>
      <c r="E8" s="984">
        <v>1.27</v>
      </c>
      <c r="F8" s="984">
        <v>370.13</v>
      </c>
      <c r="G8" s="984">
        <v>303.24492935000001</v>
      </c>
      <c r="H8" s="984">
        <v>18.722498999999999</v>
      </c>
      <c r="I8" s="984">
        <v>3.3531594999999998</v>
      </c>
      <c r="J8" s="984">
        <v>3.7566815</v>
      </c>
      <c r="K8" s="984">
        <v>329.07726934999999</v>
      </c>
      <c r="L8" s="984" t="s">
        <v>219</v>
      </c>
      <c r="M8" s="984" t="s">
        <v>219</v>
      </c>
      <c r="N8" s="984" t="s">
        <v>219</v>
      </c>
      <c r="O8" s="984" t="s">
        <v>219</v>
      </c>
      <c r="P8" s="984" t="s">
        <v>219</v>
      </c>
    </row>
    <row r="9" spans="1:16" s="277" customFormat="1" ht="18" customHeight="1">
      <c r="A9" s="940">
        <v>45473</v>
      </c>
      <c r="B9" s="984">
        <v>608.74</v>
      </c>
      <c r="C9" s="984">
        <v>16.010000000000002</v>
      </c>
      <c r="D9" s="984">
        <v>0.56000000000000005</v>
      </c>
      <c r="E9" s="984">
        <v>0.15</v>
      </c>
      <c r="F9" s="984">
        <v>625.46</v>
      </c>
      <c r="G9" s="984">
        <v>498.90203063000001</v>
      </c>
      <c r="H9" s="984">
        <v>11.680053770000001</v>
      </c>
      <c r="I9" s="984">
        <v>1.7202010000000001</v>
      </c>
      <c r="J9" s="984">
        <v>0.61476662999999998</v>
      </c>
      <c r="K9" s="984">
        <v>512.91705203000004</v>
      </c>
      <c r="L9" s="984" t="s">
        <v>219</v>
      </c>
      <c r="M9" s="984" t="s">
        <v>219</v>
      </c>
      <c r="N9" s="984" t="s">
        <v>219</v>
      </c>
      <c r="O9" s="984" t="s">
        <v>219</v>
      </c>
      <c r="P9" s="984" t="s">
        <v>219</v>
      </c>
    </row>
    <row r="10" spans="1:16" s="277" customFormat="1" ht="18" customHeight="1">
      <c r="A10" s="940">
        <v>45504</v>
      </c>
      <c r="B10" s="984">
        <v>183.09</v>
      </c>
      <c r="C10" s="984">
        <v>1.52</v>
      </c>
      <c r="D10" s="984">
        <v>0.49</v>
      </c>
      <c r="E10" s="984">
        <v>0.08</v>
      </c>
      <c r="F10" s="984">
        <v>185.18</v>
      </c>
      <c r="G10" s="984">
        <v>150.78474476</v>
      </c>
      <c r="H10" s="984">
        <v>1.06736437</v>
      </c>
      <c r="I10" s="984">
        <v>0.96335124999999999</v>
      </c>
      <c r="J10" s="984">
        <v>0.24519189999999999</v>
      </c>
      <c r="K10" s="984">
        <v>153.06065228</v>
      </c>
      <c r="L10" s="984" t="s">
        <v>219</v>
      </c>
      <c r="M10" s="984" t="s">
        <v>219</v>
      </c>
      <c r="N10" s="984" t="s">
        <v>219</v>
      </c>
      <c r="O10" s="984" t="s">
        <v>219</v>
      </c>
      <c r="P10" s="984" t="s">
        <v>219</v>
      </c>
    </row>
    <row r="11" spans="1:16" s="277" customFormat="1" ht="18" customHeight="1">
      <c r="A11" s="940">
        <v>45535</v>
      </c>
      <c r="B11" s="984">
        <v>247.74000000000004</v>
      </c>
      <c r="C11" s="984">
        <v>6.9</v>
      </c>
      <c r="D11" s="984">
        <v>0.31</v>
      </c>
      <c r="E11" s="984">
        <v>0</v>
      </c>
      <c r="F11" s="984">
        <v>254.95000000000002</v>
      </c>
      <c r="G11" s="984">
        <v>247.02611866000001</v>
      </c>
      <c r="H11" s="984">
        <v>4.0140290199999997</v>
      </c>
      <c r="I11" s="984">
        <v>0.78218325</v>
      </c>
      <c r="J11" s="984">
        <v>1.67075E-2</v>
      </c>
      <c r="K11" s="984">
        <v>251.83903842999999</v>
      </c>
      <c r="L11" s="984" t="s">
        <v>219</v>
      </c>
      <c r="M11" s="984" t="s">
        <v>219</v>
      </c>
      <c r="N11" s="984" t="s">
        <v>219</v>
      </c>
      <c r="O11" s="984" t="s">
        <v>219</v>
      </c>
      <c r="P11" s="984" t="s">
        <v>219</v>
      </c>
    </row>
    <row r="12" spans="1:16" s="277" customFormat="1">
      <c r="A12" s="940">
        <v>45565</v>
      </c>
      <c r="B12" s="984">
        <v>207.42</v>
      </c>
      <c r="C12" s="984">
        <v>15.36</v>
      </c>
      <c r="D12" s="984">
        <v>0.06</v>
      </c>
      <c r="E12" s="984">
        <v>0.01</v>
      </c>
      <c r="F12" s="984">
        <v>222.85</v>
      </c>
      <c r="G12" s="984">
        <v>195.88937428</v>
      </c>
      <c r="H12" s="984">
        <v>8.7259462800000005</v>
      </c>
      <c r="I12" s="984">
        <v>0.56302425</v>
      </c>
      <c r="J12" s="984">
        <v>0.16980714999999999</v>
      </c>
      <c r="K12" s="984">
        <v>205.34815196</v>
      </c>
      <c r="L12" s="984" t="s">
        <v>219</v>
      </c>
      <c r="M12" s="984" t="s">
        <v>219</v>
      </c>
      <c r="N12" s="984" t="s">
        <v>219</v>
      </c>
      <c r="O12" s="984" t="s">
        <v>219</v>
      </c>
      <c r="P12" s="984" t="s">
        <v>219</v>
      </c>
    </row>
    <row r="13" spans="1:16" s="277" customFormat="1" ht="13.5" customHeight="1">
      <c r="A13" s="940">
        <v>45596</v>
      </c>
      <c r="B13" s="984">
        <v>159.79</v>
      </c>
      <c r="C13" s="984">
        <v>0.73</v>
      </c>
      <c r="D13" s="984">
        <v>0.15</v>
      </c>
      <c r="E13" s="984">
        <v>0</v>
      </c>
      <c r="F13" s="984">
        <v>160.66999999999999</v>
      </c>
      <c r="G13" s="984">
        <v>160.264363</v>
      </c>
      <c r="H13" s="984">
        <v>0.63754464</v>
      </c>
      <c r="I13" s="984">
        <v>0.87731875000000004</v>
      </c>
      <c r="J13" s="984">
        <v>0.27254345000000002</v>
      </c>
      <c r="K13" s="984">
        <v>162.05176983999999</v>
      </c>
      <c r="L13" s="984" t="s">
        <v>219</v>
      </c>
      <c r="M13" s="984" t="s">
        <v>219</v>
      </c>
      <c r="N13" s="984" t="s">
        <v>219</v>
      </c>
      <c r="O13" s="984" t="s">
        <v>219</v>
      </c>
      <c r="P13" s="984" t="s">
        <v>219</v>
      </c>
    </row>
    <row r="14" spans="1:16" s="277" customFormat="1" ht="13.5" customHeight="1">
      <c r="A14" s="940">
        <v>45626</v>
      </c>
      <c r="B14" s="984">
        <v>325.58999999999997</v>
      </c>
      <c r="C14" s="984">
        <v>49.78</v>
      </c>
      <c r="D14" s="984">
        <v>7.0000000000000007E-2</v>
      </c>
      <c r="E14" s="984">
        <v>0.04</v>
      </c>
      <c r="F14" s="984">
        <v>375.48</v>
      </c>
      <c r="G14" s="984">
        <v>281.89928639999999</v>
      </c>
      <c r="H14" s="984">
        <v>41.713471439999999</v>
      </c>
      <c r="I14" s="984">
        <v>0.74203200000000002</v>
      </c>
      <c r="J14" s="984">
        <v>0.35375612000000001</v>
      </c>
      <c r="K14" s="984">
        <v>324.70854595999998</v>
      </c>
      <c r="L14" s="984" t="s">
        <v>219</v>
      </c>
      <c r="M14" s="984" t="s">
        <v>219</v>
      </c>
      <c r="N14" s="984" t="s">
        <v>219</v>
      </c>
      <c r="O14" s="984" t="s">
        <v>219</v>
      </c>
      <c r="P14" s="984" t="s">
        <v>219</v>
      </c>
    </row>
    <row r="15" spans="1:16" s="277" customFormat="1">
      <c r="A15" s="940" t="s">
        <v>1452</v>
      </c>
      <c r="B15" s="984">
        <v>664.98</v>
      </c>
      <c r="C15" s="984">
        <v>92.32</v>
      </c>
      <c r="D15" s="984">
        <v>0.11</v>
      </c>
      <c r="E15" s="984">
        <v>0.08</v>
      </c>
      <c r="F15" s="984">
        <v>757.49</v>
      </c>
      <c r="G15" s="984">
        <v>559.33005862000005</v>
      </c>
      <c r="H15" s="984">
        <v>55.643247899999999</v>
      </c>
      <c r="I15" s="984">
        <v>0.72125700000000004</v>
      </c>
      <c r="J15" s="984">
        <v>3.78073806</v>
      </c>
      <c r="K15" s="984">
        <v>619.47530157999995</v>
      </c>
      <c r="L15" s="984" t="s">
        <v>219</v>
      </c>
      <c r="M15" s="984" t="s">
        <v>219</v>
      </c>
      <c r="N15" s="984" t="s">
        <v>219</v>
      </c>
      <c r="O15" s="984" t="s">
        <v>219</v>
      </c>
      <c r="P15" s="984" t="s">
        <v>219</v>
      </c>
    </row>
    <row r="16" spans="1:16" s="277" customFormat="1">
      <c r="A16" s="500"/>
      <c r="B16" s="541"/>
      <c r="C16" s="541"/>
      <c r="D16" s="541"/>
      <c r="E16" s="541"/>
      <c r="F16" s="541"/>
      <c r="G16" s="541"/>
      <c r="H16" s="541"/>
      <c r="I16" s="541"/>
      <c r="J16" s="541"/>
      <c r="K16" s="541"/>
      <c r="L16" s="541"/>
      <c r="M16" s="541"/>
      <c r="N16" s="541"/>
      <c r="O16" s="541"/>
      <c r="P16" s="541"/>
    </row>
    <row r="17" spans="1:17" s="277" customFormat="1">
      <c r="A17" s="413" t="s">
        <v>1422</v>
      </c>
      <c r="B17" s="548"/>
      <c r="C17" s="548"/>
      <c r="D17" s="548"/>
      <c r="E17" s="548"/>
      <c r="F17" s="503"/>
      <c r="G17" s="548"/>
      <c r="H17" s="548"/>
      <c r="I17" s="548"/>
      <c r="J17" s="548"/>
      <c r="K17" s="503"/>
      <c r="L17" s="548"/>
      <c r="M17" s="548"/>
      <c r="N17" s="548"/>
      <c r="O17" s="548"/>
      <c r="P17" s="548"/>
    </row>
    <row r="18" spans="1:17" s="277" customFormat="1" ht="15" customHeight="1">
      <c r="A18" s="1683" t="s">
        <v>166</v>
      </c>
      <c r="B18" s="1683"/>
      <c r="C18" s="1683"/>
      <c r="D18" s="1683"/>
      <c r="E18" s="1683"/>
      <c r="F18" s="1683"/>
      <c r="G18" s="1683"/>
      <c r="H18" s="1683"/>
      <c r="I18" s="1683"/>
      <c r="J18" s="1683"/>
      <c r="K18" s="1683"/>
      <c r="L18" s="1683"/>
      <c r="M18" s="1683"/>
      <c r="N18" s="1683"/>
      <c r="O18" s="1683"/>
    </row>
    <row r="19" spans="1:17" s="277" customFormat="1" ht="15" customHeight="1">
      <c r="A19" s="493"/>
      <c r="B19" s="549"/>
      <c r="C19" s="549"/>
      <c r="D19" s="549"/>
      <c r="E19" s="549"/>
      <c r="F19" s="549"/>
      <c r="G19" s="549"/>
      <c r="H19" s="549"/>
      <c r="I19" s="549"/>
      <c r="J19" s="549"/>
      <c r="K19" s="549"/>
      <c r="L19" s="549"/>
      <c r="M19" s="549"/>
      <c r="N19" s="549"/>
      <c r="O19" s="549"/>
    </row>
    <row r="20" spans="1:17">
      <c r="A20" s="515"/>
      <c r="B20" s="506"/>
      <c r="C20" s="506"/>
      <c r="D20" s="506"/>
      <c r="E20" s="506"/>
      <c r="F20" s="506"/>
      <c r="G20" s="506"/>
      <c r="H20" s="506"/>
      <c r="I20" s="506"/>
      <c r="J20" s="506"/>
      <c r="K20" s="506"/>
      <c r="P20" s="549"/>
    </row>
    <row r="21" spans="1:17">
      <c r="B21" s="549"/>
      <c r="C21" s="549"/>
      <c r="D21" s="549"/>
      <c r="E21" s="549"/>
      <c r="F21" s="549"/>
      <c r="G21" s="549"/>
      <c r="H21" s="549"/>
      <c r="I21" s="549"/>
      <c r="J21" s="549"/>
      <c r="K21" s="549"/>
      <c r="L21" s="549"/>
      <c r="M21" s="549"/>
      <c r="N21" s="549"/>
      <c r="O21" s="549"/>
    </row>
    <row r="22" spans="1:17">
      <c r="P22" s="549"/>
      <c r="Q22" s="549"/>
    </row>
  </sheetData>
  <mergeCells count="14">
    <mergeCell ref="A18:O18"/>
    <mergeCell ref="A2:A4"/>
    <mergeCell ref="B2:E2"/>
    <mergeCell ref="F2:F4"/>
    <mergeCell ref="G2:J2"/>
    <mergeCell ref="K2:K4"/>
    <mergeCell ref="P2:P4"/>
    <mergeCell ref="B3:C3"/>
    <mergeCell ref="D3:E3"/>
    <mergeCell ref="G3:H3"/>
    <mergeCell ref="I3:J3"/>
    <mergeCell ref="L3:M3"/>
    <mergeCell ref="N3:O3"/>
    <mergeCell ref="L2:O2"/>
  </mergeCells>
  <printOptions horizontalCentered="1"/>
  <pageMargins left="0.78431372549019618" right="0.78431372549019618" top="0.98039215686274517" bottom="0.98039215686274517" header="0.50980392156862753" footer="0.50980392156862753"/>
  <pageSetup paperSize="9" scale="65" orientation="landscape" useFirstPageNumber="1"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workbookViewId="0"/>
  </sheetViews>
  <sheetFormatPr defaultColWidth="9.140625" defaultRowHeight="15"/>
  <cols>
    <col min="1" max="1" width="12.140625" style="493" customWidth="1"/>
    <col min="2" max="2" width="12.5703125" style="493" bestFit="1" customWidth="1"/>
    <col min="3" max="8" width="12.140625" style="493" customWidth="1"/>
    <col min="9" max="9" width="12.5703125" style="493" bestFit="1" customWidth="1"/>
    <col min="10" max="15" width="12.140625" style="493" bestFit="1" customWidth="1"/>
    <col min="16" max="16" width="4.5703125" style="493" bestFit="1" customWidth="1"/>
    <col min="17" max="16384" width="9.140625" style="493"/>
  </cols>
  <sheetData>
    <row r="1" spans="1:15">
      <c r="A1" s="509" t="s">
        <v>521</v>
      </c>
      <c r="B1" s="509"/>
      <c r="C1" s="509"/>
      <c r="D1" s="509"/>
      <c r="E1" s="509"/>
      <c r="F1" s="509"/>
      <c r="G1" s="509"/>
      <c r="H1" s="509"/>
      <c r="I1" s="509"/>
    </row>
    <row r="2" spans="1:15" s="277" customFormat="1" ht="18" customHeight="1">
      <c r="A2" s="1673" t="s">
        <v>167</v>
      </c>
      <c r="B2" s="1701" t="s">
        <v>517</v>
      </c>
      <c r="C2" s="1702"/>
      <c r="D2" s="1702"/>
      <c r="E2" s="1702"/>
      <c r="F2" s="1702"/>
      <c r="G2" s="1702"/>
      <c r="H2" s="1703"/>
      <c r="I2" s="1701" t="s">
        <v>522</v>
      </c>
      <c r="J2" s="1702"/>
      <c r="K2" s="1702"/>
      <c r="L2" s="1702"/>
      <c r="M2" s="1702"/>
      <c r="N2" s="1702"/>
      <c r="O2" s="1703"/>
    </row>
    <row r="3" spans="1:15" s="277" customFormat="1" ht="18" customHeight="1">
      <c r="A3" s="1599"/>
      <c r="B3" s="965" t="s">
        <v>523</v>
      </c>
      <c r="C3" s="965" t="s">
        <v>524</v>
      </c>
      <c r="D3" s="965" t="s">
        <v>525</v>
      </c>
      <c r="E3" s="965" t="s">
        <v>526</v>
      </c>
      <c r="F3" s="965" t="s">
        <v>527</v>
      </c>
      <c r="G3" s="965" t="s">
        <v>528</v>
      </c>
      <c r="H3" s="965" t="s">
        <v>529</v>
      </c>
      <c r="I3" s="965" t="s">
        <v>523</v>
      </c>
      <c r="J3" s="965" t="s">
        <v>524</v>
      </c>
      <c r="K3" s="965" t="s">
        <v>525</v>
      </c>
      <c r="L3" s="965" t="s">
        <v>526</v>
      </c>
      <c r="M3" s="965" t="s">
        <v>527</v>
      </c>
      <c r="N3" s="965" t="s">
        <v>528</v>
      </c>
      <c r="O3" s="965" t="s">
        <v>529</v>
      </c>
    </row>
    <row r="4" spans="1:15" s="495" customFormat="1" ht="18" customHeight="1">
      <c r="A4" s="963" t="s">
        <v>476</v>
      </c>
      <c r="B4" s="990">
        <v>2288114.5998154995</v>
      </c>
      <c r="C4" s="990">
        <v>14552.657838250001</v>
      </c>
      <c r="D4" s="990">
        <v>34351.92843475</v>
      </c>
      <c r="E4" s="990">
        <v>8795.9715429999997</v>
      </c>
      <c r="F4" s="990">
        <v>8.7103064999999993E-2</v>
      </c>
      <c r="G4" s="990">
        <v>0</v>
      </c>
      <c r="H4" s="990">
        <v>8.4343625000000005E-2</v>
      </c>
      <c r="I4" s="1004">
        <v>1146547</v>
      </c>
      <c r="J4" s="1004">
        <v>1361</v>
      </c>
      <c r="K4" s="1004">
        <v>7470</v>
      </c>
      <c r="L4" s="1004">
        <v>3407</v>
      </c>
      <c r="M4" s="1004">
        <v>0</v>
      </c>
      <c r="N4" s="1004">
        <v>0</v>
      </c>
      <c r="O4" s="1004">
        <v>0</v>
      </c>
    </row>
    <row r="5" spans="1:15" s="495" customFormat="1" ht="18" customHeight="1">
      <c r="A5" s="956" t="s">
        <v>674</v>
      </c>
      <c r="B5" s="1003">
        <v>39376.192096499995</v>
      </c>
      <c r="C5" s="1003">
        <v>109.8955505</v>
      </c>
      <c r="D5" s="1003">
        <v>130.21486200000001</v>
      </c>
      <c r="E5" s="1003">
        <v>42.435428000000002</v>
      </c>
      <c r="F5" s="1002">
        <v>0</v>
      </c>
      <c r="G5" s="1002">
        <v>0</v>
      </c>
      <c r="H5" s="1002">
        <v>0</v>
      </c>
      <c r="I5" s="1001">
        <v>142020</v>
      </c>
      <c r="J5" s="1001">
        <v>0</v>
      </c>
      <c r="K5" s="1001">
        <v>0</v>
      </c>
      <c r="L5" s="1001">
        <v>0</v>
      </c>
      <c r="M5" s="1001">
        <v>0</v>
      </c>
      <c r="N5" s="1001">
        <v>0</v>
      </c>
      <c r="O5" s="1001">
        <v>0</v>
      </c>
    </row>
    <row r="6" spans="1:15" s="277" customFormat="1">
      <c r="A6" s="940">
        <v>45412</v>
      </c>
      <c r="B6" s="984">
        <v>26383.751637249999</v>
      </c>
      <c r="C6" s="984">
        <v>109.8955505</v>
      </c>
      <c r="D6" s="984">
        <v>130.21486200000001</v>
      </c>
      <c r="E6" s="984">
        <v>42.435428000000002</v>
      </c>
      <c r="F6" s="984">
        <v>0</v>
      </c>
      <c r="G6" s="984">
        <v>0</v>
      </c>
      <c r="H6" s="984">
        <v>0</v>
      </c>
      <c r="I6" s="987">
        <v>252110</v>
      </c>
      <c r="J6" s="987">
        <v>17</v>
      </c>
      <c r="K6" s="987">
        <v>548</v>
      </c>
      <c r="L6" s="987">
        <v>10</v>
      </c>
      <c r="M6" s="987">
        <v>0</v>
      </c>
      <c r="N6" s="987">
        <v>0</v>
      </c>
      <c r="O6" s="987">
        <v>0</v>
      </c>
    </row>
    <row r="7" spans="1:15" s="277" customFormat="1">
      <c r="A7" s="940">
        <v>45443</v>
      </c>
      <c r="B7" s="984">
        <v>2011.5061392499999</v>
      </c>
      <c r="C7" s="984">
        <v>0</v>
      </c>
      <c r="D7" s="984">
        <v>0</v>
      </c>
      <c r="E7" s="984">
        <v>0</v>
      </c>
      <c r="F7" s="984">
        <v>0</v>
      </c>
      <c r="G7" s="984">
        <v>0</v>
      </c>
      <c r="H7" s="984">
        <v>0</v>
      </c>
      <c r="I7" s="987">
        <v>9076</v>
      </c>
      <c r="J7" s="987">
        <v>0</v>
      </c>
      <c r="K7" s="987">
        <v>0</v>
      </c>
      <c r="L7" s="987">
        <v>0</v>
      </c>
      <c r="M7" s="987">
        <v>0</v>
      </c>
      <c r="N7" s="987">
        <v>0</v>
      </c>
      <c r="O7" s="987">
        <v>0</v>
      </c>
    </row>
    <row r="8" spans="1:15" s="277" customFormat="1">
      <c r="A8" s="940">
        <v>45473</v>
      </c>
      <c r="B8" s="984">
        <v>2268.5628320000001</v>
      </c>
      <c r="C8" s="984">
        <v>0</v>
      </c>
      <c r="D8" s="984">
        <v>0</v>
      </c>
      <c r="E8" s="984">
        <v>0</v>
      </c>
      <c r="F8" s="984">
        <v>0</v>
      </c>
      <c r="G8" s="984">
        <v>0</v>
      </c>
      <c r="H8" s="984">
        <v>0</v>
      </c>
      <c r="I8" s="987">
        <v>45810</v>
      </c>
      <c r="J8" s="987">
        <v>0</v>
      </c>
      <c r="K8" s="987">
        <v>0</v>
      </c>
      <c r="L8" s="987">
        <v>0</v>
      </c>
      <c r="M8" s="987">
        <v>0</v>
      </c>
      <c r="N8" s="987">
        <v>0</v>
      </c>
      <c r="O8" s="987">
        <v>0</v>
      </c>
    </row>
    <row r="9" spans="1:15" s="277" customFormat="1">
      <c r="A9" s="940">
        <v>45504</v>
      </c>
      <c r="B9" s="984">
        <v>175.826322</v>
      </c>
      <c r="C9" s="984">
        <v>0</v>
      </c>
      <c r="D9" s="984">
        <v>0</v>
      </c>
      <c r="E9" s="984">
        <v>0</v>
      </c>
      <c r="F9" s="984">
        <v>0</v>
      </c>
      <c r="G9" s="984">
        <v>0</v>
      </c>
      <c r="H9" s="984">
        <v>0</v>
      </c>
      <c r="I9" s="987">
        <v>535</v>
      </c>
      <c r="J9" s="987">
        <v>0</v>
      </c>
      <c r="K9" s="987">
        <v>0</v>
      </c>
      <c r="L9" s="987">
        <v>0</v>
      </c>
      <c r="M9" s="987">
        <v>0</v>
      </c>
      <c r="N9" s="987">
        <v>0</v>
      </c>
      <c r="O9" s="987">
        <v>0</v>
      </c>
    </row>
    <row r="10" spans="1:15" s="277" customFormat="1">
      <c r="A10" s="940">
        <v>45535</v>
      </c>
      <c r="B10" s="984">
        <v>0.01</v>
      </c>
      <c r="C10" s="984">
        <v>0</v>
      </c>
      <c r="D10" s="984">
        <v>0</v>
      </c>
      <c r="E10" s="984">
        <v>0</v>
      </c>
      <c r="F10" s="984">
        <v>0</v>
      </c>
      <c r="G10" s="984">
        <v>0</v>
      </c>
      <c r="H10" s="984">
        <v>0</v>
      </c>
      <c r="I10" s="987">
        <v>514</v>
      </c>
      <c r="J10" s="987">
        <v>0</v>
      </c>
      <c r="K10" s="987">
        <v>0</v>
      </c>
      <c r="L10" s="987">
        <v>0</v>
      </c>
      <c r="M10" s="987">
        <v>0</v>
      </c>
      <c r="N10" s="987">
        <v>0</v>
      </c>
      <c r="O10" s="987">
        <v>0</v>
      </c>
    </row>
    <row r="11" spans="1:15" s="277" customFormat="1">
      <c r="A11" s="940">
        <v>45565</v>
      </c>
      <c r="B11" s="984">
        <v>7.0000000000000007E-2</v>
      </c>
      <c r="C11" s="984">
        <v>0</v>
      </c>
      <c r="D11" s="984">
        <v>0</v>
      </c>
      <c r="E11" s="984">
        <v>0</v>
      </c>
      <c r="F11" s="984">
        <v>0</v>
      </c>
      <c r="G11" s="984">
        <v>0</v>
      </c>
      <c r="H11" s="984">
        <v>0</v>
      </c>
      <c r="I11" s="987">
        <v>90</v>
      </c>
      <c r="J11" s="987">
        <v>0</v>
      </c>
      <c r="K11" s="987">
        <v>0</v>
      </c>
      <c r="L11" s="987">
        <v>0</v>
      </c>
      <c r="M11" s="987">
        <v>0</v>
      </c>
      <c r="N11" s="987">
        <v>0</v>
      </c>
      <c r="O11" s="987">
        <v>0</v>
      </c>
    </row>
    <row r="12" spans="1:15" s="277" customFormat="1">
      <c r="A12" s="940">
        <v>45596</v>
      </c>
      <c r="B12" s="984">
        <v>1515.2648059999999</v>
      </c>
      <c r="C12" s="984">
        <v>0</v>
      </c>
      <c r="D12" s="984">
        <v>0</v>
      </c>
      <c r="E12" s="984">
        <v>0</v>
      </c>
      <c r="F12" s="984">
        <v>0</v>
      </c>
      <c r="G12" s="984">
        <v>0</v>
      </c>
      <c r="H12" s="984">
        <v>0</v>
      </c>
      <c r="I12" s="987">
        <v>90065</v>
      </c>
      <c r="J12" s="987">
        <v>0</v>
      </c>
      <c r="K12" s="987">
        <v>0</v>
      </c>
      <c r="L12" s="987">
        <v>0</v>
      </c>
      <c r="M12" s="987">
        <v>0</v>
      </c>
      <c r="N12" s="987">
        <v>0</v>
      </c>
      <c r="O12" s="987">
        <v>0</v>
      </c>
    </row>
    <row r="13" spans="1:15" s="277" customFormat="1">
      <c r="A13" s="940">
        <v>45626</v>
      </c>
      <c r="B13" s="984">
        <v>2153.086166</v>
      </c>
      <c r="C13" s="984">
        <v>0</v>
      </c>
      <c r="D13" s="984">
        <v>0</v>
      </c>
      <c r="E13" s="984">
        <v>0</v>
      </c>
      <c r="F13" s="984">
        <v>0</v>
      </c>
      <c r="G13" s="984">
        <v>0</v>
      </c>
      <c r="H13" s="984">
        <v>0</v>
      </c>
      <c r="I13" s="987">
        <v>36065</v>
      </c>
      <c r="J13" s="987">
        <v>0</v>
      </c>
      <c r="K13" s="987">
        <v>0</v>
      </c>
      <c r="L13" s="987">
        <v>0</v>
      </c>
      <c r="M13" s="987">
        <v>0</v>
      </c>
      <c r="N13" s="987">
        <v>0</v>
      </c>
      <c r="O13" s="987">
        <v>0</v>
      </c>
    </row>
    <row r="14" spans="1:15" s="277" customFormat="1">
      <c r="A14" s="940" t="s">
        <v>1452</v>
      </c>
      <c r="B14" s="984">
        <v>4868.1141939999998</v>
      </c>
      <c r="C14" s="984">
        <v>0</v>
      </c>
      <c r="D14" s="984">
        <v>0</v>
      </c>
      <c r="E14" s="984">
        <v>0</v>
      </c>
      <c r="F14" s="984">
        <v>0</v>
      </c>
      <c r="G14" s="984">
        <v>0</v>
      </c>
      <c r="H14" s="984">
        <v>0</v>
      </c>
      <c r="I14" s="987">
        <v>142020</v>
      </c>
      <c r="J14" s="987">
        <v>0</v>
      </c>
      <c r="K14" s="987">
        <v>0</v>
      </c>
      <c r="L14" s="987">
        <v>0</v>
      </c>
      <c r="M14" s="987">
        <v>0</v>
      </c>
      <c r="N14" s="987">
        <v>0</v>
      </c>
      <c r="O14" s="987">
        <v>0</v>
      </c>
    </row>
    <row r="15" spans="1:15" s="277" customFormat="1">
      <c r="A15" s="500"/>
      <c r="B15" s="541"/>
      <c r="C15" s="541"/>
      <c r="D15" s="541"/>
      <c r="E15" s="541"/>
      <c r="F15" s="541"/>
      <c r="G15" s="541"/>
      <c r="H15" s="541"/>
      <c r="I15" s="550"/>
      <c r="J15" s="550"/>
      <c r="K15" s="550"/>
      <c r="L15" s="550"/>
      <c r="M15" s="550"/>
      <c r="N15" s="550"/>
      <c r="O15" s="550"/>
    </row>
    <row r="16" spans="1:15" s="277" customFormat="1">
      <c r="A16" s="413" t="s">
        <v>1422</v>
      </c>
      <c r="B16" s="891"/>
      <c r="C16" s="891"/>
      <c r="D16" s="891"/>
      <c r="E16" s="891"/>
      <c r="F16" s="891"/>
      <c r="G16" s="891"/>
      <c r="H16" s="891"/>
      <c r="I16" s="891"/>
    </row>
    <row r="17" spans="1:15" s="277" customFormat="1" ht="15" customHeight="1">
      <c r="A17" s="1683" t="s">
        <v>253</v>
      </c>
      <c r="B17" s="1683"/>
      <c r="C17" s="1683"/>
      <c r="D17" s="1683"/>
      <c r="E17" s="1683"/>
      <c r="F17" s="1683"/>
      <c r="G17" s="1683"/>
      <c r="H17" s="1683"/>
      <c r="I17" s="1683"/>
    </row>
    <row r="18" spans="1:15" s="277" customFormat="1" ht="15" customHeight="1">
      <c r="A18" s="515"/>
      <c r="B18" s="551"/>
      <c r="C18" s="551"/>
      <c r="D18" s="551"/>
      <c r="E18" s="551"/>
      <c r="F18" s="551"/>
      <c r="G18" s="551"/>
      <c r="H18" s="551"/>
      <c r="I18" s="551"/>
    </row>
    <row r="19" spans="1:15" s="277" customFormat="1">
      <c r="A19" s="493"/>
      <c r="B19" s="545"/>
      <c r="C19" s="545"/>
      <c r="D19" s="545"/>
      <c r="E19" s="545"/>
      <c r="F19" s="545"/>
      <c r="G19" s="545"/>
      <c r="H19" s="545"/>
      <c r="I19" s="545"/>
      <c r="J19" s="551"/>
      <c r="K19" s="551"/>
      <c r="L19" s="551"/>
      <c r="M19" s="551"/>
      <c r="N19" s="551"/>
      <c r="O19" s="551"/>
    </row>
    <row r="20" spans="1:15">
      <c r="B20" s="545"/>
      <c r="C20" s="545"/>
      <c r="D20" s="545"/>
      <c r="E20" s="545"/>
      <c r="F20" s="545"/>
      <c r="G20" s="545"/>
      <c r="J20" s="545"/>
      <c r="K20" s="545"/>
      <c r="L20" s="545"/>
      <c r="M20" s="545"/>
      <c r="N20" s="545"/>
      <c r="O20" s="545"/>
    </row>
    <row r="21" spans="1:15">
      <c r="G21" s="545"/>
    </row>
  </sheetData>
  <mergeCells count="4">
    <mergeCell ref="A2:A3"/>
    <mergeCell ref="B2:H2"/>
    <mergeCell ref="I2:O2"/>
    <mergeCell ref="A17:I17"/>
  </mergeCells>
  <printOptions horizontalCentered="1"/>
  <pageMargins left="0.78431372549019618" right="0.78431372549019618" top="0.98039215686274517" bottom="0.98039215686274517" header="0.50980392156862753" footer="0.50980392156862753"/>
  <pageSetup paperSize="9" scale="70" fitToHeight="0" orientation="landscape" useFirstPageNumber="1"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workbookViewId="0"/>
  </sheetViews>
  <sheetFormatPr defaultColWidth="9.140625" defaultRowHeight="15"/>
  <cols>
    <col min="1" max="15" width="14.5703125" style="493" bestFit="1" customWidth="1"/>
    <col min="16" max="16" width="4.5703125" style="493" bestFit="1" customWidth="1"/>
    <col min="17" max="16384" width="9.140625" style="493"/>
  </cols>
  <sheetData>
    <row r="1" spans="1:15" ht="18.75" customHeight="1">
      <c r="A1" s="509" t="s">
        <v>530</v>
      </c>
      <c r="B1" s="509"/>
      <c r="C1" s="509"/>
      <c r="D1" s="509"/>
      <c r="E1" s="509"/>
      <c r="F1" s="509"/>
      <c r="G1" s="509"/>
    </row>
    <row r="2" spans="1:15" s="277" customFormat="1" ht="18" customHeight="1">
      <c r="A2" s="1673" t="s">
        <v>167</v>
      </c>
      <c r="B2" s="1701" t="s">
        <v>531</v>
      </c>
      <c r="C2" s="1702"/>
      <c r="D2" s="1702"/>
      <c r="E2" s="1702"/>
      <c r="F2" s="1702"/>
      <c r="G2" s="1702"/>
      <c r="H2" s="1703"/>
      <c r="I2" s="1701" t="s">
        <v>532</v>
      </c>
      <c r="J2" s="1702"/>
      <c r="K2" s="1702"/>
      <c r="L2" s="1702"/>
      <c r="M2" s="1702"/>
      <c r="N2" s="1702"/>
      <c r="O2" s="1703"/>
    </row>
    <row r="3" spans="1:15" s="277" customFormat="1" ht="18" customHeight="1">
      <c r="A3" s="1599"/>
      <c r="B3" s="965" t="s">
        <v>523</v>
      </c>
      <c r="C3" s="965" t="s">
        <v>524</v>
      </c>
      <c r="D3" s="965" t="s">
        <v>525</v>
      </c>
      <c r="E3" s="965" t="s">
        <v>526</v>
      </c>
      <c r="F3" s="965" t="s">
        <v>527</v>
      </c>
      <c r="G3" s="965" t="s">
        <v>528</v>
      </c>
      <c r="H3" s="965" t="s">
        <v>529</v>
      </c>
      <c r="I3" s="965" t="s">
        <v>523</v>
      </c>
      <c r="J3" s="965" t="s">
        <v>524</v>
      </c>
      <c r="K3" s="965" t="s">
        <v>525</v>
      </c>
      <c r="L3" s="965" t="s">
        <v>526</v>
      </c>
      <c r="M3" s="965" t="s">
        <v>527</v>
      </c>
      <c r="N3" s="965" t="s">
        <v>528</v>
      </c>
      <c r="O3" s="965" t="s">
        <v>529</v>
      </c>
    </row>
    <row r="4" spans="1:15" s="495" customFormat="1" ht="18" customHeight="1">
      <c r="A4" s="963" t="s">
        <v>476</v>
      </c>
      <c r="B4" s="990">
        <v>33624479.010000005</v>
      </c>
      <c r="C4" s="990">
        <v>482803.10000000003</v>
      </c>
      <c r="D4" s="990">
        <v>887082.6</v>
      </c>
      <c r="E4" s="990">
        <v>142697.10999999999</v>
      </c>
      <c r="F4" s="990">
        <v>3473.4500000000003</v>
      </c>
      <c r="G4" s="990">
        <v>2765.37</v>
      </c>
      <c r="H4" s="990">
        <v>737.5100000000001</v>
      </c>
      <c r="I4" s="991">
        <v>17252112</v>
      </c>
      <c r="J4" s="1006">
        <v>158115</v>
      </c>
      <c r="K4" s="1006">
        <v>260489</v>
      </c>
      <c r="L4" s="998">
        <v>133270</v>
      </c>
      <c r="M4" s="998">
        <v>306</v>
      </c>
      <c r="N4" s="998">
        <v>373</v>
      </c>
      <c r="O4" s="998">
        <v>38</v>
      </c>
    </row>
    <row r="5" spans="1:15" s="495" customFormat="1" ht="18" customHeight="1">
      <c r="A5" s="956" t="s">
        <v>674</v>
      </c>
      <c r="B5" s="1003">
        <v>1187874.82</v>
      </c>
      <c r="C5" s="1003">
        <v>14048.41</v>
      </c>
      <c r="D5" s="1003">
        <v>22022.7</v>
      </c>
      <c r="E5" s="1003">
        <v>2983.06</v>
      </c>
      <c r="F5" s="1003">
        <f>SUM(F6:F14)</f>
        <v>1463.65</v>
      </c>
      <c r="G5" s="1003">
        <f>SUM(G6:G14)</f>
        <v>1120.75</v>
      </c>
      <c r="H5" s="1003">
        <v>101.96</v>
      </c>
      <c r="I5" s="1003">
        <v>3202653</v>
      </c>
      <c r="J5" s="1005">
        <v>17104</v>
      </c>
      <c r="K5" s="1005">
        <v>13779</v>
      </c>
      <c r="L5" s="1005">
        <v>599</v>
      </c>
      <c r="M5" s="1005">
        <v>1529</v>
      </c>
      <c r="N5" s="1005">
        <v>445</v>
      </c>
      <c r="O5" s="1005">
        <v>40</v>
      </c>
    </row>
    <row r="6" spans="1:15" s="277" customFormat="1">
      <c r="A6" s="940">
        <v>45412</v>
      </c>
      <c r="B6" s="984">
        <v>354714.26</v>
      </c>
      <c r="C6" s="984">
        <v>5457.25</v>
      </c>
      <c r="D6" s="984">
        <v>9130.51</v>
      </c>
      <c r="E6" s="984">
        <v>1761.07</v>
      </c>
      <c r="F6" s="984">
        <v>120.69</v>
      </c>
      <c r="G6" s="984">
        <v>427.2</v>
      </c>
      <c r="H6" s="984">
        <v>15.61</v>
      </c>
      <c r="I6" s="924">
        <v>4135879</v>
      </c>
      <c r="J6" s="924">
        <v>22073</v>
      </c>
      <c r="K6" s="924">
        <v>15433</v>
      </c>
      <c r="L6" s="924">
        <v>10464</v>
      </c>
      <c r="M6" s="924">
        <v>1904</v>
      </c>
      <c r="N6" s="924">
        <v>19090</v>
      </c>
      <c r="O6" s="924">
        <v>318</v>
      </c>
    </row>
    <row r="7" spans="1:15" s="277" customFormat="1">
      <c r="A7" s="940">
        <v>45443</v>
      </c>
      <c r="B7" s="984">
        <v>108114.93</v>
      </c>
      <c r="C7" s="984">
        <v>1005.53</v>
      </c>
      <c r="D7" s="984">
        <v>1120.0999999999999</v>
      </c>
      <c r="E7" s="984">
        <v>203.68</v>
      </c>
      <c r="F7" s="984">
        <v>125.51</v>
      </c>
      <c r="G7" s="984">
        <v>393.48</v>
      </c>
      <c r="H7" s="984">
        <v>8.3800000000000008</v>
      </c>
      <c r="I7" s="924">
        <v>3018383</v>
      </c>
      <c r="J7" s="924">
        <v>18716</v>
      </c>
      <c r="K7" s="924">
        <v>17914</v>
      </c>
      <c r="L7" s="924">
        <v>5104</v>
      </c>
      <c r="M7" s="924">
        <v>2907</v>
      </c>
      <c r="N7" s="924">
        <v>941</v>
      </c>
      <c r="O7" s="924">
        <v>220</v>
      </c>
    </row>
    <row r="8" spans="1:15" s="277" customFormat="1">
      <c r="A8" s="940">
        <v>45473</v>
      </c>
      <c r="B8" s="984">
        <v>110875.45</v>
      </c>
      <c r="C8" s="984">
        <v>930.84</v>
      </c>
      <c r="D8" s="984">
        <v>1128.03</v>
      </c>
      <c r="E8" s="984">
        <v>83.59</v>
      </c>
      <c r="F8" s="984">
        <v>169.57</v>
      </c>
      <c r="G8" s="984">
        <v>31.06</v>
      </c>
      <c r="H8" s="984">
        <v>21.32</v>
      </c>
      <c r="I8" s="924">
        <v>2858464</v>
      </c>
      <c r="J8" s="924">
        <v>12750</v>
      </c>
      <c r="K8" s="924">
        <v>6616</v>
      </c>
      <c r="L8" s="924">
        <v>2378</v>
      </c>
      <c r="M8" s="924">
        <v>909</v>
      </c>
      <c r="N8" s="924">
        <v>287</v>
      </c>
      <c r="O8" s="924">
        <v>847</v>
      </c>
    </row>
    <row r="9" spans="1:15" s="277" customFormat="1">
      <c r="A9" s="940">
        <v>45504</v>
      </c>
      <c r="B9" s="984">
        <v>44463.49</v>
      </c>
      <c r="C9" s="984">
        <v>872.69</v>
      </c>
      <c r="D9" s="984">
        <v>1712.31</v>
      </c>
      <c r="E9" s="984">
        <v>327.56</v>
      </c>
      <c r="F9" s="984">
        <v>186.95</v>
      </c>
      <c r="G9" s="984">
        <v>43.6</v>
      </c>
      <c r="H9" s="984">
        <v>17.98</v>
      </c>
      <c r="I9" s="924">
        <v>1261707</v>
      </c>
      <c r="J9" s="924">
        <v>21945</v>
      </c>
      <c r="K9" s="924">
        <v>29722</v>
      </c>
      <c r="L9" s="924">
        <v>16987</v>
      </c>
      <c r="M9" s="924">
        <v>981</v>
      </c>
      <c r="N9" s="924">
        <v>813</v>
      </c>
      <c r="O9" s="924">
        <v>233</v>
      </c>
    </row>
    <row r="10" spans="1:15" s="277" customFormat="1">
      <c r="A10" s="940">
        <v>45535</v>
      </c>
      <c r="B10" s="984">
        <v>106361.34</v>
      </c>
      <c r="C10" s="984">
        <v>1437.79</v>
      </c>
      <c r="D10" s="984">
        <v>2005.26</v>
      </c>
      <c r="E10" s="984">
        <v>209.56</v>
      </c>
      <c r="F10" s="984">
        <v>195.98</v>
      </c>
      <c r="G10" s="984">
        <v>44.18</v>
      </c>
      <c r="H10" s="984">
        <v>10.17</v>
      </c>
      <c r="I10" s="924">
        <v>1804916</v>
      </c>
      <c r="J10" s="924">
        <v>45010</v>
      </c>
      <c r="K10" s="924">
        <v>58613</v>
      </c>
      <c r="L10" s="924">
        <v>2713</v>
      </c>
      <c r="M10" s="924">
        <v>1760</v>
      </c>
      <c r="N10" s="924">
        <v>1509</v>
      </c>
      <c r="O10" s="924">
        <v>301</v>
      </c>
    </row>
    <row r="11" spans="1:15" s="277" customFormat="1">
      <c r="A11" s="940">
        <v>45565</v>
      </c>
      <c r="B11" s="984">
        <v>61884.87</v>
      </c>
      <c r="C11" s="984">
        <v>1312.27</v>
      </c>
      <c r="D11" s="984">
        <v>2058.44</v>
      </c>
      <c r="E11" s="984">
        <v>169.88</v>
      </c>
      <c r="F11" s="984">
        <v>194.82</v>
      </c>
      <c r="G11" s="984">
        <v>55.5</v>
      </c>
      <c r="H11" s="984">
        <v>9.5</v>
      </c>
      <c r="I11" s="924">
        <v>1360536</v>
      </c>
      <c r="J11" s="924">
        <v>49421</v>
      </c>
      <c r="K11" s="924">
        <v>60780</v>
      </c>
      <c r="L11" s="924">
        <v>5567</v>
      </c>
      <c r="M11" s="924">
        <v>2467</v>
      </c>
      <c r="N11" s="924">
        <v>2172</v>
      </c>
      <c r="O11" s="924">
        <v>250</v>
      </c>
    </row>
    <row r="12" spans="1:15" s="277" customFormat="1">
      <c r="A12" s="940">
        <v>45596</v>
      </c>
      <c r="B12" s="984">
        <v>148469.43</v>
      </c>
      <c r="C12" s="984">
        <v>1107.45</v>
      </c>
      <c r="D12" s="984">
        <v>2026.6</v>
      </c>
      <c r="E12" s="984">
        <v>77.06</v>
      </c>
      <c r="F12" s="984">
        <v>142.4</v>
      </c>
      <c r="G12" s="984">
        <v>50.89</v>
      </c>
      <c r="H12" s="984">
        <v>5.67</v>
      </c>
      <c r="I12" s="924">
        <v>3629096</v>
      </c>
      <c r="J12" s="924">
        <v>15125</v>
      </c>
      <c r="K12" s="924">
        <v>18265</v>
      </c>
      <c r="L12" s="924">
        <v>620</v>
      </c>
      <c r="M12" s="924">
        <v>1529</v>
      </c>
      <c r="N12" s="924">
        <v>646</v>
      </c>
      <c r="O12" s="924">
        <v>37</v>
      </c>
    </row>
    <row r="13" spans="1:15" s="277" customFormat="1">
      <c r="A13" s="940">
        <v>45626</v>
      </c>
      <c r="B13" s="984">
        <v>102337.47</v>
      </c>
      <c r="C13" s="984">
        <v>1067.1400000000001</v>
      </c>
      <c r="D13" s="984">
        <v>1480.87</v>
      </c>
      <c r="E13" s="984">
        <v>62.72</v>
      </c>
      <c r="F13" s="984">
        <v>239.3</v>
      </c>
      <c r="G13" s="984">
        <v>57.84</v>
      </c>
      <c r="H13" s="984">
        <v>8.08</v>
      </c>
      <c r="I13" s="924">
        <v>3159744</v>
      </c>
      <c r="J13" s="924">
        <v>9136</v>
      </c>
      <c r="K13" s="924">
        <v>20490</v>
      </c>
      <c r="L13" s="924">
        <v>3500</v>
      </c>
      <c r="M13" s="924">
        <v>2288</v>
      </c>
      <c r="N13" s="924">
        <v>434</v>
      </c>
      <c r="O13" s="924">
        <v>19</v>
      </c>
    </row>
    <row r="14" spans="1:15" s="277" customFormat="1">
      <c r="A14" s="940" t="s">
        <v>1452</v>
      </c>
      <c r="B14" s="984">
        <v>150653.57</v>
      </c>
      <c r="C14" s="984">
        <v>857.45</v>
      </c>
      <c r="D14" s="984">
        <v>1360.57</v>
      </c>
      <c r="E14" s="984">
        <v>87.93</v>
      </c>
      <c r="F14" s="984">
        <v>88.43</v>
      </c>
      <c r="G14" s="984">
        <v>17</v>
      </c>
      <c r="H14" s="984">
        <v>5.23</v>
      </c>
      <c r="I14" s="924">
        <v>3202653</v>
      </c>
      <c r="J14" s="924">
        <v>17104</v>
      </c>
      <c r="K14" s="924">
        <v>13779</v>
      </c>
      <c r="L14" s="924">
        <v>599</v>
      </c>
      <c r="M14" s="924">
        <v>1529</v>
      </c>
      <c r="N14" s="924">
        <v>445</v>
      </c>
      <c r="O14" s="924">
        <v>40</v>
      </c>
    </row>
    <row r="15" spans="1:15" s="277" customFormat="1">
      <c r="A15" s="500"/>
      <c r="B15" s="541"/>
      <c r="C15" s="541"/>
      <c r="D15" s="541"/>
      <c r="E15" s="541"/>
      <c r="F15" s="541"/>
      <c r="G15" s="541"/>
      <c r="H15" s="541"/>
      <c r="I15" s="503"/>
      <c r="J15" s="503"/>
      <c r="K15" s="503"/>
      <c r="L15" s="503"/>
      <c r="M15" s="503"/>
      <c r="N15" s="503"/>
      <c r="O15" s="503"/>
    </row>
    <row r="16" spans="1:15" s="277" customFormat="1">
      <c r="A16" s="413" t="s">
        <v>1422</v>
      </c>
      <c r="B16" s="890"/>
      <c r="C16" s="890"/>
      <c r="D16" s="890"/>
      <c r="E16" s="890"/>
      <c r="F16" s="890"/>
      <c r="G16" s="890"/>
      <c r="H16" s="890"/>
      <c r="I16" s="890"/>
    </row>
    <row r="17" spans="1:9" s="277" customFormat="1">
      <c r="A17" s="1637" t="s">
        <v>303</v>
      </c>
      <c r="B17" s="1637"/>
      <c r="C17" s="1637"/>
      <c r="D17" s="1637"/>
      <c r="E17" s="1637"/>
      <c r="F17" s="1637"/>
      <c r="G17" s="1637"/>
      <c r="H17" s="1637"/>
      <c r="I17" s="1637"/>
    </row>
    <row r="18" spans="1:9" s="277" customFormat="1">
      <c r="A18" s="515"/>
      <c r="B18" s="545"/>
      <c r="C18" s="545"/>
      <c r="D18" s="545"/>
      <c r="E18" s="545"/>
      <c r="F18" s="545"/>
      <c r="G18" s="545"/>
      <c r="H18" s="545"/>
      <c r="I18" s="493"/>
    </row>
    <row r="19" spans="1:9">
      <c r="B19" s="506"/>
      <c r="C19" s="506"/>
      <c r="D19" s="506"/>
      <c r="E19" s="506"/>
      <c r="F19" s="506"/>
      <c r="G19" s="506"/>
      <c r="H19" s="506"/>
    </row>
    <row r="23" spans="1:9">
      <c r="D23" s="552"/>
    </row>
  </sheetData>
  <mergeCells count="4">
    <mergeCell ref="A2:A3"/>
    <mergeCell ref="B2:H2"/>
    <mergeCell ref="I2:O2"/>
    <mergeCell ref="A17:I17"/>
  </mergeCells>
  <printOptions horizontalCentered="1"/>
  <pageMargins left="0.78431372549019618" right="0.78431372549019618" top="0.98039215686274517" bottom="0.98039215686274517" header="0.50980392156862753" footer="0.50980392156862753"/>
  <pageSetup paperSize="9" scale="59" orientation="landscape" useFirstPageNumber="1"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workbookViewId="0"/>
  </sheetViews>
  <sheetFormatPr defaultColWidth="9.140625" defaultRowHeight="15"/>
  <cols>
    <col min="1" max="9" width="14.5703125" style="493" bestFit="1" customWidth="1"/>
    <col min="10" max="16384" width="9.140625" style="493"/>
  </cols>
  <sheetData>
    <row r="1" spans="1:9" ht="18.75" customHeight="1">
      <c r="A1" s="553" t="s">
        <v>533</v>
      </c>
      <c r="B1" s="553"/>
      <c r="C1" s="553"/>
      <c r="D1" s="553"/>
      <c r="E1" s="553"/>
      <c r="F1" s="553"/>
      <c r="G1" s="553"/>
    </row>
    <row r="2" spans="1:9" s="277" customFormat="1" ht="27" customHeight="1">
      <c r="A2" s="1673" t="s">
        <v>167</v>
      </c>
      <c r="B2" s="1678" t="s">
        <v>264</v>
      </c>
      <c r="C2" s="1679"/>
      <c r="D2" s="1679"/>
      <c r="E2" s="1680"/>
      <c r="F2" s="1704" t="s">
        <v>534</v>
      </c>
      <c r="G2" s="1705"/>
      <c r="H2" s="1705"/>
      <c r="I2" s="1706"/>
    </row>
    <row r="3" spans="1:9" s="277" customFormat="1" ht="18" customHeight="1">
      <c r="A3" s="1599"/>
      <c r="B3" s="965" t="s">
        <v>523</v>
      </c>
      <c r="C3" s="965" t="s">
        <v>524</v>
      </c>
      <c r="D3" s="965" t="s">
        <v>525</v>
      </c>
      <c r="E3" s="965" t="s">
        <v>526</v>
      </c>
      <c r="F3" s="965" t="s">
        <v>523</v>
      </c>
      <c r="G3" s="965" t="s">
        <v>524</v>
      </c>
      <c r="H3" s="965" t="s">
        <v>525</v>
      </c>
      <c r="I3" s="965" t="s">
        <v>526</v>
      </c>
    </row>
    <row r="4" spans="1:9" s="495" customFormat="1" ht="18" customHeight="1">
      <c r="A4" s="963" t="s">
        <v>476</v>
      </c>
      <c r="B4" s="990">
        <v>247087.80125950006</v>
      </c>
      <c r="C4" s="990">
        <v>41.063919250000005</v>
      </c>
      <c r="D4" s="990">
        <v>553.48741949999999</v>
      </c>
      <c r="E4" s="990">
        <v>55.695217749999998</v>
      </c>
      <c r="F4" s="998">
        <v>103178</v>
      </c>
      <c r="G4" s="998">
        <v>0</v>
      </c>
      <c r="H4" s="998">
        <v>8</v>
      </c>
      <c r="I4" s="998">
        <v>0</v>
      </c>
    </row>
    <row r="5" spans="1:9" s="495" customFormat="1" ht="18" customHeight="1">
      <c r="A5" s="956" t="s">
        <v>674</v>
      </c>
      <c r="B5" s="1002">
        <v>33615.335757499997</v>
      </c>
      <c r="C5" s="954">
        <v>0</v>
      </c>
      <c r="D5" s="954">
        <v>0</v>
      </c>
      <c r="E5" s="954">
        <v>0</v>
      </c>
      <c r="F5" s="1001">
        <f>F14</f>
        <v>139000</v>
      </c>
      <c r="G5" s="913">
        <f>IFERROR(INDEX(G6:G11,COUNT(G6:G11)), "0")</f>
        <v>0</v>
      </c>
      <c r="H5" s="913">
        <f>IFERROR(INDEX(H6:H11,COUNT(H6:H11)), "0")</f>
        <v>0</v>
      </c>
      <c r="I5" s="913">
        <f>IFERROR(INDEX(I6:I11,COUNT(I6:I11)), "0")</f>
        <v>0</v>
      </c>
    </row>
    <row r="6" spans="1:9" s="277" customFormat="1">
      <c r="A6" s="940">
        <v>45412</v>
      </c>
      <c r="B6" s="984">
        <v>5312.076293000001</v>
      </c>
      <c r="C6" s="984">
        <v>0</v>
      </c>
      <c r="D6" s="984">
        <v>0</v>
      </c>
      <c r="E6" s="984">
        <v>0</v>
      </c>
      <c r="F6" s="924">
        <v>40175</v>
      </c>
      <c r="G6" s="924" t="s">
        <v>231</v>
      </c>
      <c r="H6" s="924" t="s">
        <v>231</v>
      </c>
      <c r="I6" s="924" t="s">
        <v>231</v>
      </c>
    </row>
    <row r="7" spans="1:9" s="277" customFormat="1">
      <c r="A7" s="940">
        <v>45443</v>
      </c>
      <c r="B7" s="984">
        <v>1001.7</v>
      </c>
      <c r="C7" s="984">
        <v>0</v>
      </c>
      <c r="D7" s="984">
        <v>0</v>
      </c>
      <c r="E7" s="984">
        <v>0</v>
      </c>
      <c r="F7" s="924">
        <v>4</v>
      </c>
      <c r="G7" s="924">
        <v>0</v>
      </c>
      <c r="H7" s="924">
        <v>0</v>
      </c>
      <c r="I7" s="924">
        <v>0</v>
      </c>
    </row>
    <row r="8" spans="1:9" s="277" customFormat="1">
      <c r="A8" s="940">
        <v>45473</v>
      </c>
      <c r="B8" s="984">
        <v>651.57425000000001</v>
      </c>
      <c r="C8" s="984">
        <v>0</v>
      </c>
      <c r="D8" s="984">
        <v>0</v>
      </c>
      <c r="E8" s="984">
        <v>0</v>
      </c>
      <c r="F8" s="924">
        <v>28000</v>
      </c>
      <c r="G8" s="924">
        <v>0</v>
      </c>
      <c r="H8" s="924">
        <v>0</v>
      </c>
      <c r="I8" s="924">
        <v>0</v>
      </c>
    </row>
    <row r="9" spans="1:9" s="277" customFormat="1">
      <c r="A9" s="940">
        <v>45504</v>
      </c>
      <c r="B9" s="984">
        <v>175.78450000000001</v>
      </c>
      <c r="C9" s="984">
        <v>0</v>
      </c>
      <c r="D9" s="984">
        <v>0</v>
      </c>
      <c r="E9" s="984">
        <v>0</v>
      </c>
      <c r="F9" s="924">
        <v>0</v>
      </c>
      <c r="G9" s="924">
        <v>0</v>
      </c>
      <c r="H9" s="924">
        <v>0</v>
      </c>
      <c r="I9" s="924">
        <v>0</v>
      </c>
    </row>
    <row r="10" spans="1:9" s="277" customFormat="1">
      <c r="A10" s="940">
        <v>45535</v>
      </c>
      <c r="B10" s="984">
        <v>587.61249999999995</v>
      </c>
      <c r="C10" s="984">
        <v>0</v>
      </c>
      <c r="D10" s="984">
        <v>0</v>
      </c>
      <c r="E10" s="984">
        <v>0</v>
      </c>
      <c r="F10" s="924">
        <v>0</v>
      </c>
      <c r="G10" s="924">
        <v>0</v>
      </c>
      <c r="H10" s="924">
        <v>0</v>
      </c>
      <c r="I10" s="924">
        <v>0</v>
      </c>
    </row>
    <row r="11" spans="1:9" s="277" customFormat="1">
      <c r="A11" s="940">
        <v>45565</v>
      </c>
      <c r="B11" s="984">
        <v>2582.8355000000001</v>
      </c>
      <c r="C11" s="984">
        <v>0</v>
      </c>
      <c r="D11" s="984">
        <v>0</v>
      </c>
      <c r="E11" s="984">
        <v>0</v>
      </c>
      <c r="F11" s="924">
        <v>0</v>
      </c>
      <c r="G11" s="924">
        <v>0</v>
      </c>
      <c r="H11" s="924">
        <v>0</v>
      </c>
      <c r="I11" s="924">
        <v>0</v>
      </c>
    </row>
    <row r="12" spans="1:9" s="277" customFormat="1">
      <c r="A12" s="940">
        <v>45596</v>
      </c>
      <c r="B12" s="984">
        <v>7585.8794999999991</v>
      </c>
      <c r="C12" s="984">
        <v>0</v>
      </c>
      <c r="D12" s="984">
        <v>0</v>
      </c>
      <c r="E12" s="984">
        <v>0</v>
      </c>
      <c r="F12" s="924">
        <v>166000</v>
      </c>
      <c r="G12" s="924">
        <v>0</v>
      </c>
      <c r="H12" s="924">
        <v>0</v>
      </c>
      <c r="I12" s="924">
        <v>0</v>
      </c>
    </row>
    <row r="13" spans="1:9" s="277" customFormat="1">
      <c r="A13" s="940">
        <v>45626</v>
      </c>
      <c r="B13" s="984">
        <v>7622.5424999999987</v>
      </c>
      <c r="C13" s="984">
        <v>0</v>
      </c>
      <c r="D13" s="984">
        <v>0</v>
      </c>
      <c r="E13" s="984">
        <v>0</v>
      </c>
      <c r="F13" s="924">
        <v>171000</v>
      </c>
      <c r="G13" s="924">
        <v>0</v>
      </c>
      <c r="H13" s="924">
        <v>0</v>
      </c>
      <c r="I13" s="924">
        <v>0</v>
      </c>
    </row>
    <row r="14" spans="1:9" s="277" customFormat="1">
      <c r="A14" s="940" t="s">
        <v>1452</v>
      </c>
      <c r="B14" s="984">
        <v>8095.330714499999</v>
      </c>
      <c r="C14" s="984">
        <v>0</v>
      </c>
      <c r="D14" s="984">
        <v>0</v>
      </c>
      <c r="E14" s="984">
        <v>0</v>
      </c>
      <c r="F14" s="924">
        <v>139000</v>
      </c>
      <c r="G14" s="924">
        <v>0</v>
      </c>
      <c r="H14" s="924">
        <v>0</v>
      </c>
      <c r="I14" s="924">
        <v>0</v>
      </c>
    </row>
    <row r="15" spans="1:9" s="277" customFormat="1">
      <c r="A15" s="500"/>
      <c r="B15" s="541"/>
      <c r="C15" s="541"/>
      <c r="D15" s="541"/>
      <c r="E15" s="541"/>
      <c r="F15" s="503"/>
      <c r="G15" s="503"/>
      <c r="H15" s="503"/>
      <c r="I15" s="503"/>
    </row>
    <row r="16" spans="1:9" s="277" customFormat="1">
      <c r="A16" s="413" t="s">
        <v>1422</v>
      </c>
      <c r="B16" s="890"/>
      <c r="C16" s="890"/>
      <c r="D16" s="890"/>
      <c r="E16" s="890"/>
      <c r="F16" s="890"/>
      <c r="G16" s="890"/>
      <c r="H16" s="890"/>
      <c r="I16" s="890"/>
    </row>
    <row r="17" spans="1:9" s="277" customFormat="1">
      <c r="A17" s="890" t="s">
        <v>271</v>
      </c>
      <c r="B17" s="890"/>
      <c r="C17" s="890"/>
      <c r="D17" s="890"/>
      <c r="E17" s="890"/>
      <c r="F17" s="890"/>
      <c r="G17" s="890"/>
      <c r="H17" s="890"/>
      <c r="I17" s="890"/>
    </row>
    <row r="18" spans="1:9" s="277" customFormat="1">
      <c r="A18" s="515"/>
      <c r="B18" s="890"/>
      <c r="C18" s="890"/>
      <c r="D18" s="890"/>
      <c r="E18" s="890"/>
      <c r="F18" s="890"/>
      <c r="G18" s="890"/>
      <c r="H18" s="890"/>
      <c r="I18" s="890"/>
    </row>
    <row r="19" spans="1:9" s="277" customFormat="1">
      <c r="A19" s="493"/>
      <c r="B19" s="554"/>
      <c r="C19" s="554"/>
      <c r="D19" s="554"/>
      <c r="E19" s="554"/>
      <c r="F19" s="554"/>
      <c r="G19" s="554"/>
      <c r="H19" s="554"/>
      <c r="I19" s="554"/>
    </row>
    <row r="20" spans="1:9">
      <c r="B20" s="523"/>
      <c r="C20" s="523"/>
      <c r="D20" s="523"/>
      <c r="E20" s="523"/>
    </row>
    <row r="21" spans="1:9">
      <c r="B21" s="523"/>
      <c r="C21" s="523"/>
      <c r="D21" s="523"/>
      <c r="E21" s="523"/>
    </row>
  </sheetData>
  <mergeCells count="3">
    <mergeCell ref="A2:A3"/>
    <mergeCell ref="B2:E2"/>
    <mergeCell ref="F2:I2"/>
  </mergeCells>
  <printOptions horizontalCentered="1"/>
  <pageMargins left="0.78431372549019618" right="0.78431372549019618" top="0.98039215686274517" bottom="0.98039215686274517" header="0.50980392156862753" footer="0.50980392156862753"/>
  <pageSetup paperSize="9" scale="98" orientation="landscape" useFirstPageNumber="1"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workbookViewId="0"/>
  </sheetViews>
  <sheetFormatPr defaultColWidth="9.140625" defaultRowHeight="15"/>
  <cols>
    <col min="1" max="1" width="12.140625" style="493" bestFit="1" customWidth="1"/>
    <col min="2" max="2" width="12.140625" style="493" customWidth="1"/>
    <col min="3" max="3" width="12.5703125" style="493" bestFit="1" customWidth="1"/>
    <col min="4" max="6" width="12.28515625" style="493" bestFit="1" customWidth="1"/>
    <col min="7" max="7" width="12.140625" style="493" customWidth="1"/>
    <col min="8" max="11" width="12.28515625" style="493" bestFit="1" customWidth="1"/>
    <col min="12" max="12" width="22.42578125" style="493" bestFit="1" customWidth="1"/>
    <col min="13" max="13" width="4.5703125" style="493" bestFit="1" customWidth="1"/>
    <col min="14" max="16384" width="9.140625" style="493"/>
  </cols>
  <sheetData>
    <row r="1" spans="1:12" ht="15.75" customHeight="1">
      <c r="A1" s="553" t="s">
        <v>535</v>
      </c>
      <c r="B1" s="553"/>
      <c r="C1" s="553"/>
      <c r="D1" s="553"/>
      <c r="E1" s="553"/>
      <c r="F1" s="553"/>
      <c r="G1" s="553"/>
      <c r="H1" s="553"/>
      <c r="I1" s="553"/>
      <c r="J1" s="553"/>
      <c r="K1" s="553"/>
      <c r="L1" s="553"/>
    </row>
    <row r="2" spans="1:12" s="277" customFormat="1" ht="19.5" customHeight="1">
      <c r="A2" s="1693" t="s">
        <v>167</v>
      </c>
      <c r="B2" s="1707" t="s">
        <v>505</v>
      </c>
      <c r="C2" s="1708"/>
      <c r="D2" s="1708"/>
      <c r="E2" s="1708"/>
      <c r="F2" s="1709"/>
      <c r="G2" s="1701" t="s">
        <v>512</v>
      </c>
      <c r="H2" s="1702"/>
      <c r="I2" s="1702"/>
      <c r="J2" s="1702"/>
      <c r="K2" s="1703"/>
    </row>
    <row r="3" spans="1:12" s="277" customFormat="1">
      <c r="A3" s="1578"/>
      <c r="B3" s="1008" t="s">
        <v>536</v>
      </c>
      <c r="C3" s="1007" t="s">
        <v>537</v>
      </c>
      <c r="D3" s="965" t="s">
        <v>538</v>
      </c>
      <c r="E3" s="965" t="s">
        <v>539</v>
      </c>
      <c r="F3" s="965" t="s">
        <v>540</v>
      </c>
      <c r="G3" s="965" t="s">
        <v>536</v>
      </c>
      <c r="H3" s="965" t="s">
        <v>537</v>
      </c>
      <c r="I3" s="965" t="s">
        <v>538</v>
      </c>
      <c r="J3" s="965" t="s">
        <v>539</v>
      </c>
      <c r="K3" s="965" t="s">
        <v>540</v>
      </c>
    </row>
    <row r="4" spans="1:12" s="495" customFormat="1" ht="17.25" customHeight="1">
      <c r="A4" s="963" t="s">
        <v>476</v>
      </c>
      <c r="B4" s="555">
        <v>265155.58940524998</v>
      </c>
      <c r="C4" s="990">
        <v>1582715.4185500001</v>
      </c>
      <c r="D4" s="990">
        <v>323528.36560299998</v>
      </c>
      <c r="E4" s="990">
        <v>14354.014708000001</v>
      </c>
      <c r="F4" s="990">
        <v>3740.2410360000022</v>
      </c>
      <c r="G4" s="990">
        <v>87232.275318500004</v>
      </c>
      <c r="H4" s="990">
        <v>51139.150599250024</v>
      </c>
      <c r="I4" s="990">
        <v>16606.64022175</v>
      </c>
      <c r="J4" s="990">
        <v>1343.6427497500003</v>
      </c>
      <c r="K4" s="990">
        <v>0</v>
      </c>
    </row>
    <row r="5" spans="1:12" s="495" customFormat="1" ht="17.25" customHeight="1">
      <c r="A5" s="956" t="s">
        <v>674</v>
      </c>
      <c r="B5" s="954">
        <v>425.11490000000003</v>
      </c>
      <c r="C5" s="954">
        <v>230209.932313</v>
      </c>
      <c r="D5" s="954">
        <v>7453.4458999999997</v>
      </c>
      <c r="E5" s="954">
        <v>186.8305</v>
      </c>
      <c r="F5" s="954">
        <v>167.45919999999998</v>
      </c>
      <c r="G5" s="954">
        <v>91.471999999999994</v>
      </c>
      <c r="H5" s="954">
        <v>264.4076</v>
      </c>
      <c r="I5" s="954">
        <v>1.6799999999999999E-2</v>
      </c>
      <c r="J5" s="954">
        <v>0</v>
      </c>
      <c r="K5" s="954">
        <v>0</v>
      </c>
      <c r="L5" s="277"/>
    </row>
    <row r="6" spans="1:12" s="277" customFormat="1">
      <c r="A6" s="940">
        <v>45412</v>
      </c>
      <c r="B6" s="984">
        <v>425.11490000000003</v>
      </c>
      <c r="C6" s="984">
        <v>24202.961899999998</v>
      </c>
      <c r="D6" s="984">
        <v>1328.1263000000001</v>
      </c>
      <c r="E6" s="984">
        <v>186.73869999999999</v>
      </c>
      <c r="F6" s="984">
        <v>167.45919999999998</v>
      </c>
      <c r="G6" s="984">
        <v>91.471999999999994</v>
      </c>
      <c r="H6" s="984">
        <v>264.4076</v>
      </c>
      <c r="I6" s="984">
        <v>1.6799999999999999E-2</v>
      </c>
      <c r="J6" s="984">
        <v>0</v>
      </c>
      <c r="K6" s="984">
        <v>0</v>
      </c>
    </row>
    <row r="7" spans="1:12" s="277" customFormat="1">
      <c r="A7" s="940">
        <v>45443</v>
      </c>
      <c r="B7" s="984">
        <v>0</v>
      </c>
      <c r="C7" s="984">
        <v>196923.91000000003</v>
      </c>
      <c r="D7" s="984">
        <v>4226.71</v>
      </c>
      <c r="E7" s="984">
        <v>0</v>
      </c>
      <c r="F7" s="984">
        <v>0</v>
      </c>
      <c r="G7" s="984">
        <v>0</v>
      </c>
      <c r="H7" s="984">
        <v>0</v>
      </c>
      <c r="I7" s="984">
        <v>0</v>
      </c>
      <c r="J7" s="984">
        <v>0</v>
      </c>
      <c r="K7" s="984">
        <v>0</v>
      </c>
    </row>
    <row r="8" spans="1:12" s="277" customFormat="1">
      <c r="A8" s="940">
        <v>45473</v>
      </c>
      <c r="B8" s="984">
        <v>0</v>
      </c>
      <c r="C8" s="984">
        <v>1900.6690999999998</v>
      </c>
      <c r="D8" s="984">
        <v>367.81039999999996</v>
      </c>
      <c r="E8" s="984">
        <v>8.3400000000000002E-2</v>
      </c>
      <c r="F8" s="984">
        <v>0</v>
      </c>
      <c r="G8" s="984">
        <v>0</v>
      </c>
      <c r="H8" s="984">
        <v>0</v>
      </c>
      <c r="I8" s="984">
        <v>0</v>
      </c>
      <c r="J8" s="984">
        <v>0</v>
      </c>
      <c r="K8" s="984">
        <v>0</v>
      </c>
    </row>
    <row r="9" spans="1:12" s="277" customFormat="1">
      <c r="A9" s="940">
        <v>45504</v>
      </c>
      <c r="B9" s="984">
        <v>0</v>
      </c>
      <c r="C9" s="984">
        <v>175.81789999999998</v>
      </c>
      <c r="D9" s="984">
        <v>0</v>
      </c>
      <c r="E9" s="984">
        <v>8.3999999999999995E-3</v>
      </c>
      <c r="F9" s="984">
        <v>0</v>
      </c>
      <c r="G9" s="984">
        <v>0</v>
      </c>
      <c r="H9" s="984">
        <v>0</v>
      </c>
      <c r="I9" s="984">
        <v>0</v>
      </c>
      <c r="J9" s="984">
        <v>0</v>
      </c>
      <c r="K9" s="984">
        <v>0</v>
      </c>
    </row>
    <row r="10" spans="1:12" s="277" customFormat="1">
      <c r="A10" s="940">
        <v>45535</v>
      </c>
      <c r="B10" s="984">
        <v>0</v>
      </c>
      <c r="C10" s="984">
        <v>0.84</v>
      </c>
      <c r="D10" s="984">
        <v>0</v>
      </c>
      <c r="E10" s="984">
        <v>0</v>
      </c>
      <c r="F10" s="984">
        <v>0</v>
      </c>
      <c r="G10" s="984">
        <v>0</v>
      </c>
      <c r="H10" s="984">
        <v>0</v>
      </c>
      <c r="I10" s="984">
        <v>0</v>
      </c>
      <c r="J10" s="984">
        <v>0</v>
      </c>
      <c r="K10" s="984">
        <v>0</v>
      </c>
    </row>
    <row r="11" spans="1:12" s="277" customFormat="1">
      <c r="A11" s="940">
        <v>45565</v>
      </c>
      <c r="B11" s="984">
        <v>0</v>
      </c>
      <c r="C11" s="984">
        <v>0.05</v>
      </c>
      <c r="D11" s="984">
        <v>0.02</v>
      </c>
      <c r="E11" s="984">
        <v>0</v>
      </c>
      <c r="F11" s="984">
        <v>0</v>
      </c>
      <c r="G11" s="984">
        <v>0</v>
      </c>
      <c r="H11" s="984">
        <v>0</v>
      </c>
      <c r="I11" s="984">
        <v>0</v>
      </c>
      <c r="J11" s="984">
        <v>0</v>
      </c>
      <c r="K11" s="984">
        <v>0</v>
      </c>
    </row>
    <row r="12" spans="1:12" s="277" customFormat="1">
      <c r="A12" s="940">
        <v>45596</v>
      </c>
      <c r="B12" s="984">
        <v>0</v>
      </c>
      <c r="C12" s="984">
        <v>756.89340625</v>
      </c>
      <c r="D12" s="984">
        <v>758.37139999999999</v>
      </c>
      <c r="E12" s="984">
        <v>0</v>
      </c>
      <c r="F12" s="984">
        <v>0</v>
      </c>
      <c r="G12" s="984">
        <v>0</v>
      </c>
      <c r="H12" s="984">
        <v>0</v>
      </c>
      <c r="I12" s="984">
        <v>0</v>
      </c>
      <c r="J12" s="984">
        <v>0</v>
      </c>
      <c r="K12" s="984">
        <v>0</v>
      </c>
    </row>
    <row r="13" spans="1:12" s="277" customFormat="1">
      <c r="A13" s="940">
        <v>45626</v>
      </c>
      <c r="B13" s="984">
        <v>0</v>
      </c>
      <c r="C13" s="984">
        <v>2153.0862000000002</v>
      </c>
      <c r="D13" s="984">
        <v>0</v>
      </c>
      <c r="E13" s="984">
        <v>0</v>
      </c>
      <c r="F13" s="984">
        <v>0</v>
      </c>
      <c r="G13" s="984">
        <v>0</v>
      </c>
      <c r="H13" s="984">
        <v>0</v>
      </c>
      <c r="I13" s="984">
        <v>0</v>
      </c>
      <c r="J13" s="984">
        <v>0</v>
      </c>
      <c r="K13" s="984">
        <v>0</v>
      </c>
    </row>
    <row r="14" spans="1:12" s="277" customFormat="1">
      <c r="A14" s="940" t="s">
        <v>1452</v>
      </c>
      <c r="B14" s="984">
        <v>0</v>
      </c>
      <c r="C14" s="984">
        <v>4095.7035999999998</v>
      </c>
      <c r="D14" s="984">
        <v>772.41079999999999</v>
      </c>
      <c r="E14" s="984">
        <v>0</v>
      </c>
      <c r="F14" s="984">
        <v>0</v>
      </c>
      <c r="G14" s="984">
        <v>0</v>
      </c>
      <c r="H14" s="984">
        <v>0</v>
      </c>
      <c r="I14" s="984">
        <v>0</v>
      </c>
      <c r="J14" s="984">
        <v>0</v>
      </c>
      <c r="K14" s="984">
        <v>0</v>
      </c>
    </row>
    <row r="15" spans="1:12" s="277" customFormat="1">
      <c r="A15" s="500"/>
      <c r="B15" s="541"/>
      <c r="C15" s="541"/>
      <c r="D15" s="541"/>
      <c r="E15" s="541"/>
      <c r="F15" s="541"/>
      <c r="G15" s="541"/>
      <c r="H15" s="541"/>
      <c r="I15" s="541"/>
      <c r="J15" s="541"/>
      <c r="K15" s="541"/>
    </row>
    <row r="16" spans="1:12" s="277" customFormat="1">
      <c r="A16" s="413" t="s">
        <v>1422</v>
      </c>
      <c r="B16" s="503"/>
      <c r="C16" s="543"/>
      <c r="D16" s="503"/>
      <c r="E16" s="503"/>
      <c r="F16" s="503"/>
      <c r="G16" s="503"/>
      <c r="H16" s="503"/>
      <c r="I16" s="503"/>
      <c r="J16" s="503"/>
      <c r="K16" s="503"/>
    </row>
    <row r="17" spans="1:11" s="277" customFormat="1" ht="15" customHeight="1">
      <c r="A17" s="1683" t="s">
        <v>253</v>
      </c>
      <c r="B17" s="1683"/>
      <c r="C17" s="1683"/>
      <c r="D17" s="1683"/>
      <c r="E17" s="1683"/>
      <c r="F17" s="1683"/>
      <c r="G17" s="1683"/>
      <c r="H17" s="1683"/>
      <c r="I17" s="1683"/>
      <c r="J17" s="1683"/>
      <c r="K17" s="1683"/>
    </row>
    <row r="18" spans="1:11" s="277" customFormat="1" ht="15" customHeight="1">
      <c r="A18" s="515"/>
      <c r="B18" s="554"/>
      <c r="C18" s="554"/>
      <c r="D18" s="554"/>
      <c r="E18" s="554"/>
      <c r="F18" s="554"/>
      <c r="G18" s="554"/>
      <c r="H18" s="554"/>
      <c r="I18" s="554"/>
      <c r="J18" s="554"/>
      <c r="K18" s="554"/>
    </row>
    <row r="19" spans="1:11">
      <c r="B19" s="523"/>
      <c r="C19" s="523"/>
      <c r="D19" s="523"/>
      <c r="E19" s="523"/>
      <c r="F19" s="523"/>
      <c r="G19" s="523"/>
      <c r="H19" s="523"/>
      <c r="I19" s="523"/>
      <c r="J19" s="523"/>
      <c r="K19" s="523"/>
    </row>
    <row r="20" spans="1:11">
      <c r="B20" s="556"/>
      <c r="C20" s="556"/>
      <c r="D20" s="556"/>
      <c r="E20" s="556"/>
      <c r="F20" s="556"/>
      <c r="G20" s="556"/>
      <c r="H20" s="556"/>
      <c r="I20" s="556"/>
      <c r="J20" s="556"/>
      <c r="K20" s="556"/>
    </row>
    <row r="21" spans="1:11">
      <c r="B21" s="556"/>
      <c r="C21" s="556"/>
      <c r="F21" s="523"/>
      <c r="K21" s="523"/>
    </row>
    <row r="22" spans="1:11">
      <c r="B22" s="556"/>
      <c r="C22" s="556"/>
      <c r="F22" s="523"/>
      <c r="K22" s="523"/>
    </row>
    <row r="23" spans="1:11">
      <c r="B23" s="517"/>
      <c r="C23" s="517"/>
      <c r="F23" s="523"/>
      <c r="K23" s="523"/>
    </row>
    <row r="24" spans="1:11">
      <c r="F24" s="523"/>
      <c r="K24" s="523"/>
    </row>
    <row r="25" spans="1:11">
      <c r="F25" s="523"/>
    </row>
  </sheetData>
  <mergeCells count="4">
    <mergeCell ref="A2:A3"/>
    <mergeCell ref="B2:F2"/>
    <mergeCell ref="G2:K2"/>
    <mergeCell ref="A17:K17"/>
  </mergeCells>
  <printOptions horizontalCentered="1"/>
  <pageMargins left="0.78431372549019618" right="0.78431372549019618" top="0.98039215686274517" bottom="0.98039215686274517" header="0.50980392156862753" footer="0.50980392156862753"/>
  <pageSetup paperSize="9" scale="81" fitToHeight="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showGridLines="0" workbookViewId="0">
      <selection sqref="A1:I1"/>
    </sheetView>
  </sheetViews>
  <sheetFormatPr defaultRowHeight="15"/>
  <cols>
    <col min="1" max="1" width="14" style="232" customWidth="1"/>
    <col min="2" max="2" width="13.5703125" style="232" bestFit="1" customWidth="1"/>
    <col min="3" max="3" width="9.28515625" style="232" bestFit="1" customWidth="1"/>
    <col min="4" max="4" width="11.28515625" style="232" customWidth="1"/>
    <col min="5" max="5" width="9.42578125" style="232" customWidth="1"/>
    <col min="6" max="6" width="7" style="232" bestFit="1" customWidth="1"/>
    <col min="7" max="7" width="10" style="232" bestFit="1" customWidth="1"/>
    <col min="8" max="8" width="13.5703125" style="232" bestFit="1" customWidth="1"/>
    <col min="9" max="9" width="9.28515625" style="232" bestFit="1" customWidth="1"/>
    <col min="10" max="16384" width="9.140625" style="232"/>
  </cols>
  <sheetData>
    <row r="1" spans="1:14">
      <c r="A1" s="1493" t="s">
        <v>668</v>
      </c>
      <c r="B1" s="1493"/>
      <c r="C1" s="1493"/>
      <c r="D1" s="1493"/>
      <c r="E1" s="1493"/>
      <c r="F1" s="1493"/>
      <c r="G1" s="1493"/>
      <c r="H1" s="1493"/>
      <c r="I1" s="1493"/>
      <c r="J1" s="12"/>
      <c r="K1" s="12"/>
      <c r="L1" s="12"/>
    </row>
    <row r="2" spans="1:14">
      <c r="A2" s="1494" t="s">
        <v>113</v>
      </c>
      <c r="B2" s="1497" t="s">
        <v>114</v>
      </c>
      <c r="C2" s="1498"/>
      <c r="D2" s="1498"/>
      <c r="E2" s="1498"/>
      <c r="F2" s="1498"/>
      <c r="G2" s="1498"/>
      <c r="H2" s="1498"/>
      <c r="I2" s="1499"/>
    </row>
    <row r="3" spans="1:14">
      <c r="A3" s="1495"/>
      <c r="B3" s="1497" t="s">
        <v>115</v>
      </c>
      <c r="C3" s="1498"/>
      <c r="D3" s="1498"/>
      <c r="E3" s="1498"/>
      <c r="F3" s="1498"/>
      <c r="G3" s="1499"/>
      <c r="H3" s="1500" t="s">
        <v>93</v>
      </c>
      <c r="I3" s="1501"/>
    </row>
    <row r="4" spans="1:14" ht="30" customHeight="1">
      <c r="A4" s="1495"/>
      <c r="B4" s="1502" t="s">
        <v>116</v>
      </c>
      <c r="C4" s="1503"/>
      <c r="D4" s="1502" t="s">
        <v>117</v>
      </c>
      <c r="E4" s="1503"/>
      <c r="F4" s="1502" t="s">
        <v>118</v>
      </c>
      <c r="G4" s="1503"/>
      <c r="H4" s="1478" t="s">
        <v>119</v>
      </c>
      <c r="I4" s="1478" t="s">
        <v>1203</v>
      </c>
    </row>
    <row r="5" spans="1:14" ht="30">
      <c r="A5" s="1496"/>
      <c r="B5" s="784" t="s">
        <v>119</v>
      </c>
      <c r="C5" s="784" t="s">
        <v>1203</v>
      </c>
      <c r="D5" s="784" t="s">
        <v>119</v>
      </c>
      <c r="E5" s="784" t="s">
        <v>120</v>
      </c>
      <c r="F5" s="784" t="s">
        <v>119</v>
      </c>
      <c r="G5" s="784" t="s">
        <v>1204</v>
      </c>
      <c r="H5" s="1479"/>
      <c r="I5" s="1479"/>
    </row>
    <row r="6" spans="1:14">
      <c r="A6" s="349" t="s">
        <v>476</v>
      </c>
      <c r="B6" s="348">
        <v>1</v>
      </c>
      <c r="C6" s="474">
        <v>4.3600000000000003</v>
      </c>
      <c r="D6" s="348">
        <v>1</v>
      </c>
      <c r="E6" s="474">
        <v>3.27</v>
      </c>
      <c r="F6" s="348">
        <v>71</v>
      </c>
      <c r="G6" s="474">
        <v>10243.92</v>
      </c>
      <c r="H6" s="348">
        <v>73</v>
      </c>
      <c r="I6" s="474">
        <v>10251.549999999999</v>
      </c>
      <c r="K6" s="13"/>
      <c r="L6" s="13"/>
      <c r="M6" s="14"/>
      <c r="N6" s="14"/>
    </row>
    <row r="7" spans="1:14">
      <c r="A7" s="785" t="s">
        <v>674</v>
      </c>
      <c r="B7" s="346">
        <f t="shared" ref="B7:I7" si="0">SUM(B8:B16)</f>
        <v>50</v>
      </c>
      <c r="C7" s="475">
        <f t="shared" si="0"/>
        <v>3120.0693139269997</v>
      </c>
      <c r="D7" s="345">
        <f t="shared" si="0"/>
        <v>1</v>
      </c>
      <c r="E7" s="475">
        <f t="shared" si="0"/>
        <v>5.61</v>
      </c>
      <c r="F7" s="345">
        <f t="shared" si="0"/>
        <v>0</v>
      </c>
      <c r="G7" s="475">
        <f t="shared" si="0"/>
        <v>0</v>
      </c>
      <c r="H7" s="345">
        <f t="shared" si="0"/>
        <v>51</v>
      </c>
      <c r="I7" s="475">
        <f t="shared" si="0"/>
        <v>3125.6793139270003</v>
      </c>
      <c r="K7" s="13"/>
      <c r="L7" s="13"/>
      <c r="M7" s="14"/>
      <c r="N7" s="14"/>
    </row>
    <row r="8" spans="1:14">
      <c r="A8" s="137">
        <v>45412</v>
      </c>
      <c r="B8" s="344">
        <v>4</v>
      </c>
      <c r="C8" s="476">
        <v>25.34</v>
      </c>
      <c r="D8" s="342">
        <v>1</v>
      </c>
      <c r="E8" s="476">
        <v>5.61</v>
      </c>
      <c r="F8" s="342">
        <v>0</v>
      </c>
      <c r="G8" s="476">
        <v>0</v>
      </c>
      <c r="H8" s="342">
        <f>SUM(B8,D8,F8)</f>
        <v>5</v>
      </c>
      <c r="I8" s="477">
        <f>SUM(C8,E8,G8)</f>
        <v>30.95</v>
      </c>
      <c r="K8" s="13"/>
      <c r="L8" s="13"/>
      <c r="M8" s="14"/>
      <c r="N8" s="14"/>
    </row>
    <row r="9" spans="1:14">
      <c r="A9" s="137">
        <v>45443</v>
      </c>
      <c r="B9" s="343">
        <v>1</v>
      </c>
      <c r="C9" s="477">
        <v>4.9800000000000004</v>
      </c>
      <c r="D9" s="175">
        <v>0</v>
      </c>
      <c r="E9" s="477">
        <v>0</v>
      </c>
      <c r="F9" s="175">
        <v>0</v>
      </c>
      <c r="G9" s="477">
        <v>0</v>
      </c>
      <c r="H9" s="342">
        <v>1</v>
      </c>
      <c r="I9" s="477">
        <v>4.9800000000000004</v>
      </c>
      <c r="K9" s="13"/>
      <c r="L9" s="13"/>
      <c r="M9" s="14"/>
      <c r="N9" s="14"/>
    </row>
    <row r="10" spans="1:14">
      <c r="A10" s="137">
        <v>45473</v>
      </c>
      <c r="B10" s="343">
        <v>2</v>
      </c>
      <c r="C10" s="477">
        <v>5.66</v>
      </c>
      <c r="D10" s="175">
        <v>0</v>
      </c>
      <c r="E10" s="477">
        <v>0</v>
      </c>
      <c r="F10" s="175">
        <v>0</v>
      </c>
      <c r="G10" s="477">
        <v>0</v>
      </c>
      <c r="H10" s="342">
        <f t="shared" ref="H10:H14" si="1">SUM(B10,D10,F10)</f>
        <v>2</v>
      </c>
      <c r="I10" s="477">
        <f t="shared" ref="I10:I14" si="2">SUM(C10,E10,G10)</f>
        <v>5.66</v>
      </c>
      <c r="K10" s="13"/>
      <c r="L10" s="13"/>
      <c r="M10" s="14"/>
      <c r="N10" s="14"/>
    </row>
    <row r="11" spans="1:14">
      <c r="A11" s="137">
        <v>45504</v>
      </c>
      <c r="B11" s="343">
        <v>14</v>
      </c>
      <c r="C11" s="477">
        <v>441.47931392700002</v>
      </c>
      <c r="D11" s="343">
        <v>0</v>
      </c>
      <c r="E11" s="478">
        <v>0</v>
      </c>
      <c r="F11" s="343">
        <v>0</v>
      </c>
      <c r="G11" s="478">
        <v>0</v>
      </c>
      <c r="H11" s="342">
        <f t="shared" si="1"/>
        <v>14</v>
      </c>
      <c r="I11" s="477">
        <f t="shared" si="2"/>
        <v>441.47931392700002</v>
      </c>
      <c r="K11" s="13"/>
      <c r="L11" s="13"/>
      <c r="M11" s="14"/>
      <c r="N11" s="14"/>
    </row>
    <row r="12" spans="1:14">
      <c r="A12" s="137">
        <v>45535</v>
      </c>
      <c r="B12" s="343">
        <v>8</v>
      </c>
      <c r="C12" s="477">
        <v>341.08</v>
      </c>
      <c r="D12" s="343">
        <v>0</v>
      </c>
      <c r="E12" s="478">
        <v>0</v>
      </c>
      <c r="F12" s="343">
        <v>0</v>
      </c>
      <c r="G12" s="478">
        <v>0</v>
      </c>
      <c r="H12" s="342">
        <f t="shared" si="1"/>
        <v>8</v>
      </c>
      <c r="I12" s="477">
        <f t="shared" si="2"/>
        <v>341.08</v>
      </c>
      <c r="K12" s="13"/>
      <c r="L12" s="13"/>
      <c r="M12" s="14"/>
      <c r="N12" s="14"/>
    </row>
    <row r="13" spans="1:14">
      <c r="A13" s="137">
        <v>45565</v>
      </c>
      <c r="B13" s="343">
        <v>4</v>
      </c>
      <c r="C13" s="477">
        <v>183.52</v>
      </c>
      <c r="D13" s="343">
        <v>0</v>
      </c>
      <c r="E13" s="478">
        <v>0</v>
      </c>
      <c r="F13" s="343">
        <v>0</v>
      </c>
      <c r="G13" s="478">
        <v>0</v>
      </c>
      <c r="H13" s="342">
        <f t="shared" si="1"/>
        <v>4</v>
      </c>
      <c r="I13" s="477">
        <f t="shared" si="2"/>
        <v>183.52</v>
      </c>
      <c r="K13" s="13"/>
      <c r="L13" s="13"/>
      <c r="M13" s="14"/>
      <c r="N13" s="14"/>
    </row>
    <row r="14" spans="1:14">
      <c r="A14" s="137">
        <v>45596</v>
      </c>
      <c r="B14" s="343">
        <v>8</v>
      </c>
      <c r="C14" s="477">
        <v>455.59</v>
      </c>
      <c r="D14" s="175">
        <v>0</v>
      </c>
      <c r="E14" s="477">
        <v>0</v>
      </c>
      <c r="F14" s="136">
        <v>0</v>
      </c>
      <c r="G14" s="477">
        <v>0</v>
      </c>
      <c r="H14" s="342">
        <f t="shared" si="1"/>
        <v>8</v>
      </c>
      <c r="I14" s="477">
        <f t="shared" si="2"/>
        <v>455.59</v>
      </c>
      <c r="K14" s="13"/>
      <c r="L14" s="13"/>
      <c r="M14" s="14"/>
      <c r="N14" s="14"/>
    </row>
    <row r="15" spans="1:14">
      <c r="A15" s="137">
        <v>45626</v>
      </c>
      <c r="B15" s="343">
        <v>5</v>
      </c>
      <c r="C15" s="477">
        <v>1062.17</v>
      </c>
      <c r="D15" s="175">
        <v>0</v>
      </c>
      <c r="E15" s="477">
        <v>0</v>
      </c>
      <c r="F15" s="136">
        <v>0</v>
      </c>
      <c r="G15" s="477">
        <v>0</v>
      </c>
      <c r="H15" s="779">
        <f>SUM(B15,D15,F15)</f>
        <v>5</v>
      </c>
      <c r="I15" s="477">
        <f>SUM(C15,E15,G15)</f>
        <v>1062.17</v>
      </c>
      <c r="K15" s="13"/>
      <c r="L15" s="13"/>
      <c r="M15" s="14"/>
      <c r="N15" s="14"/>
    </row>
    <row r="16" spans="1:14">
      <c r="A16" s="137" t="s">
        <v>1452</v>
      </c>
      <c r="B16" s="343">
        <v>4</v>
      </c>
      <c r="C16" s="175">
        <v>600.25</v>
      </c>
      <c r="D16" s="175">
        <v>0</v>
      </c>
      <c r="E16" s="175">
        <v>0</v>
      </c>
      <c r="F16" s="175">
        <v>0</v>
      </c>
      <c r="G16" s="341">
        <v>0</v>
      </c>
      <c r="H16" s="779">
        <f>SUM(B16,D16,F16)</f>
        <v>4</v>
      </c>
      <c r="I16" s="477">
        <f>SUM(C16,E16,G16)</f>
        <v>600.25</v>
      </c>
      <c r="K16" s="13"/>
      <c r="L16" s="13"/>
      <c r="M16" s="14"/>
      <c r="N16" s="14"/>
    </row>
    <row r="17" spans="1:14">
      <c r="A17" s="413" t="s">
        <v>1422</v>
      </c>
      <c r="B17" s="15"/>
      <c r="C17" s="15"/>
      <c r="D17" s="15"/>
      <c r="E17" s="15"/>
      <c r="F17" s="18"/>
      <c r="G17" s="18"/>
      <c r="H17" s="280"/>
      <c r="I17" s="18"/>
      <c r="K17" s="13"/>
      <c r="L17" s="13"/>
      <c r="M17" s="14"/>
      <c r="N17" s="14"/>
    </row>
    <row r="18" spans="1:14">
      <c r="A18" s="1492" t="s">
        <v>124</v>
      </c>
      <c r="B18" s="1492"/>
      <c r="C18" s="1492"/>
      <c r="D18" s="1492"/>
      <c r="E18" s="1492"/>
      <c r="F18" s="1492"/>
      <c r="G18" s="1492"/>
      <c r="H18" s="15"/>
      <c r="I18" s="16"/>
      <c r="K18" s="13"/>
      <c r="L18" s="13"/>
      <c r="M18" s="14"/>
      <c r="N18" s="14"/>
    </row>
    <row r="19" spans="1:14">
      <c r="A19" s="1492" t="s">
        <v>125</v>
      </c>
      <c r="B19" s="1492"/>
      <c r="C19" s="1492"/>
      <c r="D19" s="328"/>
      <c r="E19" s="18"/>
      <c r="F19" s="15"/>
      <c r="G19" s="18"/>
      <c r="H19" s="15"/>
      <c r="I19" s="16"/>
      <c r="K19" s="13"/>
      <c r="L19" s="13"/>
      <c r="M19" s="14"/>
      <c r="N19" s="14"/>
    </row>
    <row r="20" spans="1:14">
      <c r="A20" s="19" t="s">
        <v>127</v>
      </c>
      <c r="B20" s="19"/>
      <c r="C20" s="19"/>
      <c r="D20" s="19"/>
      <c r="E20" s="19"/>
      <c r="F20" s="19"/>
      <c r="G20" s="19"/>
      <c r="H20" s="15"/>
      <c r="I20" s="16"/>
      <c r="K20" s="13"/>
      <c r="L20" s="13"/>
      <c r="M20" s="14"/>
      <c r="N20" s="14"/>
    </row>
    <row r="21" spans="1:14">
      <c r="A21" s="20"/>
      <c r="B21" s="15"/>
      <c r="C21" s="21"/>
      <c r="D21" s="15"/>
      <c r="E21" s="15"/>
      <c r="F21" s="15"/>
      <c r="G21" s="15"/>
      <c r="H21" s="15"/>
      <c r="I21" s="21"/>
      <c r="J21" s="22"/>
      <c r="K21" s="13"/>
      <c r="L21" s="13"/>
      <c r="M21" s="14"/>
      <c r="N21" s="14"/>
    </row>
    <row r="22" spans="1:14">
      <c r="A22" s="20"/>
      <c r="B22" s="15"/>
      <c r="C22" s="21"/>
      <c r="D22" s="15"/>
      <c r="E22" s="15"/>
      <c r="F22" s="15"/>
      <c r="G22" s="15"/>
      <c r="H22" s="15"/>
      <c r="I22" s="21"/>
      <c r="J22" s="22"/>
      <c r="K22" s="13"/>
      <c r="L22" s="13"/>
      <c r="M22" s="14"/>
      <c r="N22" s="14"/>
    </row>
    <row r="23" spans="1:14">
      <c r="A23" s="20"/>
      <c r="B23" s="23"/>
      <c r="C23" s="24"/>
      <c r="D23" s="23"/>
      <c r="E23" s="24"/>
      <c r="F23" s="23"/>
      <c r="G23" s="23"/>
      <c r="H23" s="23"/>
      <c r="I23" s="24"/>
      <c r="J23" s="7"/>
      <c r="K23" s="13"/>
      <c r="L23" s="13"/>
      <c r="M23" s="25"/>
      <c r="N23" s="25"/>
    </row>
    <row r="24" spans="1:14">
      <c r="A24" s="26"/>
      <c r="B24" s="27"/>
      <c r="C24" s="27"/>
      <c r="D24" s="27"/>
      <c r="E24" s="27"/>
      <c r="F24" s="27"/>
      <c r="G24" s="27"/>
      <c r="H24" s="27"/>
      <c r="I24" s="27"/>
    </row>
    <row r="25" spans="1:14">
      <c r="A25" s="26"/>
      <c r="B25" s="27"/>
      <c r="C25" s="27"/>
      <c r="D25" s="27"/>
      <c r="E25" s="27"/>
      <c r="F25" s="27"/>
      <c r="G25" s="27"/>
      <c r="H25" s="27"/>
      <c r="I25" s="27"/>
    </row>
    <row r="26" spans="1:14">
      <c r="A26" s="28"/>
      <c r="B26" s="27"/>
      <c r="C26" s="27"/>
      <c r="D26" s="27"/>
      <c r="E26" s="27"/>
      <c r="F26" s="27"/>
      <c r="G26" s="27"/>
      <c r="H26" s="27"/>
      <c r="I26" s="27"/>
    </row>
    <row r="27" spans="1:14">
      <c r="A27" s="28"/>
      <c r="B27" s="27"/>
      <c r="C27" s="27"/>
      <c r="D27" s="27"/>
      <c r="E27" s="27"/>
      <c r="F27" s="27"/>
      <c r="G27" s="27"/>
      <c r="H27" s="27"/>
      <c r="I27" s="27"/>
    </row>
    <row r="28" spans="1:14">
      <c r="H28" s="19"/>
      <c r="I28" s="19"/>
    </row>
    <row r="29" spans="1:14">
      <c r="H29" s="19"/>
      <c r="I29" s="19"/>
    </row>
    <row r="30" spans="1:14">
      <c r="H30" s="29"/>
      <c r="I30" s="29"/>
    </row>
    <row r="31" spans="1:14">
      <c r="H31" s="30"/>
      <c r="I31" s="30"/>
    </row>
    <row r="33" spans="2:9">
      <c r="B33" s="14"/>
      <c r="C33" s="14"/>
      <c r="D33" s="14"/>
      <c r="E33" s="14"/>
      <c r="F33" s="14"/>
      <c r="G33" s="14"/>
      <c r="H33" s="14"/>
      <c r="I33" s="14"/>
    </row>
  </sheetData>
  <mergeCells count="12">
    <mergeCell ref="H4:H5"/>
    <mergeCell ref="I4:I5"/>
    <mergeCell ref="A18:G18"/>
    <mergeCell ref="A19:C19"/>
    <mergeCell ref="A1:I1"/>
    <mergeCell ref="A2:A5"/>
    <mergeCell ref="B2:I2"/>
    <mergeCell ref="B3:G3"/>
    <mergeCell ref="H3:I3"/>
    <mergeCell ref="B4:C4"/>
    <mergeCell ref="D4:E4"/>
    <mergeCell ref="F4:G4"/>
  </mergeCells>
  <printOptions horizontalCentered="1"/>
  <pageMargins left="0.7" right="0.7" top="0.75" bottom="0.75" header="0.3" footer="0.3"/>
  <pageSetup paperSize="9"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workbookViewId="0"/>
  </sheetViews>
  <sheetFormatPr defaultColWidth="9.140625" defaultRowHeight="15"/>
  <cols>
    <col min="1" max="1" width="12.42578125" style="493" bestFit="1" customWidth="1"/>
    <col min="2" max="2" width="12.42578125" style="493" customWidth="1"/>
    <col min="3" max="3" width="12.85546875" style="493" bestFit="1" customWidth="1"/>
    <col min="4" max="6" width="12.5703125" style="493" bestFit="1" customWidth="1"/>
    <col min="7" max="7" width="14.42578125" style="493" bestFit="1" customWidth="1"/>
    <col min="8" max="8" width="12.85546875" style="493" bestFit="1" customWidth="1"/>
    <col min="9" max="9" width="12.5703125" style="493" bestFit="1" customWidth="1"/>
    <col min="10" max="10" width="12.28515625" style="493" bestFit="1" customWidth="1"/>
    <col min="11" max="11" width="12.5703125" style="493" bestFit="1" customWidth="1"/>
    <col min="12" max="13" width="9.140625" style="493"/>
    <col min="14" max="14" width="10.5703125" style="493" bestFit="1" customWidth="1"/>
    <col min="15" max="15" width="10.28515625" style="493" bestFit="1" customWidth="1"/>
    <col min="16" max="16384" width="9.140625" style="493"/>
  </cols>
  <sheetData>
    <row r="1" spans="1:15" ht="17.25" customHeight="1">
      <c r="A1" s="557" t="s">
        <v>541</v>
      </c>
      <c r="B1" s="558"/>
      <c r="C1" s="558"/>
      <c r="D1" s="558"/>
      <c r="E1" s="558"/>
      <c r="F1" s="558"/>
      <c r="G1" s="558"/>
      <c r="H1" s="558"/>
      <c r="I1" s="558"/>
      <c r="J1" s="558"/>
      <c r="K1" s="558"/>
    </row>
    <row r="2" spans="1:15" s="277" customFormat="1" ht="18" customHeight="1">
      <c r="A2" s="1673" t="s">
        <v>167</v>
      </c>
      <c r="B2" s="1693" t="s">
        <v>505</v>
      </c>
      <c r="C2" s="1710"/>
      <c r="D2" s="1710"/>
      <c r="E2" s="1710"/>
      <c r="F2" s="1711"/>
      <c r="G2" s="1678" t="s">
        <v>512</v>
      </c>
      <c r="H2" s="1712"/>
      <c r="I2" s="1712"/>
      <c r="J2" s="1712"/>
      <c r="K2" s="1713"/>
    </row>
    <row r="3" spans="1:15" s="277" customFormat="1" ht="18" customHeight="1">
      <c r="A3" s="1578"/>
      <c r="B3" s="1008" t="s">
        <v>536</v>
      </c>
      <c r="C3" s="1011" t="s">
        <v>537</v>
      </c>
      <c r="D3" s="964" t="s">
        <v>542</v>
      </c>
      <c r="E3" s="964" t="s">
        <v>539</v>
      </c>
      <c r="F3" s="964" t="s">
        <v>540</v>
      </c>
      <c r="G3" s="964" t="s">
        <v>536</v>
      </c>
      <c r="H3" s="964" t="s">
        <v>537</v>
      </c>
      <c r="I3" s="964" t="s">
        <v>538</v>
      </c>
      <c r="J3" s="964" t="s">
        <v>539</v>
      </c>
      <c r="K3" s="964" t="s">
        <v>540</v>
      </c>
    </row>
    <row r="4" spans="1:15" s="495" customFormat="1" ht="16.5" customHeight="1">
      <c r="A4" s="963" t="s">
        <v>476</v>
      </c>
      <c r="B4" s="559">
        <v>619188.15919525002</v>
      </c>
      <c r="C4" s="1009">
        <v>4685370.8459481057</v>
      </c>
      <c r="D4" s="1009">
        <v>1501948.9385291443</v>
      </c>
      <c r="E4" s="1009">
        <v>222220.96535619488</v>
      </c>
      <c r="F4" s="1009">
        <v>173012.63311431001</v>
      </c>
      <c r="G4" s="1010">
        <v>19093760.92444725</v>
      </c>
      <c r="H4" s="1009">
        <v>7358692.7990452508</v>
      </c>
      <c r="I4" s="1009">
        <v>1360063.1282590001</v>
      </c>
      <c r="J4" s="1009">
        <v>122684.10330375</v>
      </c>
      <c r="K4" s="1009">
        <v>7094.0754217499998</v>
      </c>
    </row>
    <row r="5" spans="1:15" s="495" customFormat="1" ht="16.5" customHeight="1">
      <c r="A5" s="956" t="s">
        <v>674</v>
      </c>
      <c r="B5" s="954">
        <f t="shared" ref="B5:K5" si="0">SUM(B6:B14)</f>
        <v>31839.841762768498</v>
      </c>
      <c r="C5" s="954">
        <f t="shared" si="0"/>
        <v>797672.46770349727</v>
      </c>
      <c r="D5" s="954">
        <f t="shared" si="0"/>
        <v>213531.97369076614</v>
      </c>
      <c r="E5" s="954">
        <f t="shared" si="0"/>
        <v>6173.0243367499988</v>
      </c>
      <c r="F5" s="954">
        <f t="shared" si="0"/>
        <v>7363.5832752500073</v>
      </c>
      <c r="G5" s="954">
        <f t="shared" si="0"/>
        <v>57232.363930999985</v>
      </c>
      <c r="H5" s="954">
        <f t="shared" si="0"/>
        <v>95364.919584999981</v>
      </c>
      <c r="I5" s="954">
        <f t="shared" si="0"/>
        <v>16468.211248500003</v>
      </c>
      <c r="J5" s="954">
        <f t="shared" si="0"/>
        <v>3562.4702700000007</v>
      </c>
      <c r="K5" s="954">
        <f t="shared" si="0"/>
        <v>406.4674235</v>
      </c>
      <c r="L5" s="560"/>
      <c r="M5" s="560"/>
      <c r="N5" s="561"/>
      <c r="O5" s="510"/>
    </row>
    <row r="6" spans="1:15" s="277" customFormat="1" ht="16.5" customHeight="1">
      <c r="A6" s="940">
        <v>45412</v>
      </c>
      <c r="B6" s="984">
        <v>2881.8392305000002</v>
      </c>
      <c r="C6" s="984">
        <v>160682.56208672433</v>
      </c>
      <c r="D6" s="984">
        <v>45518.748263879817</v>
      </c>
      <c r="E6" s="984">
        <v>2917.7947239999994</v>
      </c>
      <c r="F6" s="984">
        <v>5437.4272440000068</v>
      </c>
      <c r="G6" s="984">
        <v>54900.824904749985</v>
      </c>
      <c r="H6" s="984">
        <v>82105.088391749989</v>
      </c>
      <c r="I6" s="984">
        <v>13265.001724250002</v>
      </c>
      <c r="J6" s="984">
        <v>3541.6720505000003</v>
      </c>
      <c r="K6" s="984">
        <v>375.64347524999999</v>
      </c>
      <c r="L6" s="554"/>
      <c r="M6" s="561"/>
      <c r="N6" s="561"/>
      <c r="O6" s="510"/>
    </row>
    <row r="7" spans="1:15" s="277" customFormat="1" ht="16.5" customHeight="1">
      <c r="A7" s="940">
        <v>45443</v>
      </c>
      <c r="B7" s="984">
        <v>28953.808095518496</v>
      </c>
      <c r="C7" s="984">
        <v>75037.492755135987</v>
      </c>
      <c r="D7" s="984">
        <v>125.46981049999999</v>
      </c>
      <c r="E7" s="984">
        <v>531.01790325000002</v>
      </c>
      <c r="F7" s="984">
        <v>502.71215499999994</v>
      </c>
      <c r="G7" s="984">
        <v>2253.3843769999999</v>
      </c>
      <c r="H7" s="984">
        <v>3540.1047944999996</v>
      </c>
      <c r="I7" s="984">
        <v>0</v>
      </c>
      <c r="J7" s="984">
        <v>0</v>
      </c>
      <c r="K7" s="984">
        <v>27.615787999999998</v>
      </c>
      <c r="L7" s="554"/>
      <c r="M7" s="561"/>
      <c r="N7" s="561"/>
      <c r="O7" s="510"/>
    </row>
    <row r="8" spans="1:15" s="277" customFormat="1" ht="16.5" customHeight="1">
      <c r="A8" s="940">
        <v>45473</v>
      </c>
      <c r="B8" s="984">
        <v>4.1729000000000002E-2</v>
      </c>
      <c r="C8" s="984">
        <v>83575.053086768166</v>
      </c>
      <c r="D8" s="984">
        <v>25076.659561358545</v>
      </c>
      <c r="E8" s="984">
        <v>389.94100775000004</v>
      </c>
      <c r="F8" s="984">
        <v>270.36145599999992</v>
      </c>
      <c r="G8" s="984">
        <v>55.23289900000001</v>
      </c>
      <c r="H8" s="984">
        <v>3220.9740507499992</v>
      </c>
      <c r="I8" s="984">
        <v>647.45904300000007</v>
      </c>
      <c r="J8" s="984">
        <v>1.0430699999999999</v>
      </c>
      <c r="K8" s="984">
        <v>3.0918145000000004</v>
      </c>
      <c r="L8" s="554"/>
      <c r="M8" s="561"/>
      <c r="N8" s="561"/>
      <c r="O8" s="510"/>
    </row>
    <row r="9" spans="1:15" s="277" customFormat="1" ht="16.5" customHeight="1">
      <c r="A9" s="940">
        <v>45504</v>
      </c>
      <c r="B9" s="984">
        <v>0.41903750000000001</v>
      </c>
      <c r="C9" s="984">
        <v>33185.635814308131</v>
      </c>
      <c r="D9" s="984">
        <v>11751.722607733509</v>
      </c>
      <c r="E9" s="984">
        <v>351.79797424999998</v>
      </c>
      <c r="F9" s="984">
        <v>316.86098825000005</v>
      </c>
      <c r="G9" s="984">
        <v>8.0968350000000004</v>
      </c>
      <c r="H9" s="984">
        <v>1461.6090860000004</v>
      </c>
      <c r="I9" s="984">
        <v>547.51209674999996</v>
      </c>
      <c r="J9" s="984">
        <v>0.9352975</v>
      </c>
      <c r="K9" s="984">
        <v>0</v>
      </c>
      <c r="L9" s="554"/>
      <c r="M9" s="561"/>
      <c r="N9" s="561"/>
      <c r="O9" s="510"/>
    </row>
    <row r="10" spans="1:15" s="277" customFormat="1" ht="16.5" customHeight="1">
      <c r="A10" s="940">
        <v>45535</v>
      </c>
      <c r="B10" s="984">
        <v>0.86635974999999998</v>
      </c>
      <c r="C10" s="984">
        <v>91123.24253136311</v>
      </c>
      <c r="D10" s="984">
        <v>16773.446507157398</v>
      </c>
      <c r="E10" s="984">
        <v>244.71033200000002</v>
      </c>
      <c r="F10" s="984">
        <v>252.35905149999999</v>
      </c>
      <c r="G10" s="984">
        <v>14.824915249999998</v>
      </c>
      <c r="H10" s="984">
        <v>1343.798235</v>
      </c>
      <c r="I10" s="984">
        <v>508.29314699999998</v>
      </c>
      <c r="J10" s="984">
        <v>2.7331097499999997</v>
      </c>
      <c r="K10" s="984">
        <v>8.3125000000000004E-3</v>
      </c>
      <c r="L10" s="554"/>
      <c r="M10" s="561"/>
      <c r="N10" s="561"/>
      <c r="O10" s="510"/>
    </row>
    <row r="11" spans="1:15" s="277" customFormat="1">
      <c r="A11" s="940">
        <v>45565</v>
      </c>
      <c r="B11" s="984">
        <v>1.2981390000000002</v>
      </c>
      <c r="C11" s="984">
        <v>50919.489106989953</v>
      </c>
      <c r="D11" s="984">
        <v>12629.050084453598</v>
      </c>
      <c r="E11" s="984">
        <v>249.74341649999997</v>
      </c>
      <c r="F11" s="984">
        <v>225.80894475000002</v>
      </c>
      <c r="G11" s="984">
        <v>0</v>
      </c>
      <c r="H11" s="984">
        <v>1182.2374950000001</v>
      </c>
      <c r="I11" s="984">
        <v>464.94125399999996</v>
      </c>
      <c r="J11" s="984">
        <v>12.615823749999999</v>
      </c>
      <c r="K11" s="984">
        <v>0.10803325</v>
      </c>
      <c r="L11" s="554"/>
      <c r="M11" s="561"/>
      <c r="N11" s="561"/>
      <c r="O11" s="510"/>
    </row>
    <row r="12" spans="1:15" s="277" customFormat="1">
      <c r="A12" s="940">
        <v>45596</v>
      </c>
      <c r="B12" s="984">
        <v>0</v>
      </c>
      <c r="C12" s="984">
        <v>112954.39988120065</v>
      </c>
      <c r="D12" s="984">
        <v>37197.24385766116</v>
      </c>
      <c r="E12" s="984">
        <v>289.53827224999998</v>
      </c>
      <c r="F12" s="984">
        <v>155.49506049999999</v>
      </c>
      <c r="G12" s="984">
        <v>0</v>
      </c>
      <c r="H12" s="984">
        <v>875.29876524999997</v>
      </c>
      <c r="I12" s="984">
        <v>404.22491299999996</v>
      </c>
      <c r="J12" s="984">
        <v>3.3005809999999998</v>
      </c>
      <c r="K12" s="984">
        <v>0</v>
      </c>
      <c r="L12" s="554"/>
      <c r="M12" s="561"/>
      <c r="N12" s="561"/>
      <c r="O12" s="510"/>
    </row>
    <row r="13" spans="1:15" s="277" customFormat="1">
      <c r="A13" s="940">
        <v>45626</v>
      </c>
      <c r="B13" s="984">
        <v>0</v>
      </c>
      <c r="C13" s="984">
        <v>82730.824167804603</v>
      </c>
      <c r="D13" s="984">
        <v>20763.793146044882</v>
      </c>
      <c r="E13" s="984">
        <v>391.69216699999998</v>
      </c>
      <c r="F13" s="984">
        <v>102.29775675000003</v>
      </c>
      <c r="G13" s="984">
        <v>0</v>
      </c>
      <c r="H13" s="984">
        <v>781.81027625000002</v>
      </c>
      <c r="I13" s="984">
        <v>482.83107399999994</v>
      </c>
      <c r="J13" s="984">
        <v>0.1703375</v>
      </c>
      <c r="K13" s="984">
        <v>0</v>
      </c>
      <c r="L13" s="554"/>
      <c r="M13" s="561"/>
      <c r="N13" s="561"/>
      <c r="O13" s="510"/>
    </row>
    <row r="14" spans="1:15" s="277" customFormat="1">
      <c r="A14" s="940" t="s">
        <v>1452</v>
      </c>
      <c r="B14" s="984">
        <v>1.5691715000000002</v>
      </c>
      <c r="C14" s="984">
        <v>107463.76827320246</v>
      </c>
      <c r="D14" s="984">
        <v>43695.839851977231</v>
      </c>
      <c r="E14" s="984">
        <v>806.78853974999993</v>
      </c>
      <c r="F14" s="984">
        <v>100.26061849999999</v>
      </c>
      <c r="G14" s="984">
        <v>0</v>
      </c>
      <c r="H14" s="984">
        <v>853.9984905</v>
      </c>
      <c r="I14" s="984">
        <v>147.94799649999999</v>
      </c>
      <c r="J14" s="984">
        <v>0</v>
      </c>
      <c r="K14" s="984">
        <v>0</v>
      </c>
      <c r="L14" s="554"/>
      <c r="M14" s="561"/>
      <c r="N14" s="561"/>
      <c r="O14" s="510"/>
    </row>
    <row r="15" spans="1:15" s="277" customFormat="1">
      <c r="A15" s="500"/>
      <c r="B15" s="541"/>
      <c r="C15" s="541"/>
      <c r="D15" s="541"/>
      <c r="E15" s="541"/>
      <c r="F15" s="541"/>
      <c r="G15" s="541"/>
      <c r="H15" s="541"/>
      <c r="I15" s="541"/>
      <c r="J15" s="541"/>
      <c r="K15" s="541"/>
      <c r="L15" s="554"/>
      <c r="M15" s="561"/>
      <c r="N15" s="561"/>
      <c r="O15" s="510"/>
    </row>
    <row r="16" spans="1:15" s="277" customFormat="1">
      <c r="A16" s="413" t="s">
        <v>1422</v>
      </c>
      <c r="L16" s="554"/>
      <c r="M16" s="561"/>
      <c r="N16" s="561"/>
      <c r="O16" s="510"/>
    </row>
    <row r="17" spans="1:12" s="277" customFormat="1" ht="15" customHeight="1">
      <c r="A17" s="1714" t="s">
        <v>543</v>
      </c>
      <c r="B17" s="1714"/>
      <c r="C17" s="1714"/>
      <c r="D17" s="1714"/>
      <c r="E17" s="1714"/>
      <c r="F17" s="1714"/>
      <c r="G17" s="1714"/>
      <c r="H17" s="1714"/>
      <c r="I17" s="1714"/>
      <c r="J17" s="1714"/>
      <c r="K17" s="1714"/>
      <c r="L17" s="554"/>
    </row>
    <row r="18" spans="1:12" s="277" customFormat="1">
      <c r="A18" s="277" t="s">
        <v>1230</v>
      </c>
    </row>
    <row r="19" spans="1:12" s="277" customFormat="1">
      <c r="A19" s="515"/>
    </row>
    <row r="20" spans="1:12" s="277" customFormat="1">
      <c r="A20" s="493"/>
      <c r="B20" s="510"/>
      <c r="C20" s="510"/>
      <c r="D20" s="510"/>
      <c r="E20" s="510"/>
      <c r="F20" s="510"/>
      <c r="G20" s="510"/>
      <c r="H20" s="510"/>
      <c r="I20" s="510"/>
      <c r="J20" s="510"/>
      <c r="K20" s="510"/>
    </row>
    <row r="21" spans="1:12">
      <c r="B21" s="506"/>
      <c r="C21" s="506"/>
      <c r="D21" s="506"/>
      <c r="E21" s="506"/>
      <c r="F21" s="506"/>
      <c r="G21" s="506"/>
      <c r="H21" s="506"/>
      <c r="I21" s="506"/>
      <c r="J21" s="506"/>
      <c r="K21" s="506"/>
    </row>
    <row r="22" spans="1:12">
      <c r="F22" s="517"/>
      <c r="K22" s="517"/>
    </row>
    <row r="23" spans="1:12">
      <c r="F23" s="517"/>
      <c r="K23" s="517"/>
    </row>
    <row r="24" spans="1:12">
      <c r="F24" s="517"/>
      <c r="K24" s="517"/>
    </row>
    <row r="25" spans="1:12">
      <c r="E25" s="517"/>
      <c r="F25" s="517"/>
      <c r="K25" s="517"/>
    </row>
    <row r="26" spans="1:12">
      <c r="F26" s="517"/>
    </row>
  </sheetData>
  <mergeCells count="4">
    <mergeCell ref="A2:A3"/>
    <mergeCell ref="B2:F2"/>
    <mergeCell ref="G2:K2"/>
    <mergeCell ref="A17:K17"/>
  </mergeCells>
  <printOptions horizontalCentered="1"/>
  <pageMargins left="0.78431372549019618" right="0.78431372549019618" top="0.98039215686274517" bottom="0.98039215686274517" header="0.50980392156862753" footer="0.50980392156862753"/>
  <pageSetup paperSize="9" scale="92" orientation="landscape" useFirstPageNumber="1"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workbookViewId="0"/>
  </sheetViews>
  <sheetFormatPr defaultColWidth="9.140625" defaultRowHeight="15"/>
  <cols>
    <col min="1" max="1" width="12.140625" style="493" bestFit="1" customWidth="1"/>
    <col min="2" max="2" width="12.140625" style="493" customWidth="1"/>
    <col min="3" max="6" width="12.140625" style="493" bestFit="1" customWidth="1"/>
    <col min="7" max="7" width="12.140625" style="493" customWidth="1"/>
    <col min="8" max="11" width="12.140625" style="493" bestFit="1" customWidth="1"/>
    <col min="12" max="12" width="4.5703125" style="493" bestFit="1" customWidth="1"/>
    <col min="13" max="16384" width="9.140625" style="493"/>
  </cols>
  <sheetData>
    <row r="1" spans="1:11" ht="18" customHeight="1">
      <c r="A1" s="557" t="s">
        <v>544</v>
      </c>
      <c r="B1" s="557"/>
      <c r="C1" s="557"/>
      <c r="D1" s="557"/>
      <c r="E1" s="557"/>
      <c r="F1" s="557"/>
      <c r="G1" s="557"/>
      <c r="H1" s="557"/>
      <c r="I1" s="557"/>
      <c r="J1" s="557"/>
      <c r="K1" s="557"/>
    </row>
    <row r="2" spans="1:11" s="277" customFormat="1" ht="18" customHeight="1">
      <c r="A2" s="1673" t="s">
        <v>167</v>
      </c>
      <c r="B2" s="1693" t="s">
        <v>505</v>
      </c>
      <c r="C2" s="1710"/>
      <c r="D2" s="1710"/>
      <c r="E2" s="1710"/>
      <c r="F2" s="1711"/>
      <c r="G2" s="1678" t="s">
        <v>512</v>
      </c>
      <c r="H2" s="1712"/>
      <c r="I2" s="1712"/>
      <c r="J2" s="1712"/>
      <c r="K2" s="1713"/>
    </row>
    <row r="3" spans="1:11" s="277" customFormat="1" ht="18" customHeight="1">
      <c r="A3" s="1578"/>
      <c r="B3" s="1008" t="s">
        <v>536</v>
      </c>
      <c r="C3" s="1011" t="s">
        <v>537</v>
      </c>
      <c r="D3" s="964" t="s">
        <v>542</v>
      </c>
      <c r="E3" s="964" t="s">
        <v>539</v>
      </c>
      <c r="F3" s="964" t="s">
        <v>540</v>
      </c>
      <c r="G3" s="964" t="s">
        <v>536</v>
      </c>
      <c r="H3" s="964" t="s">
        <v>537</v>
      </c>
      <c r="I3" s="964" t="s">
        <v>538</v>
      </c>
      <c r="J3" s="964" t="s">
        <v>539</v>
      </c>
      <c r="K3" s="964" t="s">
        <v>540</v>
      </c>
    </row>
    <row r="4" spans="1:11" s="495" customFormat="1" ht="17.25" customHeight="1">
      <c r="A4" s="963" t="s">
        <v>476</v>
      </c>
      <c r="B4" s="559">
        <v>14.802290500000003</v>
      </c>
      <c r="C4" s="1009">
        <v>145944.96059725003</v>
      </c>
      <c r="D4" s="1009">
        <v>72897.092392749997</v>
      </c>
      <c r="E4" s="1009">
        <v>28876.607645249998</v>
      </c>
      <c r="F4" s="1009">
        <v>4.5848877499999992</v>
      </c>
      <c r="G4" s="1010">
        <v>0</v>
      </c>
      <c r="H4" s="1009">
        <v>0</v>
      </c>
      <c r="I4" s="1009">
        <v>0</v>
      </c>
      <c r="J4" s="1009">
        <v>0</v>
      </c>
      <c r="K4" s="1009">
        <v>0</v>
      </c>
    </row>
    <row r="5" spans="1:11" s="495" customFormat="1" ht="17.25" customHeight="1">
      <c r="A5" s="956" t="s">
        <v>674</v>
      </c>
      <c r="B5" s="954">
        <v>0.78358949999999994</v>
      </c>
      <c r="C5" s="954">
        <f>SUM(C6:C14)</f>
        <v>27886.078201999997</v>
      </c>
      <c r="D5" s="954">
        <v>4226.7823979999994</v>
      </c>
      <c r="E5" s="954">
        <v>0.10031799999999999</v>
      </c>
      <c r="F5" s="954">
        <v>0</v>
      </c>
      <c r="G5" s="954">
        <v>0</v>
      </c>
      <c r="H5" s="954">
        <v>0</v>
      </c>
      <c r="I5" s="954">
        <v>0</v>
      </c>
      <c r="J5" s="954">
        <v>0</v>
      </c>
      <c r="K5" s="954">
        <v>0</v>
      </c>
    </row>
    <row r="6" spans="1:11" s="277" customFormat="1" ht="17.25" customHeight="1">
      <c r="A6" s="940">
        <v>45412</v>
      </c>
      <c r="B6" s="984">
        <v>0.78358949999999994</v>
      </c>
      <c r="C6" s="984">
        <v>3389.2969875000008</v>
      </c>
      <c r="D6" s="984">
        <v>1921.8953980000001</v>
      </c>
      <c r="E6" s="984">
        <v>0.10031799999999999</v>
      </c>
      <c r="F6" s="984">
        <v>0</v>
      </c>
      <c r="G6" s="984">
        <v>0</v>
      </c>
      <c r="H6" s="984">
        <v>0</v>
      </c>
      <c r="I6" s="984">
        <v>0</v>
      </c>
      <c r="J6" s="984">
        <v>0</v>
      </c>
      <c r="K6" s="984">
        <v>0</v>
      </c>
    </row>
    <row r="7" spans="1:11" s="277" customFormat="1" ht="17.25" customHeight="1">
      <c r="A7" s="940">
        <v>45443</v>
      </c>
      <c r="B7" s="984">
        <v>0</v>
      </c>
      <c r="C7" s="984">
        <v>1001.7</v>
      </c>
      <c r="D7" s="984">
        <v>0</v>
      </c>
      <c r="E7" s="984">
        <v>0</v>
      </c>
      <c r="F7" s="984">
        <v>0</v>
      </c>
      <c r="G7" s="984">
        <v>0</v>
      </c>
      <c r="H7" s="984">
        <v>0</v>
      </c>
      <c r="I7" s="984">
        <v>0</v>
      </c>
      <c r="J7" s="984">
        <v>0</v>
      </c>
      <c r="K7" s="984">
        <v>0</v>
      </c>
    </row>
    <row r="8" spans="1:11" s="277" customFormat="1" ht="17.25" customHeight="1">
      <c r="A8" s="940">
        <v>45473</v>
      </c>
      <c r="B8" s="984">
        <v>0</v>
      </c>
      <c r="C8" s="984">
        <v>417.30624999999998</v>
      </c>
      <c r="D8" s="984">
        <v>234.268</v>
      </c>
      <c r="E8" s="984">
        <v>0</v>
      </c>
      <c r="F8" s="984">
        <v>0</v>
      </c>
      <c r="G8" s="984">
        <v>0</v>
      </c>
      <c r="H8" s="984">
        <v>0</v>
      </c>
      <c r="I8" s="984">
        <v>0</v>
      </c>
      <c r="J8" s="984">
        <v>0</v>
      </c>
      <c r="K8" s="984">
        <v>0</v>
      </c>
    </row>
    <row r="9" spans="1:11" s="277" customFormat="1" ht="17.25" customHeight="1">
      <c r="A9" s="940">
        <v>45504</v>
      </c>
      <c r="B9" s="984">
        <v>0</v>
      </c>
      <c r="C9" s="984">
        <v>175.78450000000001</v>
      </c>
      <c r="D9" s="984">
        <v>0</v>
      </c>
      <c r="E9" s="984">
        <v>0</v>
      </c>
      <c r="F9" s="984">
        <v>0</v>
      </c>
      <c r="G9" s="984">
        <v>0</v>
      </c>
      <c r="H9" s="984">
        <v>0</v>
      </c>
      <c r="I9" s="984">
        <v>0</v>
      </c>
      <c r="J9" s="984">
        <v>0</v>
      </c>
      <c r="K9" s="984">
        <v>0</v>
      </c>
    </row>
    <row r="10" spans="1:11" s="277" customFormat="1" ht="17.25" customHeight="1">
      <c r="A10" s="940">
        <v>45535</v>
      </c>
      <c r="B10" s="984">
        <v>0</v>
      </c>
      <c r="C10" s="984">
        <v>587.61249999999995</v>
      </c>
      <c r="D10" s="984">
        <v>0</v>
      </c>
      <c r="E10" s="984">
        <v>0</v>
      </c>
      <c r="F10" s="984">
        <v>0</v>
      </c>
      <c r="G10" s="984">
        <v>0</v>
      </c>
      <c r="H10" s="984">
        <v>0</v>
      </c>
      <c r="I10" s="984">
        <v>0</v>
      </c>
      <c r="J10" s="984">
        <v>0</v>
      </c>
      <c r="K10" s="984">
        <v>0</v>
      </c>
    </row>
    <row r="11" spans="1:11" s="277" customFormat="1">
      <c r="A11" s="940">
        <v>45565</v>
      </c>
      <c r="B11" s="984">
        <v>0</v>
      </c>
      <c r="C11" s="984">
        <v>2582.8355000000006</v>
      </c>
      <c r="D11" s="984">
        <v>0</v>
      </c>
      <c r="E11" s="984">
        <v>0</v>
      </c>
      <c r="F11" s="984">
        <v>0</v>
      </c>
      <c r="G11" s="984">
        <v>0</v>
      </c>
      <c r="H11" s="984">
        <v>0</v>
      </c>
      <c r="I11" s="984">
        <v>0</v>
      </c>
      <c r="J11" s="984">
        <v>0</v>
      </c>
      <c r="K11" s="984">
        <v>0</v>
      </c>
    </row>
    <row r="12" spans="1:11" s="277" customFormat="1" ht="13.5" customHeight="1">
      <c r="A12" s="940">
        <v>45596</v>
      </c>
      <c r="B12" s="984">
        <v>0</v>
      </c>
      <c r="C12" s="984">
        <v>5515.2604999999994</v>
      </c>
      <c r="D12" s="984">
        <v>2070.6189999999997</v>
      </c>
      <c r="E12" s="984">
        <v>0</v>
      </c>
      <c r="F12" s="984">
        <v>0</v>
      </c>
      <c r="G12" s="984">
        <v>0</v>
      </c>
      <c r="H12" s="984">
        <v>0</v>
      </c>
      <c r="I12" s="984">
        <v>0</v>
      </c>
      <c r="J12" s="984">
        <v>0</v>
      </c>
      <c r="K12" s="984">
        <v>0</v>
      </c>
    </row>
    <row r="13" spans="1:11" s="277" customFormat="1">
      <c r="A13" s="940">
        <v>45626</v>
      </c>
      <c r="B13" s="984">
        <v>0</v>
      </c>
      <c r="C13" s="984">
        <v>7622.5424999999987</v>
      </c>
      <c r="D13" s="984">
        <v>0</v>
      </c>
      <c r="E13" s="984">
        <v>0</v>
      </c>
      <c r="F13" s="984">
        <v>0</v>
      </c>
      <c r="G13" s="984">
        <v>0</v>
      </c>
      <c r="H13" s="984">
        <v>0</v>
      </c>
      <c r="I13" s="984">
        <v>0</v>
      </c>
      <c r="J13" s="984">
        <v>0</v>
      </c>
      <c r="K13" s="984">
        <v>0</v>
      </c>
    </row>
    <row r="14" spans="1:11" s="277" customFormat="1">
      <c r="A14" s="940" t="s">
        <v>1452</v>
      </c>
      <c r="B14" s="984">
        <v>0</v>
      </c>
      <c r="C14" s="984">
        <v>6593.7394644999986</v>
      </c>
      <c r="D14" s="984">
        <v>1501.5912499999999</v>
      </c>
      <c r="E14" s="984">
        <v>0</v>
      </c>
      <c r="F14" s="984">
        <v>0</v>
      </c>
      <c r="G14" s="984">
        <v>0</v>
      </c>
      <c r="H14" s="984">
        <v>0</v>
      </c>
      <c r="I14" s="984">
        <v>0</v>
      </c>
      <c r="J14" s="984">
        <v>0</v>
      </c>
      <c r="K14" s="984">
        <v>0</v>
      </c>
    </row>
    <row r="15" spans="1:11" s="277" customFormat="1">
      <c r="A15" s="500"/>
      <c r="B15" s="541"/>
      <c r="C15" s="541"/>
      <c r="D15" s="541"/>
      <c r="E15" s="541"/>
      <c r="F15" s="541"/>
      <c r="G15" s="541"/>
      <c r="H15" s="541"/>
      <c r="I15" s="541"/>
      <c r="J15" s="541"/>
      <c r="K15" s="541"/>
    </row>
    <row r="16" spans="1:11" s="277" customFormat="1">
      <c r="A16" s="413" t="s">
        <v>1422</v>
      </c>
      <c r="B16" s="562"/>
      <c r="C16" s="563"/>
      <c r="D16" s="563"/>
      <c r="E16" s="562"/>
      <c r="F16" s="562"/>
      <c r="G16" s="562"/>
      <c r="H16" s="564"/>
      <c r="I16" s="564"/>
      <c r="J16" s="564"/>
      <c r="K16" s="562"/>
    </row>
    <row r="17" spans="1:11" s="277" customFormat="1" ht="15" customHeight="1">
      <c r="A17" s="1683" t="s">
        <v>271</v>
      </c>
      <c r="B17" s="1683"/>
      <c r="C17" s="1683"/>
      <c r="D17" s="1683"/>
      <c r="E17" s="1683"/>
      <c r="F17" s="1683"/>
      <c r="G17" s="1683"/>
      <c r="H17" s="1683"/>
      <c r="I17" s="1683"/>
      <c r="J17" s="1683"/>
      <c r="K17" s="1683"/>
    </row>
    <row r="18" spans="1:11" s="277" customFormat="1" ht="15" customHeight="1">
      <c r="A18" s="515"/>
      <c r="B18" s="510"/>
      <c r="C18" s="510"/>
      <c r="D18" s="510"/>
      <c r="E18" s="510"/>
      <c r="F18" s="510"/>
    </row>
    <row r="19" spans="1:11" s="277" customFormat="1">
      <c r="A19" s="493"/>
      <c r="B19" s="517"/>
      <c r="C19" s="517"/>
      <c r="D19" s="517"/>
      <c r="E19" s="517"/>
      <c r="F19" s="517"/>
      <c r="G19" s="517"/>
      <c r="H19" s="517"/>
      <c r="I19" s="517"/>
      <c r="J19" s="517"/>
      <c r="K19" s="517"/>
    </row>
  </sheetData>
  <mergeCells count="4">
    <mergeCell ref="A2:A3"/>
    <mergeCell ref="B2:F2"/>
    <mergeCell ref="G2:K2"/>
    <mergeCell ref="A17:K17"/>
  </mergeCells>
  <printOptions horizontalCentered="1"/>
  <pageMargins left="0.78431372549019618" right="0.78431372549019618" top="0.98039215686274517" bottom="0.98039215686274517" header="0.50980392156862753" footer="0.50980392156862753"/>
  <pageSetup paperSize="9" scale="96" orientation="landscape" useFirstPageNumber="1"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heetViews>
  <sheetFormatPr defaultColWidth="9.140625" defaultRowHeight="15"/>
  <cols>
    <col min="1" max="1" width="12.140625" style="493" bestFit="1" customWidth="1"/>
    <col min="2" max="2" width="13.42578125" style="493" customWidth="1"/>
    <col min="3" max="14" width="13.7109375" style="493" customWidth="1"/>
    <col min="15" max="15" width="6.140625" style="493" bestFit="1" customWidth="1"/>
    <col min="16" max="16384" width="9.140625" style="493"/>
  </cols>
  <sheetData>
    <row r="1" spans="1:14">
      <c r="A1" s="557" t="s">
        <v>44</v>
      </c>
      <c r="B1" s="557"/>
      <c r="C1" s="557"/>
      <c r="D1" s="557"/>
      <c r="E1" s="557"/>
      <c r="F1" s="557"/>
      <c r="G1" s="557"/>
      <c r="H1" s="557"/>
      <c r="I1" s="557"/>
      <c r="J1" s="557"/>
      <c r="K1" s="557"/>
      <c r="L1" s="557"/>
      <c r="M1" s="557"/>
      <c r="N1" s="557"/>
    </row>
    <row r="2" spans="1:14" s="277" customFormat="1">
      <c r="A2" s="1676" t="s">
        <v>139</v>
      </c>
      <c r="B2" s="1676" t="s">
        <v>238</v>
      </c>
      <c r="C2" s="1678" t="s">
        <v>70</v>
      </c>
      <c r="D2" s="1679"/>
      <c r="E2" s="1679"/>
      <c r="F2" s="1680"/>
      <c r="G2" s="1678" t="s">
        <v>71</v>
      </c>
      <c r="H2" s="1679"/>
      <c r="I2" s="1679"/>
      <c r="J2" s="1680"/>
      <c r="K2" s="1678" t="s">
        <v>72</v>
      </c>
      <c r="L2" s="1679"/>
      <c r="M2" s="1679"/>
      <c r="N2" s="1680"/>
    </row>
    <row r="3" spans="1:14" s="277" customFormat="1">
      <c r="A3" s="1677"/>
      <c r="B3" s="1677"/>
      <c r="C3" s="1678" t="s">
        <v>545</v>
      </c>
      <c r="D3" s="1680"/>
      <c r="E3" s="1671" t="s">
        <v>546</v>
      </c>
      <c r="F3" s="1672"/>
      <c r="G3" s="1678" t="s">
        <v>545</v>
      </c>
      <c r="H3" s="1680"/>
      <c r="I3" s="1671" t="s">
        <v>546</v>
      </c>
      <c r="J3" s="1672"/>
      <c r="K3" s="1678" t="s">
        <v>547</v>
      </c>
      <c r="L3" s="1680"/>
      <c r="M3" s="1678" t="s">
        <v>548</v>
      </c>
      <c r="N3" s="1680"/>
    </row>
    <row r="4" spans="1:14" s="277" customFormat="1" ht="30">
      <c r="A4" s="1586"/>
      <c r="B4" s="1586"/>
      <c r="C4" s="966" t="s">
        <v>472</v>
      </c>
      <c r="D4" s="958" t="s">
        <v>549</v>
      </c>
      <c r="E4" s="966" t="s">
        <v>472</v>
      </c>
      <c r="F4" s="958" t="s">
        <v>510</v>
      </c>
      <c r="G4" s="966" t="s">
        <v>472</v>
      </c>
      <c r="H4" s="958" t="s">
        <v>549</v>
      </c>
      <c r="I4" s="966" t="s">
        <v>472</v>
      </c>
      <c r="J4" s="958" t="s">
        <v>510</v>
      </c>
      <c r="K4" s="966" t="s">
        <v>472</v>
      </c>
      <c r="L4" s="958" t="s">
        <v>549</v>
      </c>
      <c r="M4" s="966" t="s">
        <v>472</v>
      </c>
      <c r="N4" s="958" t="s">
        <v>510</v>
      </c>
    </row>
    <row r="5" spans="1:14" s="495" customFormat="1">
      <c r="A5" s="963" t="s">
        <v>476</v>
      </c>
      <c r="B5" s="565">
        <v>240</v>
      </c>
      <c r="C5" s="1018">
        <v>1443270</v>
      </c>
      <c r="D5" s="1009">
        <v>28700.029499999997</v>
      </c>
      <c r="E5" s="1018">
        <v>1000</v>
      </c>
      <c r="F5" s="1009">
        <v>20.143139999999999</v>
      </c>
      <c r="G5" s="1019">
        <v>1471765</v>
      </c>
      <c r="H5" s="1009">
        <v>29570.77</v>
      </c>
      <c r="I5" s="1018">
        <v>36097</v>
      </c>
      <c r="J5" s="1009">
        <v>720.77629999999999</v>
      </c>
      <c r="K5" s="924" t="s">
        <v>231</v>
      </c>
      <c r="L5" s="924" t="s">
        <v>231</v>
      </c>
      <c r="M5" s="1017" t="s">
        <v>231</v>
      </c>
      <c r="N5" s="1017" t="s">
        <v>231</v>
      </c>
    </row>
    <row r="6" spans="1:14" s="495" customFormat="1">
      <c r="A6" s="956" t="s">
        <v>674</v>
      </c>
      <c r="B6" s="977">
        <v>182</v>
      </c>
      <c r="C6" s="977">
        <f>SUM(C7:C12)</f>
        <v>0</v>
      </c>
      <c r="D6" s="954">
        <f>SUM(D7:D12)</f>
        <v>0</v>
      </c>
      <c r="E6" s="977">
        <f>INDEX(E7:E12,COUNT(E7:E12))</f>
        <v>0</v>
      </c>
      <c r="F6" s="954">
        <f>INDEX(F7:F12,COUNT(F7:F12))</f>
        <v>0</v>
      </c>
      <c r="G6" s="977">
        <v>945852</v>
      </c>
      <c r="H6" s="954">
        <v>19187.71</v>
      </c>
      <c r="I6" s="977">
        <v>49705</v>
      </c>
      <c r="J6" s="954">
        <v>1004.6587</v>
      </c>
      <c r="K6" s="1016" t="s">
        <v>231</v>
      </c>
      <c r="L6" s="1016" t="s">
        <v>231</v>
      </c>
      <c r="M6" s="1015" t="s">
        <v>231</v>
      </c>
      <c r="N6" s="1015" t="s">
        <v>231</v>
      </c>
    </row>
    <row r="7" spans="1:14" s="277" customFormat="1">
      <c r="A7" s="940">
        <v>45412</v>
      </c>
      <c r="B7" s="1012">
        <v>18</v>
      </c>
      <c r="C7" s="1014">
        <v>0</v>
      </c>
      <c r="D7" s="984">
        <v>0</v>
      </c>
      <c r="E7" s="1012">
        <v>0</v>
      </c>
      <c r="F7" s="984">
        <v>0</v>
      </c>
      <c r="G7" s="1012">
        <v>88690</v>
      </c>
      <c r="H7" s="984">
        <v>1772.13</v>
      </c>
      <c r="I7" s="1012">
        <v>39210</v>
      </c>
      <c r="J7" s="984">
        <v>775.52210000000002</v>
      </c>
      <c r="K7" s="924" t="s">
        <v>231</v>
      </c>
      <c r="L7" s="924" t="s">
        <v>231</v>
      </c>
      <c r="M7" s="924" t="s">
        <v>231</v>
      </c>
      <c r="N7" s="924" t="s">
        <v>231</v>
      </c>
    </row>
    <row r="8" spans="1:14" s="277" customFormat="1">
      <c r="A8" s="940">
        <v>45443</v>
      </c>
      <c r="B8" s="1012">
        <v>20</v>
      </c>
      <c r="C8" s="1012">
        <v>0</v>
      </c>
      <c r="D8" s="984">
        <v>0</v>
      </c>
      <c r="E8" s="1012">
        <v>0</v>
      </c>
      <c r="F8" s="984">
        <v>0</v>
      </c>
      <c r="G8" s="1012">
        <v>111208</v>
      </c>
      <c r="H8" s="984">
        <v>2238.9899999999998</v>
      </c>
      <c r="I8" s="1012">
        <v>39430</v>
      </c>
      <c r="J8" s="984">
        <v>787.33489999999995</v>
      </c>
      <c r="K8" s="924" t="s">
        <v>231</v>
      </c>
      <c r="L8" s="924" t="s">
        <v>231</v>
      </c>
      <c r="M8" s="924" t="s">
        <v>231</v>
      </c>
      <c r="N8" s="924" t="s">
        <v>231</v>
      </c>
    </row>
    <row r="9" spans="1:14" s="277" customFormat="1">
      <c r="A9" s="940">
        <v>45473</v>
      </c>
      <c r="B9" s="1013">
        <v>19</v>
      </c>
      <c r="C9" s="1012">
        <v>0</v>
      </c>
      <c r="D9" s="984">
        <v>0</v>
      </c>
      <c r="E9" s="1012">
        <v>0</v>
      </c>
      <c r="F9" s="984">
        <v>0</v>
      </c>
      <c r="G9" s="1012">
        <v>110642</v>
      </c>
      <c r="H9" s="984">
        <v>2231.21</v>
      </c>
      <c r="I9" s="1012">
        <v>39728</v>
      </c>
      <c r="J9" s="984">
        <v>793.4221</v>
      </c>
      <c r="K9" s="924" t="s">
        <v>231</v>
      </c>
      <c r="L9" s="924" t="s">
        <v>231</v>
      </c>
      <c r="M9" s="924" t="s">
        <v>231</v>
      </c>
      <c r="N9" s="924" t="s">
        <v>231</v>
      </c>
    </row>
    <row r="10" spans="1:14" s="277" customFormat="1">
      <c r="A10" s="940">
        <v>45504</v>
      </c>
      <c r="B10" s="1012">
        <v>22</v>
      </c>
      <c r="C10" s="1012">
        <v>0</v>
      </c>
      <c r="D10" s="984">
        <v>0</v>
      </c>
      <c r="E10" s="1012">
        <v>0</v>
      </c>
      <c r="F10" s="984">
        <v>0</v>
      </c>
      <c r="G10" s="1012">
        <v>88299</v>
      </c>
      <c r="H10" s="984">
        <v>1785.82</v>
      </c>
      <c r="I10" s="1012">
        <v>39082</v>
      </c>
      <c r="J10" s="984">
        <v>784.48360000000002</v>
      </c>
      <c r="K10" s="924" t="s">
        <v>231</v>
      </c>
      <c r="L10" s="924" t="s">
        <v>231</v>
      </c>
      <c r="M10" s="924" t="s">
        <v>231</v>
      </c>
      <c r="N10" s="924" t="s">
        <v>231</v>
      </c>
    </row>
    <row r="11" spans="1:14" s="277" customFormat="1">
      <c r="A11" s="940">
        <v>45535</v>
      </c>
      <c r="B11" s="1012">
        <v>21</v>
      </c>
      <c r="C11" s="1012">
        <v>0</v>
      </c>
      <c r="D11" s="984">
        <v>0</v>
      </c>
      <c r="E11" s="1012">
        <v>0</v>
      </c>
      <c r="F11" s="984">
        <v>0</v>
      </c>
      <c r="G11" s="1012">
        <v>82866</v>
      </c>
      <c r="H11" s="984">
        <v>1688.45</v>
      </c>
      <c r="I11" s="1012">
        <v>39449</v>
      </c>
      <c r="J11" s="984">
        <v>796.39059999999995</v>
      </c>
      <c r="K11" s="924" t="s">
        <v>231</v>
      </c>
      <c r="L11" s="924" t="s">
        <v>231</v>
      </c>
      <c r="M11" s="924" t="s">
        <v>231</v>
      </c>
      <c r="N11" s="924" t="s">
        <v>231</v>
      </c>
    </row>
    <row r="12" spans="1:14" s="277" customFormat="1">
      <c r="A12" s="940">
        <v>45565</v>
      </c>
      <c r="B12" s="1012">
        <v>20</v>
      </c>
      <c r="C12" s="1012">
        <v>0</v>
      </c>
      <c r="D12" s="984">
        <v>0</v>
      </c>
      <c r="E12" s="1012">
        <v>0</v>
      </c>
      <c r="F12" s="984">
        <v>0</v>
      </c>
      <c r="G12" s="1012">
        <v>112544</v>
      </c>
      <c r="H12" s="984">
        <v>2306.8200000000002</v>
      </c>
      <c r="I12" s="1012">
        <v>50077</v>
      </c>
      <c r="J12" s="984">
        <v>1016.9571999999999</v>
      </c>
      <c r="K12" s="924" t="s">
        <v>231</v>
      </c>
      <c r="L12" s="924" t="s">
        <v>231</v>
      </c>
      <c r="M12" s="924" t="s">
        <v>231</v>
      </c>
      <c r="N12" s="924" t="s">
        <v>231</v>
      </c>
    </row>
    <row r="13" spans="1:14" s="277" customFormat="1">
      <c r="A13" s="940">
        <v>45596</v>
      </c>
      <c r="B13" s="1012">
        <v>22</v>
      </c>
      <c r="C13" s="1012">
        <v>0</v>
      </c>
      <c r="D13" s="984">
        <v>0</v>
      </c>
      <c r="E13" s="1012">
        <v>0</v>
      </c>
      <c r="F13" s="984">
        <v>0</v>
      </c>
      <c r="G13" s="1012">
        <v>132442</v>
      </c>
      <c r="H13" s="984">
        <v>2697.99</v>
      </c>
      <c r="I13" s="1012">
        <v>59971</v>
      </c>
      <c r="J13" s="984">
        <v>1209.3853999999999</v>
      </c>
      <c r="K13" s="924" t="s">
        <v>231</v>
      </c>
      <c r="L13" s="924" t="s">
        <v>231</v>
      </c>
      <c r="M13" s="924" t="s">
        <v>231</v>
      </c>
      <c r="N13" s="924" t="s">
        <v>231</v>
      </c>
    </row>
    <row r="14" spans="1:14" s="277" customFormat="1">
      <c r="A14" s="940">
        <v>45626</v>
      </c>
      <c r="B14" s="1012">
        <v>19</v>
      </c>
      <c r="C14" s="1012">
        <v>0</v>
      </c>
      <c r="D14" s="984">
        <v>0</v>
      </c>
      <c r="E14" s="1012">
        <v>0</v>
      </c>
      <c r="F14" s="984">
        <v>0</v>
      </c>
      <c r="G14" s="1012">
        <v>110016</v>
      </c>
      <c r="H14" s="984">
        <v>2238.41</v>
      </c>
      <c r="I14" s="1012">
        <v>51658</v>
      </c>
      <c r="J14" s="984">
        <v>1045.6772000000001</v>
      </c>
      <c r="K14" s="924" t="s">
        <v>231</v>
      </c>
      <c r="L14" s="924" t="s">
        <v>231</v>
      </c>
      <c r="M14" s="924" t="s">
        <v>231</v>
      </c>
      <c r="N14" s="924" t="s">
        <v>231</v>
      </c>
    </row>
    <row r="15" spans="1:14" s="277" customFormat="1">
      <c r="A15" s="940" t="s">
        <v>1452</v>
      </c>
      <c r="B15" s="1012">
        <v>21</v>
      </c>
      <c r="C15" s="1012">
        <v>0</v>
      </c>
      <c r="D15" s="984">
        <v>0</v>
      </c>
      <c r="E15" s="1012">
        <v>0</v>
      </c>
      <c r="F15" s="984">
        <v>0</v>
      </c>
      <c r="G15" s="1012">
        <v>109145</v>
      </c>
      <c r="H15" s="984">
        <v>2227.88</v>
      </c>
      <c r="I15" s="1012">
        <v>49705</v>
      </c>
      <c r="J15" s="984">
        <v>1004.6587</v>
      </c>
      <c r="K15" s="924" t="s">
        <v>231</v>
      </c>
      <c r="L15" s="924" t="s">
        <v>231</v>
      </c>
      <c r="M15" s="924" t="s">
        <v>231</v>
      </c>
      <c r="N15" s="924" t="s">
        <v>231</v>
      </c>
    </row>
    <row r="16" spans="1:14" s="277" customFormat="1">
      <c r="A16" s="500"/>
      <c r="B16" s="566"/>
      <c r="C16" s="566"/>
      <c r="D16" s="541"/>
      <c r="E16" s="566"/>
      <c r="F16" s="541"/>
      <c r="G16" s="566"/>
      <c r="H16" s="541"/>
      <c r="I16" s="566"/>
      <c r="J16" s="541"/>
      <c r="K16" s="503"/>
      <c r="L16" s="503"/>
      <c r="M16" s="503"/>
      <c r="N16" s="503"/>
    </row>
    <row r="17" spans="1:14" s="277" customFormat="1">
      <c r="A17" s="413" t="s">
        <v>1422</v>
      </c>
      <c r="B17" s="567"/>
      <c r="C17" s="536"/>
      <c r="D17" s="536"/>
      <c r="E17" s="536"/>
      <c r="F17" s="536"/>
      <c r="G17" s="536"/>
      <c r="H17" s="536"/>
      <c r="I17" s="536"/>
      <c r="J17" s="536"/>
      <c r="K17" s="536"/>
      <c r="L17" s="536"/>
      <c r="M17" s="536"/>
      <c r="N17" s="536"/>
    </row>
    <row r="18" spans="1:14" s="277" customFormat="1" ht="15" customHeight="1">
      <c r="A18" s="1683" t="s">
        <v>550</v>
      </c>
      <c r="B18" s="1683"/>
      <c r="C18" s="1683"/>
      <c r="D18" s="1683"/>
      <c r="E18" s="1683"/>
      <c r="F18" s="1683"/>
      <c r="G18" s="1683"/>
      <c r="H18" s="1683"/>
      <c r="I18" s="1683"/>
      <c r="J18" s="1683"/>
      <c r="K18" s="1683"/>
      <c r="L18" s="1683"/>
      <c r="M18" s="1683"/>
      <c r="N18" s="1683"/>
    </row>
    <row r="19" spans="1:14" s="277" customFormat="1">
      <c r="A19" s="515"/>
      <c r="B19" s="517"/>
      <c r="C19" s="517"/>
      <c r="D19" s="517"/>
      <c r="E19" s="517"/>
      <c r="F19" s="517"/>
      <c r="G19" s="517"/>
      <c r="H19" s="517"/>
      <c r="I19" s="517"/>
      <c r="J19" s="517"/>
      <c r="K19" s="517"/>
      <c r="L19" s="517"/>
      <c r="M19" s="517"/>
      <c r="N19" s="517"/>
    </row>
    <row r="20" spans="1:14">
      <c r="B20" s="517"/>
      <c r="C20" s="517"/>
      <c r="D20" s="517"/>
      <c r="E20" s="517"/>
      <c r="F20" s="517"/>
      <c r="G20" s="517"/>
      <c r="H20" s="517"/>
      <c r="I20" s="517"/>
      <c r="J20" s="517"/>
      <c r="K20" s="517"/>
      <c r="L20" s="517"/>
      <c r="M20" s="517"/>
    </row>
    <row r="21" spans="1:14">
      <c r="B21" s="517"/>
      <c r="C21" s="517"/>
      <c r="D21" s="517"/>
      <c r="E21" s="517"/>
      <c r="F21" s="517"/>
      <c r="G21" s="517"/>
      <c r="H21" s="517"/>
    </row>
    <row r="22" spans="1:14">
      <c r="E22" s="236"/>
      <c r="F22" s="236"/>
      <c r="G22" s="236"/>
      <c r="H22" s="236"/>
    </row>
    <row r="23" spans="1:14" ht="23.25" customHeight="1">
      <c r="E23" s="236"/>
      <c r="F23" s="236"/>
      <c r="G23" s="236"/>
      <c r="H23" s="236"/>
    </row>
    <row r="24" spans="1:14">
      <c r="E24" s="236"/>
      <c r="F24" s="236"/>
      <c r="G24" s="236"/>
      <c r="H24" s="236"/>
    </row>
    <row r="25" spans="1:14">
      <c r="E25" s="236"/>
      <c r="F25" s="236"/>
      <c r="G25" s="236"/>
      <c r="H25" s="236"/>
    </row>
    <row r="26" spans="1:14">
      <c r="E26" s="236"/>
      <c r="F26" s="236"/>
      <c r="G26" s="236"/>
      <c r="H26" s="236"/>
    </row>
    <row r="27" spans="1:14">
      <c r="E27" s="236"/>
      <c r="F27" s="236"/>
      <c r="G27" s="236"/>
      <c r="H27" s="236"/>
    </row>
  </sheetData>
  <mergeCells count="12">
    <mergeCell ref="I3:J3"/>
    <mergeCell ref="K3:L3"/>
    <mergeCell ref="A18:N18"/>
    <mergeCell ref="M3:N3"/>
    <mergeCell ref="A2:A4"/>
    <mergeCell ref="B2:B4"/>
    <mergeCell ref="C2:F2"/>
    <mergeCell ref="G2:J2"/>
    <mergeCell ref="K2:N2"/>
    <mergeCell ref="C3:D3"/>
    <mergeCell ref="E3:F3"/>
    <mergeCell ref="G3:H3"/>
  </mergeCells>
  <printOptions horizontalCentered="1"/>
  <pageMargins left="0.78431372549019618" right="0.78431372549019618" top="0.98039215686274517" bottom="0.98039215686274517" header="0.50980392156862753" footer="0.50980392156862753"/>
  <pageSetup paperSize="9" scale="67" orientation="landscape" useFirstPageNumber="1"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workbookViewId="0"/>
  </sheetViews>
  <sheetFormatPr defaultColWidth="9.140625" defaultRowHeight="15"/>
  <cols>
    <col min="1" max="1" width="14.5703125" style="493" bestFit="1" customWidth="1"/>
    <col min="2" max="2" width="16.5703125" style="493" bestFit="1" customWidth="1"/>
    <col min="3" max="6" width="12.140625" style="493" bestFit="1" customWidth="1"/>
    <col min="7" max="7" width="14.5703125" style="493" customWidth="1"/>
    <col min="8" max="8" width="22.140625" style="493" bestFit="1" customWidth="1"/>
    <col min="9" max="9" width="4.5703125" style="493" bestFit="1" customWidth="1"/>
    <col min="10" max="16384" width="9.140625" style="493"/>
  </cols>
  <sheetData>
    <row r="1" spans="1:9" ht="18" customHeight="1">
      <c r="A1" s="568" t="s">
        <v>551</v>
      </c>
      <c r="B1" s="568"/>
      <c r="C1" s="568"/>
      <c r="D1" s="568"/>
      <c r="E1" s="568"/>
      <c r="F1" s="568"/>
      <c r="G1" s="568"/>
      <c r="H1" s="509"/>
    </row>
    <row r="2" spans="1:9" s="277" customFormat="1" ht="18" customHeight="1">
      <c r="A2" s="1673" t="s">
        <v>139</v>
      </c>
      <c r="B2" s="1678" t="s">
        <v>70</v>
      </c>
      <c r="C2" s="1680"/>
      <c r="D2" s="1678" t="s">
        <v>71</v>
      </c>
      <c r="E2" s="1680"/>
      <c r="F2" s="1678" t="s">
        <v>72</v>
      </c>
      <c r="G2" s="1680"/>
    </row>
    <row r="3" spans="1:9" s="277" customFormat="1" ht="43.5" customHeight="1">
      <c r="A3" s="1599"/>
      <c r="B3" s="958" t="s">
        <v>484</v>
      </c>
      <c r="C3" s="966" t="s">
        <v>552</v>
      </c>
      <c r="D3" s="958" t="s">
        <v>484</v>
      </c>
      <c r="E3" s="966" t="s">
        <v>552</v>
      </c>
      <c r="F3" s="966" t="s">
        <v>553</v>
      </c>
      <c r="G3" s="966" t="s">
        <v>552</v>
      </c>
    </row>
    <row r="4" spans="1:9" s="495" customFormat="1" ht="18" customHeight="1">
      <c r="A4" s="963" t="s">
        <v>476</v>
      </c>
      <c r="B4" s="990">
        <v>135.67188899999996</v>
      </c>
      <c r="C4" s="990">
        <v>2.0217879999999999</v>
      </c>
      <c r="D4" s="990">
        <v>388.70098350000001</v>
      </c>
      <c r="E4" s="990">
        <v>5.0480749399999993</v>
      </c>
      <c r="F4" s="990">
        <v>0</v>
      </c>
      <c r="G4" s="990">
        <v>0</v>
      </c>
    </row>
    <row r="5" spans="1:9" s="495" customFormat="1" ht="18" customHeight="1">
      <c r="A5" s="956" t="s">
        <v>674</v>
      </c>
      <c r="B5" s="954">
        <v>100.61100100000002</v>
      </c>
      <c r="C5" s="954">
        <v>11.283109</v>
      </c>
      <c r="D5" s="954">
        <v>143.526251</v>
      </c>
      <c r="E5" s="954">
        <v>1.35619574</v>
      </c>
      <c r="F5" s="954">
        <f>SUM(F6:F11)</f>
        <v>0</v>
      </c>
      <c r="G5" s="954">
        <f>SUM(G6:G11)</f>
        <v>0</v>
      </c>
      <c r="H5" s="569"/>
      <c r="I5" s="569"/>
    </row>
    <row r="6" spans="1:9" s="277" customFormat="1" ht="18" customHeight="1">
      <c r="A6" s="940">
        <v>45412</v>
      </c>
      <c r="B6" s="984">
        <v>0.51230799999999999</v>
      </c>
      <c r="C6" s="984">
        <v>0</v>
      </c>
      <c r="D6" s="984">
        <v>16.1061415</v>
      </c>
      <c r="E6" s="984">
        <v>9.5859180000000002E-2</v>
      </c>
      <c r="F6" s="984">
        <v>0</v>
      </c>
      <c r="G6" s="984">
        <v>0</v>
      </c>
    </row>
    <row r="7" spans="1:9" s="277" customFormat="1" ht="18" customHeight="1">
      <c r="A7" s="940">
        <v>45443</v>
      </c>
      <c r="B7" s="984">
        <v>2.0300880000000001</v>
      </c>
      <c r="C7" s="984">
        <v>0</v>
      </c>
      <c r="D7" s="984">
        <v>18.2131945</v>
      </c>
      <c r="E7" s="984">
        <v>2.4916799999999999E-2</v>
      </c>
      <c r="F7" s="984">
        <v>0</v>
      </c>
      <c r="G7" s="984">
        <v>0</v>
      </c>
    </row>
    <row r="8" spans="1:9" s="277" customFormat="1" ht="18" customHeight="1">
      <c r="A8" s="940">
        <v>45473</v>
      </c>
      <c r="B8" s="984">
        <v>10.538827</v>
      </c>
      <c r="C8" s="984">
        <v>1.6324999999999999E-2</v>
      </c>
      <c r="D8" s="984">
        <v>19.767966000000001</v>
      </c>
      <c r="E8" s="984">
        <v>1.985234E-2</v>
      </c>
      <c r="F8" s="984">
        <v>0</v>
      </c>
      <c r="G8" s="984">
        <v>0</v>
      </c>
    </row>
    <row r="9" spans="1:9" s="277" customFormat="1" ht="18" customHeight="1">
      <c r="A9" s="940">
        <v>45504</v>
      </c>
      <c r="B9" s="984">
        <v>4.0770999999999997</v>
      </c>
      <c r="C9" s="984">
        <v>1.4985000000000002E-2</v>
      </c>
      <c r="D9" s="984">
        <v>8.4165655000000008</v>
      </c>
      <c r="E9" s="984">
        <v>0.15745086</v>
      </c>
      <c r="F9" s="984">
        <v>0</v>
      </c>
      <c r="G9" s="984">
        <v>0</v>
      </c>
    </row>
    <row r="10" spans="1:9" s="277" customFormat="1" ht="18" customHeight="1">
      <c r="A10" s="940">
        <v>45535</v>
      </c>
      <c r="B10" s="984">
        <v>4.4723300000000004</v>
      </c>
      <c r="C10" s="984">
        <v>0.11080000000000001</v>
      </c>
      <c r="D10" s="984">
        <v>8.7233540000000005</v>
      </c>
      <c r="E10" s="984">
        <v>0.16312088</v>
      </c>
      <c r="F10" s="984">
        <v>0</v>
      </c>
      <c r="G10" s="984">
        <v>0</v>
      </c>
    </row>
    <row r="11" spans="1:9" s="277" customFormat="1" ht="19.5" customHeight="1">
      <c r="A11" s="940">
        <v>45565</v>
      </c>
      <c r="B11" s="984">
        <v>39.06</v>
      </c>
      <c r="C11" s="984">
        <v>11.11</v>
      </c>
      <c r="D11" s="984">
        <v>10.460381999999999</v>
      </c>
      <c r="E11" s="984">
        <v>0.74050937999999999</v>
      </c>
      <c r="F11" s="984">
        <v>0</v>
      </c>
      <c r="G11" s="984">
        <v>0</v>
      </c>
    </row>
    <row r="12" spans="1:9" s="277" customFormat="1" ht="18" customHeight="1">
      <c r="A12" s="940">
        <v>45596</v>
      </c>
      <c r="B12" s="984">
        <v>12.984315000000002</v>
      </c>
      <c r="C12" s="984">
        <v>0</v>
      </c>
      <c r="D12" s="984">
        <v>25.0395</v>
      </c>
      <c r="E12" s="984">
        <v>5.6793440000000001E-2</v>
      </c>
      <c r="F12" s="984">
        <v>0</v>
      </c>
      <c r="G12" s="984">
        <v>0</v>
      </c>
    </row>
    <row r="13" spans="1:9" s="277" customFormat="1" ht="18" customHeight="1">
      <c r="A13" s="940">
        <v>45626</v>
      </c>
      <c r="B13" s="984">
        <v>11.18403</v>
      </c>
      <c r="C13" s="984">
        <v>0</v>
      </c>
      <c r="D13" s="950">
        <v>16.412305</v>
      </c>
      <c r="E13" s="950">
        <v>3.91122E-2</v>
      </c>
      <c r="F13" s="984">
        <v>0</v>
      </c>
      <c r="G13" s="984">
        <v>0</v>
      </c>
    </row>
    <row r="14" spans="1:9" s="277" customFormat="1" ht="18" customHeight="1">
      <c r="A14" s="940" t="s">
        <v>1452</v>
      </c>
      <c r="B14" s="984">
        <v>15.752003</v>
      </c>
      <c r="C14" s="984">
        <v>3.0998999999999999E-2</v>
      </c>
      <c r="D14" s="984">
        <v>20.3868425</v>
      </c>
      <c r="E14" s="984">
        <v>5.858066E-2</v>
      </c>
      <c r="F14" s="984">
        <v>0</v>
      </c>
      <c r="G14" s="984">
        <v>0</v>
      </c>
    </row>
    <row r="15" spans="1:9" s="277" customFormat="1">
      <c r="A15" s="500"/>
      <c r="B15" s="541"/>
      <c r="C15" s="541"/>
      <c r="D15" s="541"/>
      <c r="E15" s="541"/>
      <c r="F15" s="541"/>
      <c r="G15" s="541"/>
    </row>
    <row r="16" spans="1:9" s="277" customFormat="1">
      <c r="A16" s="413" t="s">
        <v>1422</v>
      </c>
      <c r="B16" s="548"/>
      <c r="C16" s="548"/>
      <c r="D16" s="548"/>
      <c r="E16" s="548"/>
      <c r="F16" s="570"/>
      <c r="G16" s="570"/>
    </row>
    <row r="17" spans="1:7" s="277" customFormat="1">
      <c r="A17" s="1637" t="s">
        <v>554</v>
      </c>
      <c r="B17" s="1637"/>
      <c r="C17" s="1637"/>
      <c r="D17" s="1637"/>
      <c r="E17" s="1637"/>
      <c r="F17" s="1637"/>
      <c r="G17" s="1637"/>
    </row>
    <row r="18" spans="1:7" s="277" customFormat="1">
      <c r="A18" s="515"/>
      <c r="B18" s="549"/>
      <c r="C18" s="549"/>
      <c r="D18" s="549"/>
      <c r="E18" s="549"/>
      <c r="F18" s="549"/>
      <c r="G18" s="549"/>
    </row>
    <row r="19" spans="1:7">
      <c r="B19" s="549"/>
      <c r="C19" s="549"/>
      <c r="D19" s="549"/>
      <c r="E19" s="549"/>
      <c r="F19" s="549"/>
      <c r="G19" s="549"/>
    </row>
    <row r="20" spans="1:7">
      <c r="B20" s="506"/>
      <c r="C20" s="506"/>
      <c r="D20" s="506"/>
      <c r="E20" s="506"/>
      <c r="F20" s="506"/>
    </row>
  </sheetData>
  <mergeCells count="5">
    <mergeCell ref="A2:A3"/>
    <mergeCell ref="B2:C2"/>
    <mergeCell ref="D2:E2"/>
    <mergeCell ref="F2:G2"/>
    <mergeCell ref="A17:G17"/>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sqref="A1:F1"/>
    </sheetView>
  </sheetViews>
  <sheetFormatPr defaultRowHeight="15"/>
  <cols>
    <col min="1" max="1" width="14.42578125" style="289" bestFit="1" customWidth="1"/>
    <col min="2" max="3" width="16.28515625" style="289" bestFit="1" customWidth="1"/>
    <col min="4" max="4" width="15.85546875" style="289" bestFit="1" customWidth="1"/>
    <col min="5" max="5" width="16.28515625" style="289" customWidth="1"/>
    <col min="6" max="6" width="21.42578125" style="289" customWidth="1"/>
    <col min="7" max="7" width="9.140625" style="289"/>
    <col min="8" max="8" width="9.7109375" style="289" bestFit="1" customWidth="1"/>
    <col min="9" max="9" width="9.85546875" style="289" customWidth="1"/>
    <col min="10" max="16384" width="9.140625" style="289"/>
  </cols>
  <sheetData>
    <row r="1" spans="1:9" s="416" customFormat="1" ht="15" customHeight="1">
      <c r="A1" s="1715" t="s">
        <v>46</v>
      </c>
      <c r="B1" s="1715"/>
      <c r="C1" s="1715"/>
      <c r="D1" s="1715"/>
      <c r="E1" s="1715"/>
      <c r="F1" s="1715"/>
    </row>
    <row r="2" spans="1:9" ht="45">
      <c r="A2" s="1025" t="s">
        <v>113</v>
      </c>
      <c r="B2" s="1025" t="s">
        <v>782</v>
      </c>
      <c r="C2" s="1025" t="s">
        <v>783</v>
      </c>
      <c r="D2" s="1025" t="s">
        <v>784</v>
      </c>
      <c r="E2" s="1025" t="s">
        <v>785</v>
      </c>
      <c r="F2" s="1025" t="s">
        <v>786</v>
      </c>
    </row>
    <row r="3" spans="1:9">
      <c r="A3" s="963" t="s">
        <v>476</v>
      </c>
      <c r="B3" s="1024">
        <v>3617496.66</v>
      </c>
      <c r="C3" s="1024">
        <v>3278432.04</v>
      </c>
      <c r="D3" s="1024">
        <v>339064.62</v>
      </c>
      <c r="E3" s="1024">
        <v>41044.090000000004</v>
      </c>
      <c r="F3" s="1024">
        <v>300808.43000000005</v>
      </c>
      <c r="G3" s="571"/>
      <c r="H3" s="572"/>
    </row>
    <row r="4" spans="1:9">
      <c r="A4" s="956" t="s">
        <v>674</v>
      </c>
      <c r="B4" s="1023">
        <v>3869647.11</v>
      </c>
      <c r="C4" s="1023">
        <v>3781096.8800000004</v>
      </c>
      <c r="D4" s="1023">
        <v>88550.23000000001</v>
      </c>
      <c r="E4" s="1023">
        <v>10619.409999999998</v>
      </c>
      <c r="F4" s="1023">
        <v>2748627.1700000004</v>
      </c>
      <c r="G4" s="571"/>
      <c r="H4" s="572"/>
      <c r="I4" s="571"/>
    </row>
    <row r="5" spans="1:9">
      <c r="A5" s="1022">
        <v>45412</v>
      </c>
      <c r="B5" s="1021">
        <v>360879.1</v>
      </c>
      <c r="C5" s="1021">
        <v>377139.12</v>
      </c>
      <c r="D5" s="1021">
        <v>-16260.02</v>
      </c>
      <c r="E5" s="1021">
        <v>-1944.68</v>
      </c>
      <c r="F5" s="1021">
        <f>F3+E5</f>
        <v>298863.75000000006</v>
      </c>
      <c r="G5" s="571"/>
      <c r="H5" s="572"/>
    </row>
    <row r="6" spans="1:9">
      <c r="A6" s="1022">
        <v>45443</v>
      </c>
      <c r="B6" s="1021">
        <v>371456.14</v>
      </c>
      <c r="C6" s="1021">
        <v>384367</v>
      </c>
      <c r="D6" s="1021">
        <v>-12910.86</v>
      </c>
      <c r="E6" s="1021">
        <v>-1540.86</v>
      </c>
      <c r="F6" s="1021">
        <f t="shared" ref="F6:F12" si="0">F5+E6</f>
        <v>297322.89000000007</v>
      </c>
      <c r="G6" s="571"/>
      <c r="H6" s="572"/>
      <c r="I6" s="571"/>
    </row>
    <row r="7" spans="1:9" ht="15" customHeight="1">
      <c r="A7" s="1022">
        <v>45473</v>
      </c>
      <c r="B7" s="1021">
        <v>535577.62000000011</v>
      </c>
      <c r="C7" s="1021">
        <v>493820.18</v>
      </c>
      <c r="D7" s="1021">
        <v>41757.440000000002</v>
      </c>
      <c r="E7" s="1021">
        <v>5007.1799999999994</v>
      </c>
      <c r="F7" s="1021">
        <f t="shared" si="0"/>
        <v>302330.07000000007</v>
      </c>
      <c r="G7" s="571"/>
      <c r="H7" s="572"/>
    </row>
    <row r="8" spans="1:9">
      <c r="A8" s="1022">
        <v>45504</v>
      </c>
      <c r="B8" s="1021">
        <v>436258.05</v>
      </c>
      <c r="C8" s="1021">
        <v>387462.01</v>
      </c>
      <c r="D8" s="1021">
        <v>48796.04</v>
      </c>
      <c r="E8" s="1021">
        <v>5839.71</v>
      </c>
      <c r="F8" s="1020">
        <f t="shared" si="0"/>
        <v>308169.78000000009</v>
      </c>
      <c r="G8" s="571"/>
    </row>
    <row r="9" spans="1:9">
      <c r="A9" s="1022">
        <v>45535</v>
      </c>
      <c r="B9" s="1021">
        <v>413096.57</v>
      </c>
      <c r="C9" s="1021">
        <v>387603.28</v>
      </c>
      <c r="D9" s="1021">
        <v>25493.29</v>
      </c>
      <c r="E9" s="1021">
        <v>3039.45</v>
      </c>
      <c r="F9" s="1020">
        <f t="shared" si="0"/>
        <v>311209.2300000001</v>
      </c>
      <c r="G9" s="571"/>
    </row>
    <row r="10" spans="1:9">
      <c r="A10" s="1022">
        <v>45565</v>
      </c>
      <c r="B10" s="1021">
        <v>564317.74</v>
      </c>
      <c r="C10" s="1021">
        <v>470780.11</v>
      </c>
      <c r="D10" s="1021">
        <v>93537.63</v>
      </c>
      <c r="E10" s="1021">
        <v>11162.19</v>
      </c>
      <c r="F10" s="1020">
        <f t="shared" si="0"/>
        <v>322371.4200000001</v>
      </c>
      <c r="G10" s="571"/>
    </row>
    <row r="11" spans="1:9">
      <c r="A11" s="1022">
        <v>45596</v>
      </c>
      <c r="B11" s="1021">
        <v>381434.1</v>
      </c>
      <c r="C11" s="1021">
        <v>477791.73</v>
      </c>
      <c r="D11" s="1021">
        <v>-96357.63</v>
      </c>
      <c r="E11" s="1021">
        <v>-11472.74</v>
      </c>
      <c r="F11" s="1020">
        <f t="shared" si="0"/>
        <v>310898.68000000011</v>
      </c>
      <c r="G11" s="571"/>
    </row>
    <row r="12" spans="1:9">
      <c r="A12" s="1022">
        <v>45626</v>
      </c>
      <c r="B12" s="1021">
        <v>394281.85</v>
      </c>
      <c r="C12" s="1021">
        <v>415725.85</v>
      </c>
      <c r="D12" s="1021">
        <v>-21444</v>
      </c>
      <c r="E12" s="1021">
        <v>-2540.79</v>
      </c>
      <c r="F12" s="1020">
        <f t="shared" si="0"/>
        <v>308357.89000000013</v>
      </c>
      <c r="G12" s="571"/>
    </row>
    <row r="13" spans="1:9">
      <c r="A13" s="1022" t="s">
        <v>1452</v>
      </c>
      <c r="B13" s="1021">
        <v>412345.94</v>
      </c>
      <c r="C13" s="1021">
        <v>386407.6</v>
      </c>
      <c r="D13" s="1021">
        <v>25938.34</v>
      </c>
      <c r="E13" s="1021">
        <v>3069.95</v>
      </c>
      <c r="F13" s="1020">
        <v>311427.84000000003</v>
      </c>
      <c r="G13" s="571"/>
    </row>
    <row r="14" spans="1:9">
      <c r="A14" s="500"/>
      <c r="B14" s="541"/>
      <c r="C14" s="541"/>
      <c r="D14" s="541"/>
      <c r="E14" s="541"/>
      <c r="F14" s="541"/>
      <c r="G14" s="571"/>
    </row>
    <row r="15" spans="1:9">
      <c r="A15" s="413" t="s">
        <v>1422</v>
      </c>
      <c r="B15" s="573"/>
      <c r="C15" s="423"/>
      <c r="D15" s="423"/>
      <c r="E15" s="423"/>
      <c r="F15" s="550"/>
    </row>
    <row r="16" spans="1:9" ht="15" customHeight="1">
      <c r="A16" s="1716" t="s">
        <v>1424</v>
      </c>
      <c r="B16" s="1716"/>
      <c r="C16" s="1716"/>
      <c r="D16" s="1716"/>
      <c r="E16" s="1716"/>
      <c r="F16" s="1716"/>
    </row>
    <row r="17" spans="2:6">
      <c r="B17" s="574"/>
      <c r="C17" s="574"/>
      <c r="D17" s="574"/>
      <c r="E17" s="574"/>
      <c r="F17" s="574"/>
    </row>
    <row r="19" spans="2:6">
      <c r="B19" s="694"/>
      <c r="C19" s="694"/>
      <c r="D19" s="694"/>
      <c r="E19" s="694"/>
      <c r="F19" s="694"/>
    </row>
    <row r="20" spans="2:6" s="575" customFormat="1" ht="15" customHeight="1">
      <c r="B20" s="576"/>
      <c r="C20" s="576"/>
      <c r="D20" s="576"/>
      <c r="E20" s="576"/>
    </row>
  </sheetData>
  <mergeCells count="2">
    <mergeCell ref="A1:F1"/>
    <mergeCell ref="A16:F16"/>
  </mergeCells>
  <printOptions horizontalCentered="1"/>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workbookViewId="0">
      <selection sqref="A1:F1"/>
    </sheetView>
  </sheetViews>
  <sheetFormatPr defaultRowHeight="15"/>
  <cols>
    <col min="1" max="1" width="14.42578125" style="577" bestFit="1" customWidth="1"/>
    <col min="2" max="2" width="31.140625" style="577" customWidth="1"/>
    <col min="3" max="3" width="30.28515625" style="577" customWidth="1"/>
    <col min="4" max="4" width="23.85546875" style="577" customWidth="1"/>
    <col min="5" max="5" width="40.7109375" style="577" customWidth="1"/>
    <col min="6" max="6" width="40.85546875" style="577" customWidth="1"/>
    <col min="7" max="16384" width="9.140625" style="577"/>
  </cols>
  <sheetData>
    <row r="1" spans="1:11" s="418" customFormat="1" ht="15" customHeight="1">
      <c r="A1" s="1715" t="s">
        <v>787</v>
      </c>
      <c r="B1" s="1715"/>
      <c r="C1" s="1715"/>
      <c r="D1" s="1715"/>
      <c r="E1" s="1715"/>
      <c r="F1" s="1715"/>
      <c r="G1" s="417"/>
      <c r="H1" s="417"/>
      <c r="I1" s="417"/>
      <c r="J1" s="417"/>
      <c r="K1" s="417"/>
    </row>
    <row r="2" spans="1:11" ht="60">
      <c r="A2" s="1035" t="s">
        <v>113</v>
      </c>
      <c r="B2" s="1035" t="s">
        <v>788</v>
      </c>
      <c r="C2" s="1035" t="s">
        <v>789</v>
      </c>
      <c r="D2" s="1035" t="s">
        <v>790</v>
      </c>
      <c r="E2" s="1035" t="s">
        <v>791</v>
      </c>
      <c r="F2" s="1025" t="s">
        <v>792</v>
      </c>
    </row>
    <row r="3" spans="1:11">
      <c r="A3" s="1034" t="s">
        <v>476</v>
      </c>
      <c r="B3" s="1033">
        <v>149119.91718537293</v>
      </c>
      <c r="C3" s="1033">
        <v>149119.91718537293</v>
      </c>
      <c r="D3" s="1033">
        <v>6953988</v>
      </c>
      <c r="E3" s="1032">
        <v>2.1443798462892505</v>
      </c>
      <c r="F3" s="1032">
        <v>2.1443798462892505</v>
      </c>
    </row>
    <row r="4" spans="1:11">
      <c r="A4" s="1031" t="s">
        <v>674</v>
      </c>
      <c r="B4" s="1030">
        <v>138810</v>
      </c>
      <c r="C4" s="1030">
        <v>138810</v>
      </c>
      <c r="D4" s="1030">
        <v>7828047</v>
      </c>
      <c r="E4" s="1029">
        <v>1.77</v>
      </c>
      <c r="F4" s="1029">
        <v>1.77</v>
      </c>
    </row>
    <row r="5" spans="1:11">
      <c r="A5" s="1022">
        <v>45412</v>
      </c>
      <c r="B5" s="1028">
        <v>156651</v>
      </c>
      <c r="C5" s="1028">
        <v>156651</v>
      </c>
      <c r="D5" s="1028">
        <v>7155782</v>
      </c>
      <c r="E5" s="1027">
        <f t="shared" ref="E5:F8" si="0">B5/$D5*100</f>
        <v>2.1891527718424069</v>
      </c>
      <c r="F5" s="1027">
        <f t="shared" si="0"/>
        <v>2.1891527718424069</v>
      </c>
    </row>
    <row r="6" spans="1:11">
      <c r="A6" s="1022">
        <v>45443</v>
      </c>
      <c r="B6" s="1028">
        <v>134149</v>
      </c>
      <c r="C6" s="1028">
        <v>134149</v>
      </c>
      <c r="D6" s="1028">
        <v>7187455</v>
      </c>
      <c r="E6" s="1027">
        <f t="shared" si="0"/>
        <v>1.8664325550559968</v>
      </c>
      <c r="F6" s="1027">
        <f t="shared" si="0"/>
        <v>1.8664325550559968</v>
      </c>
    </row>
    <row r="7" spans="1:11">
      <c r="A7" s="1022">
        <v>45473</v>
      </c>
      <c r="B7" s="1028">
        <v>155222</v>
      </c>
      <c r="C7" s="1028">
        <v>155222</v>
      </c>
      <c r="D7" s="1028">
        <v>7708848</v>
      </c>
      <c r="E7" s="1027">
        <f t="shared" si="0"/>
        <v>2.013556370549789</v>
      </c>
      <c r="F7" s="1027">
        <f t="shared" si="0"/>
        <v>2.013556370549789</v>
      </c>
    </row>
    <row r="8" spans="1:11">
      <c r="A8" s="1022">
        <v>45504</v>
      </c>
      <c r="B8" s="1028">
        <v>158429</v>
      </c>
      <c r="C8" s="1028">
        <v>158429</v>
      </c>
      <c r="D8" s="1028">
        <v>8038982</v>
      </c>
      <c r="E8" s="1027">
        <f t="shared" si="0"/>
        <v>1.970759481735374</v>
      </c>
      <c r="F8" s="1027">
        <f t="shared" si="0"/>
        <v>1.970759481735374</v>
      </c>
    </row>
    <row r="9" spans="1:11">
      <c r="A9" s="1022">
        <v>45535</v>
      </c>
      <c r="B9" s="1028">
        <v>167313.35182221065</v>
      </c>
      <c r="C9" s="1028">
        <v>167313.35182221065</v>
      </c>
      <c r="D9" s="1028">
        <v>8161880</v>
      </c>
      <c r="E9" s="1027">
        <v>2.0499999999999998</v>
      </c>
      <c r="F9" s="1027">
        <v>2.0499999999999998</v>
      </c>
    </row>
    <row r="10" spans="1:11">
      <c r="A10" s="1022">
        <v>45565</v>
      </c>
      <c r="B10" s="1028">
        <v>172050.70257000235</v>
      </c>
      <c r="C10" s="1028">
        <v>172050.70257000235</v>
      </c>
      <c r="D10" s="1028">
        <v>8430302</v>
      </c>
      <c r="E10" s="1027">
        <v>2.04</v>
      </c>
      <c r="F10" s="1027">
        <v>2.04</v>
      </c>
    </row>
    <row r="11" spans="1:11">
      <c r="A11" s="1022">
        <v>45596</v>
      </c>
      <c r="B11" s="1028">
        <v>155590</v>
      </c>
      <c r="C11" s="1028">
        <v>155590</v>
      </c>
      <c r="D11" s="1028">
        <v>7750178</v>
      </c>
      <c r="E11" s="1027">
        <v>2.0099999999999998</v>
      </c>
      <c r="F11" s="1027">
        <v>2.0099999999999998</v>
      </c>
    </row>
    <row r="12" spans="1:11">
      <c r="A12" s="1022">
        <v>45626</v>
      </c>
      <c r="B12" s="1028">
        <v>138810</v>
      </c>
      <c r="C12" s="1028">
        <v>138810</v>
      </c>
      <c r="D12" s="1028">
        <v>7828047</v>
      </c>
      <c r="E12" s="1027">
        <v>1.77</v>
      </c>
      <c r="F12" s="1027">
        <v>1.77</v>
      </c>
    </row>
    <row r="13" spans="1:11">
      <c r="A13" s="500"/>
      <c r="B13" s="578"/>
      <c r="C13" s="578"/>
      <c r="D13" s="578"/>
      <c r="E13" s="579"/>
      <c r="F13" s="579"/>
    </row>
    <row r="14" spans="1:11" s="289" customFormat="1" ht="15" customHeight="1">
      <c r="A14" s="504" t="s">
        <v>1425</v>
      </c>
      <c r="B14" s="894"/>
      <c r="C14" s="894"/>
      <c r="D14" s="894"/>
      <c r="E14" s="894"/>
      <c r="F14" s="894"/>
    </row>
    <row r="15" spans="1:11" ht="15" customHeight="1">
      <c r="A15" s="1717" t="s">
        <v>793</v>
      </c>
      <c r="B15" s="1717"/>
      <c r="C15" s="1717"/>
      <c r="D15" s="1717"/>
      <c r="E15" s="1717"/>
      <c r="F15" s="1717"/>
    </row>
    <row r="16" spans="1:11">
      <c r="A16" s="1718" t="s">
        <v>1231</v>
      </c>
      <c r="B16" s="1718"/>
      <c r="C16" s="1718"/>
      <c r="D16" s="1718"/>
      <c r="E16" s="1718"/>
      <c r="F16" s="1718"/>
    </row>
    <row r="18" spans="1:1">
      <c r="A18" s="1026"/>
    </row>
    <row r="19" spans="1:1" ht="53.25" customHeight="1"/>
  </sheetData>
  <mergeCells count="3">
    <mergeCell ref="A1:F1"/>
    <mergeCell ref="A15:F15"/>
    <mergeCell ref="A16:F16"/>
  </mergeCells>
  <printOptions horizontalCentered="1"/>
  <pageMargins left="0.7" right="0.7" top="0.75" bottom="0.75" header="0.3" footer="0.3"/>
  <pageSetup paperSize="9" scale="72"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
  <sheetViews>
    <sheetView workbookViewId="0">
      <selection sqref="A1:Z1"/>
    </sheetView>
  </sheetViews>
  <sheetFormatPr defaultColWidth="9.140625" defaultRowHeight="15"/>
  <cols>
    <col min="1" max="1" width="11.140625" style="236" bestFit="1" customWidth="1"/>
    <col min="2" max="2" width="12.85546875" style="236" customWidth="1"/>
    <col min="3" max="3" width="16.42578125" style="236" bestFit="1" customWidth="1"/>
    <col min="4" max="4" width="8.42578125" style="236" bestFit="1" customWidth="1"/>
    <col min="5" max="5" width="15.140625" style="236" bestFit="1" customWidth="1"/>
    <col min="6" max="6" width="11.7109375" style="236" bestFit="1" customWidth="1"/>
    <col min="7" max="7" width="16.42578125" style="236" bestFit="1" customWidth="1"/>
    <col min="8" max="8" width="9.7109375" style="236" bestFit="1" customWidth="1"/>
    <col min="9" max="9" width="13" style="236" bestFit="1" customWidth="1"/>
    <col min="10" max="10" width="8.42578125" style="236" bestFit="1" customWidth="1"/>
    <col min="11" max="11" width="9.85546875" style="236" customWidth="1"/>
    <col min="12" max="14" width="11.7109375" style="236" bestFit="1" customWidth="1"/>
    <col min="15" max="15" width="14.5703125" style="236" customWidth="1"/>
    <col min="16" max="16" width="11.7109375" style="236" bestFit="1" customWidth="1"/>
    <col min="17" max="17" width="15.140625" style="236" bestFit="1" customWidth="1"/>
    <col min="18" max="18" width="8.42578125" style="236" bestFit="1" customWidth="1"/>
    <col min="19" max="19" width="15.140625" style="236" bestFit="1" customWidth="1"/>
    <col min="20" max="20" width="9.7109375" style="236" bestFit="1" customWidth="1"/>
    <col min="21" max="21" width="16.42578125" style="236" bestFit="1" customWidth="1"/>
    <col min="22" max="22" width="9.7109375" style="236" bestFit="1" customWidth="1"/>
    <col min="23" max="23" width="16.28515625" style="236" bestFit="1" customWidth="1"/>
    <col min="24" max="24" width="8.42578125" style="236" bestFit="1" customWidth="1"/>
    <col min="25" max="25" width="13" style="236" bestFit="1" customWidth="1"/>
    <col min="26" max="26" width="12.85546875" style="236" customWidth="1"/>
    <col min="27" max="27" width="16.42578125" style="419" bestFit="1" customWidth="1"/>
    <col min="28" max="28" width="13" style="419" bestFit="1" customWidth="1"/>
    <col min="29" max="29" width="14.140625" style="419" customWidth="1"/>
    <col min="30" max="30" width="4.5703125" style="419" bestFit="1" customWidth="1"/>
    <col min="31" max="31" width="10" style="419" bestFit="1" customWidth="1"/>
    <col min="32" max="16384" width="9.140625" style="419"/>
  </cols>
  <sheetData>
    <row r="1" spans="1:31" ht="15" customHeight="1">
      <c r="A1" s="1729" t="s">
        <v>48</v>
      </c>
      <c r="B1" s="1730"/>
      <c r="C1" s="1730"/>
      <c r="D1" s="1730"/>
      <c r="E1" s="1730"/>
      <c r="F1" s="1730"/>
      <c r="G1" s="1730"/>
      <c r="H1" s="1730"/>
      <c r="I1" s="1730"/>
      <c r="J1" s="1730"/>
      <c r="K1" s="1730"/>
      <c r="L1" s="1730"/>
      <c r="M1" s="1730"/>
      <c r="N1" s="1730"/>
      <c r="O1" s="1730"/>
      <c r="P1" s="1730"/>
      <c r="Q1" s="1730"/>
      <c r="R1" s="1730"/>
      <c r="S1" s="1730"/>
      <c r="T1" s="1730"/>
      <c r="U1" s="1730"/>
      <c r="V1" s="1730"/>
      <c r="W1" s="1730"/>
      <c r="X1" s="1730"/>
      <c r="Y1" s="1730"/>
      <c r="Z1" s="1730"/>
    </row>
    <row r="2" spans="1:31" s="580" customFormat="1" ht="60" customHeight="1">
      <c r="A2" s="1722" t="s">
        <v>794</v>
      </c>
      <c r="B2" s="1722" t="s">
        <v>795</v>
      </c>
      <c r="C2" s="1723"/>
      <c r="D2" s="1724" t="s">
        <v>796</v>
      </c>
      <c r="E2" s="1724"/>
      <c r="F2" s="1724" t="s">
        <v>797</v>
      </c>
      <c r="G2" s="1724"/>
      <c r="H2" s="1724" t="s">
        <v>798</v>
      </c>
      <c r="I2" s="1724"/>
      <c r="J2" s="1722" t="s">
        <v>799</v>
      </c>
      <c r="K2" s="1723"/>
      <c r="L2" s="1722" t="s">
        <v>800</v>
      </c>
      <c r="M2" s="1723"/>
      <c r="N2" s="1724" t="s">
        <v>77</v>
      </c>
      <c r="O2" s="1724"/>
      <c r="P2" s="1722" t="s">
        <v>801</v>
      </c>
      <c r="Q2" s="1723"/>
      <c r="R2" s="1722" t="s">
        <v>300</v>
      </c>
      <c r="S2" s="1723"/>
      <c r="T2" s="1724" t="s">
        <v>802</v>
      </c>
      <c r="U2" s="1724"/>
      <c r="V2" s="1725" t="s">
        <v>803</v>
      </c>
      <c r="W2" s="1726"/>
      <c r="X2" s="1727" t="s">
        <v>804</v>
      </c>
      <c r="Y2" s="1726"/>
      <c r="Z2" s="1720" t="s">
        <v>296</v>
      </c>
      <c r="AA2" s="1721"/>
      <c r="AB2" s="1720" t="s">
        <v>93</v>
      </c>
      <c r="AC2" s="1721"/>
    </row>
    <row r="3" spans="1:31" s="580" customFormat="1" ht="30">
      <c r="A3" s="1722"/>
      <c r="B3" s="1051" t="s">
        <v>805</v>
      </c>
      <c r="C3" s="1051" t="s">
        <v>1205</v>
      </c>
      <c r="D3" s="1051" t="s">
        <v>805</v>
      </c>
      <c r="E3" s="1051" t="s">
        <v>1232</v>
      </c>
      <c r="F3" s="1051" t="s">
        <v>805</v>
      </c>
      <c r="G3" s="1051" t="s">
        <v>1205</v>
      </c>
      <c r="H3" s="1051" t="s">
        <v>805</v>
      </c>
      <c r="I3" s="1051" t="s">
        <v>1205</v>
      </c>
      <c r="J3" s="1051" t="s">
        <v>805</v>
      </c>
      <c r="K3" s="1052" t="s">
        <v>1205</v>
      </c>
      <c r="L3" s="1051" t="s">
        <v>805</v>
      </c>
      <c r="M3" s="1051" t="s">
        <v>1205</v>
      </c>
      <c r="N3" s="1051" t="s">
        <v>805</v>
      </c>
      <c r="O3" s="1051" t="s">
        <v>1205</v>
      </c>
      <c r="P3" s="1051" t="s">
        <v>805</v>
      </c>
      <c r="Q3" s="1051" t="s">
        <v>1205</v>
      </c>
      <c r="R3" s="1051" t="s">
        <v>805</v>
      </c>
      <c r="S3" s="1051" t="s">
        <v>1205</v>
      </c>
      <c r="T3" s="1051" t="s">
        <v>805</v>
      </c>
      <c r="U3" s="1051" t="s">
        <v>1205</v>
      </c>
      <c r="V3" s="1051" t="s">
        <v>805</v>
      </c>
      <c r="W3" s="1051" t="s">
        <v>1205</v>
      </c>
      <c r="X3" s="1051" t="s">
        <v>805</v>
      </c>
      <c r="Y3" s="1051" t="s">
        <v>1205</v>
      </c>
      <c r="Z3" s="1051" t="s">
        <v>805</v>
      </c>
      <c r="AA3" s="1051" t="s">
        <v>1205</v>
      </c>
      <c r="AB3" s="1051" t="s">
        <v>805</v>
      </c>
      <c r="AC3" s="1051" t="s">
        <v>1205</v>
      </c>
    </row>
    <row r="4" spans="1:31" s="420" customFormat="1">
      <c r="A4" s="963" t="s">
        <v>476</v>
      </c>
      <c r="B4" s="1049">
        <v>11365</v>
      </c>
      <c r="C4" s="1048">
        <v>6953987.6900000004</v>
      </c>
      <c r="D4" s="1049">
        <v>9</v>
      </c>
      <c r="E4" s="1048">
        <v>526941.28</v>
      </c>
      <c r="F4" s="1049">
        <v>3382</v>
      </c>
      <c r="G4" s="1048">
        <v>2723152.54</v>
      </c>
      <c r="H4" s="1049">
        <v>234</v>
      </c>
      <c r="I4" s="1048">
        <v>40878.49</v>
      </c>
      <c r="J4" s="1049">
        <v>23</v>
      </c>
      <c r="K4" s="1050">
        <v>627.4</v>
      </c>
      <c r="L4" s="1049">
        <v>2071</v>
      </c>
      <c r="M4" s="1048">
        <v>6760.93</v>
      </c>
      <c r="N4" s="1049">
        <v>1563</v>
      </c>
      <c r="O4" s="1048">
        <v>4702435.43</v>
      </c>
      <c r="P4" s="1049">
        <v>1677</v>
      </c>
      <c r="Q4" s="1048">
        <v>315572.77</v>
      </c>
      <c r="R4" s="1049">
        <v>88</v>
      </c>
      <c r="S4" s="1048">
        <v>786385.51</v>
      </c>
      <c r="T4" s="1049">
        <v>811</v>
      </c>
      <c r="U4" s="1048">
        <v>3691165.73</v>
      </c>
      <c r="V4" s="1049">
        <v>141</v>
      </c>
      <c r="W4" s="1048">
        <v>1149735.92</v>
      </c>
      <c r="X4" s="1049">
        <v>21</v>
      </c>
      <c r="Y4" s="1048">
        <v>47547.05</v>
      </c>
      <c r="Z4" s="1049">
        <v>63193</v>
      </c>
      <c r="AA4" s="1048">
        <v>2284017.4500000002</v>
      </c>
      <c r="AB4" s="1049">
        <v>84578</v>
      </c>
      <c r="AC4" s="1048">
        <v>23229208.190000001</v>
      </c>
      <c r="AE4" s="421"/>
    </row>
    <row r="5" spans="1:31" s="420" customFormat="1">
      <c r="A5" s="956" t="s">
        <v>674</v>
      </c>
      <c r="B5" s="1047">
        <v>11922</v>
      </c>
      <c r="C5" s="1046">
        <v>7763931.8899999997</v>
      </c>
      <c r="D5" s="1047">
        <v>10</v>
      </c>
      <c r="E5" s="1046">
        <v>571901.86</v>
      </c>
      <c r="F5" s="1047">
        <v>4129</v>
      </c>
      <c r="G5" s="1046">
        <v>3321259.84</v>
      </c>
      <c r="H5" s="1047">
        <v>245</v>
      </c>
      <c r="I5" s="1046">
        <v>46268.85</v>
      </c>
      <c r="J5" s="1047">
        <v>22</v>
      </c>
      <c r="K5" s="1046">
        <v>973.58</v>
      </c>
      <c r="L5" s="1047">
        <v>2548</v>
      </c>
      <c r="M5" s="1046">
        <v>19182.2</v>
      </c>
      <c r="N5" s="1047">
        <v>1704</v>
      </c>
      <c r="O5" s="1046">
        <v>5935242.7000000002</v>
      </c>
      <c r="P5" s="1047">
        <v>431</v>
      </c>
      <c r="Q5" s="1046">
        <v>360166.3</v>
      </c>
      <c r="R5" s="1047">
        <v>86</v>
      </c>
      <c r="S5" s="1046">
        <v>866708.82</v>
      </c>
      <c r="T5" s="1047">
        <v>816</v>
      </c>
      <c r="U5" s="1046">
        <v>4091838.54</v>
      </c>
      <c r="V5" s="1047">
        <v>141</v>
      </c>
      <c r="W5" s="1046">
        <v>1341953.47</v>
      </c>
      <c r="X5" s="1047">
        <v>21</v>
      </c>
      <c r="Y5" s="1046">
        <v>54434.11</v>
      </c>
      <c r="Z5" s="1047">
        <v>33007</v>
      </c>
      <c r="AA5" s="1046">
        <v>2771157.68</v>
      </c>
      <c r="AB5" s="1045">
        <v>33007</v>
      </c>
      <c r="AC5" s="1044">
        <v>2771157.68</v>
      </c>
      <c r="AE5" s="421"/>
    </row>
    <row r="6" spans="1:31" s="581" customFormat="1">
      <c r="A6" s="1022">
        <v>45412</v>
      </c>
      <c r="B6" s="1039">
        <v>11430</v>
      </c>
      <c r="C6" s="1038">
        <v>7155781.8899999997</v>
      </c>
      <c r="D6" s="1039">
        <v>9</v>
      </c>
      <c r="E6" s="1038">
        <v>543626.87</v>
      </c>
      <c r="F6" s="1039">
        <v>3429</v>
      </c>
      <c r="G6" s="1038">
        <v>2817729.07</v>
      </c>
      <c r="H6" s="1039">
        <v>236</v>
      </c>
      <c r="I6" s="1038">
        <v>42437.18</v>
      </c>
      <c r="J6" s="1043">
        <v>23</v>
      </c>
      <c r="K6" s="1042">
        <v>686.7</v>
      </c>
      <c r="L6" s="1039">
        <v>2154</v>
      </c>
      <c r="M6" s="1038">
        <v>7243.41</v>
      </c>
      <c r="N6" s="1039">
        <v>1564</v>
      </c>
      <c r="O6" s="1038">
        <v>4960090.78</v>
      </c>
      <c r="P6" s="1039">
        <v>1782</v>
      </c>
      <c r="Q6" s="1038">
        <v>322224.53000000003</v>
      </c>
      <c r="R6" s="1039">
        <v>88</v>
      </c>
      <c r="S6" s="1038">
        <v>770469.53</v>
      </c>
      <c r="T6" s="1039">
        <v>814</v>
      </c>
      <c r="U6" s="1038">
        <v>3784190.55</v>
      </c>
      <c r="V6" s="1039">
        <v>141</v>
      </c>
      <c r="W6" s="1038">
        <v>1169293.6200000001</v>
      </c>
      <c r="X6" s="1039">
        <v>21</v>
      </c>
      <c r="Y6" s="1038">
        <v>48302.44</v>
      </c>
      <c r="Z6" s="1039">
        <v>66377</v>
      </c>
      <c r="AA6" s="1040">
        <v>2340309.33</v>
      </c>
      <c r="AB6" s="1041">
        <v>88068</v>
      </c>
      <c r="AC6" s="1040">
        <v>23962385.899999999</v>
      </c>
      <c r="AD6" s="421"/>
      <c r="AE6" s="421"/>
    </row>
    <row r="7" spans="1:31" s="581" customFormat="1">
      <c r="A7" s="1022">
        <v>45443</v>
      </c>
      <c r="B7" s="1039">
        <v>11503</v>
      </c>
      <c r="C7" s="1038">
        <v>7187455.0999999996</v>
      </c>
      <c r="D7" s="1039">
        <v>9</v>
      </c>
      <c r="E7" s="1038">
        <v>537469.1</v>
      </c>
      <c r="F7" s="1039">
        <v>3487</v>
      </c>
      <c r="G7" s="1038">
        <v>2878459.06</v>
      </c>
      <c r="H7" s="1039">
        <v>233</v>
      </c>
      <c r="I7" s="1038">
        <v>42225.45</v>
      </c>
      <c r="J7" s="1039">
        <v>23</v>
      </c>
      <c r="K7" s="1038">
        <v>638.35</v>
      </c>
      <c r="L7" s="1039">
        <v>2285</v>
      </c>
      <c r="M7" s="1038">
        <v>7384.54</v>
      </c>
      <c r="N7" s="1039">
        <v>1573</v>
      </c>
      <c r="O7" s="1038">
        <v>5052831.16</v>
      </c>
      <c r="P7" s="1039">
        <v>1866</v>
      </c>
      <c r="Q7" s="1038">
        <v>331318.31</v>
      </c>
      <c r="R7" s="1039">
        <v>88</v>
      </c>
      <c r="S7" s="1038">
        <v>763526.05</v>
      </c>
      <c r="T7" s="1039">
        <v>817</v>
      </c>
      <c r="U7" s="1038">
        <v>3809804.16</v>
      </c>
      <c r="V7" s="1039">
        <v>141</v>
      </c>
      <c r="W7" s="1038">
        <v>1189654.69</v>
      </c>
      <c r="X7" s="1039">
        <v>21</v>
      </c>
      <c r="Y7" s="1038">
        <v>47610.45</v>
      </c>
      <c r="Z7" s="1039">
        <v>70642</v>
      </c>
      <c r="AA7" s="1038">
        <v>2366320.3199999998</v>
      </c>
      <c r="AB7" s="1039">
        <v>92688</v>
      </c>
      <c r="AC7" s="1038">
        <v>24214696.739999998</v>
      </c>
      <c r="AD7" s="421"/>
      <c r="AE7" s="421"/>
    </row>
    <row r="8" spans="1:31" s="581" customFormat="1" ht="15" customHeight="1">
      <c r="A8" s="1022">
        <v>45473</v>
      </c>
      <c r="B8" s="1039">
        <v>11619</v>
      </c>
      <c r="C8" s="1038">
        <v>7708847.6699999999</v>
      </c>
      <c r="D8" s="1039">
        <v>9</v>
      </c>
      <c r="E8" s="1038">
        <v>584958.61</v>
      </c>
      <c r="F8" s="1039">
        <v>3535</v>
      </c>
      <c r="G8" s="1038">
        <v>3001809.38</v>
      </c>
      <c r="H8" s="1039">
        <v>233</v>
      </c>
      <c r="I8" s="1038">
        <v>44218.74</v>
      </c>
      <c r="J8" s="1039">
        <v>23</v>
      </c>
      <c r="K8" s="1038">
        <v>711.9</v>
      </c>
      <c r="L8" s="1039">
        <v>2390</v>
      </c>
      <c r="M8" s="1038">
        <v>8059.06</v>
      </c>
      <c r="N8" s="1039">
        <v>1625</v>
      </c>
      <c r="O8" s="1038">
        <v>5387836.5499999998</v>
      </c>
      <c r="P8" s="1039">
        <v>1984</v>
      </c>
      <c r="Q8" s="1038">
        <v>339672.66</v>
      </c>
      <c r="R8" s="1039">
        <v>88</v>
      </c>
      <c r="S8" s="1038">
        <v>773244.52</v>
      </c>
      <c r="T8" s="1039">
        <v>820</v>
      </c>
      <c r="U8" s="1038">
        <v>3953336.98</v>
      </c>
      <c r="V8" s="1039">
        <v>141</v>
      </c>
      <c r="W8" s="1038">
        <v>1220904.6299999999</v>
      </c>
      <c r="X8" s="1039">
        <v>21</v>
      </c>
      <c r="Y8" s="1038">
        <v>47410.63</v>
      </c>
      <c r="Z8" s="1039">
        <v>75335</v>
      </c>
      <c r="AA8" s="1038">
        <v>2461801.42</v>
      </c>
      <c r="AB8" s="1039">
        <f>SUM(B8,D8,F8,H8,J8,L8,N8,P8,R8,T8,V8,X8,Z8)</f>
        <v>97823</v>
      </c>
      <c r="AC8" s="1038">
        <f>SUM(C8,E8,G8,I8,K8,M8,O8,Q8,S8,U8,W8,Y8,AA8)</f>
        <v>25532812.75</v>
      </c>
      <c r="AD8" s="421"/>
      <c r="AE8" s="421"/>
    </row>
    <row r="9" spans="1:31" s="581" customFormat="1" ht="15" customHeight="1">
      <c r="A9" s="1022">
        <v>45504</v>
      </c>
      <c r="B9" s="1039">
        <v>11667</v>
      </c>
      <c r="C9" s="1038">
        <v>8038981.5099999998</v>
      </c>
      <c r="D9" s="1039">
        <v>9</v>
      </c>
      <c r="E9" s="1038">
        <v>585683.86</v>
      </c>
      <c r="F9" s="1039">
        <v>3575</v>
      </c>
      <c r="G9" s="1038">
        <v>3099751.25</v>
      </c>
      <c r="H9" s="1039">
        <v>236</v>
      </c>
      <c r="I9" s="1038">
        <v>44482.11</v>
      </c>
      <c r="J9" s="1039">
        <v>23</v>
      </c>
      <c r="K9" s="1038">
        <v>793.66</v>
      </c>
      <c r="L9" s="1039">
        <v>2596</v>
      </c>
      <c r="M9" s="1038">
        <v>8752.2000000000007</v>
      </c>
      <c r="N9" s="1039">
        <v>1630</v>
      </c>
      <c r="O9" s="1038">
        <v>5689542.2400000002</v>
      </c>
      <c r="P9" s="1039">
        <v>2130</v>
      </c>
      <c r="Q9" s="1038">
        <v>353510.43</v>
      </c>
      <c r="R9" s="1039">
        <v>88</v>
      </c>
      <c r="S9" s="1038">
        <v>840458.03</v>
      </c>
      <c r="T9" s="1039">
        <v>821</v>
      </c>
      <c r="U9" s="1038">
        <v>4124262.93</v>
      </c>
      <c r="V9" s="1039">
        <v>141</v>
      </c>
      <c r="W9" s="1038">
        <v>1253223.0900000001</v>
      </c>
      <c r="X9" s="1039">
        <v>21</v>
      </c>
      <c r="Y9" s="1038">
        <v>54323.68</v>
      </c>
      <c r="Z9" s="1039">
        <v>80934</v>
      </c>
      <c r="AA9" s="1038">
        <v>2571863.39</v>
      </c>
      <c r="AB9" s="1039">
        <v>103871</v>
      </c>
      <c r="AC9" s="1038">
        <v>26665628.379999999</v>
      </c>
      <c r="AD9" s="421"/>
      <c r="AE9" s="421"/>
    </row>
    <row r="10" spans="1:31" s="581" customFormat="1" ht="15" customHeight="1">
      <c r="A10" s="1022">
        <v>45535</v>
      </c>
      <c r="B10" s="1039">
        <v>11748</v>
      </c>
      <c r="C10" s="1038">
        <v>7942235.7699999996</v>
      </c>
      <c r="D10" s="1039">
        <v>10</v>
      </c>
      <c r="E10" s="1038">
        <v>586598.91</v>
      </c>
      <c r="F10" s="1039">
        <v>3677</v>
      </c>
      <c r="G10" s="1038">
        <v>2997276.84</v>
      </c>
      <c r="H10" s="1039">
        <v>235</v>
      </c>
      <c r="I10" s="1038">
        <v>44415.16</v>
      </c>
      <c r="J10" s="1039">
        <v>23</v>
      </c>
      <c r="K10" s="1038">
        <v>815.17</v>
      </c>
      <c r="L10" s="1039">
        <v>2748</v>
      </c>
      <c r="M10" s="1038">
        <v>8659.93</v>
      </c>
      <c r="N10" s="1039">
        <v>1656</v>
      </c>
      <c r="O10" s="1038">
        <v>5671595.8799999999</v>
      </c>
      <c r="P10" s="1039">
        <v>2219</v>
      </c>
      <c r="Q10" s="1038">
        <v>329981.76</v>
      </c>
      <c r="R10" s="1039">
        <v>88</v>
      </c>
      <c r="S10" s="1038">
        <v>847965.94</v>
      </c>
      <c r="T10" s="1039">
        <v>826</v>
      </c>
      <c r="U10" s="1038">
        <v>4023533.07</v>
      </c>
      <c r="V10" s="1039">
        <v>141</v>
      </c>
      <c r="W10" s="1038">
        <v>1053367.01</v>
      </c>
      <c r="X10" s="1039">
        <v>21</v>
      </c>
      <c r="Y10" s="1038">
        <v>55150.36</v>
      </c>
      <c r="Z10" s="1039">
        <v>85694</v>
      </c>
      <c r="AA10" s="1038">
        <v>1971771.92</v>
      </c>
      <c r="AB10" s="1039">
        <v>109086</v>
      </c>
      <c r="AC10" s="1038">
        <v>25533367.720000006</v>
      </c>
      <c r="AD10" s="236"/>
      <c r="AE10" s="421"/>
    </row>
    <row r="11" spans="1:31" s="581" customFormat="1" ht="15" customHeight="1">
      <c r="A11" s="1022">
        <v>45565</v>
      </c>
      <c r="B11" s="1039">
        <v>11829</v>
      </c>
      <c r="C11" s="1038">
        <v>8197956.7800000003</v>
      </c>
      <c r="D11" s="1039">
        <v>10</v>
      </c>
      <c r="E11" s="1038">
        <v>599893.01</v>
      </c>
      <c r="F11" s="1039">
        <v>3743</v>
      </c>
      <c r="G11" s="1038">
        <v>3162671.57</v>
      </c>
      <c r="H11" s="1039">
        <v>235</v>
      </c>
      <c r="I11" s="1038">
        <v>45294.34</v>
      </c>
      <c r="J11" s="1039">
        <v>22</v>
      </c>
      <c r="K11" s="1038">
        <v>910.76</v>
      </c>
      <c r="L11" s="1039">
        <v>2876</v>
      </c>
      <c r="M11" s="1038">
        <v>13257.78</v>
      </c>
      <c r="N11" s="1039">
        <v>1653</v>
      </c>
      <c r="O11" s="1038">
        <v>5801097.3600000003</v>
      </c>
      <c r="P11" s="1039">
        <v>2383</v>
      </c>
      <c r="Q11" s="1038">
        <v>315979.57</v>
      </c>
      <c r="R11" s="1039">
        <v>90</v>
      </c>
      <c r="S11" s="1038">
        <v>856964.79</v>
      </c>
      <c r="T11" s="1039">
        <v>834</v>
      </c>
      <c r="U11" s="1038">
        <v>4087565.89</v>
      </c>
      <c r="V11" s="1039">
        <v>141</v>
      </c>
      <c r="W11" s="1038">
        <v>1074924.02</v>
      </c>
      <c r="X11" s="1039">
        <v>21</v>
      </c>
      <c r="Y11" s="1038">
        <v>56929.03</v>
      </c>
      <c r="Z11" s="1039">
        <v>90211</v>
      </c>
      <c r="AA11" s="1038">
        <v>2047841.5</v>
      </c>
      <c r="AB11" s="1039">
        <v>114048</v>
      </c>
      <c r="AC11" s="1038">
        <v>26261286.399999999</v>
      </c>
    </row>
    <row r="12" spans="1:31" s="581" customFormat="1" ht="15" customHeight="1">
      <c r="A12" s="1022">
        <v>45596</v>
      </c>
      <c r="B12" s="1039">
        <v>11886</v>
      </c>
      <c r="C12" s="1038">
        <v>7508509.1100000003</v>
      </c>
      <c r="D12" s="1039">
        <v>10</v>
      </c>
      <c r="E12" s="1038">
        <v>560556.30000000005</v>
      </c>
      <c r="F12" s="1039">
        <v>3900</v>
      </c>
      <c r="G12" s="1038">
        <v>3101582.52</v>
      </c>
      <c r="H12" s="1039">
        <v>237</v>
      </c>
      <c r="I12" s="1038">
        <v>46595.76</v>
      </c>
      <c r="J12" s="1039">
        <v>22</v>
      </c>
      <c r="K12" s="1038">
        <v>958.06</v>
      </c>
      <c r="L12" s="1039">
        <v>2371</v>
      </c>
      <c r="M12" s="1038">
        <v>14215.61</v>
      </c>
      <c r="N12" s="1039">
        <v>1675</v>
      </c>
      <c r="O12" s="1038">
        <v>5670539.7300000004</v>
      </c>
      <c r="P12" s="1039">
        <v>421</v>
      </c>
      <c r="Q12" s="1038">
        <v>303594.39</v>
      </c>
      <c r="R12" s="1039">
        <v>90</v>
      </c>
      <c r="S12" s="1038">
        <v>838922.46</v>
      </c>
      <c r="T12" s="1039">
        <v>805</v>
      </c>
      <c r="U12" s="1038">
        <v>3884713.17</v>
      </c>
      <c r="V12" s="1039">
        <v>141</v>
      </c>
      <c r="W12" s="1038">
        <v>1076160.8400000001</v>
      </c>
      <c r="X12" s="1039">
        <v>21</v>
      </c>
      <c r="Y12" s="1038">
        <v>51845.47</v>
      </c>
      <c r="Z12" s="1039">
        <v>32823</v>
      </c>
      <c r="AA12" s="1038">
        <v>2041982.68</v>
      </c>
      <c r="AB12" s="1039">
        <v>54402</v>
      </c>
      <c r="AC12" s="1038">
        <v>25100176.100000001</v>
      </c>
    </row>
    <row r="13" spans="1:31" s="581" customFormat="1" ht="15" customHeight="1">
      <c r="A13" s="1022">
        <v>45626</v>
      </c>
      <c r="B13" s="1039">
        <v>11894</v>
      </c>
      <c r="C13" s="1038">
        <v>7828047.1900000004</v>
      </c>
      <c r="D13" s="1039">
        <v>10</v>
      </c>
      <c r="E13" s="1038">
        <v>583633.15</v>
      </c>
      <c r="F13" s="1039">
        <v>3985</v>
      </c>
      <c r="G13" s="1038">
        <v>3264749.11</v>
      </c>
      <c r="H13" s="1039">
        <v>239</v>
      </c>
      <c r="I13" s="1038">
        <v>47190.16</v>
      </c>
      <c r="J13" s="1039">
        <v>22</v>
      </c>
      <c r="K13" s="1038">
        <v>1013.78</v>
      </c>
      <c r="L13" s="1039">
        <v>2485</v>
      </c>
      <c r="M13" s="1038">
        <v>18445.75</v>
      </c>
      <c r="N13" s="1039">
        <v>1696</v>
      </c>
      <c r="O13" s="1038">
        <v>5935195.7000000002</v>
      </c>
      <c r="P13" s="1039">
        <v>421</v>
      </c>
      <c r="Q13" s="1038">
        <v>329125.77</v>
      </c>
      <c r="R13" s="1039">
        <v>90</v>
      </c>
      <c r="S13" s="1038">
        <v>840492.56</v>
      </c>
      <c r="T13" s="1039">
        <v>811</v>
      </c>
      <c r="U13" s="1038">
        <v>4108321.39</v>
      </c>
      <c r="V13" s="1039">
        <v>141</v>
      </c>
      <c r="W13" s="1038">
        <v>1322957.42</v>
      </c>
      <c r="X13" s="1039">
        <v>21</v>
      </c>
      <c r="Y13" s="1038">
        <v>51768.98</v>
      </c>
      <c r="Z13" s="1039">
        <v>33049</v>
      </c>
      <c r="AA13" s="1038">
        <v>2740302.19</v>
      </c>
      <c r="AB13" s="1039">
        <v>54864</v>
      </c>
      <c r="AC13" s="1038">
        <v>27071243.149999999</v>
      </c>
    </row>
    <row r="14" spans="1:31" s="581" customFormat="1" ht="15" customHeight="1">
      <c r="A14" s="1022" t="s">
        <v>1452</v>
      </c>
      <c r="B14" s="1039">
        <v>11922</v>
      </c>
      <c r="C14" s="1038">
        <v>7763931.8899999997</v>
      </c>
      <c r="D14" s="1039">
        <v>10</v>
      </c>
      <c r="E14" s="1038">
        <v>571901.86</v>
      </c>
      <c r="F14" s="1039">
        <v>4129</v>
      </c>
      <c r="G14" s="1038">
        <v>3321259.84</v>
      </c>
      <c r="H14" s="1039">
        <v>245</v>
      </c>
      <c r="I14" s="1038">
        <v>46268.85</v>
      </c>
      <c r="J14" s="1039">
        <v>22</v>
      </c>
      <c r="K14" s="1038">
        <v>973.58</v>
      </c>
      <c r="L14" s="1039">
        <v>2548</v>
      </c>
      <c r="M14" s="1038">
        <v>19182.2</v>
      </c>
      <c r="N14" s="1039">
        <v>1704</v>
      </c>
      <c r="O14" s="1038">
        <v>5935242.7000000002</v>
      </c>
      <c r="P14" s="1039">
        <v>431</v>
      </c>
      <c r="Q14" s="1038">
        <v>360166.3</v>
      </c>
      <c r="R14" s="1039">
        <v>86</v>
      </c>
      <c r="S14" s="1038">
        <v>866708.82</v>
      </c>
      <c r="T14" s="1039">
        <v>816</v>
      </c>
      <c r="U14" s="1038">
        <v>4091838.54</v>
      </c>
      <c r="V14" s="1039">
        <v>141</v>
      </c>
      <c r="W14" s="1038">
        <v>1341953.47</v>
      </c>
      <c r="X14" s="1039">
        <v>21</v>
      </c>
      <c r="Y14" s="1038">
        <v>54434.11</v>
      </c>
      <c r="Z14" s="1039">
        <v>33007</v>
      </c>
      <c r="AA14" s="1038">
        <v>2771157.68</v>
      </c>
      <c r="AB14" s="1037">
        <v>33007</v>
      </c>
      <c r="AC14" s="1036">
        <v>2771157.68</v>
      </c>
    </row>
    <row r="15" spans="1:31" s="581" customFormat="1" ht="15" customHeight="1">
      <c r="A15" s="500"/>
      <c r="B15" s="582"/>
      <c r="C15" s="583"/>
      <c r="D15" s="582"/>
      <c r="E15" s="583"/>
      <c r="F15" s="582"/>
      <c r="G15" s="583"/>
      <c r="H15" s="582"/>
      <c r="I15" s="583"/>
      <c r="J15" s="582"/>
      <c r="K15" s="583"/>
      <c r="L15" s="582"/>
      <c r="M15" s="583"/>
      <c r="N15" s="582"/>
      <c r="O15" s="583"/>
      <c r="P15" s="582"/>
      <c r="Q15" s="583"/>
      <c r="R15" s="582"/>
      <c r="S15" s="583"/>
      <c r="T15" s="582"/>
      <c r="U15" s="583"/>
      <c r="V15" s="582"/>
      <c r="W15" s="583"/>
      <c r="X15" s="582"/>
      <c r="Y15" s="583"/>
      <c r="Z15" s="582"/>
      <c r="AA15" s="583"/>
      <c r="AB15" s="582"/>
      <c r="AC15" s="583"/>
    </row>
    <row r="16" spans="1:31">
      <c r="A16" s="413" t="s">
        <v>1422</v>
      </c>
      <c r="B16" s="584"/>
      <c r="C16" s="584"/>
      <c r="D16" s="584"/>
      <c r="E16" s="584"/>
      <c r="F16" s="584"/>
      <c r="G16" s="584"/>
      <c r="H16" s="584"/>
      <c r="I16" s="584"/>
      <c r="J16" s="584"/>
      <c r="K16" s="584"/>
      <c r="L16" s="584"/>
      <c r="M16" s="584"/>
      <c r="N16" s="584"/>
      <c r="O16" s="584"/>
      <c r="P16" s="584"/>
      <c r="Q16" s="584"/>
      <c r="R16" s="584"/>
      <c r="S16" s="584"/>
      <c r="T16" s="584"/>
      <c r="U16" s="584"/>
      <c r="V16" s="584"/>
      <c r="W16" s="584"/>
      <c r="X16" s="584"/>
      <c r="Y16" s="584"/>
      <c r="Z16" s="584"/>
    </row>
    <row r="17" spans="1:26">
      <c r="A17" s="1728" t="s">
        <v>806</v>
      </c>
      <c r="B17" s="1728"/>
      <c r="C17" s="1728"/>
      <c r="D17" s="1728"/>
      <c r="E17" s="1728"/>
      <c r="F17" s="1728"/>
      <c r="G17" s="1728"/>
      <c r="H17" s="1728"/>
      <c r="I17" s="1728"/>
      <c r="J17" s="1728"/>
      <c r="K17" s="1728"/>
      <c r="L17" s="1728"/>
      <c r="M17" s="1728"/>
      <c r="N17" s="1728"/>
      <c r="O17" s="1728"/>
      <c r="P17" s="1728"/>
      <c r="Q17" s="1728"/>
      <c r="R17" s="1728"/>
      <c r="S17" s="1728"/>
      <c r="T17" s="1728"/>
      <c r="U17" s="1728"/>
      <c r="V17" s="1728"/>
      <c r="W17" s="1728"/>
      <c r="X17" s="1728"/>
      <c r="Y17" s="1728"/>
      <c r="Z17" s="1728"/>
    </row>
    <row r="18" spans="1:26" ht="15" customHeight="1">
      <c r="A18" s="1718" t="s">
        <v>807</v>
      </c>
      <c r="B18" s="1718"/>
      <c r="C18" s="1718"/>
      <c r="D18" s="1718"/>
      <c r="E18" s="1718"/>
      <c r="F18" s="1718"/>
      <c r="G18" s="1718"/>
      <c r="H18" s="1718"/>
      <c r="I18" s="1718"/>
      <c r="J18" s="1718"/>
      <c r="K18" s="1718"/>
      <c r="L18" s="1718"/>
      <c r="M18" s="1718"/>
      <c r="N18" s="1718"/>
      <c r="O18" s="1718"/>
      <c r="P18" s="1718"/>
      <c r="Q18" s="1718"/>
      <c r="R18" s="1718"/>
      <c r="S18" s="1718"/>
      <c r="T18" s="1718"/>
      <c r="U18" s="1718"/>
      <c r="V18" s="1718"/>
      <c r="W18" s="1718"/>
      <c r="X18" s="1718"/>
      <c r="Y18" s="1718"/>
      <c r="Z18" s="1718"/>
    </row>
    <row r="19" spans="1:26" ht="15" customHeight="1">
      <c r="A19" s="1719" t="s">
        <v>1189</v>
      </c>
      <c r="B19" s="1719"/>
      <c r="C19" s="1719"/>
      <c r="D19" s="1719"/>
      <c r="E19" s="1719"/>
      <c r="F19" s="1719"/>
      <c r="G19" s="1719"/>
      <c r="H19" s="1719"/>
      <c r="I19" s="1719"/>
      <c r="J19" s="1719"/>
      <c r="K19" s="1719"/>
      <c r="L19" s="1719"/>
      <c r="M19" s="1719"/>
      <c r="N19" s="1719"/>
      <c r="O19" s="1719"/>
      <c r="P19" s="1719"/>
      <c r="Q19" s="1719"/>
      <c r="R19" s="1719"/>
      <c r="S19" s="1719"/>
      <c r="T19" s="1719"/>
      <c r="U19" s="1719"/>
      <c r="V19" s="1719"/>
      <c r="W19" s="1719"/>
      <c r="X19" s="1719"/>
      <c r="Y19" s="1719"/>
      <c r="Z19" s="1719"/>
    </row>
    <row r="20" spans="1:26">
      <c r="A20" s="419"/>
    </row>
  </sheetData>
  <mergeCells count="19">
    <mergeCell ref="A1:Z1"/>
    <mergeCell ref="A2:A3"/>
    <mergeCell ref="B2:C2"/>
    <mergeCell ref="D2:E2"/>
    <mergeCell ref="F2:G2"/>
    <mergeCell ref="H2:I2"/>
    <mergeCell ref="J2:K2"/>
    <mergeCell ref="L2:M2"/>
    <mergeCell ref="N2:O2"/>
    <mergeCell ref="P2:Q2"/>
    <mergeCell ref="A18:Z18"/>
    <mergeCell ref="A19:Z19"/>
    <mergeCell ref="AB2:AC2"/>
    <mergeCell ref="R2:S2"/>
    <mergeCell ref="T2:U2"/>
    <mergeCell ref="V2:W2"/>
    <mergeCell ref="X2:Y2"/>
    <mergeCell ref="Z2:AA2"/>
    <mergeCell ref="A17:Z17"/>
  </mergeCells>
  <printOptions horizontalCentered="1"/>
  <pageMargins left="0.7" right="0.7" top="0.75" bottom="0.75" header="0.3" footer="0.3"/>
  <pageSetup paperSize="9" fitToHeight="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sqref="A1:J1"/>
    </sheetView>
  </sheetViews>
  <sheetFormatPr defaultRowHeight="15"/>
  <cols>
    <col min="1" max="1" width="20.7109375" style="423" bestFit="1" customWidth="1"/>
    <col min="2" max="9" width="12.140625" style="423" customWidth="1"/>
    <col min="10" max="10" width="10.28515625" style="423" customWidth="1"/>
    <col min="11" max="16384" width="9.140625" style="423"/>
  </cols>
  <sheetData>
    <row r="1" spans="1:10" ht="15" customHeight="1">
      <c r="A1" s="1731" t="s">
        <v>808</v>
      </c>
      <c r="B1" s="1732"/>
      <c r="C1" s="1732"/>
      <c r="D1" s="1732"/>
      <c r="E1" s="1732"/>
      <c r="F1" s="1732"/>
      <c r="G1" s="1732"/>
      <c r="H1" s="1732"/>
      <c r="I1" s="1732"/>
      <c r="J1" s="1732"/>
    </row>
    <row r="2" spans="1:10" ht="15" customHeight="1">
      <c r="A2" s="1733" t="s">
        <v>809</v>
      </c>
      <c r="B2" s="1735" t="s">
        <v>810</v>
      </c>
      <c r="C2" s="1735"/>
      <c r="D2" s="1735"/>
      <c r="E2" s="1735"/>
      <c r="F2" s="1735"/>
      <c r="G2" s="1735"/>
      <c r="H2" s="1735"/>
      <c r="I2" s="1735"/>
      <c r="J2" s="1735"/>
    </row>
    <row r="3" spans="1:10">
      <c r="A3" s="1734"/>
      <c r="B3" s="1063">
        <v>44713</v>
      </c>
      <c r="C3" s="1063">
        <v>44805</v>
      </c>
      <c r="D3" s="1062">
        <v>44896</v>
      </c>
      <c r="E3" s="1062">
        <v>44986</v>
      </c>
      <c r="F3" s="1062">
        <v>45078</v>
      </c>
      <c r="G3" s="1062">
        <v>45170</v>
      </c>
      <c r="H3" s="1062">
        <v>45261</v>
      </c>
      <c r="I3" s="1062">
        <v>45352</v>
      </c>
      <c r="J3" s="1062">
        <v>45444</v>
      </c>
    </row>
    <row r="4" spans="1:10">
      <c r="A4" s="1060" t="s">
        <v>811</v>
      </c>
      <c r="B4" s="1059">
        <v>3110</v>
      </c>
      <c r="C4" s="1059">
        <v>3176</v>
      </c>
      <c r="D4" s="1059">
        <v>3176</v>
      </c>
      <c r="E4" s="1058">
        <v>3448</v>
      </c>
      <c r="F4" s="1057">
        <v>2300</v>
      </c>
      <c r="G4" s="1061">
        <v>2072</v>
      </c>
      <c r="H4" s="1055">
        <v>2138</v>
      </c>
      <c r="I4" s="1055">
        <v>2040</v>
      </c>
      <c r="J4" s="1055">
        <v>1953</v>
      </c>
    </row>
    <row r="5" spans="1:10">
      <c r="A5" s="1060" t="s">
        <v>812</v>
      </c>
      <c r="B5" s="1059">
        <v>133</v>
      </c>
      <c r="C5" s="1059">
        <v>166</v>
      </c>
      <c r="D5" s="1059">
        <v>57</v>
      </c>
      <c r="E5" s="1058">
        <v>166</v>
      </c>
      <c r="F5" s="1057">
        <v>271</v>
      </c>
      <c r="G5" s="1061">
        <v>136</v>
      </c>
      <c r="H5" s="1055">
        <v>461</v>
      </c>
      <c r="I5" s="1055">
        <v>494</v>
      </c>
      <c r="J5" s="1055">
        <v>166</v>
      </c>
    </row>
    <row r="6" spans="1:10">
      <c r="A6" s="1060" t="s">
        <v>813</v>
      </c>
      <c r="B6" s="1059">
        <v>687</v>
      </c>
      <c r="C6" s="1059">
        <v>687</v>
      </c>
      <c r="D6" s="1059">
        <v>656</v>
      </c>
      <c r="E6" s="1058">
        <v>656</v>
      </c>
      <c r="F6" s="1057">
        <v>656</v>
      </c>
      <c r="G6" s="1061">
        <v>564</v>
      </c>
      <c r="H6" s="1055">
        <v>658</v>
      </c>
      <c r="I6" s="1055">
        <v>658</v>
      </c>
      <c r="J6" s="1055">
        <v>606</v>
      </c>
    </row>
    <row r="7" spans="1:10">
      <c r="A7" s="1060" t="s">
        <v>814</v>
      </c>
      <c r="B7" s="1059">
        <v>0</v>
      </c>
      <c r="C7" s="1059">
        <v>0</v>
      </c>
      <c r="D7" s="1059">
        <v>0</v>
      </c>
      <c r="E7" s="1058">
        <v>0</v>
      </c>
      <c r="F7" s="1057">
        <v>0</v>
      </c>
      <c r="G7" s="1061">
        <v>45</v>
      </c>
      <c r="H7" s="1055">
        <v>0</v>
      </c>
      <c r="I7" s="1055">
        <v>0</v>
      </c>
      <c r="J7" s="1055">
        <v>0</v>
      </c>
    </row>
    <row r="8" spans="1:10">
      <c r="A8" s="1060" t="s">
        <v>815</v>
      </c>
      <c r="B8" s="1059">
        <v>547</v>
      </c>
      <c r="C8" s="1059">
        <v>581</v>
      </c>
      <c r="D8" s="1059">
        <v>213</v>
      </c>
      <c r="E8" s="1058">
        <v>219</v>
      </c>
      <c r="F8" s="1057">
        <v>219</v>
      </c>
      <c r="G8" s="1061">
        <v>187</v>
      </c>
      <c r="H8" s="1055">
        <v>180</v>
      </c>
      <c r="I8" s="1055">
        <v>219</v>
      </c>
      <c r="J8" s="1055">
        <v>219</v>
      </c>
    </row>
    <row r="9" spans="1:10">
      <c r="A9" s="1060" t="s">
        <v>816</v>
      </c>
      <c r="B9" s="1059">
        <v>213</v>
      </c>
      <c r="C9" s="1059">
        <v>206</v>
      </c>
      <c r="D9" s="1059">
        <v>197</v>
      </c>
      <c r="E9" s="1058">
        <v>1416</v>
      </c>
      <c r="F9" s="1057">
        <v>2066</v>
      </c>
      <c r="G9" s="1061">
        <v>2106</v>
      </c>
      <c r="H9" s="1055">
        <v>1899</v>
      </c>
      <c r="I9" s="1055">
        <v>1649</v>
      </c>
      <c r="J9" s="1055">
        <v>1355</v>
      </c>
    </row>
    <row r="10" spans="1:10">
      <c r="A10" s="1060" t="s">
        <v>817</v>
      </c>
      <c r="B10" s="1059">
        <v>12</v>
      </c>
      <c r="C10" s="1059">
        <v>42</v>
      </c>
      <c r="D10" s="1059">
        <v>12</v>
      </c>
      <c r="E10" s="1058">
        <v>12</v>
      </c>
      <c r="F10" s="1057">
        <v>632</v>
      </c>
      <c r="G10" s="1061">
        <v>316</v>
      </c>
      <c r="H10" s="1055">
        <v>188</v>
      </c>
      <c r="I10" s="1055">
        <v>188</v>
      </c>
      <c r="J10" s="1055">
        <v>44</v>
      </c>
    </row>
    <row r="11" spans="1:10">
      <c r="A11" s="1060" t="s">
        <v>296</v>
      </c>
      <c r="B11" s="1059">
        <v>35000</v>
      </c>
      <c r="C11" s="1059">
        <v>39239</v>
      </c>
      <c r="D11" s="1059">
        <v>37132</v>
      </c>
      <c r="E11" s="1058">
        <v>42369</v>
      </c>
      <c r="F11" s="1057">
        <v>37055</v>
      </c>
      <c r="G11" s="1056">
        <v>42119</v>
      </c>
      <c r="H11" s="1055">
        <v>41728</v>
      </c>
      <c r="I11" s="1055">
        <v>48673</v>
      </c>
      <c r="J11" s="1055">
        <v>48854</v>
      </c>
    </row>
    <row r="12" spans="1:10">
      <c r="A12" s="1054" t="s">
        <v>93</v>
      </c>
      <c r="B12" s="1053">
        <f t="shared" ref="B12:I12" si="0">SUM(B4:B11)</f>
        <v>39702</v>
      </c>
      <c r="C12" s="1053">
        <f t="shared" si="0"/>
        <v>44097</v>
      </c>
      <c r="D12" s="1053">
        <f t="shared" si="0"/>
        <v>41443</v>
      </c>
      <c r="E12" s="1053">
        <f t="shared" si="0"/>
        <v>48286</v>
      </c>
      <c r="F12" s="1053">
        <f t="shared" si="0"/>
        <v>43199</v>
      </c>
      <c r="G12" s="1053">
        <f t="shared" si="0"/>
        <v>47545</v>
      </c>
      <c r="H12" s="1053">
        <f t="shared" si="0"/>
        <v>47252</v>
      </c>
      <c r="I12" s="1053">
        <f t="shared" si="0"/>
        <v>53921</v>
      </c>
      <c r="J12" s="1053">
        <v>53197</v>
      </c>
    </row>
    <row r="13" spans="1:10">
      <c r="A13" s="585" t="s">
        <v>818</v>
      </c>
      <c r="B13" s="586"/>
      <c r="C13" s="586"/>
      <c r="D13" s="587"/>
      <c r="E13" s="587"/>
      <c r="F13" s="587"/>
      <c r="G13" s="587"/>
      <c r="H13" s="587"/>
      <c r="I13" s="587"/>
      <c r="J13" s="587"/>
    </row>
    <row r="14" spans="1:10">
      <c r="B14" s="588"/>
      <c r="C14" s="588"/>
      <c r="D14" s="588"/>
      <c r="E14" s="588"/>
      <c r="F14" s="588"/>
      <c r="G14" s="588"/>
      <c r="H14" s="588"/>
      <c r="I14" s="588"/>
      <c r="J14" s="588"/>
    </row>
  </sheetData>
  <mergeCells count="3">
    <mergeCell ref="A1:J1"/>
    <mergeCell ref="A2:A3"/>
    <mergeCell ref="B2:J2"/>
  </mergeCells>
  <printOptions horizontalCentered="1"/>
  <pageMargins left="0.7" right="0.7" top="0.75" bottom="0.75" header="0.3"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sqref="A1:K1"/>
    </sheetView>
  </sheetViews>
  <sheetFormatPr defaultColWidth="9.140625" defaultRowHeight="15"/>
  <cols>
    <col min="1" max="1" width="14.5703125" style="236" bestFit="1" customWidth="1"/>
    <col min="2" max="3" width="17.7109375" style="236" bestFit="1" customWidth="1"/>
    <col min="4" max="4" width="19.28515625" style="236" bestFit="1" customWidth="1"/>
    <col min="5" max="6" width="17.7109375" style="236" bestFit="1" customWidth="1"/>
    <col min="7" max="7" width="18.5703125" style="236" bestFit="1" customWidth="1"/>
    <col min="8" max="8" width="15.28515625" style="236" bestFit="1" customWidth="1"/>
    <col min="9" max="9" width="13.85546875" style="236" bestFit="1" customWidth="1"/>
    <col min="10" max="10" width="15.42578125" style="236" bestFit="1" customWidth="1"/>
    <col min="11" max="11" width="19.5703125" style="236" bestFit="1" customWidth="1"/>
    <col min="12" max="13" width="13.7109375" style="419" bestFit="1" customWidth="1"/>
    <col min="14" max="16384" width="9.140625" style="419"/>
  </cols>
  <sheetData>
    <row r="1" spans="1:13" ht="15" customHeight="1">
      <c r="A1" s="1738" t="s">
        <v>819</v>
      </c>
      <c r="B1" s="1738"/>
      <c r="C1" s="1738"/>
      <c r="D1" s="1738"/>
      <c r="E1" s="1738"/>
      <c r="F1" s="1738"/>
      <c r="G1" s="1738"/>
      <c r="H1" s="1738"/>
      <c r="I1" s="1738"/>
      <c r="J1" s="1738"/>
      <c r="K1" s="1738"/>
    </row>
    <row r="2" spans="1:13" s="581" customFormat="1" ht="15" customHeight="1">
      <c r="A2" s="1739" t="s">
        <v>113</v>
      </c>
      <c r="B2" s="1722" t="s">
        <v>820</v>
      </c>
      <c r="C2" s="1722"/>
      <c r="D2" s="1722"/>
      <c r="E2" s="1723" t="s">
        <v>821</v>
      </c>
      <c r="F2" s="1723"/>
      <c r="G2" s="1723"/>
      <c r="H2" s="1722" t="s">
        <v>822</v>
      </c>
      <c r="I2" s="1722"/>
      <c r="J2" s="1722"/>
      <c r="K2" s="1724" t="s">
        <v>823</v>
      </c>
    </row>
    <row r="3" spans="1:13" s="581" customFormat="1">
      <c r="A3" s="1740"/>
      <c r="B3" s="1051" t="s">
        <v>824</v>
      </c>
      <c r="C3" s="1051" t="s">
        <v>825</v>
      </c>
      <c r="D3" s="1051" t="s">
        <v>93</v>
      </c>
      <c r="E3" s="1051" t="s">
        <v>824</v>
      </c>
      <c r="F3" s="1051" t="s">
        <v>825</v>
      </c>
      <c r="G3" s="1051" t="s">
        <v>93</v>
      </c>
      <c r="H3" s="1051" t="s">
        <v>824</v>
      </c>
      <c r="I3" s="1051" t="s">
        <v>825</v>
      </c>
      <c r="J3" s="1051" t="s">
        <v>93</v>
      </c>
      <c r="K3" s="1724"/>
    </row>
    <row r="4" spans="1:13" s="420" customFormat="1">
      <c r="A4" s="1073" t="s">
        <v>476</v>
      </c>
      <c r="B4" s="1072">
        <v>8841564.8542797305</v>
      </c>
      <c r="C4" s="1072">
        <v>2606649.9309260407</v>
      </c>
      <c r="D4" s="1072">
        <v>11448214.78520577</v>
      </c>
      <c r="E4" s="1072">
        <v>8532666.8482885826</v>
      </c>
      <c r="F4" s="1072">
        <v>2560846.6137513546</v>
      </c>
      <c r="G4" s="1072">
        <v>11093513.462039936</v>
      </c>
      <c r="H4" s="1072">
        <v>308898.00599114149</v>
      </c>
      <c r="I4" s="1072">
        <v>45803.317174686148</v>
      </c>
      <c r="J4" s="1072">
        <v>354701.32316582766</v>
      </c>
      <c r="K4" s="1072">
        <v>5340194.6749522863</v>
      </c>
    </row>
    <row r="5" spans="1:13" s="420" customFormat="1">
      <c r="A5" s="1071" t="s">
        <v>674</v>
      </c>
      <c r="B5" s="1070">
        <v>8130363.4966267012</v>
      </c>
      <c r="C5" s="1070">
        <v>2007130.2149994767</v>
      </c>
      <c r="D5" s="1070">
        <v>10137493.711626178</v>
      </c>
      <c r="E5" s="1070">
        <v>7464837.4714263389</v>
      </c>
      <c r="F5" s="1070">
        <v>1920720.5347089914</v>
      </c>
      <c r="G5" s="1070">
        <v>9385558.0061353296</v>
      </c>
      <c r="H5" s="1070">
        <v>665526.02520035347</v>
      </c>
      <c r="I5" s="1070">
        <v>86409.680290475168</v>
      </c>
      <c r="J5" s="1070">
        <v>751935.70549082861</v>
      </c>
      <c r="K5" s="1070">
        <v>6693032.1011231327</v>
      </c>
    </row>
    <row r="6" spans="1:13" s="581" customFormat="1">
      <c r="A6" s="940">
        <v>45412</v>
      </c>
      <c r="B6" s="1068">
        <v>881430.02513550152</v>
      </c>
      <c r="C6" s="1068">
        <v>233054.31953251455</v>
      </c>
      <c r="D6" s="1068">
        <f>B6+C6</f>
        <v>1114484.3446680161</v>
      </c>
      <c r="E6" s="1068">
        <v>681885.24491182459</v>
      </c>
      <c r="F6" s="1068">
        <v>193366.30208995071</v>
      </c>
      <c r="G6" s="1068">
        <f>E6+F6</f>
        <v>875251.54700177535</v>
      </c>
      <c r="H6" s="1068">
        <v>199544.78022367728</v>
      </c>
      <c r="I6" s="1068">
        <v>39688.017442563738</v>
      </c>
      <c r="J6" s="1068">
        <f>H6+I6</f>
        <v>239232.79766624101</v>
      </c>
      <c r="K6" s="1069">
        <v>5725898.0232708147</v>
      </c>
    </row>
    <row r="7" spans="1:13" s="581" customFormat="1">
      <c r="A7" s="940">
        <v>45443</v>
      </c>
      <c r="B7" s="1068">
        <v>792839.22503205109</v>
      </c>
      <c r="C7" s="1068">
        <v>195701.39598213934</v>
      </c>
      <c r="D7" s="1068">
        <v>988540.6210141906</v>
      </c>
      <c r="E7" s="1068">
        <v>690962.66577725741</v>
      </c>
      <c r="F7" s="1068">
        <v>187060.94780343864</v>
      </c>
      <c r="G7" s="1068">
        <v>878023.61358069605</v>
      </c>
      <c r="H7" s="1068">
        <v>101876.5592547931</v>
      </c>
      <c r="I7" s="1068">
        <v>8640.4481787007244</v>
      </c>
      <c r="J7" s="1068">
        <v>110517.00743349385</v>
      </c>
      <c r="K7" s="1068">
        <v>5891160.5167409051</v>
      </c>
    </row>
    <row r="8" spans="1:13" s="581" customFormat="1">
      <c r="A8" s="940">
        <v>45473</v>
      </c>
      <c r="B8" s="1068">
        <v>836611.86083407258</v>
      </c>
      <c r="C8" s="1068">
        <v>222192.46142933128</v>
      </c>
      <c r="D8" s="1068">
        <v>1058804.3222634038</v>
      </c>
      <c r="E8" s="1068">
        <v>878194.62179201376</v>
      </c>
      <c r="F8" s="1068">
        <v>224246.28983096097</v>
      </c>
      <c r="G8" s="1068">
        <v>1102440.9116229748</v>
      </c>
      <c r="H8" s="1068">
        <v>-41582.760957941238</v>
      </c>
      <c r="I8" s="1068">
        <v>-2053.8284016295001</v>
      </c>
      <c r="J8" s="1068">
        <v>-43636.58935957076</v>
      </c>
      <c r="K8" s="1068">
        <v>6115581.8946445212</v>
      </c>
    </row>
    <row r="9" spans="1:13" s="581" customFormat="1">
      <c r="A9" s="940">
        <v>45504</v>
      </c>
      <c r="B9" s="1068">
        <v>988217.0189983747</v>
      </c>
      <c r="C9" s="1068">
        <v>245322.21305601485</v>
      </c>
      <c r="D9" s="1068">
        <v>1233539.2320543891</v>
      </c>
      <c r="E9" s="1068">
        <v>828405.8775189044</v>
      </c>
      <c r="F9" s="1068">
        <v>216089.6102756497</v>
      </c>
      <c r="G9" s="1068">
        <v>1044495.4877945539</v>
      </c>
      <c r="H9" s="1068">
        <v>159811.14147947083</v>
      </c>
      <c r="I9" s="1068">
        <v>29232.602780365043</v>
      </c>
      <c r="J9" s="1068">
        <v>189043.74425983592</v>
      </c>
      <c r="K9" s="1068">
        <v>6496653.0700000003</v>
      </c>
      <c r="L9" s="589"/>
      <c r="M9" s="590"/>
    </row>
    <row r="10" spans="1:13">
      <c r="A10" s="940">
        <v>45535</v>
      </c>
      <c r="B10" s="1068">
        <v>843068.87081782799</v>
      </c>
      <c r="C10" s="1068">
        <v>236729.83680865273</v>
      </c>
      <c r="D10" s="1068">
        <v>1079798.7076264806</v>
      </c>
      <c r="E10" s="1068">
        <v>757418.87520194473</v>
      </c>
      <c r="F10" s="1068">
        <v>214256.35408489394</v>
      </c>
      <c r="G10" s="1068">
        <v>971675.22928683879</v>
      </c>
      <c r="H10" s="1068">
        <v>85649.995615883439</v>
      </c>
      <c r="I10" s="1068">
        <v>22473.482723758556</v>
      </c>
      <c r="J10" s="1068">
        <v>108123.478339642</v>
      </c>
      <c r="K10" s="1068">
        <v>6670305.1594206765</v>
      </c>
    </row>
    <row r="11" spans="1:13">
      <c r="A11" s="940">
        <v>45565</v>
      </c>
      <c r="B11" s="1068">
        <v>913780.57506857719</v>
      </c>
      <c r="C11" s="1068">
        <v>260658.38606126769</v>
      </c>
      <c r="D11" s="1068">
        <v>1174438.9611298451</v>
      </c>
      <c r="E11" s="1068">
        <v>973369.36445436673</v>
      </c>
      <c r="F11" s="1068">
        <v>272183.74692304526</v>
      </c>
      <c r="G11" s="1068">
        <v>1245553.1113774125</v>
      </c>
      <c r="H11" s="1068">
        <v>-59588.789385791984</v>
      </c>
      <c r="I11" s="1068">
        <v>-11525.360861776833</v>
      </c>
      <c r="J11" s="1068">
        <v>-71114.150247568847</v>
      </c>
      <c r="K11" s="1068">
        <v>6709259.14374917</v>
      </c>
    </row>
    <row r="12" spans="1:13" s="422" customFormat="1">
      <c r="A12" s="1067">
        <v>45596</v>
      </c>
      <c r="B12" s="1065">
        <v>991568.71357907075</v>
      </c>
      <c r="C12" s="1065">
        <v>239540.66645982163</v>
      </c>
      <c r="D12" s="1065">
        <v>1231109.3800388929</v>
      </c>
      <c r="E12" s="1065">
        <v>782359.3865901893</v>
      </c>
      <c r="F12" s="1065">
        <v>208921.21264244919</v>
      </c>
      <c r="G12" s="1065">
        <v>991280.59923263825</v>
      </c>
      <c r="H12" s="1065">
        <v>209209.32698888384</v>
      </c>
      <c r="I12" s="1065">
        <v>30619.453817371948</v>
      </c>
      <c r="J12" s="1065">
        <v>239828.78080625576</v>
      </c>
      <c r="K12" s="1065">
        <v>6725614.6468880363</v>
      </c>
    </row>
    <row r="13" spans="1:13" s="422" customFormat="1">
      <c r="A13" s="940">
        <v>45626</v>
      </c>
      <c r="B13" s="1065">
        <v>808727.26053452399</v>
      </c>
      <c r="C13" s="1065">
        <v>206623.77067025797</v>
      </c>
      <c r="D13" s="1065">
        <v>1015351.0312047815</v>
      </c>
      <c r="E13" s="1065">
        <v>748463.47375349887</v>
      </c>
      <c r="F13" s="1065">
        <v>206592.23634961154</v>
      </c>
      <c r="G13" s="1065">
        <v>955055.72010311019</v>
      </c>
      <c r="H13" s="1065">
        <v>60263.776781024761</v>
      </c>
      <c r="I13" s="1065">
        <v>31.52432064632012</v>
      </c>
      <c r="J13" s="1065">
        <v>60295.311101671075</v>
      </c>
      <c r="K13" s="1065">
        <v>6808101.1699999999</v>
      </c>
    </row>
    <row r="14" spans="1:13">
      <c r="A14" s="1067" t="s">
        <v>1452</v>
      </c>
      <c r="B14" s="1066">
        <f t="shared" ref="B14:J14" si="0">B5-SUM(B6:B13)</f>
        <v>1074119.9466267014</v>
      </c>
      <c r="C14" s="1066">
        <f t="shared" si="0"/>
        <v>167307.16499947663</v>
      </c>
      <c r="D14" s="1066">
        <f t="shared" si="0"/>
        <v>1241427.111626178</v>
      </c>
      <c r="E14" s="1065">
        <f t="shared" si="0"/>
        <v>1123777.9614263391</v>
      </c>
      <c r="F14" s="1065">
        <f t="shared" si="0"/>
        <v>198003.83470899146</v>
      </c>
      <c r="G14" s="1065">
        <f t="shared" si="0"/>
        <v>1321781.7861353299</v>
      </c>
      <c r="H14" s="1065">
        <f t="shared" si="0"/>
        <v>-49658.004799646558</v>
      </c>
      <c r="I14" s="1065">
        <f t="shared" si="0"/>
        <v>-30696.659709524829</v>
      </c>
      <c r="J14" s="1065">
        <f t="shared" si="0"/>
        <v>-80354.674509171396</v>
      </c>
      <c r="K14" s="1065">
        <v>6693032.1011231327</v>
      </c>
    </row>
    <row r="15" spans="1:13">
      <c r="A15" s="500"/>
      <c r="B15" s="591"/>
      <c r="C15" s="591"/>
      <c r="D15" s="591"/>
      <c r="E15" s="591"/>
      <c r="F15" s="591"/>
      <c r="G15" s="591"/>
      <c r="H15" s="591"/>
      <c r="I15" s="591"/>
      <c r="J15" s="591"/>
      <c r="K15" s="591"/>
    </row>
    <row r="16" spans="1:13" ht="15" customHeight="1">
      <c r="A16" s="413" t="s">
        <v>1422</v>
      </c>
      <c r="B16" s="896"/>
      <c r="C16" s="896"/>
      <c r="D16" s="896"/>
      <c r="E16" s="896"/>
      <c r="F16" s="896"/>
      <c r="G16" s="896"/>
      <c r="H16" s="896"/>
      <c r="I16" s="896"/>
      <c r="J16" s="896"/>
      <c r="K16" s="896"/>
    </row>
    <row r="17" spans="1:11" ht="15" customHeight="1">
      <c r="A17" s="1736" t="s">
        <v>1233</v>
      </c>
      <c r="B17" s="1736"/>
      <c r="C17" s="1736"/>
      <c r="D17" s="1736"/>
      <c r="E17" s="1736"/>
      <c r="F17" s="1736"/>
      <c r="G17" s="1736"/>
      <c r="H17" s="1736"/>
      <c r="I17" s="1736"/>
      <c r="J17" s="1736"/>
      <c r="K17" s="1736"/>
    </row>
    <row r="18" spans="1:11">
      <c r="A18" s="1737" t="s">
        <v>127</v>
      </c>
      <c r="B18" s="1737"/>
      <c r="C18" s="1737"/>
      <c r="D18" s="1737"/>
      <c r="E18" s="1737"/>
      <c r="F18" s="1737"/>
      <c r="G18" s="1737"/>
      <c r="H18" s="1737"/>
      <c r="I18" s="1737"/>
      <c r="J18" s="1737"/>
      <c r="K18" s="1737"/>
    </row>
    <row r="20" spans="1:11">
      <c r="B20" s="592"/>
      <c r="C20" s="592"/>
      <c r="D20" s="592"/>
      <c r="E20" s="592"/>
      <c r="F20" s="592"/>
      <c r="G20" s="592"/>
      <c r="H20" s="592"/>
      <c r="I20" s="592"/>
      <c r="J20" s="592"/>
      <c r="K20" s="592"/>
    </row>
    <row r="21" spans="1:11">
      <c r="B21" s="1064"/>
      <c r="C21" s="1064"/>
      <c r="D21" s="1064"/>
      <c r="E21" s="1064"/>
      <c r="F21" s="1064"/>
      <c r="G21" s="1064"/>
      <c r="H21" s="1064"/>
      <c r="I21" s="1064"/>
      <c r="J21" s="1064"/>
    </row>
  </sheetData>
  <mergeCells count="8">
    <mergeCell ref="A17:K17"/>
    <mergeCell ref="A18:K18"/>
    <mergeCell ref="A1:K1"/>
    <mergeCell ref="A2:A3"/>
    <mergeCell ref="B2:D2"/>
    <mergeCell ref="E2:G2"/>
    <mergeCell ref="H2:J2"/>
    <mergeCell ref="K2:K3"/>
  </mergeCells>
  <pageMargins left="0.7" right="0.7" top="0.75" bottom="0.75" header="0.3"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1"/>
  <sheetViews>
    <sheetView workbookViewId="0">
      <selection sqref="A1:D1"/>
    </sheetView>
  </sheetViews>
  <sheetFormatPr defaultColWidth="8.85546875" defaultRowHeight="15"/>
  <cols>
    <col min="1" max="1" width="8.140625" style="613" bestFit="1" customWidth="1"/>
    <col min="2" max="2" width="43.28515625" style="613" customWidth="1"/>
    <col min="3" max="3" width="12.42578125" style="613" customWidth="1"/>
    <col min="4" max="4" width="19.5703125" style="613" customWidth="1"/>
    <col min="5" max="6" width="18.42578125" style="628" customWidth="1"/>
    <col min="7" max="7" width="16.140625" style="628" customWidth="1"/>
    <col min="8" max="8" width="16.5703125" style="628" customWidth="1"/>
    <col min="9" max="9" width="16.42578125" style="627" bestFit="1" customWidth="1"/>
    <col min="10" max="10" width="19.5703125" style="627" bestFit="1" customWidth="1"/>
    <col min="11" max="11" width="15.7109375" style="628" bestFit="1" customWidth="1"/>
    <col min="12" max="12" width="18.140625" style="628" customWidth="1"/>
    <col min="13" max="13" width="17.28515625" style="628" bestFit="1" customWidth="1"/>
    <col min="14" max="14" width="17" style="628" bestFit="1" customWidth="1"/>
    <col min="15" max="16384" width="8.85546875" style="613"/>
  </cols>
  <sheetData>
    <row r="1" spans="1:14" s="595" customFormat="1" ht="15" customHeight="1" thickBot="1">
      <c r="A1" s="1745" t="s">
        <v>51</v>
      </c>
      <c r="B1" s="1745"/>
      <c r="C1" s="1745"/>
      <c r="D1" s="1745"/>
      <c r="E1" s="593"/>
      <c r="F1" s="593"/>
      <c r="G1" s="593"/>
      <c r="H1" s="593"/>
      <c r="I1" s="594"/>
      <c r="J1" s="594"/>
      <c r="K1" s="593"/>
      <c r="L1" s="593"/>
      <c r="M1" s="593"/>
      <c r="N1" s="593"/>
    </row>
    <row r="2" spans="1:14" s="595" customFormat="1" ht="15.75" thickBot="1">
      <c r="A2" s="1746" t="s">
        <v>1206</v>
      </c>
      <c r="B2" s="1748" t="s">
        <v>826</v>
      </c>
      <c r="C2" s="1750" t="s">
        <v>476</v>
      </c>
      <c r="D2" s="1751"/>
      <c r="E2" s="1751"/>
      <c r="F2" s="1751"/>
      <c r="G2" s="1751"/>
      <c r="H2" s="1751"/>
      <c r="I2" s="1752" t="s">
        <v>674</v>
      </c>
      <c r="J2" s="1753"/>
      <c r="K2" s="1753"/>
      <c r="L2" s="1753"/>
      <c r="M2" s="1753"/>
      <c r="N2" s="1754"/>
    </row>
    <row r="3" spans="1:14" s="600" customFormat="1" ht="120.75" thickBot="1">
      <c r="A3" s="1747"/>
      <c r="B3" s="1749"/>
      <c r="C3" s="596" t="s">
        <v>827</v>
      </c>
      <c r="D3" s="597" t="s">
        <v>828</v>
      </c>
      <c r="E3" s="598" t="s">
        <v>829</v>
      </c>
      <c r="F3" s="598" t="s">
        <v>830</v>
      </c>
      <c r="G3" s="598" t="s">
        <v>831</v>
      </c>
      <c r="H3" s="599" t="s">
        <v>832</v>
      </c>
      <c r="I3" s="596" t="s">
        <v>1431</v>
      </c>
      <c r="J3" s="597" t="s">
        <v>1430</v>
      </c>
      <c r="K3" s="598" t="s">
        <v>1429</v>
      </c>
      <c r="L3" s="598" t="s">
        <v>1428</v>
      </c>
      <c r="M3" s="598" t="s">
        <v>1427</v>
      </c>
      <c r="N3" s="599" t="s">
        <v>1426</v>
      </c>
    </row>
    <row r="4" spans="1:14" s="595" customFormat="1">
      <c r="A4" s="601" t="s">
        <v>833</v>
      </c>
      <c r="B4" s="602" t="s">
        <v>834</v>
      </c>
      <c r="C4" s="603"/>
      <c r="D4" s="604"/>
      <c r="E4" s="605"/>
      <c r="F4" s="606"/>
      <c r="G4" s="606"/>
      <c r="H4" s="607"/>
      <c r="I4" s="608"/>
      <c r="J4" s="609"/>
      <c r="K4" s="610"/>
      <c r="L4" s="611"/>
      <c r="M4" s="611"/>
      <c r="N4" s="612"/>
    </row>
    <row r="5" spans="1:14">
      <c r="A5" s="1099" t="s">
        <v>835</v>
      </c>
      <c r="B5" s="1091" t="s">
        <v>836</v>
      </c>
      <c r="C5" s="1087"/>
      <c r="D5" s="1090"/>
      <c r="E5" s="1102"/>
      <c r="F5" s="1102"/>
      <c r="G5" s="1102"/>
      <c r="H5" s="1103"/>
      <c r="I5" s="1087"/>
      <c r="J5" s="1090"/>
      <c r="K5" s="1102"/>
      <c r="L5" s="1102"/>
      <c r="M5" s="1102"/>
      <c r="N5" s="1101"/>
    </row>
    <row r="6" spans="1:14">
      <c r="A6" s="1083">
        <v>1</v>
      </c>
      <c r="B6" s="1093" t="s">
        <v>837</v>
      </c>
      <c r="C6" s="1078">
        <v>34</v>
      </c>
      <c r="D6" s="1081">
        <v>787375</v>
      </c>
      <c r="E6" s="1080">
        <v>2549033.3660787628</v>
      </c>
      <c r="F6" s="1080">
        <v>2566071.2468651729</v>
      </c>
      <c r="G6" s="1080">
        <v>-17037.880786410846</v>
      </c>
      <c r="H6" s="1079">
        <v>82048.330541344068</v>
      </c>
      <c r="I6" s="1078">
        <v>34</v>
      </c>
      <c r="J6" s="1081">
        <v>615458</v>
      </c>
      <c r="K6" s="1080">
        <v>4229808.0911997175</v>
      </c>
      <c r="L6" s="1080">
        <v>4221460.4940364864</v>
      </c>
      <c r="M6" s="1080">
        <v>8347.5971632305882</v>
      </c>
      <c r="N6" s="1075">
        <v>74181.939779835302</v>
      </c>
    </row>
    <row r="7" spans="1:14">
      <c r="A7" s="1083">
        <v>2</v>
      </c>
      <c r="B7" s="1093" t="s">
        <v>838</v>
      </c>
      <c r="C7" s="1078">
        <v>36</v>
      </c>
      <c r="D7" s="1081">
        <v>1797810</v>
      </c>
      <c r="E7" s="1080">
        <v>2017947.226804839</v>
      </c>
      <c r="F7" s="1080">
        <v>1987100.9533116657</v>
      </c>
      <c r="G7" s="1080">
        <v>30846.273493173274</v>
      </c>
      <c r="H7" s="1079">
        <v>378356.38879828155</v>
      </c>
      <c r="I7" s="1078">
        <v>37</v>
      </c>
      <c r="J7" s="1081">
        <v>1850191</v>
      </c>
      <c r="K7" s="1080">
        <v>3506553.8850516323</v>
      </c>
      <c r="L7" s="1080">
        <v>3431740.9988677357</v>
      </c>
      <c r="M7" s="1080">
        <v>74812.886183896451</v>
      </c>
      <c r="N7" s="1075">
        <v>464671.53309216612</v>
      </c>
    </row>
    <row r="8" spans="1:14">
      <c r="A8" s="1083">
        <v>3</v>
      </c>
      <c r="B8" s="1093" t="s">
        <v>839</v>
      </c>
      <c r="C8" s="1078">
        <v>24</v>
      </c>
      <c r="D8" s="1081">
        <v>644072</v>
      </c>
      <c r="E8" s="1080">
        <v>109331.08305881255</v>
      </c>
      <c r="F8" s="1080">
        <v>99395.912645713062</v>
      </c>
      <c r="G8" s="1080">
        <v>9935.1704130994804</v>
      </c>
      <c r="H8" s="1079">
        <v>92386.339710373257</v>
      </c>
      <c r="I8" s="1078">
        <v>25</v>
      </c>
      <c r="J8" s="1081">
        <v>644835</v>
      </c>
      <c r="K8" s="1080">
        <v>233663.92121432311</v>
      </c>
      <c r="L8" s="1080">
        <v>213012.1672271603</v>
      </c>
      <c r="M8" s="1080">
        <v>20651.753987162811</v>
      </c>
      <c r="N8" s="1075">
        <v>109717.39632274432</v>
      </c>
    </row>
    <row r="9" spans="1:14">
      <c r="A9" s="1083">
        <v>4</v>
      </c>
      <c r="B9" s="1093" t="s">
        <v>840</v>
      </c>
      <c r="C9" s="1078">
        <v>20</v>
      </c>
      <c r="D9" s="1081">
        <v>916847</v>
      </c>
      <c r="E9" s="1080">
        <v>71608.317777688251</v>
      </c>
      <c r="F9" s="1080">
        <v>55482.969644488461</v>
      </c>
      <c r="G9" s="1080">
        <v>16125.348133199801</v>
      </c>
      <c r="H9" s="1079">
        <v>106354.10963474726</v>
      </c>
      <c r="I9" s="1078">
        <v>20</v>
      </c>
      <c r="J9" s="1081">
        <v>820804</v>
      </c>
      <c r="K9" s="1080">
        <v>147696.25868499983</v>
      </c>
      <c r="L9" s="1080">
        <v>129423.67414022439</v>
      </c>
      <c r="M9" s="1080">
        <v>18272.584544775455</v>
      </c>
      <c r="N9" s="1075">
        <v>114259.76462841465</v>
      </c>
    </row>
    <row r="10" spans="1:14">
      <c r="A10" s="1083">
        <v>5</v>
      </c>
      <c r="B10" s="1093" t="s">
        <v>841</v>
      </c>
      <c r="C10" s="1078">
        <v>23</v>
      </c>
      <c r="D10" s="1081">
        <v>439558</v>
      </c>
      <c r="E10" s="1080">
        <v>188957.01906265874</v>
      </c>
      <c r="F10" s="1080">
        <v>159896.26910931425</v>
      </c>
      <c r="G10" s="1080">
        <v>29060.749953344508</v>
      </c>
      <c r="H10" s="1079">
        <v>142307.36813117948</v>
      </c>
      <c r="I10" s="1078">
        <v>23</v>
      </c>
      <c r="J10" s="1081">
        <v>429600</v>
      </c>
      <c r="K10" s="1080">
        <v>552920.79454639682</v>
      </c>
      <c r="L10" s="1080">
        <v>483677.58786610526</v>
      </c>
      <c r="M10" s="1080">
        <v>69243.206680291565</v>
      </c>
      <c r="N10" s="1075">
        <v>230310.98142812794</v>
      </c>
    </row>
    <row r="11" spans="1:14">
      <c r="A11" s="1083">
        <v>6</v>
      </c>
      <c r="B11" s="1093" t="s">
        <v>842</v>
      </c>
      <c r="C11" s="1078">
        <v>23</v>
      </c>
      <c r="D11" s="1081">
        <v>489352</v>
      </c>
      <c r="E11" s="1080">
        <v>21400.965521414237</v>
      </c>
      <c r="F11" s="1080">
        <v>18108.661776973287</v>
      </c>
      <c r="G11" s="1080">
        <v>3292.3037444409483</v>
      </c>
      <c r="H11" s="1079">
        <v>98287.496889507558</v>
      </c>
      <c r="I11" s="1078">
        <v>23</v>
      </c>
      <c r="J11" s="1081">
        <v>442755</v>
      </c>
      <c r="K11" s="1080">
        <v>53879.317803064616</v>
      </c>
      <c r="L11" s="1080">
        <v>45788.19543086092</v>
      </c>
      <c r="M11" s="1080">
        <v>8091.1223722037112</v>
      </c>
      <c r="N11" s="1075">
        <v>113266.76911093461</v>
      </c>
    </row>
    <row r="12" spans="1:14">
      <c r="A12" s="1083">
        <v>7</v>
      </c>
      <c r="B12" s="1093" t="s">
        <v>843</v>
      </c>
      <c r="C12" s="1078">
        <v>15</v>
      </c>
      <c r="D12" s="1081">
        <v>247469</v>
      </c>
      <c r="E12" s="1080">
        <v>1860.1699836342416</v>
      </c>
      <c r="F12" s="1080">
        <v>2878.1649841779999</v>
      </c>
      <c r="G12" s="1080">
        <v>-1017.9950005437586</v>
      </c>
      <c r="H12" s="1079">
        <v>27027.143937979879</v>
      </c>
      <c r="I12" s="1078">
        <v>14</v>
      </c>
      <c r="J12" s="1081">
        <v>212130</v>
      </c>
      <c r="K12" s="1080">
        <v>4376.4199556798121</v>
      </c>
      <c r="L12" s="1080">
        <v>6736.9740321703339</v>
      </c>
      <c r="M12" s="1080">
        <v>-2360.5540764905204</v>
      </c>
      <c r="N12" s="1075">
        <v>25091.175152908017</v>
      </c>
    </row>
    <row r="13" spans="1:14">
      <c r="A13" s="1083">
        <v>8</v>
      </c>
      <c r="B13" s="1093" t="s">
        <v>844</v>
      </c>
      <c r="C13" s="1078">
        <v>12</v>
      </c>
      <c r="D13" s="1081">
        <v>105080</v>
      </c>
      <c r="E13" s="1080">
        <v>1834.50366237973</v>
      </c>
      <c r="F13" s="1080">
        <v>923.09643945199991</v>
      </c>
      <c r="G13" s="1080">
        <v>911.40722292773046</v>
      </c>
      <c r="H13" s="1079">
        <v>10164.554760066972</v>
      </c>
      <c r="I13" s="1078">
        <v>13</v>
      </c>
      <c r="J13" s="1081">
        <v>102398</v>
      </c>
      <c r="K13" s="1080">
        <v>1937.6926777646913</v>
      </c>
      <c r="L13" s="1080">
        <v>1391.7208582129999</v>
      </c>
      <c r="M13" s="1080">
        <v>545.97181955169128</v>
      </c>
      <c r="N13" s="1075">
        <v>11690.234845822064</v>
      </c>
    </row>
    <row r="14" spans="1:14">
      <c r="A14" s="1083">
        <v>9</v>
      </c>
      <c r="B14" s="1093" t="s">
        <v>845</v>
      </c>
      <c r="C14" s="1078">
        <v>7</v>
      </c>
      <c r="D14" s="1081">
        <v>47417</v>
      </c>
      <c r="E14" s="1080">
        <v>788.29377179699998</v>
      </c>
      <c r="F14" s="1080">
        <v>322.37005946600004</v>
      </c>
      <c r="G14" s="1080">
        <v>465.92371233099988</v>
      </c>
      <c r="H14" s="1079">
        <v>9570.0856389227101</v>
      </c>
      <c r="I14" s="1078">
        <v>11</v>
      </c>
      <c r="J14" s="1081">
        <v>88502</v>
      </c>
      <c r="K14" s="1080">
        <v>8421.7219429649995</v>
      </c>
      <c r="L14" s="1080">
        <v>1942.634423036</v>
      </c>
      <c r="M14" s="1080">
        <v>6479.0875199290003</v>
      </c>
      <c r="N14" s="1075">
        <v>20241.534020191135</v>
      </c>
    </row>
    <row r="15" spans="1:14">
      <c r="A15" s="1083">
        <v>10</v>
      </c>
      <c r="B15" s="1093" t="s">
        <v>846</v>
      </c>
      <c r="C15" s="1078">
        <v>22</v>
      </c>
      <c r="D15" s="1081">
        <v>227917</v>
      </c>
      <c r="E15" s="1080">
        <v>3245.1869369369233</v>
      </c>
      <c r="F15" s="1080">
        <v>3165.1813504759998</v>
      </c>
      <c r="G15" s="1080">
        <v>80.005586460922984</v>
      </c>
      <c r="H15" s="1079">
        <v>30470.287422671317</v>
      </c>
      <c r="I15" s="1078">
        <v>22</v>
      </c>
      <c r="J15" s="1081">
        <v>223158</v>
      </c>
      <c r="K15" s="1080">
        <v>8712.7826370085386</v>
      </c>
      <c r="L15" s="1080">
        <v>7071.3224475119996</v>
      </c>
      <c r="M15" s="1080">
        <v>1641.4601894965383</v>
      </c>
      <c r="N15" s="1075">
        <v>35276.887300269424</v>
      </c>
    </row>
    <row r="16" spans="1:14">
      <c r="A16" s="1083">
        <v>11</v>
      </c>
      <c r="B16" s="1093" t="s">
        <v>847</v>
      </c>
      <c r="C16" s="1078">
        <v>21</v>
      </c>
      <c r="D16" s="1081">
        <v>604977</v>
      </c>
      <c r="E16" s="1080">
        <v>19749.604812980189</v>
      </c>
      <c r="F16" s="1080">
        <v>18579.33192511852</v>
      </c>
      <c r="G16" s="1080">
        <v>1170.2728878616622</v>
      </c>
      <c r="H16" s="1079">
        <v>137775.07229674602</v>
      </c>
      <c r="I16" s="1078">
        <v>21</v>
      </c>
      <c r="J16" s="1081">
        <v>529188</v>
      </c>
      <c r="K16" s="1080">
        <v>60445.886827367671</v>
      </c>
      <c r="L16" s="1080">
        <v>46306.77397217854</v>
      </c>
      <c r="M16" s="1080">
        <v>14139.112855189138</v>
      </c>
      <c r="N16" s="1075">
        <v>171243.01763579805</v>
      </c>
    </row>
    <row r="17" spans="1:14">
      <c r="A17" s="1083">
        <v>12</v>
      </c>
      <c r="B17" s="1093" t="s">
        <v>848</v>
      </c>
      <c r="C17" s="1078">
        <v>14</v>
      </c>
      <c r="D17" s="1081">
        <v>227228</v>
      </c>
      <c r="E17" s="1080">
        <v>668.23744856463918</v>
      </c>
      <c r="F17" s="1080">
        <v>2383.9553721819998</v>
      </c>
      <c r="G17" s="1080">
        <v>-1715.7179236173611</v>
      </c>
      <c r="H17" s="1079">
        <v>23929.930134168535</v>
      </c>
      <c r="I17" s="1078">
        <v>14</v>
      </c>
      <c r="J17" s="1081">
        <v>184077</v>
      </c>
      <c r="K17" s="1080">
        <v>481.44338226764609</v>
      </c>
      <c r="L17" s="1080">
        <v>4185.4527402436306</v>
      </c>
      <c r="M17" s="1080">
        <v>-3704.009357975985</v>
      </c>
      <c r="N17" s="1075">
        <v>20746.496041474307</v>
      </c>
    </row>
    <row r="18" spans="1:14">
      <c r="A18" s="1083">
        <v>13</v>
      </c>
      <c r="B18" s="1093" t="s">
        <v>849</v>
      </c>
      <c r="C18" s="1078">
        <v>22</v>
      </c>
      <c r="D18" s="1081">
        <v>274697</v>
      </c>
      <c r="E18" s="1080">
        <v>4673.2245475154232</v>
      </c>
      <c r="F18" s="1080">
        <v>8850.6077761527849</v>
      </c>
      <c r="G18" s="1080">
        <v>-4177.3832286373608</v>
      </c>
      <c r="H18" s="1079">
        <v>79633.739745628773</v>
      </c>
      <c r="I18" s="1078">
        <v>22</v>
      </c>
      <c r="J18" s="1081">
        <v>237444</v>
      </c>
      <c r="K18" s="1080">
        <v>13285.501272240532</v>
      </c>
      <c r="L18" s="1080">
        <v>19968.72503903231</v>
      </c>
      <c r="M18" s="1080">
        <v>-6683.2237667917825</v>
      </c>
      <c r="N18" s="1075">
        <v>78296.73363507491</v>
      </c>
    </row>
    <row r="19" spans="1:14">
      <c r="A19" s="1083">
        <v>14</v>
      </c>
      <c r="B19" s="1093" t="s">
        <v>850</v>
      </c>
      <c r="C19" s="1078">
        <v>21</v>
      </c>
      <c r="D19" s="1081">
        <v>180961</v>
      </c>
      <c r="E19" s="1080">
        <v>3832.7154833038803</v>
      </c>
      <c r="F19" s="1080">
        <v>2128.1309957360004</v>
      </c>
      <c r="G19" s="1080">
        <v>1704.5844875678808</v>
      </c>
      <c r="H19" s="1079">
        <v>23958.706561093528</v>
      </c>
      <c r="I19" s="1078">
        <v>21</v>
      </c>
      <c r="J19" s="1081">
        <v>208995</v>
      </c>
      <c r="K19" s="1080">
        <v>26564.71531706793</v>
      </c>
      <c r="L19" s="1080">
        <v>13736.311177412997</v>
      </c>
      <c r="M19" s="1080">
        <v>12828.404139654926</v>
      </c>
      <c r="N19" s="1075">
        <v>42233.728185849381</v>
      </c>
    </row>
    <row r="20" spans="1:14">
      <c r="A20" s="1083">
        <v>15</v>
      </c>
      <c r="B20" s="1093" t="s">
        <v>851</v>
      </c>
      <c r="C20" s="1078">
        <v>5</v>
      </c>
      <c r="D20" s="1081">
        <v>40773</v>
      </c>
      <c r="E20" s="1080">
        <v>937.98954490100004</v>
      </c>
      <c r="F20" s="1080">
        <v>826.09197179700004</v>
      </c>
      <c r="G20" s="1080">
        <v>111.89757310399999</v>
      </c>
      <c r="H20" s="1079">
        <v>4025.861107163822</v>
      </c>
      <c r="I20" s="1078">
        <v>5</v>
      </c>
      <c r="J20" s="1081">
        <v>35849</v>
      </c>
      <c r="K20" s="1080">
        <v>1825.056503106</v>
      </c>
      <c r="L20" s="1080">
        <v>2038.8098233286066</v>
      </c>
      <c r="M20" s="1080">
        <v>-213.75332022260656</v>
      </c>
      <c r="N20" s="1075">
        <v>4832.0647409244821</v>
      </c>
    </row>
    <row r="21" spans="1:14">
      <c r="A21" s="1083">
        <v>16</v>
      </c>
      <c r="B21" s="1093" t="s">
        <v>852</v>
      </c>
      <c r="C21" s="1078">
        <v>13</v>
      </c>
      <c r="D21" s="1081">
        <v>228427</v>
      </c>
      <c r="E21" s="1080">
        <v>26803.775064089456</v>
      </c>
      <c r="F21" s="1080">
        <v>24002.093512246996</v>
      </c>
      <c r="G21" s="1080">
        <v>2801.681551842461</v>
      </c>
      <c r="H21" s="1079">
        <v>58909.810950913612</v>
      </c>
      <c r="I21" s="1078">
        <v>12</v>
      </c>
      <c r="J21" s="1081">
        <v>198785</v>
      </c>
      <c r="K21" s="1080">
        <v>16244.756396829302</v>
      </c>
      <c r="L21" s="1080">
        <v>19419.879010117573</v>
      </c>
      <c r="M21" s="1080">
        <v>-3175.1226132882716</v>
      </c>
      <c r="N21" s="1075">
        <v>51417.030687065504</v>
      </c>
    </row>
    <row r="22" spans="1:14">
      <c r="A22" s="1083"/>
      <c r="B22" s="1091" t="s">
        <v>853</v>
      </c>
      <c r="C22" s="1087">
        <v>312</v>
      </c>
      <c r="D22" s="1090">
        <v>7259960</v>
      </c>
      <c r="E22" s="1089">
        <v>5022671.6795602785</v>
      </c>
      <c r="F22" s="1089">
        <v>4950115.0377401337</v>
      </c>
      <c r="G22" s="1089">
        <v>72556.64182014433</v>
      </c>
      <c r="H22" s="1088">
        <v>1305205.2262607885</v>
      </c>
      <c r="I22" s="1087">
        <v>317</v>
      </c>
      <c r="J22" s="1090">
        <v>6824169</v>
      </c>
      <c r="K22" s="1089">
        <v>8866818.2454124335</v>
      </c>
      <c r="L22" s="1089">
        <v>8647901.7210918181</v>
      </c>
      <c r="M22" s="1089">
        <v>218916.52432061269</v>
      </c>
      <c r="N22" s="1084">
        <v>1567477.2866076003</v>
      </c>
    </row>
    <row r="23" spans="1:14">
      <c r="A23" s="1083"/>
      <c r="B23" s="1082"/>
      <c r="C23" s="1078"/>
      <c r="D23" s="1081"/>
      <c r="E23" s="1080"/>
      <c r="F23" s="1080"/>
      <c r="G23" s="1080"/>
      <c r="H23" s="1079"/>
      <c r="I23" s="1095"/>
      <c r="J23" s="1094"/>
      <c r="K23" s="1080"/>
      <c r="L23" s="1080"/>
      <c r="M23" s="1080"/>
      <c r="N23" s="1075"/>
    </row>
    <row r="24" spans="1:14">
      <c r="A24" s="1099" t="s">
        <v>854</v>
      </c>
      <c r="B24" s="1091" t="s">
        <v>855</v>
      </c>
      <c r="C24" s="1078"/>
      <c r="D24" s="1081"/>
      <c r="E24" s="1080"/>
      <c r="F24" s="1080"/>
      <c r="G24" s="1080"/>
      <c r="H24" s="1079"/>
      <c r="I24" s="1095"/>
      <c r="J24" s="1094"/>
      <c r="K24" s="1080"/>
      <c r="L24" s="1080"/>
      <c r="M24" s="1080"/>
      <c r="N24" s="1075"/>
    </row>
    <row r="25" spans="1:14">
      <c r="A25" s="1083">
        <v>17</v>
      </c>
      <c r="B25" s="1100" t="s">
        <v>856</v>
      </c>
      <c r="C25" s="1078">
        <v>19</v>
      </c>
      <c r="D25" s="1081">
        <v>4281290</v>
      </c>
      <c r="E25" s="1080">
        <v>5316.09</v>
      </c>
      <c r="F25" s="1080">
        <v>4270.59</v>
      </c>
      <c r="G25" s="1080">
        <v>1045.49</v>
      </c>
      <c r="H25" s="1079">
        <v>78415.3</v>
      </c>
      <c r="I25" s="1078">
        <v>29</v>
      </c>
      <c r="J25" s="1081">
        <v>8858996</v>
      </c>
      <c r="K25" s="1080">
        <v>52455.156211155176</v>
      </c>
      <c r="L25" s="1080">
        <v>19010.807089723348</v>
      </c>
      <c r="M25" s="1080">
        <v>33444.349121431835</v>
      </c>
      <c r="N25" s="1075">
        <v>180798.64601413044</v>
      </c>
    </row>
    <row r="26" spans="1:14">
      <c r="A26" s="1083">
        <v>18</v>
      </c>
      <c r="B26" s="1100" t="s">
        <v>857</v>
      </c>
      <c r="C26" s="1078">
        <v>31</v>
      </c>
      <c r="D26" s="1081">
        <v>12937115</v>
      </c>
      <c r="E26" s="1080">
        <v>9006.39</v>
      </c>
      <c r="F26" s="1080">
        <v>12365.66</v>
      </c>
      <c r="G26" s="1080">
        <v>-3359.26</v>
      </c>
      <c r="H26" s="1079">
        <v>259583.23</v>
      </c>
      <c r="I26" s="1078">
        <v>32</v>
      </c>
      <c r="J26" s="1081">
        <v>15529618</v>
      </c>
      <c r="K26" s="1080">
        <v>52962.860073760567</v>
      </c>
      <c r="L26" s="1080">
        <v>37884.102386274397</v>
      </c>
      <c r="M26" s="1080">
        <v>15078.757687486161</v>
      </c>
      <c r="N26" s="1075">
        <v>358671.86505048297</v>
      </c>
    </row>
    <row r="27" spans="1:14">
      <c r="A27" s="1083">
        <v>19</v>
      </c>
      <c r="B27" s="1100" t="s">
        <v>858</v>
      </c>
      <c r="C27" s="1078">
        <v>26</v>
      </c>
      <c r="D27" s="1081">
        <v>7986403</v>
      </c>
      <c r="E27" s="1080">
        <v>9033.5400000000009</v>
      </c>
      <c r="F27" s="1080">
        <v>6014.88</v>
      </c>
      <c r="G27" s="1080">
        <v>3018.66</v>
      </c>
      <c r="H27" s="1079">
        <v>148217.79999999999</v>
      </c>
      <c r="I27" s="1078">
        <v>31</v>
      </c>
      <c r="J27" s="1081">
        <v>11329719</v>
      </c>
      <c r="K27" s="1080">
        <v>54197.89674717038</v>
      </c>
      <c r="L27" s="1080">
        <v>23387.04514263252</v>
      </c>
      <c r="M27" s="1080">
        <v>30810.851604537849</v>
      </c>
      <c r="N27" s="1075">
        <v>270774.49257461331</v>
      </c>
    </row>
    <row r="28" spans="1:14">
      <c r="A28" s="1083">
        <v>20</v>
      </c>
      <c r="B28" s="1100" t="s">
        <v>859</v>
      </c>
      <c r="C28" s="1078">
        <v>29</v>
      </c>
      <c r="D28" s="1081">
        <v>11049628</v>
      </c>
      <c r="E28" s="1080">
        <v>12644.72</v>
      </c>
      <c r="F28" s="1080">
        <v>7909.58</v>
      </c>
      <c r="G28" s="1080">
        <v>4735.1400000000003</v>
      </c>
      <c r="H28" s="1079">
        <v>218145.99</v>
      </c>
      <c r="I28" s="1078">
        <v>29</v>
      </c>
      <c r="J28" s="1081">
        <v>19729172</v>
      </c>
      <c r="K28" s="1080">
        <v>67340.309349513162</v>
      </c>
      <c r="L28" s="1080">
        <v>37924.843360932282</v>
      </c>
      <c r="M28" s="1080">
        <v>29415.465988580858</v>
      </c>
      <c r="N28" s="1075">
        <v>399784.17361208505</v>
      </c>
    </row>
    <row r="29" spans="1:14">
      <c r="A29" s="1083">
        <v>21</v>
      </c>
      <c r="B29" s="1100" t="s">
        <v>860</v>
      </c>
      <c r="C29" s="1078">
        <v>24</v>
      </c>
      <c r="D29" s="1081">
        <v>12267299</v>
      </c>
      <c r="E29" s="1080">
        <v>16076.07</v>
      </c>
      <c r="F29" s="1080">
        <v>5139.37</v>
      </c>
      <c r="G29" s="1080">
        <v>10936.69</v>
      </c>
      <c r="H29" s="1079">
        <v>168434.34</v>
      </c>
      <c r="I29" s="1078">
        <v>29</v>
      </c>
      <c r="J29" s="1081">
        <v>24035920</v>
      </c>
      <c r="K29" s="1080">
        <v>65763.743640630186</v>
      </c>
      <c r="L29" s="1080">
        <v>37625.971396758127</v>
      </c>
      <c r="M29" s="1080">
        <v>28137.772243872063</v>
      </c>
      <c r="N29" s="1075">
        <v>329245.29654191382</v>
      </c>
    </row>
    <row r="30" spans="1:14">
      <c r="A30" s="1083">
        <v>22</v>
      </c>
      <c r="B30" s="1100" t="s">
        <v>861</v>
      </c>
      <c r="C30" s="1078">
        <v>9</v>
      </c>
      <c r="D30" s="1081">
        <v>752821</v>
      </c>
      <c r="E30" s="1080">
        <v>1394.39</v>
      </c>
      <c r="F30" s="1080">
        <v>584.84</v>
      </c>
      <c r="G30" s="1080">
        <v>809.55</v>
      </c>
      <c r="H30" s="1079">
        <v>16236.99</v>
      </c>
      <c r="I30" s="1078">
        <v>10</v>
      </c>
      <c r="J30" s="1081">
        <v>1171677</v>
      </c>
      <c r="K30" s="1080">
        <v>8421.8105924869997</v>
      </c>
      <c r="L30" s="1080">
        <v>3429.1560982453566</v>
      </c>
      <c r="M30" s="1080">
        <v>4992.654494241644</v>
      </c>
      <c r="N30" s="1075">
        <v>31554.41112926304</v>
      </c>
    </row>
    <row r="31" spans="1:14">
      <c r="A31" s="1083">
        <v>23</v>
      </c>
      <c r="B31" s="1100" t="s">
        <v>862</v>
      </c>
      <c r="C31" s="1078">
        <v>23</v>
      </c>
      <c r="D31" s="1081">
        <v>4936198</v>
      </c>
      <c r="E31" s="1080">
        <v>6433.32</v>
      </c>
      <c r="F31" s="1080">
        <v>3320.92</v>
      </c>
      <c r="G31" s="1080">
        <v>3112.4</v>
      </c>
      <c r="H31" s="1079">
        <v>104685.73</v>
      </c>
      <c r="I31" s="1078">
        <v>23</v>
      </c>
      <c r="J31" s="1081">
        <v>7999203</v>
      </c>
      <c r="K31" s="1080">
        <v>33372.531387929674</v>
      </c>
      <c r="L31" s="1080">
        <v>16032.761152198756</v>
      </c>
      <c r="M31" s="1080">
        <v>17339.77023573091</v>
      </c>
      <c r="N31" s="1075">
        <v>188290.38708401806</v>
      </c>
    </row>
    <row r="32" spans="1:14">
      <c r="A32" s="1083">
        <v>24</v>
      </c>
      <c r="B32" s="1100" t="s">
        <v>863</v>
      </c>
      <c r="C32" s="1078">
        <v>27</v>
      </c>
      <c r="D32" s="1081">
        <v>5232806</v>
      </c>
      <c r="E32" s="1080">
        <v>4795.54</v>
      </c>
      <c r="F32" s="1080">
        <v>6888.55</v>
      </c>
      <c r="G32" s="1080">
        <v>-2093.0100000000002</v>
      </c>
      <c r="H32" s="1079">
        <v>109698.37</v>
      </c>
      <c r="I32" s="1078">
        <v>28</v>
      </c>
      <c r="J32" s="1081">
        <v>5159573</v>
      </c>
      <c r="K32" s="1080">
        <v>18939.804108201213</v>
      </c>
      <c r="L32" s="1080">
        <v>19258.589197594843</v>
      </c>
      <c r="M32" s="1080">
        <v>-318.78508939362365</v>
      </c>
      <c r="N32" s="1075">
        <v>146287.53063429275</v>
      </c>
    </row>
    <row r="33" spans="1:14">
      <c r="A33" s="1083">
        <v>25</v>
      </c>
      <c r="B33" s="1100" t="s">
        <v>864</v>
      </c>
      <c r="C33" s="1078">
        <v>130</v>
      </c>
      <c r="D33" s="1081">
        <v>13344178</v>
      </c>
      <c r="E33" s="1080">
        <v>13411.02</v>
      </c>
      <c r="F33" s="1080">
        <v>12506.16</v>
      </c>
      <c r="G33" s="1080">
        <v>904.86</v>
      </c>
      <c r="H33" s="1079">
        <v>196178.06</v>
      </c>
      <c r="I33" s="1078">
        <v>202</v>
      </c>
      <c r="J33" s="1081">
        <v>29848837</v>
      </c>
      <c r="K33" s="1080">
        <v>197677.18884178612</v>
      </c>
      <c r="L33" s="1080">
        <v>65919.789454743543</v>
      </c>
      <c r="M33" s="1080">
        <v>131757.39938704253</v>
      </c>
      <c r="N33" s="1075">
        <v>472698.0703311449</v>
      </c>
    </row>
    <row r="34" spans="1:14">
      <c r="A34" s="1083">
        <v>26</v>
      </c>
      <c r="B34" s="1100" t="s">
        <v>865</v>
      </c>
      <c r="C34" s="1078">
        <v>43</v>
      </c>
      <c r="D34" s="1081">
        <v>15301801</v>
      </c>
      <c r="E34" s="1080">
        <v>4541.6899999999996</v>
      </c>
      <c r="F34" s="1080">
        <v>5459.99</v>
      </c>
      <c r="G34" s="1080">
        <v>-918.31</v>
      </c>
      <c r="H34" s="1079">
        <v>171034.5</v>
      </c>
      <c r="I34" s="1078">
        <v>42</v>
      </c>
      <c r="J34" s="1081">
        <v>16839209</v>
      </c>
      <c r="K34" s="1080">
        <v>18074.42229308889</v>
      </c>
      <c r="L34" s="1080">
        <v>18915.45165775136</v>
      </c>
      <c r="M34" s="1080">
        <v>-841.02936466246229</v>
      </c>
      <c r="N34" s="1075">
        <v>241311.27821929849</v>
      </c>
    </row>
    <row r="35" spans="1:14">
      <c r="A35" s="1083">
        <v>27</v>
      </c>
      <c r="B35" s="1100" t="s">
        <v>866</v>
      </c>
      <c r="C35" s="1078">
        <v>36</v>
      </c>
      <c r="D35" s="1081">
        <v>12784279</v>
      </c>
      <c r="E35" s="1080">
        <v>11599.9</v>
      </c>
      <c r="F35" s="1080">
        <v>11434.04</v>
      </c>
      <c r="G35" s="1080">
        <v>165.86</v>
      </c>
      <c r="H35" s="1079">
        <v>272743.18</v>
      </c>
      <c r="I35" s="1078">
        <v>39</v>
      </c>
      <c r="J35" s="1081">
        <v>16994903</v>
      </c>
      <c r="K35" s="1080">
        <v>72985.417087440321</v>
      </c>
      <c r="L35" s="1080">
        <v>39822.441377906129</v>
      </c>
      <c r="M35" s="1080">
        <v>33162.975709534214</v>
      </c>
      <c r="N35" s="1075">
        <v>438132.39162886067</v>
      </c>
    </row>
    <row r="36" spans="1:14">
      <c r="A36" s="1083"/>
      <c r="B36" s="1091" t="s">
        <v>867</v>
      </c>
      <c r="C36" s="1087">
        <v>397</v>
      </c>
      <c r="D36" s="1090">
        <v>100873818</v>
      </c>
      <c r="E36" s="1089">
        <v>94252.68</v>
      </c>
      <c r="F36" s="1089">
        <v>75894.570000000007</v>
      </c>
      <c r="G36" s="1089">
        <v>18358.080000000002</v>
      </c>
      <c r="H36" s="1088">
        <v>1743373.48</v>
      </c>
      <c r="I36" s="1087">
        <v>494</v>
      </c>
      <c r="J36" s="1090">
        <v>157496827</v>
      </c>
      <c r="K36" s="1089">
        <v>642191.14033316262</v>
      </c>
      <c r="L36" s="1089">
        <v>319210.95831476065</v>
      </c>
      <c r="M36" s="1089">
        <v>322980.18201840197</v>
      </c>
      <c r="N36" s="1084">
        <v>3057548.5428201035</v>
      </c>
    </row>
    <row r="37" spans="1:14">
      <c r="A37" s="1083"/>
      <c r="B37" s="1082"/>
      <c r="C37" s="1078"/>
      <c r="D37" s="1081"/>
      <c r="E37" s="1080"/>
      <c r="F37" s="1080"/>
      <c r="G37" s="1080"/>
      <c r="H37" s="1079"/>
      <c r="I37" s="1095"/>
      <c r="J37" s="1094"/>
      <c r="K37" s="1080"/>
      <c r="L37" s="1080"/>
      <c r="M37" s="1080"/>
      <c r="N37" s="1075"/>
    </row>
    <row r="38" spans="1:14">
      <c r="A38" s="1099" t="s">
        <v>868</v>
      </c>
      <c r="B38" s="1091" t="s">
        <v>869</v>
      </c>
      <c r="C38" s="1078"/>
      <c r="D38" s="1081"/>
      <c r="E38" s="1080"/>
      <c r="F38" s="1080"/>
      <c r="G38" s="1080"/>
      <c r="H38" s="1079"/>
      <c r="I38" s="1095"/>
      <c r="J38" s="1094"/>
      <c r="K38" s="1080"/>
      <c r="L38" s="1080"/>
      <c r="M38" s="1080"/>
      <c r="N38" s="1075"/>
    </row>
    <row r="39" spans="1:14">
      <c r="A39" s="1083">
        <v>28</v>
      </c>
      <c r="B39" s="1100" t="s">
        <v>870</v>
      </c>
      <c r="C39" s="1078">
        <v>20</v>
      </c>
      <c r="D39" s="1081">
        <v>519553</v>
      </c>
      <c r="E39" s="1080">
        <v>1094.69</v>
      </c>
      <c r="F39" s="1080">
        <v>1165.98</v>
      </c>
      <c r="G39" s="1080">
        <v>-71.290000000000006</v>
      </c>
      <c r="H39" s="1079">
        <v>24158.37</v>
      </c>
      <c r="I39" s="1078">
        <v>18</v>
      </c>
      <c r="J39" s="1081">
        <v>546180</v>
      </c>
      <c r="K39" s="1080">
        <v>4270.7842312123048</v>
      </c>
      <c r="L39" s="1080">
        <v>4692.2990378857403</v>
      </c>
      <c r="M39" s="1080">
        <v>-421.51480667343492</v>
      </c>
      <c r="N39" s="1075">
        <v>28460.111380510654</v>
      </c>
    </row>
    <row r="40" spans="1:14">
      <c r="A40" s="1083">
        <v>29</v>
      </c>
      <c r="B40" s="1100" t="s">
        <v>871</v>
      </c>
      <c r="C40" s="1078">
        <v>31</v>
      </c>
      <c r="D40" s="1081">
        <v>5291966</v>
      </c>
      <c r="E40" s="1080">
        <v>5628.26</v>
      </c>
      <c r="F40" s="1080">
        <v>7445.59</v>
      </c>
      <c r="G40" s="1080">
        <v>-1817.33</v>
      </c>
      <c r="H40" s="1079">
        <v>166686.76</v>
      </c>
      <c r="I40" s="1078">
        <v>31</v>
      </c>
      <c r="J40" s="1081">
        <v>5706104</v>
      </c>
      <c r="K40" s="1080">
        <v>25839.139892207604</v>
      </c>
      <c r="L40" s="1080">
        <v>22085.541489895062</v>
      </c>
      <c r="M40" s="1080">
        <v>3753.5984023125361</v>
      </c>
      <c r="N40" s="1075">
        <v>221192.29029326842</v>
      </c>
    </row>
    <row r="41" spans="1:14">
      <c r="A41" s="1083">
        <v>30</v>
      </c>
      <c r="B41" s="1100" t="s">
        <v>872</v>
      </c>
      <c r="C41" s="1078">
        <v>29</v>
      </c>
      <c r="D41" s="1081">
        <v>4430919</v>
      </c>
      <c r="E41" s="1080">
        <v>9637.68</v>
      </c>
      <c r="F41" s="1080">
        <v>10680.04</v>
      </c>
      <c r="G41" s="1080">
        <v>-1042.3599999999999</v>
      </c>
      <c r="H41" s="1079">
        <v>204997.12</v>
      </c>
      <c r="I41" s="1078">
        <v>34</v>
      </c>
      <c r="J41" s="1081">
        <v>5055258</v>
      </c>
      <c r="K41" s="1080">
        <v>48335.068276441147</v>
      </c>
      <c r="L41" s="1080">
        <v>32729.066183312476</v>
      </c>
      <c r="M41" s="1080">
        <v>15606.002093128687</v>
      </c>
      <c r="N41" s="1075">
        <v>285622.00995199516</v>
      </c>
    </row>
    <row r="42" spans="1:14">
      <c r="A42" s="1083">
        <v>31</v>
      </c>
      <c r="B42" s="1100" t="s">
        <v>873</v>
      </c>
      <c r="C42" s="1078">
        <v>13</v>
      </c>
      <c r="D42" s="1081">
        <v>1139849</v>
      </c>
      <c r="E42" s="1080">
        <v>3726.78</v>
      </c>
      <c r="F42" s="1080">
        <v>1220.27</v>
      </c>
      <c r="G42" s="1080">
        <v>2506.52</v>
      </c>
      <c r="H42" s="1079">
        <v>31148.94</v>
      </c>
      <c r="I42" s="1078">
        <v>27</v>
      </c>
      <c r="J42" s="1081">
        <v>2846417</v>
      </c>
      <c r="K42" s="1080">
        <v>38344.130653297354</v>
      </c>
      <c r="L42" s="1080">
        <v>9579.7878981157173</v>
      </c>
      <c r="M42" s="1080">
        <v>28764.342755181642</v>
      </c>
      <c r="N42" s="1075">
        <v>103320.91000744027</v>
      </c>
    </row>
    <row r="43" spans="1:14">
      <c r="A43" s="1083">
        <v>32</v>
      </c>
      <c r="B43" s="1100" t="s">
        <v>874</v>
      </c>
      <c r="C43" s="1078">
        <v>26</v>
      </c>
      <c r="D43" s="1081">
        <v>435281</v>
      </c>
      <c r="E43" s="1080">
        <v>29686.63</v>
      </c>
      <c r="F43" s="1080">
        <v>15965.01</v>
      </c>
      <c r="G43" s="1080">
        <v>13721.62</v>
      </c>
      <c r="H43" s="1079">
        <v>80625.37</v>
      </c>
      <c r="I43" s="1078">
        <v>31</v>
      </c>
      <c r="J43" s="1081">
        <v>573073</v>
      </c>
      <c r="K43" s="1080">
        <v>215360.9834814005</v>
      </c>
      <c r="L43" s="1080">
        <v>169590.35597426275</v>
      </c>
      <c r="M43" s="1080">
        <v>45770.627507137811</v>
      </c>
      <c r="N43" s="1075">
        <v>196063.66635785185</v>
      </c>
    </row>
    <row r="44" spans="1:14">
      <c r="A44" s="1083">
        <v>33</v>
      </c>
      <c r="B44" s="1100" t="s">
        <v>875</v>
      </c>
      <c r="C44" s="1078">
        <v>22</v>
      </c>
      <c r="D44" s="1081">
        <v>362326</v>
      </c>
      <c r="E44" s="1080">
        <v>2495.87</v>
      </c>
      <c r="F44" s="1080">
        <v>1771.98</v>
      </c>
      <c r="G44" s="1080">
        <v>723.89</v>
      </c>
      <c r="H44" s="1079">
        <v>17888.919999999998</v>
      </c>
      <c r="I44" s="1078">
        <v>22</v>
      </c>
      <c r="J44" s="1081">
        <v>470610</v>
      </c>
      <c r="K44" s="1080">
        <v>24678.946932602899</v>
      </c>
      <c r="L44" s="1080">
        <v>13744.488002776086</v>
      </c>
      <c r="M44" s="1080">
        <v>10934.458929826815</v>
      </c>
      <c r="N44" s="1075">
        <v>41876.731055427495</v>
      </c>
    </row>
    <row r="45" spans="1:14">
      <c r="A45" s="1083"/>
      <c r="B45" s="1091" t="s">
        <v>876</v>
      </c>
      <c r="C45" s="1087">
        <v>141</v>
      </c>
      <c r="D45" s="1090">
        <v>12179894</v>
      </c>
      <c r="E45" s="1089">
        <v>52269.91</v>
      </c>
      <c r="F45" s="1089">
        <v>38248.870000000003</v>
      </c>
      <c r="G45" s="1089">
        <v>14021.04</v>
      </c>
      <c r="H45" s="1088">
        <v>525505.48</v>
      </c>
      <c r="I45" s="1087">
        <v>163</v>
      </c>
      <c r="J45" s="1090">
        <v>15197642</v>
      </c>
      <c r="K45" s="1089">
        <v>356829.05346716184</v>
      </c>
      <c r="L45" s="1089">
        <v>252421.53858624783</v>
      </c>
      <c r="M45" s="1089">
        <v>104407.51488091405</v>
      </c>
      <c r="N45" s="1084">
        <v>876535.71904649376</v>
      </c>
    </row>
    <row r="46" spans="1:14">
      <c r="A46" s="1083"/>
      <c r="B46" s="1082"/>
      <c r="C46" s="1078"/>
      <c r="D46" s="1081"/>
      <c r="E46" s="1080"/>
      <c r="F46" s="1080"/>
      <c r="G46" s="1080"/>
      <c r="H46" s="1079"/>
      <c r="I46" s="1095"/>
      <c r="J46" s="1094"/>
      <c r="K46" s="1080"/>
      <c r="L46" s="1080"/>
      <c r="M46" s="1080"/>
      <c r="N46" s="1075"/>
    </row>
    <row r="47" spans="1:14">
      <c r="A47" s="1099" t="s">
        <v>877</v>
      </c>
      <c r="B47" s="1091" t="s">
        <v>878</v>
      </c>
      <c r="C47" s="1078"/>
      <c r="D47" s="1081"/>
      <c r="E47" s="1080"/>
      <c r="F47" s="1080"/>
      <c r="G47" s="1080"/>
      <c r="H47" s="1079"/>
      <c r="I47" s="1095"/>
      <c r="J47" s="1094"/>
      <c r="K47" s="1080"/>
      <c r="L47" s="1080"/>
      <c r="M47" s="1080"/>
      <c r="N47" s="1075"/>
    </row>
    <row r="48" spans="1:14">
      <c r="A48" s="1083">
        <v>34</v>
      </c>
      <c r="B48" s="1100" t="s">
        <v>879</v>
      </c>
      <c r="C48" s="1078">
        <v>26</v>
      </c>
      <c r="D48" s="1081">
        <v>2774489</v>
      </c>
      <c r="E48" s="1080">
        <v>701.19</v>
      </c>
      <c r="F48" s="1080">
        <v>435.96</v>
      </c>
      <c r="G48" s="1080">
        <v>265.23</v>
      </c>
      <c r="H48" s="1079">
        <v>20199.11</v>
      </c>
      <c r="I48" s="1078">
        <v>29</v>
      </c>
      <c r="J48" s="1081">
        <v>2982418</v>
      </c>
      <c r="K48" s="1080">
        <v>3309.528096190475</v>
      </c>
      <c r="L48" s="1080">
        <v>1687.1777137424288</v>
      </c>
      <c r="M48" s="1080">
        <v>1622.3503824480465</v>
      </c>
      <c r="N48" s="1075">
        <v>30128.004647779126</v>
      </c>
    </row>
    <row r="49" spans="1:14">
      <c r="A49" s="1083">
        <v>35</v>
      </c>
      <c r="B49" s="1100" t="s">
        <v>880</v>
      </c>
      <c r="C49" s="1078">
        <v>10</v>
      </c>
      <c r="D49" s="1081">
        <v>2933164</v>
      </c>
      <c r="E49" s="1080">
        <v>336.48</v>
      </c>
      <c r="F49" s="1080">
        <v>182.65</v>
      </c>
      <c r="G49" s="1080">
        <v>153.83000000000001</v>
      </c>
      <c r="H49" s="1079">
        <v>15887.98</v>
      </c>
      <c r="I49" s="1078">
        <v>12</v>
      </c>
      <c r="J49" s="1081">
        <v>3049707</v>
      </c>
      <c r="K49" s="1080">
        <v>1655.2643007090001</v>
      </c>
      <c r="L49" s="1080">
        <v>715.6953276843725</v>
      </c>
      <c r="M49" s="1080">
        <v>939.56897302462789</v>
      </c>
      <c r="N49" s="1075">
        <v>22728.075609797706</v>
      </c>
    </row>
    <row r="50" spans="1:14">
      <c r="A50" s="1083"/>
      <c r="B50" s="1091" t="s">
        <v>881</v>
      </c>
      <c r="C50" s="1087">
        <v>36</v>
      </c>
      <c r="D50" s="1090">
        <v>5707653</v>
      </c>
      <c r="E50" s="1089">
        <v>1037.67</v>
      </c>
      <c r="F50" s="1089">
        <v>618.62</v>
      </c>
      <c r="G50" s="1089">
        <v>419.06</v>
      </c>
      <c r="H50" s="1088">
        <v>36087.08</v>
      </c>
      <c r="I50" s="1087">
        <v>41</v>
      </c>
      <c r="J50" s="1090">
        <v>6032125</v>
      </c>
      <c r="K50" s="1089">
        <v>4964.7923968994746</v>
      </c>
      <c r="L50" s="1089">
        <v>2402.8730414268011</v>
      </c>
      <c r="M50" s="1089">
        <v>2561.9193554726744</v>
      </c>
      <c r="N50" s="1084">
        <v>52856.080257576832</v>
      </c>
    </row>
    <row r="51" spans="1:14">
      <c r="A51" s="1083"/>
      <c r="B51" s="1082"/>
      <c r="C51" s="1078"/>
      <c r="D51" s="1081"/>
      <c r="E51" s="1080"/>
      <c r="F51" s="1080"/>
      <c r="G51" s="1080"/>
      <c r="H51" s="1079"/>
      <c r="I51" s="1095"/>
      <c r="J51" s="1094"/>
      <c r="K51" s="1080"/>
      <c r="L51" s="1080"/>
      <c r="M51" s="1080"/>
      <c r="N51" s="1075"/>
    </row>
    <row r="52" spans="1:14">
      <c r="A52" s="1099" t="s">
        <v>882</v>
      </c>
      <c r="B52" s="1091" t="s">
        <v>883</v>
      </c>
      <c r="C52" s="1078"/>
      <c r="D52" s="1081"/>
      <c r="E52" s="1080"/>
      <c r="F52" s="1080"/>
      <c r="G52" s="1080"/>
      <c r="H52" s="1079"/>
      <c r="I52" s="1095"/>
      <c r="J52" s="1094"/>
      <c r="K52" s="1080"/>
      <c r="L52" s="1080"/>
      <c r="M52" s="1080"/>
      <c r="N52" s="1075"/>
    </row>
    <row r="53" spans="1:14">
      <c r="A53" s="1083">
        <v>36</v>
      </c>
      <c r="B53" s="1093" t="s">
        <v>884</v>
      </c>
      <c r="C53" s="1078">
        <v>185</v>
      </c>
      <c r="D53" s="1081">
        <v>4495761</v>
      </c>
      <c r="E53" s="1080">
        <v>9475.4699999999993</v>
      </c>
      <c r="F53" s="1080">
        <v>10125.17</v>
      </c>
      <c r="G53" s="1080">
        <v>-649.69000000000005</v>
      </c>
      <c r="H53" s="1079">
        <v>175468.04</v>
      </c>
      <c r="I53" s="1078">
        <v>282</v>
      </c>
      <c r="J53" s="1081">
        <v>12545582</v>
      </c>
      <c r="K53" s="1080">
        <v>89295.105399691485</v>
      </c>
      <c r="L53" s="1080">
        <v>42921.833460795438</v>
      </c>
      <c r="M53" s="1080">
        <v>46373.271938896061</v>
      </c>
      <c r="N53" s="1075">
        <v>275077.21311912325</v>
      </c>
    </row>
    <row r="54" spans="1:14">
      <c r="A54" s="1083">
        <v>37</v>
      </c>
      <c r="B54" s="1093" t="s">
        <v>885</v>
      </c>
      <c r="C54" s="1078">
        <v>13</v>
      </c>
      <c r="D54" s="1081">
        <v>4752363</v>
      </c>
      <c r="E54" s="1080">
        <v>605.99</v>
      </c>
      <c r="F54" s="1080">
        <v>308.01</v>
      </c>
      <c r="G54" s="1080">
        <v>297.97000000000003</v>
      </c>
      <c r="H54" s="1079">
        <v>22339.39</v>
      </c>
      <c r="I54" s="1078">
        <v>18</v>
      </c>
      <c r="J54" s="1081">
        <v>6405088</v>
      </c>
      <c r="K54" s="1080">
        <v>11779.698145570999</v>
      </c>
      <c r="L54" s="1080">
        <v>2581.6241407129996</v>
      </c>
      <c r="M54" s="1080">
        <v>9198.0740048579974</v>
      </c>
      <c r="N54" s="1075">
        <v>44595.597550545914</v>
      </c>
    </row>
    <row r="55" spans="1:14">
      <c r="A55" s="1083">
        <v>38</v>
      </c>
      <c r="B55" s="1093" t="s">
        <v>886</v>
      </c>
      <c r="C55" s="1078">
        <v>161</v>
      </c>
      <c r="D55" s="1081">
        <v>12124531</v>
      </c>
      <c r="E55" s="1080">
        <v>28829.61</v>
      </c>
      <c r="F55" s="1080">
        <v>14113.07</v>
      </c>
      <c r="G55" s="1080">
        <v>14716.54</v>
      </c>
      <c r="H55" s="1079">
        <v>538872.99</v>
      </c>
      <c r="I55" s="1078">
        <v>216</v>
      </c>
      <c r="J55" s="1081">
        <v>18596766</v>
      </c>
      <c r="K55" s="1080">
        <v>162582.34614830898</v>
      </c>
      <c r="L55" s="1080">
        <v>110335.03154909282</v>
      </c>
      <c r="M55" s="1080">
        <v>52247.314599216166</v>
      </c>
      <c r="N55" s="1075">
        <v>765375.19989078934</v>
      </c>
    </row>
    <row r="56" spans="1:14">
      <c r="A56" s="1083">
        <v>39</v>
      </c>
      <c r="B56" s="1093" t="s">
        <v>887</v>
      </c>
      <c r="C56" s="1078">
        <v>50</v>
      </c>
      <c r="D56" s="1081">
        <v>1348079</v>
      </c>
      <c r="E56" s="1080">
        <v>781.08</v>
      </c>
      <c r="F56" s="1080">
        <v>1656.37</v>
      </c>
      <c r="G56" s="1080">
        <v>-875.29</v>
      </c>
      <c r="H56" s="1079">
        <v>23869.39</v>
      </c>
      <c r="I56" s="1078">
        <v>54</v>
      </c>
      <c r="J56" s="1081">
        <v>1371852</v>
      </c>
      <c r="K56" s="1080">
        <v>2658.2781484730003</v>
      </c>
      <c r="L56" s="1080">
        <v>4809.6960444215329</v>
      </c>
      <c r="M56" s="1080">
        <v>-2151.4178959485339</v>
      </c>
      <c r="N56" s="1075">
        <v>26612.792435551095</v>
      </c>
    </row>
    <row r="57" spans="1:14">
      <c r="A57" s="1083"/>
      <c r="B57" s="1091" t="s">
        <v>888</v>
      </c>
      <c r="C57" s="1087">
        <v>409</v>
      </c>
      <c r="D57" s="1090">
        <v>22720734</v>
      </c>
      <c r="E57" s="1089">
        <v>39692.15</v>
      </c>
      <c r="F57" s="1089">
        <v>26202.62</v>
      </c>
      <c r="G57" s="1089">
        <v>13489.53</v>
      </c>
      <c r="H57" s="1088">
        <v>760549.8</v>
      </c>
      <c r="I57" s="1087">
        <v>570</v>
      </c>
      <c r="J57" s="1090">
        <v>38919288</v>
      </c>
      <c r="K57" s="1089">
        <v>266315.4278420445</v>
      </c>
      <c r="L57" s="1089">
        <v>160648.18519502279</v>
      </c>
      <c r="M57" s="1089">
        <v>105667.2426470217</v>
      </c>
      <c r="N57" s="1084">
        <v>1111660.8029960096</v>
      </c>
    </row>
    <row r="58" spans="1:14">
      <c r="A58" s="1083"/>
      <c r="B58" s="1082"/>
      <c r="C58" s="1078"/>
      <c r="D58" s="1081"/>
      <c r="E58" s="1080"/>
      <c r="F58" s="1080"/>
      <c r="G58" s="1080"/>
      <c r="H58" s="1079"/>
      <c r="I58" s="1095"/>
      <c r="J58" s="1094"/>
      <c r="K58" s="1080"/>
      <c r="L58" s="1080"/>
      <c r="M58" s="1080"/>
      <c r="N58" s="1075"/>
    </row>
    <row r="59" spans="1:14">
      <c r="A59" s="1083"/>
      <c r="B59" s="1091" t="s">
        <v>889</v>
      </c>
      <c r="C59" s="1087">
        <v>1299</v>
      </c>
      <c r="D59" s="1090">
        <v>148689499</v>
      </c>
      <c r="E59" s="1089">
        <v>2630139.44</v>
      </c>
      <c r="F59" s="1089">
        <v>2445350.7799999998</v>
      </c>
      <c r="G59" s="1089">
        <v>184788.63</v>
      </c>
      <c r="H59" s="1088">
        <v>4412998.4400000004</v>
      </c>
      <c r="I59" s="1087">
        <v>1585</v>
      </c>
      <c r="J59" s="1090">
        <v>224470051</v>
      </c>
      <c r="K59" s="1089">
        <v>10137118.659451703</v>
      </c>
      <c r="L59" s="1089">
        <v>9382585.2762292773</v>
      </c>
      <c r="M59" s="1089">
        <v>754533.38322242303</v>
      </c>
      <c r="N59" s="1084">
        <v>6666078.4317277847</v>
      </c>
    </row>
    <row r="60" spans="1:14">
      <c r="A60" s="1083"/>
      <c r="B60" s="1082"/>
      <c r="C60" s="1078"/>
      <c r="D60" s="1081"/>
      <c r="E60" s="1080"/>
      <c r="F60" s="1080"/>
      <c r="G60" s="1080"/>
      <c r="H60" s="1079"/>
      <c r="I60" s="1095"/>
      <c r="J60" s="1094"/>
      <c r="K60" s="1080"/>
      <c r="L60" s="1080"/>
      <c r="M60" s="1080"/>
      <c r="N60" s="1075"/>
    </row>
    <row r="61" spans="1:14" s="595" customFormat="1">
      <c r="A61" s="1096" t="s">
        <v>890</v>
      </c>
      <c r="B61" s="1091" t="s">
        <v>891</v>
      </c>
      <c r="C61" s="1078"/>
      <c r="D61" s="1081"/>
      <c r="E61" s="1080"/>
      <c r="F61" s="1080"/>
      <c r="G61" s="1080"/>
      <c r="H61" s="1079"/>
      <c r="I61" s="1095"/>
      <c r="J61" s="1094"/>
      <c r="K61" s="1080"/>
      <c r="L61" s="1080"/>
      <c r="M61" s="1080"/>
      <c r="N61" s="1075"/>
    </row>
    <row r="62" spans="1:14">
      <c r="A62" s="1083" t="s">
        <v>835</v>
      </c>
      <c r="B62" s="1093" t="s">
        <v>836</v>
      </c>
      <c r="C62" s="1078"/>
      <c r="D62" s="1081"/>
      <c r="E62" s="1080"/>
      <c r="F62" s="1080"/>
      <c r="G62" s="1080"/>
      <c r="H62" s="1079"/>
      <c r="I62" s="1095"/>
      <c r="J62" s="1094"/>
      <c r="K62" s="1080"/>
      <c r="L62" s="1080"/>
      <c r="M62" s="1080"/>
      <c r="N62" s="1075"/>
    </row>
    <row r="63" spans="1:14">
      <c r="A63" s="1083" t="s">
        <v>892</v>
      </c>
      <c r="B63" s="1093" t="s">
        <v>893</v>
      </c>
      <c r="C63" s="1078">
        <v>92</v>
      </c>
      <c r="D63" s="1081">
        <v>134471</v>
      </c>
      <c r="E63" s="1080">
        <v>102.64</v>
      </c>
      <c r="F63" s="1080">
        <v>4850.99</v>
      </c>
      <c r="G63" s="1080">
        <v>-4748.3500000000004</v>
      </c>
      <c r="H63" s="1079">
        <v>19564.330000000002</v>
      </c>
      <c r="I63" s="1078">
        <v>80</v>
      </c>
      <c r="J63" s="1081">
        <v>68115</v>
      </c>
      <c r="K63" s="1080">
        <v>208.70588009100001</v>
      </c>
      <c r="L63" s="1080">
        <v>1088.5217587509999</v>
      </c>
      <c r="M63" s="1080">
        <v>-879.81587865999995</v>
      </c>
      <c r="N63" s="1075">
        <v>15967.307521650499</v>
      </c>
    </row>
    <row r="64" spans="1:14">
      <c r="A64" s="1083" t="s">
        <v>894</v>
      </c>
      <c r="B64" s="1093" t="s">
        <v>895</v>
      </c>
      <c r="C64" s="1078">
        <v>3</v>
      </c>
      <c r="D64" s="1081">
        <v>2883</v>
      </c>
      <c r="E64" s="1080">
        <v>0</v>
      </c>
      <c r="F64" s="1080">
        <v>533.65</v>
      </c>
      <c r="G64" s="1080">
        <v>-533.65</v>
      </c>
      <c r="H64" s="1079">
        <v>119.12</v>
      </c>
      <c r="I64" s="1078">
        <v>0</v>
      </c>
      <c r="J64" s="1081">
        <v>0</v>
      </c>
      <c r="K64" s="1080">
        <v>0</v>
      </c>
      <c r="L64" s="1080">
        <v>0</v>
      </c>
      <c r="M64" s="1080">
        <v>0</v>
      </c>
      <c r="N64" s="1075">
        <v>0</v>
      </c>
    </row>
    <row r="65" spans="1:14">
      <c r="A65" s="1083" t="s">
        <v>896</v>
      </c>
      <c r="B65" s="1093" t="s">
        <v>897</v>
      </c>
      <c r="C65" s="1078">
        <v>7</v>
      </c>
      <c r="D65" s="1081">
        <v>52</v>
      </c>
      <c r="E65" s="1080">
        <v>0</v>
      </c>
      <c r="F65" s="1080">
        <v>0</v>
      </c>
      <c r="G65" s="1080">
        <v>0</v>
      </c>
      <c r="H65" s="1079">
        <v>2055.17</v>
      </c>
      <c r="I65" s="1078">
        <v>4</v>
      </c>
      <c r="J65" s="1081">
        <v>30</v>
      </c>
      <c r="K65" s="1080">
        <v>0</v>
      </c>
      <c r="L65" s="1080">
        <v>606.48123177704792</v>
      </c>
      <c r="M65" s="1080">
        <v>-606.48123177704804</v>
      </c>
      <c r="N65" s="1075">
        <v>1093.2123343247999</v>
      </c>
    </row>
    <row r="66" spans="1:14">
      <c r="A66" s="1083" t="s">
        <v>898</v>
      </c>
      <c r="B66" s="1093" t="s">
        <v>899</v>
      </c>
      <c r="C66" s="1078">
        <v>0</v>
      </c>
      <c r="D66" s="1081">
        <v>0</v>
      </c>
      <c r="E66" s="1080">
        <v>0</v>
      </c>
      <c r="F66" s="1080">
        <v>0</v>
      </c>
      <c r="G66" s="1080">
        <v>0</v>
      </c>
      <c r="H66" s="1079">
        <v>0</v>
      </c>
      <c r="I66" s="1078">
        <v>1</v>
      </c>
      <c r="J66" s="1081">
        <v>195809</v>
      </c>
      <c r="K66" s="1080">
        <v>166.31</v>
      </c>
      <c r="L66" s="1080">
        <v>608</v>
      </c>
      <c r="M66" s="1080">
        <v>-441.69</v>
      </c>
      <c r="N66" s="1075">
        <v>5419.88</v>
      </c>
    </row>
    <row r="67" spans="1:14">
      <c r="A67" s="1083"/>
      <c r="B67" s="1091" t="s">
        <v>900</v>
      </c>
      <c r="C67" s="1087">
        <v>102</v>
      </c>
      <c r="D67" s="1090">
        <v>137406</v>
      </c>
      <c r="E67" s="1089">
        <v>102.64</v>
      </c>
      <c r="F67" s="1089">
        <v>5384.64</v>
      </c>
      <c r="G67" s="1089">
        <v>-5282</v>
      </c>
      <c r="H67" s="1088">
        <v>21738.61</v>
      </c>
      <c r="I67" s="1087">
        <v>85</v>
      </c>
      <c r="J67" s="1090">
        <v>263954</v>
      </c>
      <c r="K67" s="1089">
        <v>375.01588009099999</v>
      </c>
      <c r="L67" s="1089">
        <v>2303.002990528048</v>
      </c>
      <c r="M67" s="1089">
        <v>-1927.9871104370482</v>
      </c>
      <c r="N67" s="1084">
        <v>22480.399855975298</v>
      </c>
    </row>
    <row r="68" spans="1:14">
      <c r="A68" s="1083"/>
      <c r="B68" s="1082"/>
      <c r="C68" s="1078"/>
      <c r="D68" s="1081"/>
      <c r="E68" s="1080"/>
      <c r="F68" s="1080"/>
      <c r="G68" s="1080"/>
      <c r="H68" s="1079"/>
      <c r="I68" s="1095"/>
      <c r="J68" s="1094"/>
      <c r="K68" s="1080"/>
      <c r="L68" s="1080"/>
      <c r="M68" s="1080"/>
      <c r="N68" s="1075"/>
    </row>
    <row r="69" spans="1:14">
      <c r="A69" s="1083" t="s">
        <v>854</v>
      </c>
      <c r="B69" s="1093" t="s">
        <v>855</v>
      </c>
      <c r="C69" s="1078"/>
      <c r="D69" s="1081"/>
      <c r="E69" s="1080"/>
      <c r="F69" s="1080"/>
      <c r="G69" s="1080"/>
      <c r="H69" s="1079"/>
      <c r="I69" s="1095"/>
      <c r="J69" s="1094"/>
      <c r="K69" s="1080"/>
      <c r="L69" s="1080"/>
      <c r="M69" s="1080"/>
      <c r="N69" s="1075"/>
    </row>
    <row r="70" spans="1:14">
      <c r="A70" s="1083" t="s">
        <v>892</v>
      </c>
      <c r="B70" s="1093" t="s">
        <v>865</v>
      </c>
      <c r="C70" s="1078">
        <v>19</v>
      </c>
      <c r="D70" s="1081">
        <v>292193</v>
      </c>
      <c r="E70" s="1080">
        <v>0</v>
      </c>
      <c r="F70" s="1080">
        <v>93.94</v>
      </c>
      <c r="G70" s="1080">
        <v>-93.94</v>
      </c>
      <c r="H70" s="1079">
        <v>3723.64</v>
      </c>
      <c r="I70" s="1078">
        <v>18</v>
      </c>
      <c r="J70" s="1081">
        <v>267317</v>
      </c>
      <c r="K70" s="1080">
        <v>0</v>
      </c>
      <c r="L70" s="1080">
        <v>231.57294010775658</v>
      </c>
      <c r="M70" s="1080">
        <v>-231.57294010775658</v>
      </c>
      <c r="N70" s="1075">
        <v>4372.3706008602339</v>
      </c>
    </row>
    <row r="71" spans="1:14">
      <c r="A71" s="1083" t="s">
        <v>894</v>
      </c>
      <c r="B71" s="1093" t="s">
        <v>296</v>
      </c>
      <c r="C71" s="1078">
        <v>5</v>
      </c>
      <c r="D71" s="1081">
        <v>9876</v>
      </c>
      <c r="E71" s="1080">
        <v>0</v>
      </c>
      <c r="F71" s="1080">
        <v>1837.48</v>
      </c>
      <c r="G71" s="1080">
        <v>-1837.48</v>
      </c>
      <c r="H71" s="1079">
        <v>479.58</v>
      </c>
      <c r="I71" s="1078">
        <v>0</v>
      </c>
      <c r="J71" s="1081">
        <v>0</v>
      </c>
      <c r="K71" s="1080">
        <v>0</v>
      </c>
      <c r="L71" s="1080">
        <v>0</v>
      </c>
      <c r="M71" s="1080">
        <v>0</v>
      </c>
      <c r="N71" s="1075">
        <v>0</v>
      </c>
    </row>
    <row r="72" spans="1:14">
      <c r="A72" s="1083"/>
      <c r="B72" s="1091" t="s">
        <v>900</v>
      </c>
      <c r="C72" s="1087">
        <v>24</v>
      </c>
      <c r="D72" s="1090">
        <v>302069</v>
      </c>
      <c r="E72" s="1089">
        <v>0</v>
      </c>
      <c r="F72" s="1089">
        <v>1931.42</v>
      </c>
      <c r="G72" s="1089">
        <v>-1931.42</v>
      </c>
      <c r="H72" s="1088">
        <v>4203.22</v>
      </c>
      <c r="I72" s="1087">
        <v>18</v>
      </c>
      <c r="J72" s="1090">
        <v>267317</v>
      </c>
      <c r="K72" s="1089">
        <v>0</v>
      </c>
      <c r="L72" s="1089">
        <v>231.57294010775658</v>
      </c>
      <c r="M72" s="1089">
        <v>-231.57294010775658</v>
      </c>
      <c r="N72" s="1084">
        <v>4372.3706008602339</v>
      </c>
    </row>
    <row r="73" spans="1:14">
      <c r="A73" s="1083"/>
      <c r="B73" s="1082"/>
      <c r="C73" s="1078"/>
      <c r="D73" s="1081"/>
      <c r="E73" s="1080"/>
      <c r="F73" s="1080"/>
      <c r="G73" s="1080"/>
      <c r="H73" s="1079"/>
      <c r="I73" s="1095"/>
      <c r="J73" s="1094"/>
      <c r="K73" s="1080"/>
      <c r="L73" s="1080"/>
      <c r="M73" s="1080"/>
      <c r="N73" s="1075"/>
    </row>
    <row r="74" spans="1:14">
      <c r="A74" s="1083" t="s">
        <v>868</v>
      </c>
      <c r="B74" s="1093" t="s">
        <v>883</v>
      </c>
      <c r="C74" s="1087">
        <v>0</v>
      </c>
      <c r="D74" s="1090">
        <v>0</v>
      </c>
      <c r="E74" s="1089">
        <v>0</v>
      </c>
      <c r="F74" s="1089">
        <v>0</v>
      </c>
      <c r="G74" s="1089">
        <v>0</v>
      </c>
      <c r="H74" s="1088">
        <v>0</v>
      </c>
      <c r="I74" s="1098">
        <v>0</v>
      </c>
      <c r="J74" s="1097">
        <v>0</v>
      </c>
      <c r="K74" s="1089">
        <v>0</v>
      </c>
      <c r="L74" s="1089">
        <v>0</v>
      </c>
      <c r="M74" s="1089">
        <v>0</v>
      </c>
      <c r="N74" s="1084">
        <v>0</v>
      </c>
    </row>
    <row r="75" spans="1:14">
      <c r="A75" s="1083"/>
      <c r="B75" s="1082"/>
      <c r="C75" s="1078"/>
      <c r="D75" s="1081"/>
      <c r="E75" s="1080"/>
      <c r="F75" s="1080"/>
      <c r="G75" s="1080"/>
      <c r="H75" s="1079"/>
      <c r="I75" s="1095"/>
      <c r="J75" s="1094"/>
      <c r="K75" s="1080"/>
      <c r="L75" s="1080"/>
      <c r="M75" s="1080"/>
      <c r="N75" s="1075"/>
    </row>
    <row r="76" spans="1:14">
      <c r="A76" s="1083"/>
      <c r="B76" s="1091" t="s">
        <v>901</v>
      </c>
      <c r="C76" s="1087">
        <v>126</v>
      </c>
      <c r="D76" s="1090">
        <v>439475</v>
      </c>
      <c r="E76" s="1089">
        <v>102.64</v>
      </c>
      <c r="F76" s="1089">
        <v>7316.05</v>
      </c>
      <c r="G76" s="1089">
        <v>-7213.41</v>
      </c>
      <c r="H76" s="1088">
        <v>25941.83</v>
      </c>
      <c r="I76" s="1087">
        <v>103</v>
      </c>
      <c r="J76" s="1090">
        <v>531271</v>
      </c>
      <c r="K76" s="1089">
        <v>375.01588009099999</v>
      </c>
      <c r="L76" s="1089">
        <v>2534.5759306358045</v>
      </c>
      <c r="M76" s="1089">
        <v>-2159.5600505448047</v>
      </c>
      <c r="N76" s="1084">
        <v>26852.770456835533</v>
      </c>
    </row>
    <row r="77" spans="1:14">
      <c r="A77" s="1083"/>
      <c r="B77" s="1082"/>
      <c r="C77" s="1078"/>
      <c r="D77" s="1081"/>
      <c r="E77" s="1080"/>
      <c r="F77" s="1080"/>
      <c r="G77" s="1080"/>
      <c r="H77" s="1079"/>
      <c r="I77" s="1095"/>
      <c r="J77" s="1094"/>
      <c r="K77" s="1080"/>
      <c r="L77" s="1080"/>
      <c r="M77" s="1080"/>
      <c r="N77" s="1075"/>
    </row>
    <row r="78" spans="1:14" s="595" customFormat="1">
      <c r="A78" s="1096" t="s">
        <v>902</v>
      </c>
      <c r="B78" s="1091" t="s">
        <v>903</v>
      </c>
      <c r="C78" s="1078"/>
      <c r="D78" s="1081"/>
      <c r="E78" s="1080"/>
      <c r="F78" s="1080"/>
      <c r="G78" s="1080"/>
      <c r="H78" s="1079"/>
      <c r="I78" s="1095"/>
      <c r="J78" s="1094"/>
      <c r="K78" s="1080"/>
      <c r="L78" s="1080"/>
      <c r="M78" s="1080"/>
      <c r="N78" s="1075"/>
    </row>
    <row r="79" spans="1:14">
      <c r="A79" s="1083" t="s">
        <v>835</v>
      </c>
      <c r="B79" s="1093" t="s">
        <v>836</v>
      </c>
      <c r="C79" s="1087">
        <v>12</v>
      </c>
      <c r="D79" s="1090">
        <v>2734</v>
      </c>
      <c r="E79" s="1089">
        <v>11.01</v>
      </c>
      <c r="F79" s="1089">
        <v>753.31</v>
      </c>
      <c r="G79" s="1089">
        <v>-742.3</v>
      </c>
      <c r="H79" s="1088">
        <v>246.94</v>
      </c>
      <c r="I79" s="1087">
        <v>12</v>
      </c>
      <c r="J79" s="1090">
        <v>2237</v>
      </c>
      <c r="K79" s="1089">
        <v>0.03</v>
      </c>
      <c r="L79" s="1089">
        <v>437.89</v>
      </c>
      <c r="M79" s="1089">
        <v>-437.87</v>
      </c>
      <c r="N79" s="1084">
        <v>100.66</v>
      </c>
    </row>
    <row r="80" spans="1:14">
      <c r="A80" s="1083"/>
      <c r="B80" s="1082"/>
      <c r="C80" s="1078"/>
      <c r="D80" s="1081"/>
      <c r="E80" s="1080"/>
      <c r="F80" s="1080"/>
      <c r="G80" s="1080"/>
      <c r="H80" s="1079"/>
      <c r="I80" s="1078"/>
      <c r="J80" s="1081"/>
      <c r="K80" s="1080"/>
      <c r="L80" s="1080"/>
      <c r="M80" s="1080"/>
      <c r="N80" s="1075"/>
    </row>
    <row r="81" spans="1:14">
      <c r="A81" s="1083" t="s">
        <v>854</v>
      </c>
      <c r="B81" s="1093" t="s">
        <v>904</v>
      </c>
      <c r="C81" s="1087">
        <v>0</v>
      </c>
      <c r="D81" s="1090">
        <v>0</v>
      </c>
      <c r="E81" s="1089">
        <v>0</v>
      </c>
      <c r="F81" s="1089">
        <v>0</v>
      </c>
      <c r="G81" s="1089">
        <v>0</v>
      </c>
      <c r="H81" s="1088">
        <v>0</v>
      </c>
      <c r="I81" s="1087">
        <v>0</v>
      </c>
      <c r="J81" s="1090">
        <v>0</v>
      </c>
      <c r="K81" s="1089">
        <v>0</v>
      </c>
      <c r="L81" s="1089">
        <v>0</v>
      </c>
      <c r="M81" s="1089">
        <v>0</v>
      </c>
      <c r="N81" s="1084">
        <v>0</v>
      </c>
    </row>
    <row r="82" spans="1:14">
      <c r="A82" s="1083"/>
      <c r="B82" s="1082"/>
      <c r="C82" s="1078"/>
      <c r="D82" s="1081"/>
      <c r="E82" s="1080"/>
      <c r="F82" s="1080"/>
      <c r="G82" s="1080"/>
      <c r="H82" s="1079"/>
      <c r="I82" s="1078"/>
      <c r="J82" s="1081"/>
      <c r="K82" s="1080"/>
      <c r="L82" s="1080"/>
      <c r="M82" s="1080"/>
      <c r="N82" s="1075"/>
    </row>
    <row r="83" spans="1:14">
      <c r="A83" s="1083" t="s">
        <v>868</v>
      </c>
      <c r="B83" s="1093" t="s">
        <v>883</v>
      </c>
      <c r="C83" s="1087">
        <v>0</v>
      </c>
      <c r="D83" s="1090">
        <v>0</v>
      </c>
      <c r="E83" s="1089">
        <v>0</v>
      </c>
      <c r="F83" s="1089">
        <v>0</v>
      </c>
      <c r="G83" s="1089">
        <v>0</v>
      </c>
      <c r="H83" s="1088">
        <v>0</v>
      </c>
      <c r="I83" s="1087">
        <v>0</v>
      </c>
      <c r="J83" s="1090">
        <v>0</v>
      </c>
      <c r="K83" s="1089">
        <v>0</v>
      </c>
      <c r="L83" s="1089">
        <v>0</v>
      </c>
      <c r="M83" s="1089">
        <v>0</v>
      </c>
      <c r="N83" s="1084">
        <v>0</v>
      </c>
    </row>
    <row r="84" spans="1:14">
      <c r="A84" s="1083"/>
      <c r="B84" s="1082"/>
      <c r="C84" s="1078"/>
      <c r="D84" s="1081"/>
      <c r="E84" s="1080"/>
      <c r="F84" s="1080"/>
      <c r="G84" s="1080"/>
      <c r="H84" s="1079"/>
      <c r="I84" s="1078"/>
      <c r="J84" s="1081"/>
      <c r="K84" s="1080"/>
      <c r="L84" s="1080"/>
      <c r="M84" s="1080"/>
      <c r="N84" s="1075"/>
    </row>
    <row r="85" spans="1:14">
      <c r="A85" s="1083"/>
      <c r="B85" s="1091" t="s">
        <v>905</v>
      </c>
      <c r="C85" s="1087">
        <v>12</v>
      </c>
      <c r="D85" s="1090">
        <v>2734</v>
      </c>
      <c r="E85" s="1089">
        <v>11.01</v>
      </c>
      <c r="F85" s="1089">
        <v>753.31</v>
      </c>
      <c r="G85" s="1089">
        <v>-742.3</v>
      </c>
      <c r="H85" s="1088">
        <v>246.94</v>
      </c>
      <c r="I85" s="1087">
        <v>12</v>
      </c>
      <c r="J85" s="1090">
        <v>2237</v>
      </c>
      <c r="K85" s="1089">
        <v>0.03</v>
      </c>
      <c r="L85" s="1089">
        <v>437.89</v>
      </c>
      <c r="M85" s="1089">
        <v>-437.87</v>
      </c>
      <c r="N85" s="1084">
        <v>100.66</v>
      </c>
    </row>
    <row r="86" spans="1:14">
      <c r="A86" s="1083"/>
      <c r="B86" s="1082"/>
      <c r="C86" s="1078"/>
      <c r="D86" s="1081"/>
      <c r="E86" s="1080"/>
      <c r="F86" s="1080"/>
      <c r="G86" s="1080"/>
      <c r="H86" s="1079"/>
      <c r="I86" s="1078"/>
      <c r="J86" s="1081"/>
      <c r="K86" s="1080"/>
      <c r="L86" s="1080"/>
      <c r="M86" s="1080"/>
      <c r="N86" s="1075"/>
    </row>
    <row r="87" spans="1:14" s="595" customFormat="1">
      <c r="A87" s="1092"/>
      <c r="B87" s="1091" t="s">
        <v>906</v>
      </c>
      <c r="C87" s="1087">
        <v>1437</v>
      </c>
      <c r="D87" s="1090">
        <v>149131708</v>
      </c>
      <c r="E87" s="1089">
        <v>2630253.1</v>
      </c>
      <c r="F87" s="1089">
        <v>2453420.14</v>
      </c>
      <c r="G87" s="1089">
        <v>176832.92</v>
      </c>
      <c r="H87" s="1088">
        <v>4439187.21</v>
      </c>
      <c r="I87" s="1087">
        <v>1700</v>
      </c>
      <c r="J87" s="1086">
        <v>225003545</v>
      </c>
      <c r="K87" s="1085">
        <v>10137493.711626133</v>
      </c>
      <c r="L87" s="1085">
        <v>9385558.0061352625</v>
      </c>
      <c r="M87" s="1085">
        <v>751935.70549086819</v>
      </c>
      <c r="N87" s="1084">
        <v>6693032.1011232045</v>
      </c>
    </row>
    <row r="88" spans="1:14">
      <c r="A88" s="1083"/>
      <c r="B88" s="1082"/>
      <c r="C88" s="1078"/>
      <c r="D88" s="1081"/>
      <c r="E88" s="1080"/>
      <c r="F88" s="1080"/>
      <c r="G88" s="1080"/>
      <c r="H88" s="1079"/>
      <c r="I88" s="1078"/>
      <c r="J88" s="1077"/>
      <c r="K88" s="1076"/>
      <c r="L88" s="1076"/>
      <c r="M88" s="1076"/>
      <c r="N88" s="1075"/>
    </row>
    <row r="89" spans="1:14" ht="15.75" thickBot="1">
      <c r="A89" s="614"/>
      <c r="B89" s="615" t="s">
        <v>907</v>
      </c>
      <c r="C89" s="616">
        <v>76</v>
      </c>
      <c r="D89" s="617">
        <v>1870167</v>
      </c>
      <c r="E89" s="618">
        <v>2720.01</v>
      </c>
      <c r="F89" s="618">
        <v>4622.68</v>
      </c>
      <c r="G89" s="618">
        <v>-1902.68</v>
      </c>
      <c r="H89" s="1074">
        <v>67690.490000000005</v>
      </c>
      <c r="I89" s="616">
        <v>88</v>
      </c>
      <c r="J89" s="617">
        <v>3151052</v>
      </c>
      <c r="K89" s="618">
        <v>17646.662342572392</v>
      </c>
      <c r="L89" s="618">
        <v>11467.617946961722</v>
      </c>
      <c r="M89" s="618">
        <v>6179.0443956106728</v>
      </c>
      <c r="N89" s="619">
        <v>91563.782365059538</v>
      </c>
    </row>
    <row r="90" spans="1:14">
      <c r="A90" s="620"/>
      <c r="B90" s="621"/>
      <c r="C90" s="622"/>
      <c r="D90" s="622"/>
      <c r="E90" s="623"/>
      <c r="F90" s="623"/>
      <c r="G90" s="623"/>
      <c r="H90" s="623"/>
      <c r="I90" s="622"/>
      <c r="J90" s="622"/>
      <c r="K90" s="623"/>
      <c r="L90" s="623"/>
      <c r="M90" s="623"/>
      <c r="N90" s="623"/>
    </row>
    <row r="91" spans="1:14">
      <c r="A91" s="624" t="s">
        <v>78</v>
      </c>
      <c r="B91" s="624"/>
      <c r="C91" s="625"/>
      <c r="D91" s="625"/>
      <c r="E91" s="626"/>
      <c r="F91" s="626"/>
      <c r="G91" s="626"/>
      <c r="H91" s="623"/>
    </row>
    <row r="92" spans="1:14" ht="15" customHeight="1">
      <c r="A92" s="1741" t="s">
        <v>908</v>
      </c>
      <c r="B92" s="1741"/>
      <c r="C92" s="1741"/>
      <c r="D92" s="1741"/>
      <c r="E92" s="626"/>
      <c r="F92" s="626"/>
      <c r="G92" s="626"/>
      <c r="H92" s="623"/>
    </row>
    <row r="93" spans="1:14" ht="15" customHeight="1">
      <c r="A93" s="1742" t="s">
        <v>1422</v>
      </c>
      <c r="B93" s="1742"/>
      <c r="C93" s="897"/>
      <c r="D93" s="897"/>
      <c r="E93" s="629"/>
      <c r="F93" s="629"/>
      <c r="G93" s="629"/>
    </row>
    <row r="94" spans="1:14" ht="21" customHeight="1">
      <c r="A94" s="1743" t="s">
        <v>909</v>
      </c>
      <c r="B94" s="1744"/>
      <c r="C94" s="1744"/>
      <c r="D94" s="1744"/>
      <c r="E94" s="1744"/>
      <c r="F94" s="1744"/>
      <c r="G94" s="1744"/>
    </row>
    <row r="95" spans="1:14" ht="15" customHeight="1">
      <c r="A95" s="1743" t="s">
        <v>127</v>
      </c>
      <c r="B95" s="1743"/>
      <c r="C95" s="897"/>
      <c r="D95" s="897"/>
      <c r="E95" s="629"/>
      <c r="F95" s="629"/>
      <c r="G95" s="629"/>
    </row>
    <row r="99" spans="3:3">
      <c r="C99" s="630"/>
    </row>
    <row r="100" spans="3:3">
      <c r="C100" s="630"/>
    </row>
    <row r="101" spans="3:3">
      <c r="C101" s="630"/>
    </row>
  </sheetData>
  <mergeCells count="9">
    <mergeCell ref="I2:N2"/>
    <mergeCell ref="A92:D92"/>
    <mergeCell ref="A93:B93"/>
    <mergeCell ref="A94:G94"/>
    <mergeCell ref="A95:B95"/>
    <mergeCell ref="A1:D1"/>
    <mergeCell ref="A2:A3"/>
    <mergeCell ref="B2:B3"/>
    <mergeCell ref="C2:H2"/>
  </mergeCell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02"/>
  <sheetViews>
    <sheetView showGridLines="0" workbookViewId="0">
      <selection sqref="A1:I1"/>
    </sheetView>
  </sheetViews>
  <sheetFormatPr defaultRowHeight="15"/>
  <cols>
    <col min="1" max="1" width="56" style="232" customWidth="1"/>
    <col min="2" max="2" width="13.28515625" style="232" customWidth="1"/>
    <col min="3" max="3" width="9.85546875" style="232" customWidth="1"/>
    <col min="4" max="4" width="13.28515625" style="232" customWidth="1"/>
    <col min="5" max="5" width="9.85546875" style="232" customWidth="1"/>
    <col min="6" max="6" width="9.42578125" style="232" customWidth="1"/>
    <col min="7" max="7" width="9.85546875" style="232" customWidth="1"/>
    <col min="8" max="8" width="11.5703125" style="232" customWidth="1"/>
    <col min="9" max="9" width="9.85546875" style="232" customWidth="1"/>
    <col min="10" max="10" width="9.5703125" style="232" customWidth="1"/>
    <col min="11" max="11" width="9.85546875" style="232" customWidth="1"/>
    <col min="12" max="12" width="10.28515625" style="232" customWidth="1"/>
    <col min="13" max="13" width="9.85546875" style="232" customWidth="1"/>
    <col min="14" max="14" width="10.7109375" style="232" customWidth="1"/>
    <col min="15" max="15" width="10.140625" style="232" customWidth="1"/>
    <col min="16" max="16" width="9.140625" style="232" customWidth="1"/>
    <col min="17" max="17" width="12.5703125" style="232" customWidth="1"/>
    <col min="18" max="20" width="9.140625" style="232" customWidth="1"/>
    <col min="21" max="21" width="10" style="232" customWidth="1"/>
    <col min="22" max="22" width="9.140625" style="232" customWidth="1"/>
    <col min="23" max="23" width="10.42578125" style="232" customWidth="1"/>
    <col min="24" max="45" width="9.140625" style="232" customWidth="1"/>
    <col min="46" max="16384" width="9.140625" style="232"/>
  </cols>
  <sheetData>
    <row r="1" spans="1:45" ht="15" customHeight="1">
      <c r="A1" s="1510" t="s">
        <v>650</v>
      </c>
      <c r="B1" s="1510"/>
      <c r="C1" s="1510"/>
      <c r="D1" s="1510"/>
      <c r="E1" s="1510"/>
      <c r="F1" s="1510"/>
      <c r="G1" s="1510"/>
      <c r="H1" s="1510"/>
      <c r="I1" s="1510"/>
      <c r="J1" s="287"/>
      <c r="K1" s="287"/>
      <c r="L1" s="287"/>
      <c r="M1" s="287"/>
      <c r="N1" s="235"/>
      <c r="O1" s="235"/>
    </row>
    <row r="2" spans="1:45">
      <c r="A2" s="1511" t="s">
        <v>128</v>
      </c>
      <c r="B2" s="1514" t="s">
        <v>476</v>
      </c>
      <c r="C2" s="1514"/>
      <c r="D2" s="1514"/>
      <c r="E2" s="1514"/>
      <c r="F2" s="1514" t="s">
        <v>1399</v>
      </c>
      <c r="G2" s="1514"/>
      <c r="H2" s="1514"/>
      <c r="I2" s="1514"/>
      <c r="J2" s="1507">
        <v>45412</v>
      </c>
      <c r="K2" s="1508"/>
      <c r="L2" s="1508"/>
      <c r="M2" s="1509"/>
      <c r="N2" s="1507">
        <v>45443</v>
      </c>
      <c r="O2" s="1508"/>
      <c r="P2" s="1508"/>
      <c r="Q2" s="1509"/>
      <c r="R2" s="1507">
        <v>45473</v>
      </c>
      <c r="S2" s="1508"/>
      <c r="T2" s="1508"/>
      <c r="U2" s="1509"/>
      <c r="V2" s="1507">
        <v>45504</v>
      </c>
      <c r="W2" s="1508"/>
      <c r="X2" s="1508"/>
      <c r="Y2" s="1509"/>
      <c r="Z2" s="1507">
        <v>45535</v>
      </c>
      <c r="AA2" s="1508"/>
      <c r="AB2" s="1508"/>
      <c r="AC2" s="1509"/>
      <c r="AD2" s="1507">
        <v>45565</v>
      </c>
      <c r="AE2" s="1508"/>
      <c r="AF2" s="1508"/>
      <c r="AG2" s="1509"/>
      <c r="AH2" s="1507">
        <v>45596</v>
      </c>
      <c r="AI2" s="1508"/>
      <c r="AJ2" s="1508"/>
      <c r="AK2" s="1509"/>
      <c r="AL2" s="1507">
        <v>45626</v>
      </c>
      <c r="AM2" s="1508"/>
      <c r="AN2" s="1508"/>
      <c r="AO2" s="1509"/>
      <c r="AP2" s="1507">
        <v>45657</v>
      </c>
      <c r="AQ2" s="1508"/>
      <c r="AR2" s="1508"/>
      <c r="AS2" s="1509"/>
    </row>
    <row r="3" spans="1:45">
      <c r="A3" s="1512"/>
      <c r="B3" s="1504" t="s">
        <v>129</v>
      </c>
      <c r="C3" s="1505"/>
      <c r="D3" s="1504" t="s">
        <v>130</v>
      </c>
      <c r="E3" s="1505"/>
      <c r="F3" s="1504" t="s">
        <v>129</v>
      </c>
      <c r="G3" s="1505"/>
      <c r="H3" s="1504" t="s">
        <v>130</v>
      </c>
      <c r="I3" s="1505"/>
      <c r="J3" s="1504" t="s">
        <v>129</v>
      </c>
      <c r="K3" s="1505"/>
      <c r="L3" s="1504" t="s">
        <v>130</v>
      </c>
      <c r="M3" s="1505"/>
      <c r="N3" s="1504" t="s">
        <v>129</v>
      </c>
      <c r="O3" s="1505"/>
      <c r="P3" s="1504" t="s">
        <v>130</v>
      </c>
      <c r="Q3" s="1505"/>
      <c r="R3" s="1504" t="s">
        <v>129</v>
      </c>
      <c r="S3" s="1505"/>
      <c r="T3" s="1504" t="s">
        <v>130</v>
      </c>
      <c r="U3" s="1505"/>
      <c r="V3" s="1504" t="s">
        <v>129</v>
      </c>
      <c r="W3" s="1505"/>
      <c r="X3" s="1504" t="s">
        <v>130</v>
      </c>
      <c r="Y3" s="1505"/>
      <c r="Z3" s="1504" t="s">
        <v>129</v>
      </c>
      <c r="AA3" s="1505"/>
      <c r="AB3" s="1504" t="s">
        <v>130</v>
      </c>
      <c r="AC3" s="1505"/>
      <c r="AD3" s="1504" t="s">
        <v>129</v>
      </c>
      <c r="AE3" s="1505"/>
      <c r="AF3" s="1504" t="s">
        <v>130</v>
      </c>
      <c r="AG3" s="1505"/>
      <c r="AH3" s="1504" t="s">
        <v>129</v>
      </c>
      <c r="AI3" s="1505"/>
      <c r="AJ3" s="1504" t="s">
        <v>130</v>
      </c>
      <c r="AK3" s="1505"/>
      <c r="AL3" s="1504" t="s">
        <v>129</v>
      </c>
      <c r="AM3" s="1505"/>
      <c r="AN3" s="1504" t="s">
        <v>130</v>
      </c>
      <c r="AO3" s="1505"/>
      <c r="AP3" s="1504" t="s">
        <v>129</v>
      </c>
      <c r="AQ3" s="1505"/>
      <c r="AR3" s="1504" t="s">
        <v>130</v>
      </c>
      <c r="AS3" s="1505"/>
    </row>
    <row r="4" spans="1:45" ht="31.5" customHeight="1">
      <c r="A4" s="1513"/>
      <c r="B4" s="787" t="s">
        <v>131</v>
      </c>
      <c r="C4" s="787" t="s">
        <v>132</v>
      </c>
      <c r="D4" s="787" t="s">
        <v>131</v>
      </c>
      <c r="E4" s="787" t="s">
        <v>132</v>
      </c>
      <c r="F4" s="787" t="s">
        <v>131</v>
      </c>
      <c r="G4" s="787" t="s">
        <v>132</v>
      </c>
      <c r="H4" s="787" t="s">
        <v>131</v>
      </c>
      <c r="I4" s="787" t="s">
        <v>132</v>
      </c>
      <c r="J4" s="787" t="s">
        <v>131</v>
      </c>
      <c r="K4" s="787" t="s">
        <v>132</v>
      </c>
      <c r="L4" s="787" t="s">
        <v>131</v>
      </c>
      <c r="M4" s="787" t="s">
        <v>132</v>
      </c>
      <c r="N4" s="787" t="s">
        <v>131</v>
      </c>
      <c r="O4" s="787" t="s">
        <v>132</v>
      </c>
      <c r="P4" s="787" t="s">
        <v>131</v>
      </c>
      <c r="Q4" s="787" t="s">
        <v>132</v>
      </c>
      <c r="R4" s="787" t="s">
        <v>131</v>
      </c>
      <c r="S4" s="787" t="s">
        <v>1205</v>
      </c>
      <c r="T4" s="787" t="s">
        <v>131</v>
      </c>
      <c r="U4" s="787" t="s">
        <v>1205</v>
      </c>
      <c r="V4" s="787" t="s">
        <v>131</v>
      </c>
      <c r="W4" s="787" t="s">
        <v>1205</v>
      </c>
      <c r="X4" s="787" t="s">
        <v>131</v>
      </c>
      <c r="Y4" s="787" t="s">
        <v>1205</v>
      </c>
      <c r="Z4" s="787" t="s">
        <v>131</v>
      </c>
      <c r="AA4" s="787" t="s">
        <v>1205</v>
      </c>
      <c r="AB4" s="787" t="s">
        <v>131</v>
      </c>
      <c r="AC4" s="787" t="s">
        <v>1205</v>
      </c>
      <c r="AD4" s="787" t="s">
        <v>131</v>
      </c>
      <c r="AE4" s="787" t="s">
        <v>1205</v>
      </c>
      <c r="AF4" s="787" t="s">
        <v>131</v>
      </c>
      <c r="AG4" s="787" t="s">
        <v>1205</v>
      </c>
      <c r="AH4" s="787" t="s">
        <v>131</v>
      </c>
      <c r="AI4" s="787" t="s">
        <v>1205</v>
      </c>
      <c r="AJ4" s="787" t="s">
        <v>131</v>
      </c>
      <c r="AK4" s="787" t="s">
        <v>1205</v>
      </c>
      <c r="AL4" s="787" t="s">
        <v>131</v>
      </c>
      <c r="AM4" s="787" t="s">
        <v>1205</v>
      </c>
      <c r="AN4" s="787" t="s">
        <v>131</v>
      </c>
      <c r="AO4" s="787" t="s">
        <v>1205</v>
      </c>
      <c r="AP4" s="787" t="s">
        <v>131</v>
      </c>
      <c r="AQ4" s="787" t="s">
        <v>1205</v>
      </c>
      <c r="AR4" s="787" t="s">
        <v>131</v>
      </c>
      <c r="AS4" s="787" t="s">
        <v>1205</v>
      </c>
    </row>
    <row r="5" spans="1:45">
      <c r="A5" s="786" t="s">
        <v>133</v>
      </c>
      <c r="B5" s="786"/>
      <c r="C5" s="786"/>
      <c r="D5" s="786"/>
      <c r="E5" s="786"/>
      <c r="F5" s="786"/>
      <c r="G5" s="786"/>
      <c r="H5" s="786"/>
      <c r="I5" s="786"/>
      <c r="J5" s="786"/>
      <c r="K5" s="786"/>
      <c r="L5" s="786"/>
      <c r="M5" s="786"/>
      <c r="N5" s="786"/>
      <c r="O5" s="786"/>
      <c r="P5" s="786"/>
      <c r="Q5" s="786"/>
      <c r="R5" s="786"/>
      <c r="S5" s="786"/>
      <c r="T5" s="786"/>
      <c r="U5" s="786"/>
      <c r="V5" s="786"/>
      <c r="W5" s="786"/>
      <c r="X5" s="786"/>
      <c r="Y5" s="786"/>
      <c r="Z5" s="786"/>
      <c r="AA5" s="786"/>
      <c r="AB5" s="786"/>
      <c r="AC5" s="786"/>
      <c r="AD5" s="786"/>
      <c r="AE5" s="786"/>
      <c r="AF5" s="786"/>
      <c r="AG5" s="786"/>
      <c r="AH5" s="786"/>
      <c r="AI5" s="786"/>
      <c r="AJ5" s="786"/>
      <c r="AK5" s="786"/>
      <c r="AL5" s="786"/>
      <c r="AM5" s="786"/>
      <c r="AN5" s="786"/>
      <c r="AO5" s="786"/>
      <c r="AP5" s="786"/>
      <c r="AQ5" s="786"/>
      <c r="AR5" s="786"/>
      <c r="AS5" s="786"/>
    </row>
    <row r="6" spans="1:45" s="11" customFormat="1">
      <c r="A6" s="297" t="s">
        <v>594</v>
      </c>
      <c r="B6" s="147">
        <v>9</v>
      </c>
      <c r="C6" s="147">
        <v>7506.2741069999993</v>
      </c>
      <c r="D6" s="147">
        <v>67</v>
      </c>
      <c r="E6" s="147">
        <v>54353.573211499992</v>
      </c>
      <c r="F6" s="147">
        <v>11</v>
      </c>
      <c r="G6" s="147">
        <v>27344.6615829</v>
      </c>
      <c r="H6" s="147">
        <v>58</v>
      </c>
      <c r="I6" s="147">
        <v>119189.2046982</v>
      </c>
      <c r="J6" s="147">
        <v>0</v>
      </c>
      <c r="K6" s="152">
        <v>0</v>
      </c>
      <c r="L6" s="156">
        <v>3</v>
      </c>
      <c r="M6" s="153">
        <v>5054.6736304999995</v>
      </c>
      <c r="N6" s="147">
        <v>2</v>
      </c>
      <c r="O6" s="153">
        <v>5614.6458437000001</v>
      </c>
      <c r="P6" s="156">
        <v>3</v>
      </c>
      <c r="Q6" s="153">
        <v>3991.4855114000002</v>
      </c>
      <c r="R6" s="147">
        <v>1</v>
      </c>
      <c r="S6" s="153">
        <v>132</v>
      </c>
      <c r="T6" s="156">
        <v>4</v>
      </c>
      <c r="U6" s="153">
        <v>1825.3966473</v>
      </c>
      <c r="V6" s="147">
        <v>0</v>
      </c>
      <c r="W6" s="153">
        <v>0</v>
      </c>
      <c r="X6" s="156">
        <v>5</v>
      </c>
      <c r="Y6" s="153">
        <v>4878.1769100000001</v>
      </c>
      <c r="Z6" s="147">
        <v>0</v>
      </c>
      <c r="AA6" s="153">
        <v>0</v>
      </c>
      <c r="AB6" s="156">
        <v>8</v>
      </c>
      <c r="AC6" s="153">
        <v>14700.3171231</v>
      </c>
      <c r="AD6" s="147">
        <v>3</v>
      </c>
      <c r="AE6" s="153">
        <v>7487.8400079999992</v>
      </c>
      <c r="AF6" s="156">
        <v>10</v>
      </c>
      <c r="AG6" s="153">
        <v>7336.7337706000008</v>
      </c>
      <c r="AH6" s="147"/>
      <c r="AI6" s="153">
        <v>0</v>
      </c>
      <c r="AJ6" s="156">
        <v>7</v>
      </c>
      <c r="AK6" s="153">
        <v>33758.988660900002</v>
      </c>
      <c r="AL6" s="147">
        <v>1</v>
      </c>
      <c r="AM6" s="153">
        <v>2199.9999904000001</v>
      </c>
      <c r="AN6" s="156">
        <v>7</v>
      </c>
      <c r="AO6" s="153">
        <v>33528.865359299998</v>
      </c>
      <c r="AP6" s="147">
        <v>4</v>
      </c>
      <c r="AQ6" s="152">
        <v>11910.175740799999</v>
      </c>
      <c r="AR6" s="156">
        <v>11</v>
      </c>
      <c r="AS6" s="153">
        <v>14114.5670851</v>
      </c>
    </row>
    <row r="7" spans="1:45" s="236" customFormat="1">
      <c r="A7" s="459" t="s">
        <v>595</v>
      </c>
      <c r="B7" s="463" t="s">
        <v>231</v>
      </c>
      <c r="C7" s="463">
        <v>2942.2087618999999</v>
      </c>
      <c r="D7" s="463" t="s">
        <v>231</v>
      </c>
      <c r="E7" s="463">
        <v>30160.0312982</v>
      </c>
      <c r="F7" s="885" t="s">
        <v>231</v>
      </c>
      <c r="G7" s="463">
        <v>19504.821594100002</v>
      </c>
      <c r="H7" s="885" t="s">
        <v>231</v>
      </c>
      <c r="I7" s="463">
        <v>71119.081123700002</v>
      </c>
      <c r="J7" s="885" t="s">
        <v>231</v>
      </c>
      <c r="K7" s="479">
        <v>0</v>
      </c>
      <c r="L7" s="460" t="s">
        <v>231</v>
      </c>
      <c r="M7" s="464">
        <v>4624.4736579999999</v>
      </c>
      <c r="N7" s="460" t="s">
        <v>231</v>
      </c>
      <c r="O7" s="886">
        <v>3489.6458468999999</v>
      </c>
      <c r="P7" s="460" t="s">
        <v>231</v>
      </c>
      <c r="Q7" s="464">
        <v>2703.4940821</v>
      </c>
      <c r="R7" s="460" t="s">
        <v>231</v>
      </c>
      <c r="S7" s="886">
        <v>0</v>
      </c>
      <c r="T7" s="460" t="s">
        <v>231</v>
      </c>
      <c r="U7" s="464">
        <v>1180.2934208000001</v>
      </c>
      <c r="V7" s="460" t="s">
        <v>231</v>
      </c>
      <c r="W7" s="886">
        <v>0</v>
      </c>
      <c r="X7" s="460" t="s">
        <v>231</v>
      </c>
      <c r="Y7" s="464">
        <v>1765.0769344999999</v>
      </c>
      <c r="Z7" s="460" t="s">
        <v>231</v>
      </c>
      <c r="AA7" s="886">
        <v>0</v>
      </c>
      <c r="AB7" s="460" t="s">
        <v>231</v>
      </c>
      <c r="AC7" s="464">
        <v>5746.0690118000002</v>
      </c>
      <c r="AD7" s="460" t="s">
        <v>231</v>
      </c>
      <c r="AE7" s="886">
        <v>3277.000012</v>
      </c>
      <c r="AF7" s="460" t="s">
        <v>231</v>
      </c>
      <c r="AG7" s="464">
        <v>3529.5685792000004</v>
      </c>
      <c r="AH7" s="460"/>
      <c r="AI7" s="886"/>
      <c r="AJ7" s="460"/>
      <c r="AK7" s="464">
        <v>28943.0228016</v>
      </c>
      <c r="AL7" s="885" t="s">
        <v>231</v>
      </c>
      <c r="AM7" s="886">
        <v>1399.9999912000001</v>
      </c>
      <c r="AN7" s="885" t="s">
        <v>231</v>
      </c>
      <c r="AO7" s="464">
        <v>14262.5153593</v>
      </c>
      <c r="AP7" s="885" t="s">
        <v>231</v>
      </c>
      <c r="AQ7" s="479">
        <v>11338.175744</v>
      </c>
      <c r="AR7" s="885" t="s">
        <v>231</v>
      </c>
      <c r="AS7" s="464">
        <v>8364.5672763999992</v>
      </c>
    </row>
    <row r="8" spans="1:45" s="236" customFormat="1">
      <c r="A8" s="459" t="s">
        <v>596</v>
      </c>
      <c r="B8" s="463" t="s">
        <v>231</v>
      </c>
      <c r="C8" s="463">
        <v>4564.8984638000002</v>
      </c>
      <c r="D8" s="463" t="s">
        <v>231</v>
      </c>
      <c r="E8" s="463">
        <v>24200.778626200001</v>
      </c>
      <c r="F8" s="885" t="s">
        <v>231</v>
      </c>
      <c r="G8" s="463">
        <v>7839.8399888000004</v>
      </c>
      <c r="H8" s="885" t="s">
        <v>231</v>
      </c>
      <c r="I8" s="463">
        <v>48070.123574499994</v>
      </c>
      <c r="J8" s="885" t="s">
        <v>231</v>
      </c>
      <c r="K8" s="479">
        <v>0</v>
      </c>
      <c r="L8" s="460" t="s">
        <v>231</v>
      </c>
      <c r="M8" s="464">
        <v>430.1999725</v>
      </c>
      <c r="N8" s="460" t="s">
        <v>231</v>
      </c>
      <c r="O8" s="480">
        <v>2124.9999968000002</v>
      </c>
      <c r="P8" s="460" t="s">
        <v>231</v>
      </c>
      <c r="Q8" s="464">
        <v>1287.9914293000002</v>
      </c>
      <c r="R8" s="460" t="s">
        <v>231</v>
      </c>
      <c r="S8" s="480">
        <v>132</v>
      </c>
      <c r="T8" s="460" t="s">
        <v>231</v>
      </c>
      <c r="U8" s="464">
        <v>645.10322650000001</v>
      </c>
      <c r="V8" s="460" t="s">
        <v>231</v>
      </c>
      <c r="W8" s="480">
        <v>0</v>
      </c>
      <c r="X8" s="460" t="s">
        <v>231</v>
      </c>
      <c r="Y8" s="464">
        <v>3113.0999754999998</v>
      </c>
      <c r="Z8" s="460" t="s">
        <v>231</v>
      </c>
      <c r="AA8" s="480">
        <v>0</v>
      </c>
      <c r="AB8" s="460" t="s">
        <v>231</v>
      </c>
      <c r="AC8" s="464">
        <v>8954.2481112999994</v>
      </c>
      <c r="AD8" s="460" t="s">
        <v>231</v>
      </c>
      <c r="AE8" s="480">
        <v>4210.8399959999997</v>
      </c>
      <c r="AF8" s="460" t="s">
        <v>231</v>
      </c>
      <c r="AG8" s="464">
        <v>3807.1651914000004</v>
      </c>
      <c r="AH8" s="460"/>
      <c r="AI8" s="480"/>
      <c r="AJ8" s="460"/>
      <c r="AK8" s="464">
        <v>4815.9658593000004</v>
      </c>
      <c r="AL8" s="885" t="s">
        <v>231</v>
      </c>
      <c r="AM8" s="480">
        <v>799.99999920000005</v>
      </c>
      <c r="AN8" s="885" t="s">
        <v>231</v>
      </c>
      <c r="AO8" s="464">
        <v>19266.349999999999</v>
      </c>
      <c r="AP8" s="885" t="s">
        <v>231</v>
      </c>
      <c r="AQ8" s="886">
        <v>571.99999679999996</v>
      </c>
      <c r="AR8" s="885" t="s">
        <v>231</v>
      </c>
      <c r="AS8" s="464">
        <v>5749.9998087000004</v>
      </c>
    </row>
    <row r="9" spans="1:45" s="236" customFormat="1">
      <c r="A9" s="462" t="s">
        <v>597</v>
      </c>
      <c r="B9" s="463">
        <v>3</v>
      </c>
      <c r="C9" s="463">
        <v>121.60543999999999</v>
      </c>
      <c r="D9" s="463">
        <v>193</v>
      </c>
      <c r="E9" s="463">
        <v>5973.859480000001</v>
      </c>
      <c r="F9" s="463">
        <v>7</v>
      </c>
      <c r="G9" s="463">
        <v>395.67952000000002</v>
      </c>
      <c r="H9" s="463">
        <v>183</v>
      </c>
      <c r="I9" s="463">
        <v>7056.8585599999997</v>
      </c>
      <c r="J9" s="463">
        <v>0</v>
      </c>
      <c r="K9" s="479">
        <v>0</v>
      </c>
      <c r="L9" s="472">
        <v>23</v>
      </c>
      <c r="M9" s="479">
        <v>672.72667999999987</v>
      </c>
      <c r="N9" s="460">
        <v>0</v>
      </c>
      <c r="O9" s="479">
        <v>0</v>
      </c>
      <c r="P9" s="472">
        <v>21</v>
      </c>
      <c r="Q9" s="479">
        <v>527.22343999999998</v>
      </c>
      <c r="R9" s="460">
        <v>1</v>
      </c>
      <c r="S9" s="479">
        <v>32.519999999999996</v>
      </c>
      <c r="T9" s="472">
        <v>16</v>
      </c>
      <c r="U9" s="479">
        <v>530.8402000000001</v>
      </c>
      <c r="V9" s="460">
        <v>2</v>
      </c>
      <c r="W9" s="479">
        <v>93.924319999999994</v>
      </c>
      <c r="X9" s="472">
        <v>23</v>
      </c>
      <c r="Y9" s="479">
        <v>1088.1353999999997</v>
      </c>
      <c r="Z9" s="460">
        <v>0</v>
      </c>
      <c r="AA9" s="479">
        <v>0</v>
      </c>
      <c r="AB9" s="472">
        <v>25</v>
      </c>
      <c r="AC9" s="479">
        <v>768.99797999999998</v>
      </c>
      <c r="AD9" s="460">
        <v>2</v>
      </c>
      <c r="AE9" s="479">
        <v>57</v>
      </c>
      <c r="AF9" s="472">
        <v>32</v>
      </c>
      <c r="AG9" s="479">
        <v>1331.2068199999999</v>
      </c>
      <c r="AH9" s="460">
        <v>1</v>
      </c>
      <c r="AI9" s="479">
        <v>98</v>
      </c>
      <c r="AJ9" s="472">
        <v>21</v>
      </c>
      <c r="AK9" s="479">
        <v>1126</v>
      </c>
      <c r="AL9" s="460">
        <v>0</v>
      </c>
      <c r="AM9" s="479">
        <v>0</v>
      </c>
      <c r="AN9" s="472">
        <v>4</v>
      </c>
      <c r="AO9" s="479">
        <v>119.77119999999999</v>
      </c>
      <c r="AP9" s="460">
        <v>1</v>
      </c>
      <c r="AQ9" s="480">
        <v>114.23520000000001</v>
      </c>
      <c r="AR9" s="472">
        <v>18</v>
      </c>
      <c r="AS9" s="480">
        <v>891.95684000000017</v>
      </c>
    </row>
    <row r="10" spans="1:45" s="236" customFormat="1">
      <c r="A10" s="459" t="s">
        <v>595</v>
      </c>
      <c r="B10" s="463" t="s">
        <v>231</v>
      </c>
      <c r="C10" s="463">
        <v>6.08</v>
      </c>
      <c r="D10" s="463" t="s">
        <v>231</v>
      </c>
      <c r="E10" s="463">
        <v>322.28524649999997</v>
      </c>
      <c r="F10" s="885" t="s">
        <v>231</v>
      </c>
      <c r="G10" s="463">
        <v>21.9024</v>
      </c>
      <c r="H10" s="885" t="s">
        <v>231</v>
      </c>
      <c r="I10" s="463">
        <v>464.55446000000001</v>
      </c>
      <c r="J10" s="885" t="s">
        <v>231</v>
      </c>
      <c r="K10" s="479">
        <v>0</v>
      </c>
      <c r="L10" s="460" t="s">
        <v>231</v>
      </c>
      <c r="M10" s="480">
        <v>0</v>
      </c>
      <c r="N10" s="460" t="s">
        <v>231</v>
      </c>
      <c r="O10" s="886">
        <v>0</v>
      </c>
      <c r="P10" s="460" t="s">
        <v>231</v>
      </c>
      <c r="Q10" s="480">
        <v>6.5987999999999998</v>
      </c>
      <c r="R10" s="460" t="s">
        <v>231</v>
      </c>
      <c r="S10" s="886">
        <v>9.2880000000000003</v>
      </c>
      <c r="T10" s="460" t="s">
        <v>231</v>
      </c>
      <c r="U10" s="480">
        <v>48.536000000000001</v>
      </c>
      <c r="V10" s="460" t="s">
        <v>231</v>
      </c>
      <c r="W10" s="886">
        <v>0</v>
      </c>
      <c r="X10" s="460" t="s">
        <v>231</v>
      </c>
      <c r="Y10" s="480">
        <v>156.88276000000002</v>
      </c>
      <c r="Z10" s="460" t="s">
        <v>231</v>
      </c>
      <c r="AA10" s="886">
        <v>0</v>
      </c>
      <c r="AB10" s="460" t="s">
        <v>231</v>
      </c>
      <c r="AC10" s="480">
        <v>6.4396800000000001</v>
      </c>
      <c r="AD10" s="460" t="s">
        <v>231</v>
      </c>
      <c r="AE10" s="886">
        <v>0</v>
      </c>
      <c r="AF10" s="460" t="s">
        <v>231</v>
      </c>
      <c r="AG10" s="480">
        <v>131.20681999999999</v>
      </c>
      <c r="AH10" s="460"/>
      <c r="AI10" s="886">
        <v>0</v>
      </c>
      <c r="AJ10" s="460"/>
      <c r="AK10" s="480">
        <v>22</v>
      </c>
      <c r="AL10" s="885" t="s">
        <v>231</v>
      </c>
      <c r="AM10" s="886">
        <v>0</v>
      </c>
      <c r="AN10" s="885" t="s">
        <v>231</v>
      </c>
      <c r="AO10" s="480">
        <v>0</v>
      </c>
      <c r="AP10" s="885" t="s">
        <v>231</v>
      </c>
      <c r="AQ10" s="886">
        <v>12.6144</v>
      </c>
      <c r="AR10" s="885" t="s">
        <v>231</v>
      </c>
      <c r="AS10" s="480">
        <v>92.8904</v>
      </c>
    </row>
    <row r="11" spans="1:45" s="236" customFormat="1">
      <c r="A11" s="459" t="s">
        <v>596</v>
      </c>
      <c r="B11" s="463" t="s">
        <v>231</v>
      </c>
      <c r="C11" s="463">
        <v>115.52356</v>
      </c>
      <c r="D11" s="463" t="s">
        <v>231</v>
      </c>
      <c r="E11" s="463">
        <v>5651.7001455</v>
      </c>
      <c r="F11" s="885" t="s">
        <v>231</v>
      </c>
      <c r="G11" s="463">
        <v>373.77711999999997</v>
      </c>
      <c r="H11" s="885" t="s">
        <v>231</v>
      </c>
      <c r="I11" s="463">
        <v>6592.3041000000003</v>
      </c>
      <c r="J11" s="885" t="s">
        <v>231</v>
      </c>
      <c r="K11" s="479">
        <v>0</v>
      </c>
      <c r="L11" s="460" t="s">
        <v>231</v>
      </c>
      <c r="M11" s="480">
        <v>672.72667999999987</v>
      </c>
      <c r="N11" s="460" t="s">
        <v>231</v>
      </c>
      <c r="O11" s="886">
        <v>0</v>
      </c>
      <c r="P11" s="460" t="s">
        <v>231</v>
      </c>
      <c r="Q11" s="480">
        <v>520.62464</v>
      </c>
      <c r="R11" s="460" t="s">
        <v>231</v>
      </c>
      <c r="S11" s="886">
        <v>23.231999999999999</v>
      </c>
      <c r="T11" s="460" t="s">
        <v>231</v>
      </c>
      <c r="U11" s="480">
        <v>482.30420000000004</v>
      </c>
      <c r="V11" s="460" t="s">
        <v>231</v>
      </c>
      <c r="W11" s="886">
        <v>93.924319999999994</v>
      </c>
      <c r="X11" s="460" t="s">
        <v>231</v>
      </c>
      <c r="Y11" s="480">
        <v>931.2526399999997</v>
      </c>
      <c r="Z11" s="460" t="s">
        <v>231</v>
      </c>
      <c r="AA11" s="886">
        <v>0</v>
      </c>
      <c r="AB11" s="460" t="s">
        <v>231</v>
      </c>
      <c r="AC11" s="480">
        <v>762.55830000000003</v>
      </c>
      <c r="AD11" s="460" t="s">
        <v>231</v>
      </c>
      <c r="AE11" s="886">
        <v>57</v>
      </c>
      <c r="AF11" s="460" t="s">
        <v>231</v>
      </c>
      <c r="AG11" s="480">
        <v>1200</v>
      </c>
      <c r="AH11" s="460"/>
      <c r="AI11" s="886">
        <v>98</v>
      </c>
      <c r="AJ11" s="460"/>
      <c r="AK11" s="480">
        <v>1104</v>
      </c>
      <c r="AL11" s="885" t="s">
        <v>231</v>
      </c>
      <c r="AM11" s="886">
        <v>0</v>
      </c>
      <c r="AN11" s="885" t="s">
        <v>231</v>
      </c>
      <c r="AO11" s="480">
        <v>119.77119999999999</v>
      </c>
      <c r="AP11" s="885" t="s">
        <v>231</v>
      </c>
      <c r="AQ11" s="886">
        <v>101.6208</v>
      </c>
      <c r="AR11" s="885" t="s">
        <v>231</v>
      </c>
      <c r="AS11" s="480">
        <v>799.06644000000017</v>
      </c>
    </row>
    <row r="12" spans="1:45" s="792" customFormat="1">
      <c r="A12" s="297" t="s">
        <v>598</v>
      </c>
      <c r="B12" s="788">
        <v>12</v>
      </c>
      <c r="C12" s="788">
        <v>7627.8795469999995</v>
      </c>
      <c r="D12" s="788">
        <v>260</v>
      </c>
      <c r="E12" s="788">
        <v>60327.432691499991</v>
      </c>
      <c r="F12" s="789">
        <v>18</v>
      </c>
      <c r="G12" s="790">
        <v>27740.341102900002</v>
      </c>
      <c r="H12" s="789">
        <v>241</v>
      </c>
      <c r="I12" s="791">
        <v>126246.0632582</v>
      </c>
      <c r="J12" s="789">
        <v>0</v>
      </c>
      <c r="K12" s="790">
        <v>0</v>
      </c>
      <c r="L12" s="789">
        <v>26</v>
      </c>
      <c r="M12" s="791">
        <v>5727.4003104999993</v>
      </c>
      <c r="N12" s="789">
        <v>2</v>
      </c>
      <c r="O12" s="790">
        <v>5614.6458437000001</v>
      </c>
      <c r="P12" s="789">
        <v>24</v>
      </c>
      <c r="Q12" s="791">
        <v>4518.7089513999999</v>
      </c>
      <c r="R12" s="789">
        <v>2</v>
      </c>
      <c r="S12" s="790">
        <v>164.51999999999998</v>
      </c>
      <c r="T12" s="789">
        <v>20</v>
      </c>
      <c r="U12" s="791">
        <v>2356.2368473000001</v>
      </c>
      <c r="V12" s="789">
        <v>2</v>
      </c>
      <c r="W12" s="790">
        <v>93.924319999999994</v>
      </c>
      <c r="X12" s="789">
        <v>28</v>
      </c>
      <c r="Y12" s="791">
        <v>5966.3123099999993</v>
      </c>
      <c r="Z12" s="789">
        <v>0</v>
      </c>
      <c r="AA12" s="790">
        <v>0</v>
      </c>
      <c r="AB12" s="789">
        <v>33</v>
      </c>
      <c r="AC12" s="791">
        <v>15469.3151031</v>
      </c>
      <c r="AD12" s="789">
        <v>5</v>
      </c>
      <c r="AE12" s="790">
        <v>7544.8400079999992</v>
      </c>
      <c r="AF12" s="789">
        <v>42</v>
      </c>
      <c r="AG12" s="791">
        <v>8667.9405906000011</v>
      </c>
      <c r="AH12" s="789">
        <v>1</v>
      </c>
      <c r="AI12" s="790">
        <v>98</v>
      </c>
      <c r="AJ12" s="789">
        <v>28</v>
      </c>
      <c r="AK12" s="791">
        <v>34884.988660900002</v>
      </c>
      <c r="AL12" s="789">
        <v>1</v>
      </c>
      <c r="AM12" s="790">
        <v>2199.9999904000001</v>
      </c>
      <c r="AN12" s="789">
        <v>11</v>
      </c>
      <c r="AO12" s="791">
        <v>33648.636559300001</v>
      </c>
      <c r="AP12" s="789">
        <v>5</v>
      </c>
      <c r="AQ12" s="790">
        <v>12024.410940799999</v>
      </c>
      <c r="AR12" s="789">
        <v>29</v>
      </c>
      <c r="AS12" s="791">
        <v>15006.5239251</v>
      </c>
    </row>
    <row r="13" spans="1:45" s="11" customFormat="1">
      <c r="A13" s="451" t="s">
        <v>599</v>
      </c>
      <c r="B13" s="147" t="s">
        <v>231</v>
      </c>
      <c r="C13" s="147">
        <v>2948.2887618999998</v>
      </c>
      <c r="D13" s="147" t="s">
        <v>231</v>
      </c>
      <c r="E13" s="147">
        <v>30482.316544699999</v>
      </c>
      <c r="F13" s="148" t="s">
        <v>231</v>
      </c>
      <c r="G13" s="157">
        <v>19526.723994100001</v>
      </c>
      <c r="H13" s="148" t="s">
        <v>231</v>
      </c>
      <c r="I13" s="155">
        <v>71583.635583700001</v>
      </c>
      <c r="J13" s="148" t="s">
        <v>231</v>
      </c>
      <c r="K13" s="157">
        <v>0</v>
      </c>
      <c r="L13" s="148" t="s">
        <v>231</v>
      </c>
      <c r="M13" s="155">
        <v>4624.4736579999999</v>
      </c>
      <c r="N13" s="148" t="s">
        <v>231</v>
      </c>
      <c r="O13" s="157">
        <v>3489.6458468999999</v>
      </c>
      <c r="P13" s="148" t="s">
        <v>231</v>
      </c>
      <c r="Q13" s="155">
        <v>2710.0928821000002</v>
      </c>
      <c r="R13" s="148" t="s">
        <v>231</v>
      </c>
      <c r="S13" s="157">
        <v>9.2880000000000003</v>
      </c>
      <c r="T13" s="148" t="s">
        <v>231</v>
      </c>
      <c r="U13" s="155">
        <v>1228.8294208000002</v>
      </c>
      <c r="V13" s="148" t="s">
        <v>231</v>
      </c>
      <c r="W13" s="157">
        <v>0</v>
      </c>
      <c r="X13" s="148" t="s">
        <v>231</v>
      </c>
      <c r="Y13" s="155">
        <v>1921.9596944999998</v>
      </c>
      <c r="Z13" s="148" t="s">
        <v>231</v>
      </c>
      <c r="AA13" s="157">
        <v>0</v>
      </c>
      <c r="AB13" s="148" t="s">
        <v>231</v>
      </c>
      <c r="AC13" s="155">
        <v>5752.5086918000006</v>
      </c>
      <c r="AD13" s="148" t="s">
        <v>231</v>
      </c>
      <c r="AE13" s="155">
        <v>3277.000012</v>
      </c>
      <c r="AF13" s="148" t="s">
        <v>231</v>
      </c>
      <c r="AG13" s="155">
        <v>3660.7753992000003</v>
      </c>
      <c r="AH13" s="148" t="s">
        <v>231</v>
      </c>
      <c r="AI13" s="157">
        <v>0</v>
      </c>
      <c r="AJ13" s="148" t="s">
        <v>231</v>
      </c>
      <c r="AK13" s="155">
        <v>28965.0228016</v>
      </c>
      <c r="AL13" s="148" t="s">
        <v>231</v>
      </c>
      <c r="AM13" s="157">
        <v>1399.9999912000001</v>
      </c>
      <c r="AN13" s="148" t="s">
        <v>231</v>
      </c>
      <c r="AO13" s="155">
        <v>14262.5153593</v>
      </c>
      <c r="AP13" s="148" t="s">
        <v>231</v>
      </c>
      <c r="AQ13" s="157">
        <v>584.61439680000001</v>
      </c>
      <c r="AR13" s="148" t="s">
        <v>231</v>
      </c>
      <c r="AS13" s="155">
        <v>8457.4576763999994</v>
      </c>
    </row>
    <row r="14" spans="1:45" s="11" customFormat="1">
      <c r="A14" s="451" t="s">
        <v>600</v>
      </c>
      <c r="B14" s="147" t="s">
        <v>231</v>
      </c>
      <c r="C14" s="147">
        <v>4680.4220237999998</v>
      </c>
      <c r="D14" s="147" t="s">
        <v>231</v>
      </c>
      <c r="E14" s="147">
        <v>29852.4787717</v>
      </c>
      <c r="F14" s="148" t="s">
        <v>231</v>
      </c>
      <c r="G14" s="157">
        <v>8213.617108800001</v>
      </c>
      <c r="H14" s="148" t="s">
        <v>231</v>
      </c>
      <c r="I14" s="155">
        <v>54662.427674499995</v>
      </c>
      <c r="J14" s="148" t="s">
        <v>231</v>
      </c>
      <c r="K14" s="157">
        <v>0</v>
      </c>
      <c r="L14" s="148" t="s">
        <v>231</v>
      </c>
      <c r="M14" s="155">
        <v>1102.9266524999998</v>
      </c>
      <c r="N14" s="148" t="s">
        <v>231</v>
      </c>
      <c r="O14" s="157">
        <v>2124.9999968000002</v>
      </c>
      <c r="P14" s="148" t="s">
        <v>231</v>
      </c>
      <c r="Q14" s="155">
        <v>1808.6160693000002</v>
      </c>
      <c r="R14" s="148" t="s">
        <v>231</v>
      </c>
      <c r="S14" s="157">
        <v>155.232</v>
      </c>
      <c r="T14" s="148" t="s">
        <v>231</v>
      </c>
      <c r="U14" s="155">
        <v>1127.4074264999999</v>
      </c>
      <c r="V14" s="148" t="s">
        <v>231</v>
      </c>
      <c r="W14" s="157">
        <v>93.924319999999994</v>
      </c>
      <c r="X14" s="148" t="s">
        <v>231</v>
      </c>
      <c r="Y14" s="155">
        <v>4044.3526154999995</v>
      </c>
      <c r="Z14" s="148" t="s">
        <v>231</v>
      </c>
      <c r="AA14" s="157">
        <v>0</v>
      </c>
      <c r="AB14" s="148" t="s">
        <v>231</v>
      </c>
      <c r="AC14" s="155">
        <v>9716.8064113</v>
      </c>
      <c r="AD14" s="148" t="s">
        <v>231</v>
      </c>
      <c r="AE14" s="155">
        <v>4267.8399959999997</v>
      </c>
      <c r="AF14" s="148" t="s">
        <v>231</v>
      </c>
      <c r="AG14" s="155">
        <v>5007.1651914000004</v>
      </c>
      <c r="AH14" s="148" t="s">
        <v>231</v>
      </c>
      <c r="AI14" s="157">
        <v>98</v>
      </c>
      <c r="AJ14" s="148" t="s">
        <v>231</v>
      </c>
      <c r="AK14" s="155">
        <v>5919.9658593000004</v>
      </c>
      <c r="AL14" s="148" t="s">
        <v>231</v>
      </c>
      <c r="AM14" s="157">
        <v>799.99999920000005</v>
      </c>
      <c r="AN14" s="148" t="s">
        <v>231</v>
      </c>
      <c r="AO14" s="155">
        <v>19386.121199999998</v>
      </c>
      <c r="AP14" s="148" t="s">
        <v>231</v>
      </c>
      <c r="AQ14" s="157">
        <v>673.62079679999999</v>
      </c>
      <c r="AR14" s="148" t="s">
        <v>231</v>
      </c>
      <c r="AS14" s="155">
        <v>6549.0662487000009</v>
      </c>
    </row>
    <row r="15" spans="1:45" s="11" customFormat="1">
      <c r="A15" s="297" t="s">
        <v>601</v>
      </c>
      <c r="B15" s="147">
        <v>0</v>
      </c>
      <c r="C15" s="147">
        <v>0</v>
      </c>
      <c r="D15" s="147">
        <v>0</v>
      </c>
      <c r="E15" s="147">
        <v>0</v>
      </c>
      <c r="F15" s="147">
        <v>0</v>
      </c>
      <c r="G15" s="147">
        <v>0</v>
      </c>
      <c r="H15" s="147">
        <v>1</v>
      </c>
      <c r="I15" s="147">
        <v>17999.999999299998</v>
      </c>
      <c r="J15" s="154">
        <v>0</v>
      </c>
      <c r="K15" s="154">
        <v>0</v>
      </c>
      <c r="L15" s="154">
        <v>1</v>
      </c>
      <c r="M15" s="244">
        <v>17999.999999299998</v>
      </c>
      <c r="N15" s="154">
        <v>0</v>
      </c>
      <c r="O15" s="154">
        <v>0</v>
      </c>
      <c r="P15" s="154">
        <v>0</v>
      </c>
      <c r="Q15" s="154">
        <v>0</v>
      </c>
      <c r="R15" s="154">
        <v>0</v>
      </c>
      <c r="S15" s="154">
        <v>0</v>
      </c>
      <c r="T15" s="154">
        <v>0</v>
      </c>
      <c r="U15" s="154">
        <v>0</v>
      </c>
      <c r="V15" s="154">
        <v>0</v>
      </c>
      <c r="W15" s="154">
        <v>0</v>
      </c>
      <c r="X15" s="154">
        <v>0</v>
      </c>
      <c r="Y15" s="154">
        <v>0</v>
      </c>
      <c r="Z15" s="154">
        <v>0</v>
      </c>
      <c r="AA15" s="154">
        <v>0</v>
      </c>
      <c r="AB15" s="154">
        <v>0</v>
      </c>
      <c r="AC15" s="154">
        <v>0</v>
      </c>
      <c r="AD15" s="154">
        <v>0</v>
      </c>
      <c r="AE15" s="154">
        <v>0</v>
      </c>
      <c r="AF15" s="154">
        <v>0</v>
      </c>
      <c r="AG15" s="154">
        <v>0</v>
      </c>
      <c r="AH15" s="154">
        <v>0</v>
      </c>
      <c r="AI15" s="154">
        <v>0</v>
      </c>
      <c r="AJ15" s="154">
        <v>0</v>
      </c>
      <c r="AK15" s="154">
        <v>0</v>
      </c>
      <c r="AL15" s="154">
        <v>0</v>
      </c>
      <c r="AM15" s="154">
        <v>0</v>
      </c>
      <c r="AN15" s="154">
        <v>0</v>
      </c>
      <c r="AO15" s="154">
        <v>0</v>
      </c>
      <c r="AP15" s="154">
        <v>0</v>
      </c>
      <c r="AQ15" s="154">
        <v>0</v>
      </c>
      <c r="AR15" s="154">
        <v>0</v>
      </c>
      <c r="AS15" s="154">
        <v>0</v>
      </c>
    </row>
    <row r="16" spans="1:45" s="11" customFormat="1">
      <c r="A16" s="451" t="s">
        <v>595</v>
      </c>
      <c r="B16" s="147">
        <v>0</v>
      </c>
      <c r="C16" s="147">
        <v>0</v>
      </c>
      <c r="D16" s="147">
        <v>0</v>
      </c>
      <c r="E16" s="147">
        <v>0</v>
      </c>
      <c r="F16" s="147">
        <v>0</v>
      </c>
      <c r="G16" s="147">
        <v>0</v>
      </c>
      <c r="H16" s="147">
        <v>0</v>
      </c>
      <c r="I16" s="147">
        <v>0</v>
      </c>
      <c r="J16" s="148">
        <v>0</v>
      </c>
      <c r="K16" s="148">
        <v>0</v>
      </c>
      <c r="L16" s="148">
        <v>0</v>
      </c>
      <c r="M16" s="148">
        <v>0</v>
      </c>
      <c r="N16" s="148">
        <v>0</v>
      </c>
      <c r="O16" s="148">
        <v>0</v>
      </c>
      <c r="P16" s="148">
        <v>0</v>
      </c>
      <c r="Q16" s="148">
        <v>0</v>
      </c>
      <c r="R16" s="148">
        <v>0</v>
      </c>
      <c r="S16" s="148">
        <v>0</v>
      </c>
      <c r="T16" s="148">
        <v>0</v>
      </c>
      <c r="U16" s="148">
        <v>0</v>
      </c>
      <c r="V16" s="148">
        <v>0</v>
      </c>
      <c r="W16" s="154">
        <v>0</v>
      </c>
      <c r="X16" s="154">
        <v>0</v>
      </c>
      <c r="Y16" s="154">
        <v>0</v>
      </c>
      <c r="Z16" s="154">
        <v>0</v>
      </c>
      <c r="AA16" s="154">
        <v>0</v>
      </c>
      <c r="AB16" s="154">
        <v>0</v>
      </c>
      <c r="AC16" s="154">
        <v>0</v>
      </c>
      <c r="AD16" s="148">
        <v>0</v>
      </c>
      <c r="AE16" s="148">
        <v>0</v>
      </c>
      <c r="AF16" s="148">
        <v>0</v>
      </c>
      <c r="AG16" s="148">
        <v>0</v>
      </c>
      <c r="AH16" s="148"/>
      <c r="AI16" s="154"/>
      <c r="AJ16" s="148"/>
      <c r="AK16" s="158"/>
      <c r="AL16" s="148">
        <v>0</v>
      </c>
      <c r="AM16" s="154">
        <v>0</v>
      </c>
      <c r="AN16" s="148">
        <v>0</v>
      </c>
      <c r="AO16" s="158">
        <v>0</v>
      </c>
      <c r="AP16" s="148">
        <v>0</v>
      </c>
      <c r="AQ16" s="154">
        <v>0</v>
      </c>
      <c r="AR16" s="148">
        <v>0</v>
      </c>
      <c r="AS16" s="158">
        <v>0</v>
      </c>
    </row>
    <row r="17" spans="1:45" s="11" customFormat="1">
      <c r="A17" s="451" t="s">
        <v>596</v>
      </c>
      <c r="B17" s="147">
        <v>0</v>
      </c>
      <c r="C17" s="147">
        <v>0</v>
      </c>
      <c r="D17" s="147">
        <v>0</v>
      </c>
      <c r="E17" s="147">
        <v>0</v>
      </c>
      <c r="F17" s="147">
        <v>0</v>
      </c>
      <c r="G17" s="147">
        <v>0</v>
      </c>
      <c r="H17" s="147">
        <v>1</v>
      </c>
      <c r="I17" s="147">
        <v>17999.999999299998</v>
      </c>
      <c r="J17" s="148">
        <v>0</v>
      </c>
      <c r="K17" s="154">
        <v>0</v>
      </c>
      <c r="L17" s="148">
        <v>1</v>
      </c>
      <c r="M17" s="244">
        <v>17999.999999299998</v>
      </c>
      <c r="N17" s="148">
        <v>0</v>
      </c>
      <c r="O17" s="148">
        <v>0</v>
      </c>
      <c r="P17" s="148">
        <v>0</v>
      </c>
      <c r="Q17" s="148">
        <v>0</v>
      </c>
      <c r="R17" s="148">
        <v>0</v>
      </c>
      <c r="S17" s="148">
        <v>0</v>
      </c>
      <c r="T17" s="148">
        <v>0</v>
      </c>
      <c r="U17" s="148">
        <v>0</v>
      </c>
      <c r="V17" s="148">
        <v>0</v>
      </c>
      <c r="W17" s="154">
        <v>0</v>
      </c>
      <c r="X17" s="154">
        <v>0</v>
      </c>
      <c r="Y17" s="154">
        <v>0</v>
      </c>
      <c r="Z17" s="154">
        <v>0</v>
      </c>
      <c r="AA17" s="154">
        <v>0</v>
      </c>
      <c r="AB17" s="154">
        <v>0</v>
      </c>
      <c r="AC17" s="154">
        <v>0</v>
      </c>
      <c r="AD17" s="148">
        <v>0</v>
      </c>
      <c r="AE17" s="148">
        <v>0</v>
      </c>
      <c r="AF17" s="148">
        <v>0</v>
      </c>
      <c r="AG17" s="148">
        <v>0</v>
      </c>
      <c r="AH17" s="148"/>
      <c r="AI17" s="154"/>
      <c r="AJ17" s="148"/>
      <c r="AK17" s="158"/>
      <c r="AL17" s="148">
        <v>0</v>
      </c>
      <c r="AM17" s="154">
        <v>0</v>
      </c>
      <c r="AN17" s="148">
        <v>0</v>
      </c>
      <c r="AO17" s="158">
        <v>0</v>
      </c>
      <c r="AP17" s="148">
        <v>0</v>
      </c>
      <c r="AQ17" s="154">
        <v>0</v>
      </c>
      <c r="AR17" s="148">
        <v>0</v>
      </c>
      <c r="AS17" s="158">
        <v>0</v>
      </c>
    </row>
    <row r="18" spans="1:45" s="11" customFormat="1">
      <c r="A18" s="297" t="s">
        <v>602</v>
      </c>
      <c r="B18" s="147">
        <v>0</v>
      </c>
      <c r="C18" s="147">
        <v>0</v>
      </c>
      <c r="D18" s="147">
        <v>1</v>
      </c>
      <c r="E18" s="147">
        <v>27</v>
      </c>
      <c r="F18" s="147">
        <v>0</v>
      </c>
      <c r="G18" s="147">
        <v>0</v>
      </c>
      <c r="H18" s="147">
        <v>1</v>
      </c>
      <c r="I18" s="147">
        <v>149.99</v>
      </c>
      <c r="J18" s="154">
        <v>0</v>
      </c>
      <c r="K18" s="154">
        <v>0</v>
      </c>
      <c r="L18" s="154">
        <v>0</v>
      </c>
      <c r="M18" s="154">
        <v>0</v>
      </c>
      <c r="N18" s="154">
        <v>0</v>
      </c>
      <c r="O18" s="154">
        <v>0</v>
      </c>
      <c r="P18" s="154">
        <v>0</v>
      </c>
      <c r="Q18" s="154">
        <v>0</v>
      </c>
      <c r="R18" s="154">
        <v>0</v>
      </c>
      <c r="S18" s="154">
        <v>0</v>
      </c>
      <c r="T18" s="154">
        <v>0</v>
      </c>
      <c r="U18" s="154">
        <v>0</v>
      </c>
      <c r="V18" s="154">
        <v>0</v>
      </c>
      <c r="W18" s="154">
        <v>0</v>
      </c>
      <c r="X18" s="154">
        <v>1</v>
      </c>
      <c r="Y18" s="154">
        <v>149.99</v>
      </c>
      <c r="Z18" s="154">
        <v>0</v>
      </c>
      <c r="AA18" s="154">
        <v>0</v>
      </c>
      <c r="AB18" s="154">
        <v>0</v>
      </c>
      <c r="AC18" s="154">
        <v>0</v>
      </c>
      <c r="AD18" s="154">
        <v>0</v>
      </c>
      <c r="AE18" s="154">
        <v>0</v>
      </c>
      <c r="AF18" s="154">
        <v>0</v>
      </c>
      <c r="AG18" s="154">
        <v>0</v>
      </c>
      <c r="AH18" s="154">
        <v>0</v>
      </c>
      <c r="AI18" s="154">
        <v>0</v>
      </c>
      <c r="AJ18" s="154">
        <v>0</v>
      </c>
      <c r="AK18" s="154">
        <v>0</v>
      </c>
      <c r="AL18" s="154">
        <v>0</v>
      </c>
      <c r="AM18" s="154">
        <v>0</v>
      </c>
      <c r="AN18" s="154">
        <v>0</v>
      </c>
      <c r="AO18" s="154">
        <v>0</v>
      </c>
      <c r="AP18" s="154">
        <v>0</v>
      </c>
      <c r="AQ18" s="154">
        <v>0</v>
      </c>
      <c r="AR18" s="154">
        <v>0</v>
      </c>
      <c r="AS18" s="154">
        <v>0</v>
      </c>
    </row>
    <row r="19" spans="1:45" s="11" customFormat="1">
      <c r="A19" s="451" t="s">
        <v>595</v>
      </c>
      <c r="B19" s="147">
        <v>0</v>
      </c>
      <c r="C19" s="147">
        <v>0</v>
      </c>
      <c r="D19" s="147">
        <v>0</v>
      </c>
      <c r="E19" s="147">
        <v>0</v>
      </c>
      <c r="F19" s="147">
        <v>0</v>
      </c>
      <c r="G19" s="147">
        <v>0</v>
      </c>
      <c r="H19" s="147">
        <v>0</v>
      </c>
      <c r="I19" s="147">
        <v>0</v>
      </c>
      <c r="J19" s="148">
        <v>0</v>
      </c>
      <c r="K19" s="148">
        <v>0</v>
      </c>
      <c r="L19" s="148">
        <v>0</v>
      </c>
      <c r="M19" s="148">
        <v>0</v>
      </c>
      <c r="N19" s="148">
        <v>0</v>
      </c>
      <c r="O19" s="148">
        <v>0</v>
      </c>
      <c r="P19" s="148">
        <v>0</v>
      </c>
      <c r="Q19" s="148">
        <v>0</v>
      </c>
      <c r="R19" s="148">
        <v>0</v>
      </c>
      <c r="S19" s="148">
        <v>0</v>
      </c>
      <c r="T19" s="148">
        <v>0</v>
      </c>
      <c r="U19" s="148">
        <v>0</v>
      </c>
      <c r="V19" s="148">
        <v>0</v>
      </c>
      <c r="W19" s="148">
        <v>0</v>
      </c>
      <c r="X19" s="148">
        <v>0</v>
      </c>
      <c r="Y19" s="148">
        <v>0</v>
      </c>
      <c r="Z19" s="148">
        <v>0</v>
      </c>
      <c r="AA19" s="148">
        <v>0</v>
      </c>
      <c r="AB19" s="148">
        <v>0</v>
      </c>
      <c r="AC19" s="148">
        <v>0</v>
      </c>
      <c r="AD19" s="148">
        <v>0</v>
      </c>
      <c r="AE19" s="148">
        <v>0</v>
      </c>
      <c r="AF19" s="148">
        <v>0</v>
      </c>
      <c r="AG19" s="148">
        <v>0</v>
      </c>
      <c r="AH19" s="148"/>
      <c r="AI19" s="148"/>
      <c r="AJ19" s="148"/>
      <c r="AK19" s="148"/>
      <c r="AL19" s="148">
        <v>0</v>
      </c>
      <c r="AM19" s="154">
        <v>0</v>
      </c>
      <c r="AN19" s="148">
        <v>0</v>
      </c>
      <c r="AO19" s="158">
        <v>0</v>
      </c>
      <c r="AP19" s="148">
        <v>0</v>
      </c>
      <c r="AQ19" s="154">
        <v>0</v>
      </c>
      <c r="AR19" s="148">
        <v>0</v>
      </c>
      <c r="AS19" s="158">
        <v>0</v>
      </c>
    </row>
    <row r="20" spans="1:45" s="11" customFormat="1">
      <c r="A20" s="451" t="s">
        <v>596</v>
      </c>
      <c r="B20" s="147">
        <v>0</v>
      </c>
      <c r="C20" s="147">
        <v>0</v>
      </c>
      <c r="D20" s="147">
        <v>1</v>
      </c>
      <c r="E20" s="147">
        <v>27</v>
      </c>
      <c r="F20" s="147">
        <v>0</v>
      </c>
      <c r="G20" s="147">
        <v>0</v>
      </c>
      <c r="H20" s="147">
        <v>1</v>
      </c>
      <c r="I20" s="147">
        <v>149.99</v>
      </c>
      <c r="J20" s="148">
        <v>0</v>
      </c>
      <c r="K20" s="148">
        <v>0</v>
      </c>
      <c r="L20" s="148">
        <v>0</v>
      </c>
      <c r="M20" s="148">
        <v>0</v>
      </c>
      <c r="N20" s="148">
        <v>0</v>
      </c>
      <c r="O20" s="148">
        <v>0</v>
      </c>
      <c r="P20" s="148">
        <v>0</v>
      </c>
      <c r="Q20" s="148">
        <v>0</v>
      </c>
      <c r="R20" s="148">
        <v>0</v>
      </c>
      <c r="S20" s="148">
        <v>0</v>
      </c>
      <c r="T20" s="148">
        <v>0</v>
      </c>
      <c r="U20" s="148">
        <v>0</v>
      </c>
      <c r="V20" s="148">
        <v>0</v>
      </c>
      <c r="W20" s="148">
        <v>0</v>
      </c>
      <c r="X20" s="332">
        <v>1</v>
      </c>
      <c r="Y20" s="332">
        <v>149.99</v>
      </c>
      <c r="Z20" s="148">
        <v>0</v>
      </c>
      <c r="AA20" s="148">
        <v>0</v>
      </c>
      <c r="AB20" s="148">
        <v>0</v>
      </c>
      <c r="AC20" s="148">
        <v>0</v>
      </c>
      <c r="AD20" s="148">
        <v>0</v>
      </c>
      <c r="AE20" s="148">
        <v>0</v>
      </c>
      <c r="AF20" s="148">
        <v>0</v>
      </c>
      <c r="AG20" s="148">
        <v>0</v>
      </c>
      <c r="AH20" s="148"/>
      <c r="AI20" s="148"/>
      <c r="AJ20" s="148"/>
      <c r="AK20" s="148"/>
      <c r="AL20" s="148">
        <v>0</v>
      </c>
      <c r="AM20" s="148">
        <v>0</v>
      </c>
      <c r="AN20" s="148">
        <v>0</v>
      </c>
      <c r="AO20" s="148">
        <v>0</v>
      </c>
      <c r="AP20" s="148">
        <v>0</v>
      </c>
      <c r="AQ20" s="154">
        <v>0</v>
      </c>
      <c r="AR20" s="148">
        <v>0</v>
      </c>
      <c r="AS20" s="158">
        <v>0</v>
      </c>
    </row>
    <row r="21" spans="1:45" s="792" customFormat="1">
      <c r="A21" s="297" t="s">
        <v>603</v>
      </c>
      <c r="B21" s="788">
        <v>0</v>
      </c>
      <c r="C21" s="788">
        <v>0</v>
      </c>
      <c r="D21" s="788">
        <v>1</v>
      </c>
      <c r="E21" s="788">
        <v>27</v>
      </c>
      <c r="F21" s="793">
        <v>0</v>
      </c>
      <c r="G21" s="793">
        <v>0</v>
      </c>
      <c r="H21" s="793">
        <v>2</v>
      </c>
      <c r="I21" s="793">
        <v>18149.9899993</v>
      </c>
      <c r="J21" s="793">
        <v>0</v>
      </c>
      <c r="K21" s="793">
        <v>0</v>
      </c>
      <c r="L21" s="793">
        <v>1</v>
      </c>
      <c r="M21" s="793">
        <v>17999.999999299998</v>
      </c>
      <c r="N21" s="793">
        <v>0</v>
      </c>
      <c r="O21" s="793">
        <v>0</v>
      </c>
      <c r="P21" s="793">
        <v>0</v>
      </c>
      <c r="Q21" s="793">
        <v>0</v>
      </c>
      <c r="R21" s="793">
        <v>0</v>
      </c>
      <c r="S21" s="793">
        <v>0</v>
      </c>
      <c r="T21" s="793">
        <v>0</v>
      </c>
      <c r="U21" s="793">
        <v>0</v>
      </c>
      <c r="V21" s="793">
        <v>0</v>
      </c>
      <c r="W21" s="793">
        <v>0</v>
      </c>
      <c r="X21" s="793">
        <v>1</v>
      </c>
      <c r="Y21" s="793">
        <v>149.99</v>
      </c>
      <c r="Z21" s="793">
        <v>0</v>
      </c>
      <c r="AA21" s="793">
        <v>0</v>
      </c>
      <c r="AB21" s="793">
        <v>0</v>
      </c>
      <c r="AC21" s="793">
        <v>0</v>
      </c>
      <c r="AD21" s="793">
        <v>0</v>
      </c>
      <c r="AE21" s="793">
        <v>0</v>
      </c>
      <c r="AF21" s="793">
        <v>0</v>
      </c>
      <c r="AG21" s="793">
        <v>0</v>
      </c>
      <c r="AH21" s="793">
        <v>0</v>
      </c>
      <c r="AI21" s="793">
        <v>0</v>
      </c>
      <c r="AJ21" s="793">
        <v>0</v>
      </c>
      <c r="AK21" s="793">
        <v>0</v>
      </c>
      <c r="AL21" s="793">
        <v>0</v>
      </c>
      <c r="AM21" s="793">
        <v>0</v>
      </c>
      <c r="AN21" s="793">
        <v>0</v>
      </c>
      <c r="AO21" s="793">
        <v>0</v>
      </c>
      <c r="AP21" s="793">
        <v>0</v>
      </c>
      <c r="AQ21" s="793">
        <v>0</v>
      </c>
      <c r="AR21" s="793">
        <v>0</v>
      </c>
      <c r="AS21" s="793">
        <v>0</v>
      </c>
    </row>
    <row r="22" spans="1:45" s="11" customFormat="1">
      <c r="A22" s="451" t="s">
        <v>595</v>
      </c>
      <c r="B22" s="147">
        <v>0</v>
      </c>
      <c r="C22" s="147">
        <v>0</v>
      </c>
      <c r="D22" s="147">
        <v>0</v>
      </c>
      <c r="E22" s="147">
        <v>0</v>
      </c>
      <c r="F22" s="148">
        <v>0</v>
      </c>
      <c r="G22" s="148">
        <v>0</v>
      </c>
      <c r="H22" s="148">
        <v>0</v>
      </c>
      <c r="I22" s="148">
        <v>0</v>
      </c>
      <c r="J22" s="148">
        <v>0</v>
      </c>
      <c r="K22" s="148">
        <v>0</v>
      </c>
      <c r="L22" s="148">
        <v>0</v>
      </c>
      <c r="M22" s="148">
        <v>0</v>
      </c>
      <c r="N22" s="148">
        <v>0</v>
      </c>
      <c r="O22" s="148">
        <v>0</v>
      </c>
      <c r="P22" s="148">
        <v>0</v>
      </c>
      <c r="Q22" s="148">
        <v>0</v>
      </c>
      <c r="R22" s="148">
        <v>0</v>
      </c>
      <c r="S22" s="148">
        <v>0</v>
      </c>
      <c r="T22" s="148">
        <v>0</v>
      </c>
      <c r="U22" s="148">
        <v>0</v>
      </c>
      <c r="V22" s="148">
        <v>0</v>
      </c>
      <c r="W22" s="148">
        <v>0</v>
      </c>
      <c r="X22" s="148">
        <v>0</v>
      </c>
      <c r="Y22" s="148">
        <v>0</v>
      </c>
      <c r="Z22" s="148">
        <v>0</v>
      </c>
      <c r="AA22" s="148">
        <v>0</v>
      </c>
      <c r="AB22" s="148">
        <v>0</v>
      </c>
      <c r="AC22" s="148">
        <v>0</v>
      </c>
      <c r="AD22" s="148">
        <v>0</v>
      </c>
      <c r="AE22" s="148">
        <v>0</v>
      </c>
      <c r="AF22" s="148">
        <v>0</v>
      </c>
      <c r="AG22" s="148">
        <v>0</v>
      </c>
      <c r="AH22" s="148">
        <v>0</v>
      </c>
      <c r="AI22" s="148">
        <v>0</v>
      </c>
      <c r="AJ22" s="148">
        <v>0</v>
      </c>
      <c r="AK22" s="148">
        <v>0</v>
      </c>
      <c r="AL22" s="148">
        <v>0</v>
      </c>
      <c r="AM22" s="148">
        <v>0</v>
      </c>
      <c r="AN22" s="148">
        <v>0</v>
      </c>
      <c r="AO22" s="148">
        <v>0</v>
      </c>
      <c r="AP22" s="148">
        <v>0</v>
      </c>
      <c r="AQ22" s="148">
        <v>0</v>
      </c>
      <c r="AR22" s="148">
        <v>0</v>
      </c>
      <c r="AS22" s="148">
        <v>0</v>
      </c>
    </row>
    <row r="23" spans="1:45" s="11" customFormat="1">
      <c r="A23" s="451" t="s">
        <v>596</v>
      </c>
      <c r="B23" s="147">
        <v>0</v>
      </c>
      <c r="C23" s="147">
        <v>0</v>
      </c>
      <c r="D23" s="147">
        <v>1</v>
      </c>
      <c r="E23" s="147">
        <v>27</v>
      </c>
      <c r="F23" s="148">
        <v>0</v>
      </c>
      <c r="G23" s="148">
        <v>0</v>
      </c>
      <c r="H23" s="148">
        <v>2</v>
      </c>
      <c r="I23" s="148">
        <v>18149.9899993</v>
      </c>
      <c r="J23" s="148">
        <v>0</v>
      </c>
      <c r="K23" s="148">
        <v>0</v>
      </c>
      <c r="L23" s="148">
        <v>1</v>
      </c>
      <c r="M23" s="148">
        <v>17999.999999299998</v>
      </c>
      <c r="N23" s="148">
        <v>0</v>
      </c>
      <c r="O23" s="148">
        <v>0</v>
      </c>
      <c r="P23" s="148">
        <v>0</v>
      </c>
      <c r="Q23" s="148">
        <v>0</v>
      </c>
      <c r="R23" s="148">
        <v>0</v>
      </c>
      <c r="S23" s="148">
        <v>0</v>
      </c>
      <c r="T23" s="148">
        <v>0</v>
      </c>
      <c r="U23" s="148">
        <v>0</v>
      </c>
      <c r="V23" s="148">
        <v>0</v>
      </c>
      <c r="W23" s="148">
        <v>0</v>
      </c>
      <c r="X23" s="148">
        <v>1</v>
      </c>
      <c r="Y23" s="148">
        <v>149.99</v>
      </c>
      <c r="Z23" s="148">
        <v>0</v>
      </c>
      <c r="AA23" s="148">
        <v>0</v>
      </c>
      <c r="AB23" s="148">
        <v>0</v>
      </c>
      <c r="AC23" s="148">
        <v>0</v>
      </c>
      <c r="AD23" s="148">
        <v>0</v>
      </c>
      <c r="AE23" s="148">
        <v>0</v>
      </c>
      <c r="AF23" s="148">
        <v>0</v>
      </c>
      <c r="AG23" s="148">
        <v>0</v>
      </c>
      <c r="AH23" s="148">
        <v>0</v>
      </c>
      <c r="AI23" s="148">
        <v>0</v>
      </c>
      <c r="AJ23" s="148">
        <v>0</v>
      </c>
      <c r="AK23" s="148">
        <v>0</v>
      </c>
      <c r="AL23" s="148">
        <v>0</v>
      </c>
      <c r="AM23" s="148">
        <v>0</v>
      </c>
      <c r="AN23" s="148">
        <v>0</v>
      </c>
      <c r="AO23" s="148">
        <v>0</v>
      </c>
      <c r="AP23" s="148">
        <v>0</v>
      </c>
      <c r="AQ23" s="148">
        <v>0</v>
      </c>
      <c r="AR23" s="148">
        <v>0</v>
      </c>
      <c r="AS23" s="148">
        <v>0</v>
      </c>
    </row>
    <row r="24" spans="1:45" s="792" customFormat="1">
      <c r="A24" s="298" t="s">
        <v>604</v>
      </c>
      <c r="B24" s="794">
        <v>12</v>
      </c>
      <c r="C24" s="795">
        <v>7627.8795469999995</v>
      </c>
      <c r="D24" s="794">
        <v>261</v>
      </c>
      <c r="E24" s="796">
        <v>60354.432691499991</v>
      </c>
      <c r="F24" s="794">
        <v>18</v>
      </c>
      <c r="G24" s="795">
        <v>27740.341102900002</v>
      </c>
      <c r="H24" s="794">
        <v>243</v>
      </c>
      <c r="I24" s="796">
        <v>144396.0532575</v>
      </c>
      <c r="J24" s="794">
        <v>0</v>
      </c>
      <c r="K24" s="795">
        <v>0</v>
      </c>
      <c r="L24" s="794">
        <v>27</v>
      </c>
      <c r="M24" s="796">
        <v>23727.400309799996</v>
      </c>
      <c r="N24" s="794">
        <v>2</v>
      </c>
      <c r="O24" s="795">
        <v>5614.6458437000001</v>
      </c>
      <c r="P24" s="794">
        <v>24</v>
      </c>
      <c r="Q24" s="796">
        <v>4518.7089513999999</v>
      </c>
      <c r="R24" s="794">
        <v>2</v>
      </c>
      <c r="S24" s="795">
        <v>164.51999999999998</v>
      </c>
      <c r="T24" s="794">
        <v>20</v>
      </c>
      <c r="U24" s="796">
        <v>2356.2368473000001</v>
      </c>
      <c r="V24" s="794">
        <v>2</v>
      </c>
      <c r="W24" s="795">
        <v>93.924319999999994</v>
      </c>
      <c r="X24" s="794">
        <v>29</v>
      </c>
      <c r="Y24" s="796">
        <v>6116.3023099999991</v>
      </c>
      <c r="Z24" s="794">
        <v>0</v>
      </c>
      <c r="AA24" s="795">
        <v>0</v>
      </c>
      <c r="AB24" s="794">
        <v>33</v>
      </c>
      <c r="AC24" s="796">
        <v>15469.3151031</v>
      </c>
      <c r="AD24" s="794">
        <v>5</v>
      </c>
      <c r="AE24" s="795">
        <v>7544.8400079999992</v>
      </c>
      <c r="AF24" s="794">
        <v>42</v>
      </c>
      <c r="AG24" s="796">
        <v>8667.9405906000011</v>
      </c>
      <c r="AH24" s="794">
        <v>1</v>
      </c>
      <c r="AI24" s="795">
        <v>98</v>
      </c>
      <c r="AJ24" s="794">
        <v>28</v>
      </c>
      <c r="AK24" s="796">
        <v>34884.988660900002</v>
      </c>
      <c r="AL24" s="794">
        <v>1</v>
      </c>
      <c r="AM24" s="795">
        <v>2199.9999904000001</v>
      </c>
      <c r="AN24" s="794">
        <v>11</v>
      </c>
      <c r="AO24" s="796">
        <v>33648.636559300001</v>
      </c>
      <c r="AP24" s="794">
        <v>5</v>
      </c>
      <c r="AQ24" s="795">
        <v>12024.410940799999</v>
      </c>
      <c r="AR24" s="794">
        <v>29</v>
      </c>
      <c r="AS24" s="796">
        <v>15006.5239251</v>
      </c>
    </row>
    <row r="25" spans="1:45" s="11" customFormat="1">
      <c r="A25" s="451" t="s">
        <v>599</v>
      </c>
      <c r="B25" s="193" t="s">
        <v>231</v>
      </c>
      <c r="C25" s="195">
        <v>2948.2887618999998</v>
      </c>
      <c r="D25" s="193" t="s">
        <v>231</v>
      </c>
      <c r="E25" s="196">
        <v>30482.316544699999</v>
      </c>
      <c r="F25" s="193" t="s">
        <v>231</v>
      </c>
      <c r="G25" s="195">
        <v>19526.723994100001</v>
      </c>
      <c r="H25" s="193" t="s">
        <v>231</v>
      </c>
      <c r="I25" s="196">
        <v>71583.635583700001</v>
      </c>
      <c r="J25" s="193" t="s">
        <v>231</v>
      </c>
      <c r="K25" s="195">
        <v>0</v>
      </c>
      <c r="L25" s="193" t="s">
        <v>231</v>
      </c>
      <c r="M25" s="196">
        <v>4624.4736579999999</v>
      </c>
      <c r="N25" s="193" t="s">
        <v>231</v>
      </c>
      <c r="O25" s="195">
        <v>3489.6458468999999</v>
      </c>
      <c r="P25" s="193" t="s">
        <v>231</v>
      </c>
      <c r="Q25" s="196">
        <v>2710.0928821000002</v>
      </c>
      <c r="R25" s="193" t="s">
        <v>231</v>
      </c>
      <c r="S25" s="195">
        <v>9.2880000000000003</v>
      </c>
      <c r="T25" s="193" t="s">
        <v>231</v>
      </c>
      <c r="U25" s="196">
        <v>1228.8294208000002</v>
      </c>
      <c r="V25" s="193" t="s">
        <v>231</v>
      </c>
      <c r="W25" s="195">
        <v>0</v>
      </c>
      <c r="X25" s="193" t="s">
        <v>231</v>
      </c>
      <c r="Y25" s="196">
        <v>1921.9596944999998</v>
      </c>
      <c r="Z25" s="193" t="s">
        <v>231</v>
      </c>
      <c r="AA25" s="195">
        <v>0</v>
      </c>
      <c r="AB25" s="193" t="s">
        <v>231</v>
      </c>
      <c r="AC25" s="196">
        <v>5752.5086918000006</v>
      </c>
      <c r="AD25" s="193" t="s">
        <v>231</v>
      </c>
      <c r="AE25" s="195">
        <v>3277.000012</v>
      </c>
      <c r="AF25" s="193" t="s">
        <v>231</v>
      </c>
      <c r="AG25" s="196">
        <v>3660.7753992000003</v>
      </c>
      <c r="AH25" s="193" t="s">
        <v>231</v>
      </c>
      <c r="AI25" s="195">
        <v>0</v>
      </c>
      <c r="AJ25" s="193" t="s">
        <v>231</v>
      </c>
      <c r="AK25" s="196">
        <v>28965.0228016</v>
      </c>
      <c r="AL25" s="193" t="s">
        <v>231</v>
      </c>
      <c r="AM25" s="195">
        <v>1399.9999912000001</v>
      </c>
      <c r="AN25" s="193" t="s">
        <v>231</v>
      </c>
      <c r="AO25" s="196">
        <v>14262.5153593</v>
      </c>
      <c r="AP25" s="193" t="s">
        <v>231</v>
      </c>
      <c r="AQ25" s="195">
        <v>584.61439680000001</v>
      </c>
      <c r="AR25" s="193" t="s">
        <v>231</v>
      </c>
      <c r="AS25" s="196">
        <v>8457.4576763999994</v>
      </c>
    </row>
    <row r="26" spans="1:45" s="11" customFormat="1">
      <c r="A26" s="451" t="s">
        <v>600</v>
      </c>
      <c r="B26" s="193" t="s">
        <v>231</v>
      </c>
      <c r="C26" s="195">
        <v>4680.4220237999998</v>
      </c>
      <c r="D26" s="193" t="s">
        <v>231</v>
      </c>
      <c r="E26" s="196">
        <v>29879.4787717</v>
      </c>
      <c r="F26" s="193" t="s">
        <v>231</v>
      </c>
      <c r="G26" s="195">
        <v>8213.617108800001</v>
      </c>
      <c r="H26" s="193" t="s">
        <v>231</v>
      </c>
      <c r="I26" s="196">
        <v>72812.417673799995</v>
      </c>
      <c r="J26" s="193" t="s">
        <v>231</v>
      </c>
      <c r="K26" s="195">
        <v>0</v>
      </c>
      <c r="L26" s="193" t="s">
        <v>231</v>
      </c>
      <c r="M26" s="196">
        <v>19102.926651799997</v>
      </c>
      <c r="N26" s="193" t="s">
        <v>231</v>
      </c>
      <c r="O26" s="195">
        <v>2124.9999968000002</v>
      </c>
      <c r="P26" s="193" t="s">
        <v>231</v>
      </c>
      <c r="Q26" s="196">
        <v>1808.6160693000002</v>
      </c>
      <c r="R26" s="193" t="s">
        <v>231</v>
      </c>
      <c r="S26" s="195">
        <v>155.232</v>
      </c>
      <c r="T26" s="193" t="s">
        <v>231</v>
      </c>
      <c r="U26" s="196">
        <v>1127.4074264999999</v>
      </c>
      <c r="V26" s="193" t="s">
        <v>231</v>
      </c>
      <c r="W26" s="195">
        <v>93.924319999999994</v>
      </c>
      <c r="X26" s="193" t="s">
        <v>231</v>
      </c>
      <c r="Y26" s="196">
        <v>4194.3426154999997</v>
      </c>
      <c r="Z26" s="193" t="s">
        <v>231</v>
      </c>
      <c r="AA26" s="195">
        <v>0</v>
      </c>
      <c r="AB26" s="193" t="s">
        <v>231</v>
      </c>
      <c r="AC26" s="196">
        <v>9716.8064113</v>
      </c>
      <c r="AD26" s="193" t="s">
        <v>231</v>
      </c>
      <c r="AE26" s="195">
        <v>4267.8399959999997</v>
      </c>
      <c r="AF26" s="193" t="s">
        <v>231</v>
      </c>
      <c r="AG26" s="196">
        <v>5007.1651914000004</v>
      </c>
      <c r="AH26" s="193" t="s">
        <v>231</v>
      </c>
      <c r="AI26" s="195">
        <v>98</v>
      </c>
      <c r="AJ26" s="193" t="s">
        <v>231</v>
      </c>
      <c r="AK26" s="196">
        <v>5919.9658593000004</v>
      </c>
      <c r="AL26" s="193" t="s">
        <v>231</v>
      </c>
      <c r="AM26" s="195">
        <v>799.99999920000005</v>
      </c>
      <c r="AN26" s="193" t="s">
        <v>231</v>
      </c>
      <c r="AO26" s="196">
        <v>19386.121199999998</v>
      </c>
      <c r="AP26" s="193" t="s">
        <v>231</v>
      </c>
      <c r="AQ26" s="195">
        <v>673.62079679999999</v>
      </c>
      <c r="AR26" s="193" t="s">
        <v>231</v>
      </c>
      <c r="AS26" s="196">
        <v>6549.0662487000009</v>
      </c>
    </row>
    <row r="27" spans="1:45" s="11" customFormat="1">
      <c r="A27" s="299" t="s">
        <v>605</v>
      </c>
      <c r="B27" s="147">
        <v>9</v>
      </c>
      <c r="C27" s="147">
        <v>7241.9912989999993</v>
      </c>
      <c r="D27" s="147">
        <v>58</v>
      </c>
      <c r="E27" s="147">
        <v>7868.2127025000009</v>
      </c>
      <c r="F27" s="147">
        <v>19</v>
      </c>
      <c r="G27" s="147">
        <v>3326.8562246699998</v>
      </c>
      <c r="H27" s="147">
        <v>88</v>
      </c>
      <c r="I27" s="147">
        <v>13553.791319096001</v>
      </c>
      <c r="J27" s="300">
        <v>2</v>
      </c>
      <c r="K27" s="300">
        <v>1184.1300000000001</v>
      </c>
      <c r="L27" s="300">
        <v>6</v>
      </c>
      <c r="M27" s="300">
        <v>459.05831260000002</v>
      </c>
      <c r="N27" s="300">
        <v>1</v>
      </c>
      <c r="O27" s="300">
        <v>1271.8280999999999</v>
      </c>
      <c r="P27" s="300">
        <v>12</v>
      </c>
      <c r="Q27" s="300">
        <v>933.08799999999997</v>
      </c>
      <c r="R27" s="300">
        <v>2</v>
      </c>
      <c r="S27" s="300">
        <v>90.53</v>
      </c>
      <c r="T27" s="300">
        <v>14</v>
      </c>
      <c r="U27" s="300">
        <v>960.05</v>
      </c>
      <c r="V27" s="300">
        <v>2</v>
      </c>
      <c r="W27" s="300">
        <v>57</v>
      </c>
      <c r="X27" s="300">
        <v>9</v>
      </c>
      <c r="Y27" s="300">
        <v>2733.9241576000004</v>
      </c>
      <c r="Z27" s="300">
        <v>1</v>
      </c>
      <c r="AA27" s="300">
        <v>48.93</v>
      </c>
      <c r="AB27" s="300">
        <v>9</v>
      </c>
      <c r="AC27" s="300">
        <v>3297.192339106</v>
      </c>
      <c r="AD27" s="300">
        <v>5</v>
      </c>
      <c r="AE27" s="300">
        <v>243.27</v>
      </c>
      <c r="AF27" s="300">
        <v>6</v>
      </c>
      <c r="AG27" s="300">
        <v>427.25</v>
      </c>
      <c r="AH27" s="300">
        <v>3</v>
      </c>
      <c r="AI27" s="300">
        <v>138.93829491000002</v>
      </c>
      <c r="AJ27" s="300">
        <v>15</v>
      </c>
      <c r="AK27" s="300">
        <v>530.69083912999997</v>
      </c>
      <c r="AL27" s="300">
        <v>1</v>
      </c>
      <c r="AM27" s="300">
        <v>199.28706500000001</v>
      </c>
      <c r="AN27" s="300">
        <v>5</v>
      </c>
      <c r="AO27" s="300">
        <v>217.77306920000001</v>
      </c>
      <c r="AP27" s="300">
        <v>2</v>
      </c>
      <c r="AQ27" s="300">
        <v>92.942764759999989</v>
      </c>
      <c r="AR27" s="300">
        <v>12</v>
      </c>
      <c r="AS27" s="300">
        <v>3994.76460146</v>
      </c>
    </row>
    <row r="28" spans="1:45" s="236" customFormat="1">
      <c r="A28" s="459" t="s">
        <v>606</v>
      </c>
      <c r="B28" s="463">
        <v>8</v>
      </c>
      <c r="C28" s="463">
        <v>7215.1312989999997</v>
      </c>
      <c r="D28" s="463">
        <v>50</v>
      </c>
      <c r="E28" s="463">
        <v>7661.5575825000005</v>
      </c>
      <c r="F28" s="463">
        <v>19</v>
      </c>
      <c r="G28" s="463">
        <v>3326.8562246699998</v>
      </c>
      <c r="H28" s="463">
        <v>74</v>
      </c>
      <c r="I28" s="463">
        <v>12575.735229096001</v>
      </c>
      <c r="J28" s="481">
        <v>2</v>
      </c>
      <c r="K28" s="481">
        <v>1184.1300000000001</v>
      </c>
      <c r="L28" s="482">
        <v>4</v>
      </c>
      <c r="M28" s="483">
        <v>425.2083126</v>
      </c>
      <c r="N28" s="481">
        <v>1</v>
      </c>
      <c r="O28" s="481">
        <v>1271.8280999999999</v>
      </c>
      <c r="P28" s="482">
        <v>10</v>
      </c>
      <c r="Q28" s="483">
        <v>504</v>
      </c>
      <c r="R28" s="481">
        <v>2</v>
      </c>
      <c r="S28" s="481">
        <v>90.53</v>
      </c>
      <c r="T28" s="482">
        <v>12</v>
      </c>
      <c r="U28" s="483">
        <v>949.5</v>
      </c>
      <c r="V28" s="481">
        <v>2</v>
      </c>
      <c r="W28" s="481">
        <v>57</v>
      </c>
      <c r="X28" s="482">
        <v>8</v>
      </c>
      <c r="Y28" s="483">
        <v>2433.9241576000004</v>
      </c>
      <c r="Z28" s="481">
        <v>1</v>
      </c>
      <c r="AA28" s="481">
        <v>48.93</v>
      </c>
      <c r="AB28" s="482">
        <v>9</v>
      </c>
      <c r="AC28" s="483">
        <v>3297.192339106</v>
      </c>
      <c r="AD28" s="481">
        <v>5</v>
      </c>
      <c r="AE28" s="481">
        <v>243.27</v>
      </c>
      <c r="AF28" s="482">
        <v>5</v>
      </c>
      <c r="AG28" s="483">
        <v>378.28</v>
      </c>
      <c r="AH28" s="481">
        <v>3</v>
      </c>
      <c r="AI28" s="481">
        <v>138.93829491000002</v>
      </c>
      <c r="AJ28" s="482">
        <v>12</v>
      </c>
      <c r="AK28" s="483">
        <v>429.69083912999997</v>
      </c>
      <c r="AL28" s="481">
        <v>1</v>
      </c>
      <c r="AM28" s="481">
        <v>199.28706500000001</v>
      </c>
      <c r="AN28" s="482">
        <v>4</v>
      </c>
      <c r="AO28" s="483">
        <v>168.77306920000001</v>
      </c>
      <c r="AP28" s="481">
        <v>2</v>
      </c>
      <c r="AQ28" s="481">
        <v>92.942764759999989</v>
      </c>
      <c r="AR28" s="482">
        <v>10</v>
      </c>
      <c r="AS28" s="483">
        <v>3989.16651146</v>
      </c>
    </row>
    <row r="29" spans="1:45" s="236" customFormat="1">
      <c r="A29" s="459" t="s">
        <v>607</v>
      </c>
      <c r="B29" s="463">
        <v>1</v>
      </c>
      <c r="C29" s="463">
        <v>26.86</v>
      </c>
      <c r="D29" s="463">
        <v>8</v>
      </c>
      <c r="E29" s="463">
        <v>206.65512000000001</v>
      </c>
      <c r="F29" s="463">
        <v>0</v>
      </c>
      <c r="G29" s="463">
        <v>0</v>
      </c>
      <c r="H29" s="463">
        <v>14</v>
      </c>
      <c r="I29" s="463">
        <v>978.05609000000004</v>
      </c>
      <c r="J29" s="481">
        <v>0</v>
      </c>
      <c r="K29" s="481">
        <v>0</v>
      </c>
      <c r="L29" s="482">
        <v>2</v>
      </c>
      <c r="M29" s="483">
        <v>33.85</v>
      </c>
      <c r="N29" s="481">
        <v>0</v>
      </c>
      <c r="O29" s="481">
        <v>0</v>
      </c>
      <c r="P29" s="482">
        <v>2</v>
      </c>
      <c r="Q29" s="483">
        <v>429.08800000000002</v>
      </c>
      <c r="R29" s="481">
        <v>0</v>
      </c>
      <c r="S29" s="481">
        <v>0</v>
      </c>
      <c r="T29" s="482">
        <v>2</v>
      </c>
      <c r="U29" s="483">
        <v>10.55</v>
      </c>
      <c r="V29" s="481">
        <v>0</v>
      </c>
      <c r="W29" s="481">
        <v>0</v>
      </c>
      <c r="X29" s="482">
        <v>1</v>
      </c>
      <c r="Y29" s="483">
        <v>300</v>
      </c>
      <c r="Z29" s="481">
        <v>0</v>
      </c>
      <c r="AA29" s="481">
        <v>0</v>
      </c>
      <c r="AB29" s="482">
        <v>0</v>
      </c>
      <c r="AC29" s="483">
        <v>0</v>
      </c>
      <c r="AD29" s="481">
        <v>0</v>
      </c>
      <c r="AE29" s="481">
        <v>0</v>
      </c>
      <c r="AF29" s="482">
        <v>1</v>
      </c>
      <c r="AG29" s="483">
        <v>48.97</v>
      </c>
      <c r="AH29" s="481"/>
      <c r="AI29" s="481"/>
      <c r="AJ29" s="482">
        <v>3</v>
      </c>
      <c r="AK29" s="483">
        <v>101</v>
      </c>
      <c r="AL29" s="481">
        <v>0</v>
      </c>
      <c r="AM29" s="481">
        <v>0</v>
      </c>
      <c r="AN29" s="482">
        <v>1</v>
      </c>
      <c r="AO29" s="483">
        <v>49</v>
      </c>
      <c r="AP29" s="481">
        <v>0</v>
      </c>
      <c r="AQ29" s="481">
        <v>0</v>
      </c>
      <c r="AR29" s="482">
        <v>2</v>
      </c>
      <c r="AS29" s="483">
        <v>5.59809</v>
      </c>
    </row>
    <row r="30" spans="1:45" s="236" customFormat="1">
      <c r="A30" s="462" t="s">
        <v>608</v>
      </c>
      <c r="B30" s="463">
        <v>69</v>
      </c>
      <c r="C30" s="463">
        <v>7021.1732980100014</v>
      </c>
      <c r="D30" s="463">
        <v>620</v>
      </c>
      <c r="E30" s="463">
        <v>38134.003589003994</v>
      </c>
      <c r="F30" s="463">
        <v>100</v>
      </c>
      <c r="G30" s="463">
        <v>11642.077500000001</v>
      </c>
      <c r="H30" s="463">
        <v>667</v>
      </c>
      <c r="I30" s="463">
        <v>57258.513222604008</v>
      </c>
      <c r="J30" s="461">
        <v>8</v>
      </c>
      <c r="K30" s="461">
        <v>120.31</v>
      </c>
      <c r="L30" s="461">
        <v>99</v>
      </c>
      <c r="M30" s="461">
        <v>7581.8799313500012</v>
      </c>
      <c r="N30" s="461">
        <v>15</v>
      </c>
      <c r="O30" s="461">
        <v>2614.4275000000002</v>
      </c>
      <c r="P30" s="461">
        <v>99</v>
      </c>
      <c r="Q30" s="461">
        <v>22378.765600392002</v>
      </c>
      <c r="R30" s="461">
        <v>13</v>
      </c>
      <c r="S30" s="461">
        <v>2200.2600000000002</v>
      </c>
      <c r="T30" s="461">
        <v>48</v>
      </c>
      <c r="U30" s="461">
        <v>4794.9335981000022</v>
      </c>
      <c r="V30" s="461">
        <v>10</v>
      </c>
      <c r="W30" s="461">
        <v>3347.41</v>
      </c>
      <c r="X30" s="461">
        <v>53</v>
      </c>
      <c r="Y30" s="461">
        <v>976.80251680000015</v>
      </c>
      <c r="Z30" s="461">
        <v>5</v>
      </c>
      <c r="AA30" s="461">
        <v>148.46</v>
      </c>
      <c r="AB30" s="461">
        <v>71</v>
      </c>
      <c r="AC30" s="461">
        <v>1211.713105215</v>
      </c>
      <c r="AD30" s="461">
        <v>8</v>
      </c>
      <c r="AE30" s="461">
        <v>1368.77</v>
      </c>
      <c r="AF30" s="461">
        <v>62</v>
      </c>
      <c r="AG30" s="461">
        <v>11228.724892143999</v>
      </c>
      <c r="AH30" s="461">
        <v>14</v>
      </c>
      <c r="AI30" s="461">
        <v>519.95000000000005</v>
      </c>
      <c r="AJ30" s="461">
        <v>71</v>
      </c>
      <c r="AK30" s="461">
        <v>2855.8021691500003</v>
      </c>
      <c r="AL30" s="461">
        <v>13</v>
      </c>
      <c r="AM30" s="461">
        <v>220.99999999999997</v>
      </c>
      <c r="AN30" s="461">
        <v>65</v>
      </c>
      <c r="AO30" s="461">
        <v>1829.5502444530002</v>
      </c>
      <c r="AP30" s="461">
        <v>14</v>
      </c>
      <c r="AQ30" s="461">
        <v>1101.49</v>
      </c>
      <c r="AR30" s="461">
        <v>99</v>
      </c>
      <c r="AS30" s="461">
        <v>4400.3411650000007</v>
      </c>
    </row>
    <row r="31" spans="1:45" s="236" customFormat="1">
      <c r="A31" s="459" t="s">
        <v>606</v>
      </c>
      <c r="B31" s="463">
        <v>69</v>
      </c>
      <c r="C31" s="463">
        <v>7021.1732980100014</v>
      </c>
      <c r="D31" s="463">
        <v>564</v>
      </c>
      <c r="E31" s="463">
        <v>37516.551904204003</v>
      </c>
      <c r="F31" s="463">
        <v>98</v>
      </c>
      <c r="G31" s="463">
        <v>11612.907499999999</v>
      </c>
      <c r="H31" s="463">
        <v>563</v>
      </c>
      <c r="I31" s="463">
        <v>55295.466214245003</v>
      </c>
      <c r="J31" s="461">
        <v>8</v>
      </c>
      <c r="K31" s="461">
        <v>120.31</v>
      </c>
      <c r="L31" s="461">
        <v>85</v>
      </c>
      <c r="M31" s="461">
        <v>7298.8208013500016</v>
      </c>
      <c r="N31" s="461">
        <v>15</v>
      </c>
      <c r="O31" s="461">
        <v>2614.4275000000002</v>
      </c>
      <c r="P31" s="461">
        <v>92</v>
      </c>
      <c r="Q31" s="461">
        <v>22307.353909992002</v>
      </c>
      <c r="R31" s="461">
        <v>12</v>
      </c>
      <c r="S31" s="461">
        <v>2186.25</v>
      </c>
      <c r="T31" s="461">
        <v>42</v>
      </c>
      <c r="U31" s="461">
        <v>4664.8295521000018</v>
      </c>
      <c r="V31" s="461">
        <v>10</v>
      </c>
      <c r="W31" s="461">
        <v>3347.41</v>
      </c>
      <c r="X31" s="461">
        <v>43</v>
      </c>
      <c r="Y31" s="461">
        <v>859.31225680000011</v>
      </c>
      <c r="Z31" s="461">
        <v>5</v>
      </c>
      <c r="AA31" s="461">
        <v>148.46</v>
      </c>
      <c r="AB31" s="461">
        <v>55</v>
      </c>
      <c r="AC31" s="461">
        <v>1024.3400000000001</v>
      </c>
      <c r="AD31" s="491">
        <v>8</v>
      </c>
      <c r="AE31" s="461">
        <v>1368.77</v>
      </c>
      <c r="AF31" s="491">
        <v>51</v>
      </c>
      <c r="AG31" s="461">
        <v>10953.764091399999</v>
      </c>
      <c r="AH31" s="491">
        <v>13</v>
      </c>
      <c r="AI31" s="461">
        <v>504.79</v>
      </c>
      <c r="AJ31" s="491">
        <v>58</v>
      </c>
      <c r="AK31" s="461">
        <v>2620.0065971500003</v>
      </c>
      <c r="AL31" s="491">
        <v>13</v>
      </c>
      <c r="AM31" s="461">
        <v>220.99999999999997</v>
      </c>
      <c r="AN31" s="491">
        <v>57</v>
      </c>
      <c r="AO31" s="461">
        <v>1505.0858804530003</v>
      </c>
      <c r="AP31" s="491">
        <v>14</v>
      </c>
      <c r="AQ31" s="461">
        <v>1101.49</v>
      </c>
      <c r="AR31" s="491">
        <v>80</v>
      </c>
      <c r="AS31" s="461">
        <v>4061.9531250000005</v>
      </c>
    </row>
    <row r="32" spans="1:45" s="236" customFormat="1">
      <c r="A32" s="459" t="s">
        <v>607</v>
      </c>
      <c r="B32" s="463">
        <v>0</v>
      </c>
      <c r="C32" s="463">
        <v>0</v>
      </c>
      <c r="D32" s="463">
        <v>56</v>
      </c>
      <c r="E32" s="463">
        <v>617.45168479999995</v>
      </c>
      <c r="F32" s="463">
        <v>2</v>
      </c>
      <c r="G32" s="463">
        <v>29.17</v>
      </c>
      <c r="H32" s="463">
        <v>104</v>
      </c>
      <c r="I32" s="463">
        <v>1963.0470083589998</v>
      </c>
      <c r="J32" s="461">
        <v>0</v>
      </c>
      <c r="K32" s="461">
        <v>0</v>
      </c>
      <c r="L32" s="461">
        <v>14</v>
      </c>
      <c r="M32" s="461">
        <v>283.05912999999998</v>
      </c>
      <c r="N32" s="461">
        <v>0</v>
      </c>
      <c r="O32" s="461">
        <v>0</v>
      </c>
      <c r="P32" s="461">
        <v>7</v>
      </c>
      <c r="Q32" s="461">
        <v>71.411690399999998</v>
      </c>
      <c r="R32" s="461">
        <v>1</v>
      </c>
      <c r="S32" s="461">
        <v>14.01</v>
      </c>
      <c r="T32" s="461">
        <v>6</v>
      </c>
      <c r="U32" s="461">
        <v>130.10404599999998</v>
      </c>
      <c r="V32" s="461">
        <v>0</v>
      </c>
      <c r="W32" s="461">
        <v>0</v>
      </c>
      <c r="X32" s="461">
        <v>10</v>
      </c>
      <c r="Y32" s="461">
        <v>117.49026000000001</v>
      </c>
      <c r="Z32" s="461">
        <v>0</v>
      </c>
      <c r="AA32" s="461">
        <v>0</v>
      </c>
      <c r="AB32" s="461">
        <v>16</v>
      </c>
      <c r="AC32" s="461">
        <v>187.37310521499998</v>
      </c>
      <c r="AD32" s="491">
        <v>0</v>
      </c>
      <c r="AE32" s="461">
        <v>0</v>
      </c>
      <c r="AF32" s="491">
        <v>11</v>
      </c>
      <c r="AG32" s="461">
        <v>274.96080074399998</v>
      </c>
      <c r="AH32" s="491">
        <v>1</v>
      </c>
      <c r="AI32" s="461">
        <v>15.16</v>
      </c>
      <c r="AJ32" s="491">
        <v>13</v>
      </c>
      <c r="AK32" s="461">
        <v>235.79557200000002</v>
      </c>
      <c r="AL32" s="491"/>
      <c r="AM32" s="461"/>
      <c r="AN32" s="491">
        <v>8</v>
      </c>
      <c r="AO32" s="461">
        <v>324.46436400000005</v>
      </c>
      <c r="AP32" s="491">
        <v>0</v>
      </c>
      <c r="AQ32" s="461">
        <v>0</v>
      </c>
      <c r="AR32" s="491">
        <v>19</v>
      </c>
      <c r="AS32" s="461">
        <v>338.38803999999993</v>
      </c>
    </row>
    <row r="33" spans="1:45" s="236" customFormat="1">
      <c r="A33" s="462" t="s">
        <v>609</v>
      </c>
      <c r="B33" s="463">
        <v>15</v>
      </c>
      <c r="C33" s="463">
        <v>40320.469933204993</v>
      </c>
      <c r="D33" s="463">
        <v>46</v>
      </c>
      <c r="E33" s="463">
        <v>28651.001407938005</v>
      </c>
      <c r="F33" s="463">
        <v>6</v>
      </c>
      <c r="G33" s="463">
        <v>13349.999688464</v>
      </c>
      <c r="H33" s="463">
        <v>77</v>
      </c>
      <c r="I33" s="463">
        <v>112918.82542745498</v>
      </c>
      <c r="J33" s="472">
        <v>2</v>
      </c>
      <c r="K33" s="461">
        <v>2099.999868418</v>
      </c>
      <c r="L33" s="472">
        <v>9</v>
      </c>
      <c r="M33" s="487">
        <v>9371.7329127920002</v>
      </c>
      <c r="N33" s="472">
        <v>0</v>
      </c>
      <c r="O33" s="461">
        <v>0</v>
      </c>
      <c r="P33" s="472">
        <v>2</v>
      </c>
      <c r="Q33" s="487">
        <v>3039.9998919999998</v>
      </c>
      <c r="R33" s="472">
        <v>1</v>
      </c>
      <c r="S33" s="461">
        <v>499.99990000000003</v>
      </c>
      <c r="T33" s="472">
        <v>5</v>
      </c>
      <c r="U33" s="487">
        <v>2274.8397000000004</v>
      </c>
      <c r="V33" s="472">
        <v>0</v>
      </c>
      <c r="W33" s="461">
        <v>0</v>
      </c>
      <c r="X33" s="472">
        <v>11</v>
      </c>
      <c r="Y33" s="487">
        <v>13699.104579524997</v>
      </c>
      <c r="Z33" s="472">
        <v>0</v>
      </c>
      <c r="AA33" s="461">
        <v>0</v>
      </c>
      <c r="AB33" s="472">
        <v>8</v>
      </c>
      <c r="AC33" s="487">
        <v>12281.601154366997</v>
      </c>
      <c r="AD33" s="472">
        <v>0</v>
      </c>
      <c r="AE33" s="461">
        <v>0</v>
      </c>
      <c r="AF33" s="472">
        <v>12</v>
      </c>
      <c r="AG33" s="487">
        <v>21483</v>
      </c>
      <c r="AH33" s="472">
        <v>2</v>
      </c>
      <c r="AI33" s="461">
        <v>8499.999991146</v>
      </c>
      <c r="AJ33" s="472">
        <v>8</v>
      </c>
      <c r="AK33" s="487">
        <v>7089.0043548999993</v>
      </c>
      <c r="AL33" s="472">
        <v>1</v>
      </c>
      <c r="AM33" s="461">
        <v>2249.9999289000002</v>
      </c>
      <c r="AN33" s="472">
        <v>5</v>
      </c>
      <c r="AO33" s="487">
        <v>8940.0481606400008</v>
      </c>
      <c r="AP33" s="472">
        <v>0</v>
      </c>
      <c r="AQ33" s="461">
        <v>0</v>
      </c>
      <c r="AR33" s="472">
        <v>17</v>
      </c>
      <c r="AS33" s="487">
        <v>34739.494673230998</v>
      </c>
    </row>
    <row r="34" spans="1:45" s="236" customFormat="1">
      <c r="A34" s="459" t="s">
        <v>606</v>
      </c>
      <c r="B34" s="463">
        <v>15</v>
      </c>
      <c r="C34" s="463">
        <v>40320.469933204993</v>
      </c>
      <c r="D34" s="463">
        <v>44</v>
      </c>
      <c r="E34" s="463">
        <v>28534.463557938001</v>
      </c>
      <c r="F34" s="463">
        <v>6</v>
      </c>
      <c r="G34" s="463">
        <v>13349.999688464</v>
      </c>
      <c r="H34" s="463">
        <v>73</v>
      </c>
      <c r="I34" s="463">
        <v>112703.93712745499</v>
      </c>
      <c r="J34" s="461">
        <v>2</v>
      </c>
      <c r="K34" s="461">
        <v>2099.999868418</v>
      </c>
      <c r="L34" s="460">
        <v>9</v>
      </c>
      <c r="M34" s="460">
        <v>9371.7329127920002</v>
      </c>
      <c r="N34" s="460">
        <v>0</v>
      </c>
      <c r="O34" s="460">
        <v>0</v>
      </c>
      <c r="P34" s="487">
        <v>2</v>
      </c>
      <c r="Q34" s="487">
        <v>3039.9998919999998</v>
      </c>
      <c r="R34" s="487">
        <v>1</v>
      </c>
      <c r="S34" s="487">
        <v>499.99990000000003</v>
      </c>
      <c r="T34" s="487">
        <v>4</v>
      </c>
      <c r="U34" s="487">
        <v>2249.9997000000003</v>
      </c>
      <c r="V34" s="461">
        <v>0</v>
      </c>
      <c r="W34" s="461">
        <v>0</v>
      </c>
      <c r="X34" s="472">
        <v>11</v>
      </c>
      <c r="Y34" s="464">
        <v>13699.104579524997</v>
      </c>
      <c r="Z34" s="461">
        <v>0</v>
      </c>
      <c r="AA34" s="461">
        <v>0</v>
      </c>
      <c r="AB34" s="472">
        <v>8</v>
      </c>
      <c r="AC34" s="464">
        <v>12281.601154366997</v>
      </c>
      <c r="AD34" s="460">
        <v>0</v>
      </c>
      <c r="AE34" s="460">
        <v>0</v>
      </c>
      <c r="AF34" s="460">
        <v>11</v>
      </c>
      <c r="AG34" s="460">
        <v>21333</v>
      </c>
      <c r="AH34" s="488">
        <v>2</v>
      </c>
      <c r="AI34" s="488">
        <v>8499.999991146</v>
      </c>
      <c r="AJ34" s="489">
        <v>8</v>
      </c>
      <c r="AK34" s="490">
        <v>7089.0043548999993</v>
      </c>
      <c r="AL34" s="488">
        <v>1</v>
      </c>
      <c r="AM34" s="488">
        <v>2249.9999289000002</v>
      </c>
      <c r="AN34" s="489">
        <v>3</v>
      </c>
      <c r="AO34" s="490">
        <v>8899.9998606400004</v>
      </c>
      <c r="AP34" s="488">
        <v>0</v>
      </c>
      <c r="AQ34" s="488">
        <v>0</v>
      </c>
      <c r="AR34" s="489">
        <v>17</v>
      </c>
      <c r="AS34" s="882">
        <v>34739.494673230998</v>
      </c>
    </row>
    <row r="35" spans="1:45" s="236" customFormat="1">
      <c r="A35" s="459" t="s">
        <v>607</v>
      </c>
      <c r="B35" s="463">
        <v>0</v>
      </c>
      <c r="C35" s="463">
        <v>0</v>
      </c>
      <c r="D35" s="463">
        <v>2</v>
      </c>
      <c r="E35" s="463">
        <v>116.53785000000001</v>
      </c>
      <c r="F35" s="463">
        <v>0</v>
      </c>
      <c r="G35" s="463">
        <v>0</v>
      </c>
      <c r="H35" s="463">
        <v>4</v>
      </c>
      <c r="I35" s="463">
        <v>214.88830000000002</v>
      </c>
      <c r="J35" s="460">
        <v>0</v>
      </c>
      <c r="K35" s="460">
        <v>0</v>
      </c>
      <c r="L35" s="460">
        <v>0</v>
      </c>
      <c r="M35" s="460">
        <v>0</v>
      </c>
      <c r="N35" s="460">
        <v>0</v>
      </c>
      <c r="O35" s="460">
        <v>0</v>
      </c>
      <c r="P35" s="460">
        <v>0</v>
      </c>
      <c r="Q35" s="460">
        <v>0</v>
      </c>
      <c r="R35" s="460">
        <v>0</v>
      </c>
      <c r="S35" s="460">
        <v>0</v>
      </c>
      <c r="T35" s="460">
        <v>1</v>
      </c>
      <c r="U35" s="460">
        <v>24.84</v>
      </c>
      <c r="V35" s="461">
        <v>0</v>
      </c>
      <c r="W35" s="461">
        <v>0</v>
      </c>
      <c r="X35" s="461">
        <v>0</v>
      </c>
      <c r="Y35" s="461">
        <v>0</v>
      </c>
      <c r="Z35" s="461">
        <v>0</v>
      </c>
      <c r="AA35" s="461">
        <v>0</v>
      </c>
      <c r="AB35" s="460">
        <v>0</v>
      </c>
      <c r="AC35" s="460">
        <v>0</v>
      </c>
      <c r="AD35" s="460">
        <v>0</v>
      </c>
      <c r="AE35" s="460">
        <v>0</v>
      </c>
      <c r="AF35" s="460">
        <v>1</v>
      </c>
      <c r="AG35" s="460">
        <v>150</v>
      </c>
      <c r="AH35" s="460">
        <v>0</v>
      </c>
      <c r="AI35" s="460">
        <v>0</v>
      </c>
      <c r="AJ35" s="460">
        <v>0</v>
      </c>
      <c r="AK35" s="460">
        <v>0</v>
      </c>
      <c r="AL35" s="460"/>
      <c r="AM35" s="460"/>
      <c r="AN35" s="460">
        <v>2</v>
      </c>
      <c r="AO35" s="460">
        <v>40.048299999999998</v>
      </c>
      <c r="AP35" s="460"/>
      <c r="AQ35" s="460"/>
      <c r="AR35" s="489"/>
      <c r="AS35" s="490"/>
    </row>
    <row r="36" spans="1:45" s="236" customFormat="1">
      <c r="A36" s="462" t="s">
        <v>610</v>
      </c>
      <c r="B36" s="463">
        <v>4</v>
      </c>
      <c r="C36" s="463">
        <v>1652.7280414000002</v>
      </c>
      <c r="D36" s="463">
        <v>47</v>
      </c>
      <c r="E36" s="463">
        <v>22881.828268093999</v>
      </c>
      <c r="F36" s="463">
        <v>3</v>
      </c>
      <c r="G36" s="463">
        <v>2347.58</v>
      </c>
      <c r="H36" s="463">
        <v>41</v>
      </c>
      <c r="I36" s="463">
        <v>23552.74167508</v>
      </c>
      <c r="J36" s="460">
        <v>0</v>
      </c>
      <c r="K36" s="460">
        <v>0</v>
      </c>
      <c r="L36" s="460">
        <v>2</v>
      </c>
      <c r="M36" s="460">
        <v>14.3120016</v>
      </c>
      <c r="N36" s="460">
        <v>0</v>
      </c>
      <c r="O36" s="460">
        <v>0</v>
      </c>
      <c r="P36" s="460">
        <v>2</v>
      </c>
      <c r="Q36" s="460">
        <v>219.9577275</v>
      </c>
      <c r="R36" s="460">
        <v>0</v>
      </c>
      <c r="S36" s="460">
        <v>0</v>
      </c>
      <c r="T36" s="460">
        <v>2</v>
      </c>
      <c r="U36" s="460">
        <v>91.010919999999999</v>
      </c>
      <c r="V36" s="460">
        <v>0</v>
      </c>
      <c r="W36" s="460">
        <v>0</v>
      </c>
      <c r="X36" s="460">
        <v>6</v>
      </c>
      <c r="Y36" s="460">
        <v>860.74</v>
      </c>
      <c r="Z36" s="460">
        <v>0</v>
      </c>
      <c r="AA36" s="460">
        <v>0</v>
      </c>
      <c r="AB36" s="460">
        <v>6</v>
      </c>
      <c r="AC36" s="460">
        <v>4930.95</v>
      </c>
      <c r="AD36" s="460">
        <v>3</v>
      </c>
      <c r="AE36" s="460">
        <v>2347.58</v>
      </c>
      <c r="AF36" s="460">
        <v>8</v>
      </c>
      <c r="AG36" s="460">
        <v>6991.27</v>
      </c>
      <c r="AH36" s="460">
        <v>0</v>
      </c>
      <c r="AI36" s="460">
        <v>0</v>
      </c>
      <c r="AJ36" s="460">
        <v>3</v>
      </c>
      <c r="AK36" s="460">
        <v>2007.6700282500001</v>
      </c>
      <c r="AL36" s="460">
        <v>0</v>
      </c>
      <c r="AM36" s="460">
        <v>0</v>
      </c>
      <c r="AN36" s="460">
        <v>6</v>
      </c>
      <c r="AO36" s="460">
        <v>8386.0909977299998</v>
      </c>
      <c r="AP36" s="460">
        <v>0</v>
      </c>
      <c r="AQ36" s="460">
        <v>0</v>
      </c>
      <c r="AR36" s="460">
        <v>6</v>
      </c>
      <c r="AS36" s="460">
        <v>50.74</v>
      </c>
    </row>
    <row r="37" spans="1:45" s="236" customFormat="1">
      <c r="A37" s="459" t="s">
        <v>611</v>
      </c>
      <c r="B37" s="463">
        <v>4</v>
      </c>
      <c r="C37" s="463">
        <v>1652.7280414000002</v>
      </c>
      <c r="D37" s="463">
        <v>47</v>
      </c>
      <c r="E37" s="463">
        <v>22881.828268093999</v>
      </c>
      <c r="F37" s="463">
        <v>3</v>
      </c>
      <c r="G37" s="463">
        <v>2347.58</v>
      </c>
      <c r="H37" s="463">
        <v>41</v>
      </c>
      <c r="I37" s="463">
        <v>23552.74167508</v>
      </c>
      <c r="J37" s="460">
        <v>0</v>
      </c>
      <c r="K37" s="460">
        <v>0</v>
      </c>
      <c r="L37" s="775">
        <v>2</v>
      </c>
      <c r="M37" s="460">
        <v>14.3120016</v>
      </c>
      <c r="N37" s="775">
        <v>0</v>
      </c>
      <c r="O37" s="460">
        <v>0</v>
      </c>
      <c r="P37" s="775">
        <v>2</v>
      </c>
      <c r="Q37" s="460">
        <v>219.9577275</v>
      </c>
      <c r="R37" s="460">
        <v>0</v>
      </c>
      <c r="S37" s="460">
        <v>0</v>
      </c>
      <c r="T37" s="776">
        <v>2</v>
      </c>
      <c r="U37" s="777">
        <v>91.010919999999999</v>
      </c>
      <c r="V37" s="461">
        <v>0</v>
      </c>
      <c r="W37" s="461">
        <v>0</v>
      </c>
      <c r="X37" s="776">
        <v>6</v>
      </c>
      <c r="Y37" s="777">
        <v>860.74</v>
      </c>
      <c r="Z37" s="461">
        <v>0</v>
      </c>
      <c r="AA37" s="461">
        <v>0</v>
      </c>
      <c r="AB37" s="776">
        <v>6</v>
      </c>
      <c r="AC37" s="464">
        <v>4930.95</v>
      </c>
      <c r="AD37" s="461">
        <v>3</v>
      </c>
      <c r="AE37" s="461">
        <v>2347.58</v>
      </c>
      <c r="AF37" s="776">
        <v>8</v>
      </c>
      <c r="AG37" s="777">
        <v>6991.27</v>
      </c>
      <c r="AH37" s="460">
        <v>0</v>
      </c>
      <c r="AI37" s="460">
        <v>0</v>
      </c>
      <c r="AJ37" s="776">
        <v>3</v>
      </c>
      <c r="AK37" s="777">
        <v>2007.6700282500001</v>
      </c>
      <c r="AL37" s="460">
        <v>0</v>
      </c>
      <c r="AM37" s="460">
        <v>0</v>
      </c>
      <c r="AN37" s="776">
        <v>6</v>
      </c>
      <c r="AO37" s="777">
        <v>8386.0909977299998</v>
      </c>
      <c r="AP37" s="460">
        <v>0</v>
      </c>
      <c r="AQ37" s="460">
        <v>0</v>
      </c>
      <c r="AR37" s="776">
        <v>6</v>
      </c>
      <c r="AS37" s="777">
        <v>50.74</v>
      </c>
    </row>
    <row r="38" spans="1:45" s="236" customFormat="1">
      <c r="A38" s="459" t="s">
        <v>612</v>
      </c>
      <c r="B38" s="463">
        <v>0</v>
      </c>
      <c r="C38" s="463">
        <v>0</v>
      </c>
      <c r="D38" s="463">
        <v>0</v>
      </c>
      <c r="E38" s="463">
        <v>0</v>
      </c>
      <c r="F38" s="463">
        <v>0</v>
      </c>
      <c r="G38" s="463">
        <v>0</v>
      </c>
      <c r="H38" s="463">
        <v>0</v>
      </c>
      <c r="I38" s="463">
        <v>0</v>
      </c>
      <c r="J38" s="460">
        <v>0</v>
      </c>
      <c r="K38" s="460">
        <v>0</v>
      </c>
      <c r="L38" s="460">
        <v>0</v>
      </c>
      <c r="M38" s="460">
        <v>0</v>
      </c>
      <c r="N38" s="460">
        <v>0</v>
      </c>
      <c r="O38" s="460">
        <v>0</v>
      </c>
      <c r="P38" s="460">
        <v>0</v>
      </c>
      <c r="Q38" s="460">
        <v>0</v>
      </c>
      <c r="R38" s="460">
        <v>0</v>
      </c>
      <c r="S38" s="460">
        <v>0</v>
      </c>
      <c r="T38" s="460">
        <v>0</v>
      </c>
      <c r="U38" s="460">
        <v>0</v>
      </c>
      <c r="V38" s="461">
        <v>0</v>
      </c>
      <c r="W38" s="461">
        <v>0</v>
      </c>
      <c r="X38" s="461">
        <v>0</v>
      </c>
      <c r="Y38" s="461">
        <v>0</v>
      </c>
      <c r="Z38" s="461">
        <v>0</v>
      </c>
      <c r="AA38" s="461">
        <v>0</v>
      </c>
      <c r="AB38" s="461">
        <v>0</v>
      </c>
      <c r="AC38" s="461">
        <v>0</v>
      </c>
      <c r="AD38" s="461">
        <v>0</v>
      </c>
      <c r="AE38" s="461">
        <v>0</v>
      </c>
      <c r="AF38" s="461">
        <v>0</v>
      </c>
      <c r="AG38" s="461">
        <v>0</v>
      </c>
      <c r="AH38" s="460">
        <v>0</v>
      </c>
      <c r="AI38" s="460">
        <v>0</v>
      </c>
      <c r="AJ38" s="460">
        <v>0</v>
      </c>
      <c r="AK38" s="460">
        <v>0</v>
      </c>
      <c r="AL38" s="460">
        <v>0</v>
      </c>
      <c r="AM38" s="460">
        <v>0</v>
      </c>
      <c r="AN38" s="460">
        <v>0</v>
      </c>
      <c r="AO38" s="460">
        <v>0</v>
      </c>
      <c r="AP38" s="460">
        <v>0</v>
      </c>
      <c r="AQ38" s="460">
        <v>0</v>
      </c>
      <c r="AR38" s="460">
        <v>0</v>
      </c>
      <c r="AS38" s="460">
        <v>0</v>
      </c>
    </row>
    <row r="39" spans="1:45" s="792" customFormat="1">
      <c r="A39" s="298" t="s">
        <v>657</v>
      </c>
      <c r="B39" s="797">
        <v>109</v>
      </c>
      <c r="C39" s="797">
        <v>63864.242118614988</v>
      </c>
      <c r="D39" s="797">
        <v>1032</v>
      </c>
      <c r="E39" s="797">
        <v>157889.47865903599</v>
      </c>
      <c r="F39" s="797">
        <v>146</v>
      </c>
      <c r="G39" s="797">
        <v>58406.854516034</v>
      </c>
      <c r="H39" s="797">
        <v>1116</v>
      </c>
      <c r="I39" s="797">
        <v>351679.92490173498</v>
      </c>
      <c r="J39" s="797">
        <v>12</v>
      </c>
      <c r="K39" s="797">
        <v>3404.4398684180001</v>
      </c>
      <c r="L39" s="797">
        <v>143</v>
      </c>
      <c r="M39" s="797">
        <v>41154.383468141998</v>
      </c>
      <c r="N39" s="797">
        <v>18</v>
      </c>
      <c r="O39" s="797">
        <v>9500.9014437000005</v>
      </c>
      <c r="P39" s="797">
        <v>139</v>
      </c>
      <c r="Q39" s="797">
        <v>31090.520171292002</v>
      </c>
      <c r="R39" s="797">
        <v>18</v>
      </c>
      <c r="S39" s="797">
        <v>2955.3099000000002</v>
      </c>
      <c r="T39" s="797">
        <v>89</v>
      </c>
      <c r="U39" s="797">
        <v>10477.071065400003</v>
      </c>
      <c r="V39" s="797">
        <v>14</v>
      </c>
      <c r="W39" s="797">
        <v>3498.3343199999999</v>
      </c>
      <c r="X39" s="797">
        <v>108</v>
      </c>
      <c r="Y39" s="797">
        <v>24386.873563924997</v>
      </c>
      <c r="Z39" s="797">
        <v>6</v>
      </c>
      <c r="AA39" s="797">
        <v>197.39000000000001</v>
      </c>
      <c r="AB39" s="797">
        <v>127</v>
      </c>
      <c r="AC39" s="797">
        <v>37190.771701787991</v>
      </c>
      <c r="AD39" s="797">
        <v>21</v>
      </c>
      <c r="AE39" s="797">
        <v>11504.460008</v>
      </c>
      <c r="AF39" s="797">
        <v>130</v>
      </c>
      <c r="AG39" s="797">
        <v>48798.185482743997</v>
      </c>
      <c r="AH39" s="797">
        <v>20</v>
      </c>
      <c r="AI39" s="797">
        <v>9256.8882860560007</v>
      </c>
      <c r="AJ39" s="797">
        <v>125</v>
      </c>
      <c r="AK39" s="797">
        <v>47368.156052330007</v>
      </c>
      <c r="AL39" s="797">
        <v>16</v>
      </c>
      <c r="AM39" s="797">
        <v>4870.2869843000008</v>
      </c>
      <c r="AN39" s="797">
        <v>92</v>
      </c>
      <c r="AO39" s="797">
        <v>53022.099031323</v>
      </c>
      <c r="AP39" s="797">
        <v>21</v>
      </c>
      <c r="AQ39" s="797">
        <v>13218.843705559999</v>
      </c>
      <c r="AR39" s="797">
        <v>163</v>
      </c>
      <c r="AS39" s="797">
        <v>58191.864364790999</v>
      </c>
    </row>
    <row r="40" spans="1:45" s="11" customFormat="1">
      <c r="A40" s="451" t="s">
        <v>664</v>
      </c>
      <c r="B40" s="193" t="s">
        <v>231</v>
      </c>
      <c r="C40" s="194">
        <v>4601.0168033</v>
      </c>
      <c r="D40" s="193" t="s">
        <v>231</v>
      </c>
      <c r="E40" s="194">
        <v>53364.144812793995</v>
      </c>
      <c r="F40" s="193" t="s">
        <v>231</v>
      </c>
      <c r="G40" s="194">
        <v>21874.303994100002</v>
      </c>
      <c r="H40" s="193" t="s">
        <v>231</v>
      </c>
      <c r="I40" s="194">
        <v>95136.377258780005</v>
      </c>
      <c r="J40" s="193" t="s">
        <v>231</v>
      </c>
      <c r="K40" s="194">
        <v>0</v>
      </c>
      <c r="L40" s="193" t="s">
        <v>231</v>
      </c>
      <c r="M40" s="194">
        <v>4638.7856596000001</v>
      </c>
      <c r="N40" s="193" t="s">
        <v>231</v>
      </c>
      <c r="O40" s="194">
        <v>3489.6458468999999</v>
      </c>
      <c r="P40" s="193" t="s">
        <v>231</v>
      </c>
      <c r="Q40" s="194">
        <v>2930.0506096000004</v>
      </c>
      <c r="R40" s="193" t="s">
        <v>231</v>
      </c>
      <c r="S40" s="194">
        <v>9.2880000000000003</v>
      </c>
      <c r="T40" s="193" t="s">
        <v>231</v>
      </c>
      <c r="U40" s="194">
        <v>1319.8403408000001</v>
      </c>
      <c r="V40" s="193" t="s">
        <v>231</v>
      </c>
      <c r="W40" s="194">
        <v>0</v>
      </c>
      <c r="X40" s="193" t="s">
        <v>231</v>
      </c>
      <c r="Y40" s="194">
        <v>2782.6996945000001</v>
      </c>
      <c r="Z40" s="193" t="s">
        <v>231</v>
      </c>
      <c r="AA40" s="194">
        <v>0</v>
      </c>
      <c r="AB40" s="193" t="s">
        <v>231</v>
      </c>
      <c r="AC40" s="194">
        <v>10683.4586918</v>
      </c>
      <c r="AD40" s="193" t="s">
        <v>231</v>
      </c>
      <c r="AE40" s="194">
        <v>5624.5800120000004</v>
      </c>
      <c r="AF40" s="193" t="s">
        <v>231</v>
      </c>
      <c r="AG40" s="194">
        <v>10652.0453992</v>
      </c>
      <c r="AH40" s="193" t="s">
        <v>231</v>
      </c>
      <c r="AI40" s="194">
        <v>0</v>
      </c>
      <c r="AJ40" s="193" t="s">
        <v>231</v>
      </c>
      <c r="AK40" s="194">
        <v>30972.692829849999</v>
      </c>
      <c r="AL40" s="193" t="s">
        <v>231</v>
      </c>
      <c r="AM40" s="194">
        <v>1399.9999912000001</v>
      </c>
      <c r="AN40" s="193" t="s">
        <v>231</v>
      </c>
      <c r="AO40" s="194">
        <v>22648.606357029999</v>
      </c>
      <c r="AP40" s="193" t="s">
        <v>231</v>
      </c>
      <c r="AQ40" s="194">
        <v>584.61439680000001</v>
      </c>
      <c r="AR40" s="193" t="s">
        <v>231</v>
      </c>
      <c r="AS40" s="194">
        <v>8508.1976763999992</v>
      </c>
    </row>
    <row r="41" spans="1:45" s="11" customFormat="1">
      <c r="A41" s="451" t="s">
        <v>665</v>
      </c>
      <c r="B41" s="193" t="s">
        <v>231</v>
      </c>
      <c r="C41" s="195">
        <v>59264.056554014991</v>
      </c>
      <c r="D41" s="193" t="s">
        <v>231</v>
      </c>
      <c r="E41" s="195">
        <v>104532.696471142</v>
      </c>
      <c r="F41" s="193" t="s">
        <v>231</v>
      </c>
      <c r="G41" s="195">
        <v>36532.550521933998</v>
      </c>
      <c r="H41" s="193" t="s">
        <v>231</v>
      </c>
      <c r="I41" s="195">
        <v>256543.54764295497</v>
      </c>
      <c r="J41" s="193" t="s">
        <v>231</v>
      </c>
      <c r="K41" s="195">
        <v>3404.4398684180001</v>
      </c>
      <c r="L41" s="193" t="s">
        <v>231</v>
      </c>
      <c r="M41" s="195">
        <v>36515.597808541992</v>
      </c>
      <c r="N41" s="193" t="s">
        <v>231</v>
      </c>
      <c r="O41" s="195">
        <v>6011.2555968000006</v>
      </c>
      <c r="P41" s="193" t="s">
        <v>231</v>
      </c>
      <c r="Q41" s="195">
        <v>28160.469561692</v>
      </c>
      <c r="R41" s="193" t="s">
        <v>231</v>
      </c>
      <c r="S41" s="195">
        <v>2946.0219000000002</v>
      </c>
      <c r="T41" s="193" t="s">
        <v>231</v>
      </c>
      <c r="U41" s="195">
        <v>9157.2307246000018</v>
      </c>
      <c r="V41" s="193" t="s">
        <v>231</v>
      </c>
      <c r="W41" s="195">
        <v>3498.3343199999999</v>
      </c>
      <c r="X41" s="193" t="s">
        <v>231</v>
      </c>
      <c r="Y41" s="195">
        <v>21604.173869424994</v>
      </c>
      <c r="Z41" s="193" t="s">
        <v>231</v>
      </c>
      <c r="AA41" s="195">
        <v>197.39000000000001</v>
      </c>
      <c r="AB41" s="193" t="s">
        <v>231</v>
      </c>
      <c r="AC41" s="195">
        <v>26507.313009987996</v>
      </c>
      <c r="AD41" s="193" t="s">
        <v>231</v>
      </c>
      <c r="AE41" s="195">
        <v>5879.8799959999997</v>
      </c>
      <c r="AF41" s="193" t="s">
        <v>231</v>
      </c>
      <c r="AG41" s="195">
        <v>38146.140083544</v>
      </c>
      <c r="AH41" s="193" t="s">
        <v>231</v>
      </c>
      <c r="AI41" s="195">
        <v>9256.8882860560007</v>
      </c>
      <c r="AJ41" s="193" t="s">
        <v>231</v>
      </c>
      <c r="AK41" s="195">
        <v>16395.463222480001</v>
      </c>
      <c r="AL41" s="193" t="s">
        <v>231</v>
      </c>
      <c r="AM41" s="195">
        <v>3470.2869931000005</v>
      </c>
      <c r="AN41" s="193" t="s">
        <v>231</v>
      </c>
      <c r="AO41" s="195">
        <v>30373.492674293</v>
      </c>
      <c r="AP41" s="193" t="s">
        <v>231</v>
      </c>
      <c r="AQ41" s="195">
        <v>1868.0535615600002</v>
      </c>
      <c r="AR41" s="193" t="s">
        <v>231</v>
      </c>
      <c r="AS41" s="195">
        <v>49683.666688391</v>
      </c>
    </row>
    <row r="42" spans="1:45" s="11" customFormat="1">
      <c r="A42" s="798" t="s">
        <v>613</v>
      </c>
      <c r="B42" s="799"/>
      <c r="C42" s="799"/>
      <c r="D42" s="799"/>
      <c r="E42" s="799"/>
      <c r="F42" s="800"/>
      <c r="G42" s="800"/>
      <c r="H42" s="800"/>
      <c r="I42" s="800"/>
      <c r="J42" s="800"/>
      <c r="K42" s="800"/>
      <c r="L42" s="800"/>
      <c r="M42" s="801"/>
      <c r="N42" s="800"/>
      <c r="O42" s="800"/>
      <c r="P42" s="800"/>
      <c r="Q42" s="801"/>
      <c r="R42" s="800"/>
      <c r="S42" s="800"/>
      <c r="T42" s="800"/>
      <c r="U42" s="801"/>
      <c r="V42" s="800"/>
      <c r="W42" s="800"/>
      <c r="X42" s="800"/>
      <c r="Y42" s="801"/>
      <c r="Z42" s="800"/>
      <c r="AA42" s="800"/>
      <c r="AB42" s="800"/>
      <c r="AC42" s="801"/>
      <c r="AD42" s="800"/>
      <c r="AE42" s="800"/>
      <c r="AF42" s="800"/>
      <c r="AG42" s="801"/>
      <c r="AH42" s="800"/>
      <c r="AI42" s="800"/>
      <c r="AJ42" s="800"/>
      <c r="AK42" s="801"/>
      <c r="AL42" s="800"/>
      <c r="AM42" s="800"/>
      <c r="AN42" s="800"/>
      <c r="AO42" s="801"/>
      <c r="AP42" s="800"/>
      <c r="AQ42" s="800"/>
      <c r="AR42" s="800"/>
      <c r="AS42" s="801"/>
    </row>
    <row r="43" spans="1:45" s="236" customFormat="1" ht="30">
      <c r="A43" s="887" t="s">
        <v>658</v>
      </c>
      <c r="B43" s="463">
        <v>1120</v>
      </c>
      <c r="C43" s="463">
        <v>664316.12712287006</v>
      </c>
      <c r="D43" s="463">
        <v>227</v>
      </c>
      <c r="E43" s="463">
        <v>173440.80634450002</v>
      </c>
      <c r="F43" s="778">
        <v>1047</v>
      </c>
      <c r="G43" s="778">
        <v>579145.40530401678</v>
      </c>
      <c r="H43" s="778">
        <v>172</v>
      </c>
      <c r="I43" s="778">
        <v>139236.059200424</v>
      </c>
      <c r="J43" s="778">
        <v>86</v>
      </c>
      <c r="K43" s="778">
        <v>25739.755809819999</v>
      </c>
      <c r="L43" s="778">
        <v>15</v>
      </c>
      <c r="M43" s="778">
        <v>4768.2442944240001</v>
      </c>
      <c r="N43" s="461">
        <v>112</v>
      </c>
      <c r="O43" s="461">
        <v>58075.972811163985</v>
      </c>
      <c r="P43" s="461">
        <v>11</v>
      </c>
      <c r="Q43" s="461">
        <v>3151.2303027000003</v>
      </c>
      <c r="R43" s="461">
        <v>105</v>
      </c>
      <c r="S43" s="461">
        <v>54569.274626990002</v>
      </c>
      <c r="T43" s="461">
        <v>26</v>
      </c>
      <c r="U43" s="461">
        <v>9727.8817677999996</v>
      </c>
      <c r="V43" s="461">
        <v>110</v>
      </c>
      <c r="W43" s="461">
        <v>73509.787569345004</v>
      </c>
      <c r="X43" s="461">
        <v>25</v>
      </c>
      <c r="Y43" s="461">
        <v>20534.6030565</v>
      </c>
      <c r="Z43" s="461">
        <v>158</v>
      </c>
      <c r="AA43" s="461">
        <v>68795.42999380581</v>
      </c>
      <c r="AB43" s="461">
        <v>12</v>
      </c>
      <c r="AC43" s="461">
        <v>10616.3776046</v>
      </c>
      <c r="AD43" s="461">
        <v>137</v>
      </c>
      <c r="AE43" s="461">
        <v>105229.739280494</v>
      </c>
      <c r="AF43" s="461">
        <v>20</v>
      </c>
      <c r="AG43" s="461">
        <v>22092.151414399999</v>
      </c>
      <c r="AH43" s="461">
        <v>137</v>
      </c>
      <c r="AI43" s="461">
        <v>53772.346761138004</v>
      </c>
      <c r="AJ43" s="461">
        <v>22</v>
      </c>
      <c r="AK43" s="461">
        <v>22309.97</v>
      </c>
      <c r="AL43" s="461">
        <v>70</v>
      </c>
      <c r="AM43" s="461">
        <v>48828.888652600006</v>
      </c>
      <c r="AN43" s="461">
        <v>23</v>
      </c>
      <c r="AO43" s="461">
        <v>18710.763160000002</v>
      </c>
      <c r="AP43" s="461">
        <v>132</v>
      </c>
      <c r="AQ43" s="461">
        <v>90624.209798659955</v>
      </c>
      <c r="AR43" s="461">
        <v>18</v>
      </c>
      <c r="AS43" s="461">
        <v>27324.837599999999</v>
      </c>
    </row>
    <row r="44" spans="1:45" s="236" customFormat="1">
      <c r="A44" s="462" t="s">
        <v>659</v>
      </c>
      <c r="B44" s="463">
        <v>45</v>
      </c>
      <c r="C44" s="463">
        <v>19166.309999999998</v>
      </c>
      <c r="D44" s="463">
        <v>0</v>
      </c>
      <c r="E44" s="463">
        <v>0</v>
      </c>
      <c r="F44" s="463">
        <v>31</v>
      </c>
      <c r="G44" s="463">
        <v>5827.7969999999996</v>
      </c>
      <c r="H44" s="463">
        <v>1</v>
      </c>
      <c r="I44" s="463">
        <v>800</v>
      </c>
      <c r="J44" s="461">
        <v>4</v>
      </c>
      <c r="K44" s="461">
        <v>686.75</v>
      </c>
      <c r="L44" s="461">
        <v>0</v>
      </c>
      <c r="M44" s="461">
        <v>0</v>
      </c>
      <c r="N44" s="466">
        <v>3</v>
      </c>
      <c r="O44" s="466">
        <v>1206.96</v>
      </c>
      <c r="P44" s="461">
        <v>0</v>
      </c>
      <c r="Q44" s="461">
        <v>0</v>
      </c>
      <c r="R44" s="466">
        <v>3</v>
      </c>
      <c r="S44" s="466">
        <v>560.25</v>
      </c>
      <c r="T44" s="461">
        <v>0</v>
      </c>
      <c r="U44" s="461">
        <v>0</v>
      </c>
      <c r="V44" s="467">
        <v>2</v>
      </c>
      <c r="W44" s="465">
        <v>261.63</v>
      </c>
      <c r="X44" s="461">
        <v>0</v>
      </c>
      <c r="Y44" s="461">
        <v>0</v>
      </c>
      <c r="Z44" s="466">
        <v>4</v>
      </c>
      <c r="AA44" s="466">
        <v>444.99</v>
      </c>
      <c r="AB44" s="461">
        <v>0</v>
      </c>
      <c r="AC44" s="461">
        <v>0</v>
      </c>
      <c r="AD44" s="461">
        <v>4</v>
      </c>
      <c r="AE44" s="461">
        <v>895.26</v>
      </c>
      <c r="AF44" s="461">
        <v>1</v>
      </c>
      <c r="AG44" s="461">
        <v>800</v>
      </c>
      <c r="AH44" s="461">
        <v>4</v>
      </c>
      <c r="AI44" s="461">
        <v>669.83699999999988</v>
      </c>
      <c r="AJ44" s="461">
        <v>0</v>
      </c>
      <c r="AK44" s="461">
        <v>0</v>
      </c>
      <c r="AL44" s="461">
        <v>4</v>
      </c>
      <c r="AM44" s="461">
        <v>380.3</v>
      </c>
      <c r="AN44" s="461">
        <v>0</v>
      </c>
      <c r="AO44" s="461">
        <v>0</v>
      </c>
      <c r="AP44" s="468">
        <v>3</v>
      </c>
      <c r="AQ44" s="469">
        <v>721.82</v>
      </c>
      <c r="AR44" s="461">
        <v>0</v>
      </c>
      <c r="AS44" s="461">
        <v>0</v>
      </c>
    </row>
    <row r="45" spans="1:45" s="792" customFormat="1">
      <c r="A45" s="298" t="s">
        <v>663</v>
      </c>
      <c r="B45" s="802">
        <v>1165</v>
      </c>
      <c r="C45" s="802">
        <v>683482.43712287</v>
      </c>
      <c r="D45" s="802">
        <v>227</v>
      </c>
      <c r="E45" s="802">
        <v>173440.80634450002</v>
      </c>
      <c r="F45" s="802">
        <v>1078</v>
      </c>
      <c r="G45" s="802">
        <v>584973.2023040168</v>
      </c>
      <c r="H45" s="802">
        <v>173</v>
      </c>
      <c r="I45" s="802">
        <v>140036.059200424</v>
      </c>
      <c r="J45" s="802">
        <v>90</v>
      </c>
      <c r="K45" s="802">
        <v>26426.505809819999</v>
      </c>
      <c r="L45" s="802">
        <v>15</v>
      </c>
      <c r="M45" s="802">
        <v>4768.2442944240001</v>
      </c>
      <c r="N45" s="802">
        <v>115</v>
      </c>
      <c r="O45" s="802">
        <v>59282.932811163984</v>
      </c>
      <c r="P45" s="802">
        <v>11</v>
      </c>
      <c r="Q45" s="802">
        <v>3151.2303027000003</v>
      </c>
      <c r="R45" s="802">
        <v>108</v>
      </c>
      <c r="S45" s="802">
        <v>55129.524626990002</v>
      </c>
      <c r="T45" s="802">
        <v>26</v>
      </c>
      <c r="U45" s="802">
        <v>9727.8817677999996</v>
      </c>
      <c r="V45" s="802">
        <v>112</v>
      </c>
      <c r="W45" s="802">
        <v>73771.417569345009</v>
      </c>
      <c r="X45" s="802">
        <v>25</v>
      </c>
      <c r="Y45" s="802">
        <v>20534.6030565</v>
      </c>
      <c r="Z45" s="802">
        <v>162</v>
      </c>
      <c r="AA45" s="802">
        <v>69240.419993805815</v>
      </c>
      <c r="AB45" s="802">
        <v>12</v>
      </c>
      <c r="AC45" s="802">
        <v>10616.3776046</v>
      </c>
      <c r="AD45" s="802">
        <v>141</v>
      </c>
      <c r="AE45" s="802">
        <v>106124.999280494</v>
      </c>
      <c r="AF45" s="802">
        <v>21</v>
      </c>
      <c r="AG45" s="802">
        <v>22892.151414399999</v>
      </c>
      <c r="AH45" s="802">
        <v>141</v>
      </c>
      <c r="AI45" s="802">
        <v>54442.183761138003</v>
      </c>
      <c r="AJ45" s="802">
        <v>22</v>
      </c>
      <c r="AK45" s="802">
        <v>22309.97</v>
      </c>
      <c r="AL45" s="802">
        <v>74</v>
      </c>
      <c r="AM45" s="802">
        <v>49209.188652600009</v>
      </c>
      <c r="AN45" s="802">
        <v>23</v>
      </c>
      <c r="AO45" s="802">
        <v>18710.763160000002</v>
      </c>
      <c r="AP45" s="802">
        <v>135</v>
      </c>
      <c r="AQ45" s="802">
        <v>91346.029798659962</v>
      </c>
      <c r="AR45" s="802">
        <v>18</v>
      </c>
      <c r="AS45" s="802">
        <v>27324.837599999999</v>
      </c>
    </row>
    <row r="46" spans="1:45" s="11" customFormat="1">
      <c r="A46" s="798" t="s">
        <v>614</v>
      </c>
      <c r="B46" s="799"/>
      <c r="C46" s="799"/>
      <c r="D46" s="799"/>
      <c r="E46" s="799"/>
      <c r="F46" s="800"/>
      <c r="G46" s="800"/>
      <c r="H46" s="800"/>
      <c r="I46" s="800"/>
      <c r="J46" s="800"/>
      <c r="K46" s="800"/>
      <c r="L46" s="800"/>
      <c r="M46" s="801"/>
      <c r="N46" s="800"/>
      <c r="O46" s="800"/>
      <c r="P46" s="800"/>
      <c r="Q46" s="801"/>
      <c r="R46" s="800"/>
      <c r="S46" s="800"/>
      <c r="T46" s="800"/>
      <c r="U46" s="801"/>
      <c r="V46" s="800"/>
      <c r="W46" s="800"/>
      <c r="X46" s="800"/>
      <c r="Y46" s="801"/>
      <c r="Z46" s="800"/>
      <c r="AA46" s="800"/>
      <c r="AB46" s="800"/>
      <c r="AC46" s="801"/>
      <c r="AD46" s="800"/>
      <c r="AE46" s="800"/>
      <c r="AF46" s="800"/>
      <c r="AG46" s="801"/>
      <c r="AH46" s="800"/>
      <c r="AI46" s="800"/>
      <c r="AJ46" s="800"/>
      <c r="AK46" s="801"/>
      <c r="AL46" s="800"/>
      <c r="AM46" s="800"/>
      <c r="AN46" s="800"/>
      <c r="AO46" s="801"/>
      <c r="AP46" s="800"/>
      <c r="AQ46" s="800"/>
      <c r="AR46" s="800"/>
      <c r="AS46" s="801"/>
    </row>
    <row r="47" spans="1:45" s="236" customFormat="1">
      <c r="A47" s="462" t="s">
        <v>660</v>
      </c>
      <c r="B47" s="463">
        <v>0</v>
      </c>
      <c r="C47" s="463">
        <v>0</v>
      </c>
      <c r="D47" s="463">
        <v>3</v>
      </c>
      <c r="E47" s="463">
        <v>5905</v>
      </c>
      <c r="F47" s="463">
        <v>0</v>
      </c>
      <c r="G47" s="463">
        <v>0</v>
      </c>
      <c r="H47" s="463">
        <v>2</v>
      </c>
      <c r="I47" s="463">
        <v>4727.8999999999996</v>
      </c>
      <c r="J47" s="461">
        <v>0</v>
      </c>
      <c r="K47" s="461">
        <v>0</v>
      </c>
      <c r="L47" s="461">
        <v>0</v>
      </c>
      <c r="M47" s="461">
        <v>0</v>
      </c>
      <c r="N47" s="461">
        <v>0</v>
      </c>
      <c r="O47" s="461">
        <v>0</v>
      </c>
      <c r="P47" s="461">
        <v>0</v>
      </c>
      <c r="Q47" s="461">
        <v>0</v>
      </c>
      <c r="R47" s="461">
        <v>0</v>
      </c>
      <c r="S47" s="461">
        <v>0</v>
      </c>
      <c r="T47" s="461">
        <v>1</v>
      </c>
      <c r="U47" s="461">
        <v>1228</v>
      </c>
      <c r="V47" s="461">
        <v>0</v>
      </c>
      <c r="W47" s="461">
        <v>0</v>
      </c>
      <c r="X47" s="461">
        <v>0</v>
      </c>
      <c r="Y47" s="461">
        <v>0</v>
      </c>
      <c r="Z47" s="461">
        <v>0</v>
      </c>
      <c r="AA47" s="461">
        <v>0</v>
      </c>
      <c r="AB47" s="461">
        <v>0</v>
      </c>
      <c r="AC47" s="461">
        <v>0</v>
      </c>
      <c r="AD47" s="461">
        <v>0</v>
      </c>
      <c r="AE47" s="461">
        <v>0</v>
      </c>
      <c r="AF47" s="461">
        <v>0</v>
      </c>
      <c r="AG47" s="461">
        <v>0</v>
      </c>
      <c r="AH47" s="461">
        <v>0</v>
      </c>
      <c r="AI47" s="461">
        <v>0</v>
      </c>
      <c r="AJ47" s="461">
        <v>0</v>
      </c>
      <c r="AK47" s="461">
        <v>0</v>
      </c>
      <c r="AL47" s="461">
        <v>0</v>
      </c>
      <c r="AM47" s="461">
        <v>0</v>
      </c>
      <c r="AN47" s="461">
        <v>0</v>
      </c>
      <c r="AO47" s="461">
        <v>0</v>
      </c>
      <c r="AP47" s="461">
        <v>0</v>
      </c>
      <c r="AQ47" s="461">
        <v>0</v>
      </c>
      <c r="AR47" s="461">
        <v>1</v>
      </c>
      <c r="AS47" s="461">
        <v>3499.8999999999996</v>
      </c>
    </row>
    <row r="48" spans="1:45" s="236" customFormat="1">
      <c r="A48" s="462" t="s">
        <v>661</v>
      </c>
      <c r="B48" s="463">
        <v>0</v>
      </c>
      <c r="C48" s="463">
        <v>0</v>
      </c>
      <c r="D48" s="463">
        <v>14</v>
      </c>
      <c r="E48" s="463">
        <v>33118.6</v>
      </c>
      <c r="F48" s="463">
        <v>0</v>
      </c>
      <c r="G48" s="463">
        <v>0</v>
      </c>
      <c r="H48" s="463">
        <v>6</v>
      </c>
      <c r="I48" s="463">
        <v>11098.189999999999</v>
      </c>
      <c r="J48" s="461">
        <v>0</v>
      </c>
      <c r="K48" s="461">
        <v>0</v>
      </c>
      <c r="L48" s="461">
        <v>0</v>
      </c>
      <c r="M48" s="461">
        <v>0</v>
      </c>
      <c r="N48" s="461">
        <v>0</v>
      </c>
      <c r="O48" s="461">
        <v>0</v>
      </c>
      <c r="P48" s="461">
        <v>0</v>
      </c>
      <c r="Q48" s="461">
        <v>0</v>
      </c>
      <c r="R48" s="461"/>
      <c r="S48" s="461"/>
      <c r="T48" s="461">
        <v>1</v>
      </c>
      <c r="U48" s="461">
        <v>102.5</v>
      </c>
      <c r="V48" s="461">
        <v>0</v>
      </c>
      <c r="W48" s="461">
        <v>0</v>
      </c>
      <c r="X48" s="461">
        <v>1</v>
      </c>
      <c r="Y48" s="461">
        <v>1520</v>
      </c>
      <c r="Z48" s="461">
        <v>0</v>
      </c>
      <c r="AA48" s="461">
        <v>0</v>
      </c>
      <c r="AB48" s="461">
        <v>1</v>
      </c>
      <c r="AC48" s="461">
        <v>400.47</v>
      </c>
      <c r="AD48" s="461">
        <v>0</v>
      </c>
      <c r="AE48" s="461">
        <v>0</v>
      </c>
      <c r="AF48" s="461">
        <v>1</v>
      </c>
      <c r="AG48" s="461">
        <v>6666</v>
      </c>
      <c r="AH48" s="461">
        <v>0</v>
      </c>
      <c r="AI48" s="461">
        <v>0</v>
      </c>
      <c r="AJ48" s="470">
        <v>1</v>
      </c>
      <c r="AK48" s="470">
        <v>694.22</v>
      </c>
      <c r="AL48" s="461">
        <v>0</v>
      </c>
      <c r="AM48" s="461">
        <v>0</v>
      </c>
      <c r="AN48" s="461">
        <v>0</v>
      </c>
      <c r="AO48" s="461">
        <v>0</v>
      </c>
      <c r="AP48" s="461">
        <v>0</v>
      </c>
      <c r="AQ48" s="461">
        <v>0</v>
      </c>
      <c r="AR48" s="470">
        <v>1</v>
      </c>
      <c r="AS48" s="470">
        <v>1715</v>
      </c>
    </row>
    <row r="49" spans="1:45" s="792" customFormat="1">
      <c r="A49" s="298" t="s">
        <v>662</v>
      </c>
      <c r="B49" s="803">
        <v>0</v>
      </c>
      <c r="C49" s="803">
        <v>0</v>
      </c>
      <c r="D49" s="803">
        <v>17</v>
      </c>
      <c r="E49" s="803">
        <v>39023.599999999999</v>
      </c>
      <c r="F49" s="803">
        <v>0</v>
      </c>
      <c r="G49" s="803">
        <v>0</v>
      </c>
      <c r="H49" s="803">
        <v>8</v>
      </c>
      <c r="I49" s="803">
        <v>15826.089999999998</v>
      </c>
      <c r="J49" s="802">
        <v>0</v>
      </c>
      <c r="K49" s="802">
        <v>0</v>
      </c>
      <c r="L49" s="802">
        <v>0</v>
      </c>
      <c r="M49" s="802">
        <v>0</v>
      </c>
      <c r="N49" s="802">
        <v>0</v>
      </c>
      <c r="O49" s="802">
        <v>0</v>
      </c>
      <c r="P49" s="802">
        <v>0</v>
      </c>
      <c r="Q49" s="802">
        <v>0</v>
      </c>
      <c r="R49" s="802">
        <v>0</v>
      </c>
      <c r="S49" s="802">
        <v>0</v>
      </c>
      <c r="T49" s="802">
        <v>2</v>
      </c>
      <c r="U49" s="802">
        <v>1330.5</v>
      </c>
      <c r="V49" s="802">
        <v>0</v>
      </c>
      <c r="W49" s="802">
        <v>0</v>
      </c>
      <c r="X49" s="802">
        <v>1</v>
      </c>
      <c r="Y49" s="802">
        <v>1520</v>
      </c>
      <c r="Z49" s="802">
        <v>0</v>
      </c>
      <c r="AA49" s="802">
        <v>0</v>
      </c>
      <c r="AB49" s="802">
        <v>1</v>
      </c>
      <c r="AC49" s="802">
        <v>400.47</v>
      </c>
      <c r="AD49" s="802">
        <v>0</v>
      </c>
      <c r="AE49" s="802">
        <v>0</v>
      </c>
      <c r="AF49" s="802">
        <v>1</v>
      </c>
      <c r="AG49" s="802">
        <v>6666</v>
      </c>
      <c r="AH49" s="802">
        <v>0</v>
      </c>
      <c r="AI49" s="802">
        <v>0</v>
      </c>
      <c r="AJ49" s="802">
        <v>1</v>
      </c>
      <c r="AK49" s="802">
        <v>694.22</v>
      </c>
      <c r="AL49" s="802">
        <v>0</v>
      </c>
      <c r="AM49" s="802">
        <v>0</v>
      </c>
      <c r="AN49" s="802">
        <v>0</v>
      </c>
      <c r="AO49" s="802">
        <v>0</v>
      </c>
      <c r="AP49" s="802">
        <v>0</v>
      </c>
      <c r="AQ49" s="802">
        <v>0</v>
      </c>
      <c r="AR49" s="802">
        <v>2</v>
      </c>
      <c r="AS49" s="802">
        <v>5214.8999999999996</v>
      </c>
    </row>
    <row r="50" spans="1:45">
      <c r="A50" s="1506" t="s">
        <v>78</v>
      </c>
      <c r="B50" s="1506"/>
      <c r="C50" s="1506"/>
      <c r="D50" s="1506"/>
      <c r="E50" s="1506"/>
      <c r="F50" s="1506"/>
      <c r="G50" s="1506"/>
      <c r="H50" s="1506"/>
      <c r="I50" s="1506"/>
      <c r="J50" s="1506"/>
      <c r="K50" s="1506"/>
      <c r="L50" s="1506"/>
      <c r="M50" s="1506"/>
      <c r="N50" s="235"/>
      <c r="O50" s="235"/>
      <c r="AC50" s="14"/>
    </row>
    <row r="51" spans="1:45">
      <c r="A51" s="1455" t="s">
        <v>1453</v>
      </c>
      <c r="B51" s="1455"/>
      <c r="C51" s="1455"/>
      <c r="D51" s="1455"/>
      <c r="E51" s="1455"/>
      <c r="F51" s="1455"/>
      <c r="G51" s="1455"/>
      <c r="H51" s="1455"/>
      <c r="I51" s="1455"/>
      <c r="J51" s="1455"/>
      <c r="K51" s="1455"/>
      <c r="L51" s="1455"/>
      <c r="M51" s="1455"/>
      <c r="N51" s="235"/>
      <c r="O51" s="235"/>
      <c r="AC51" s="14"/>
    </row>
    <row r="52" spans="1:45">
      <c r="A52" s="1455" t="s">
        <v>1454</v>
      </c>
      <c r="B52" s="1455"/>
      <c r="C52" s="1455"/>
      <c r="D52" s="1455"/>
      <c r="E52" s="1455"/>
      <c r="F52" s="1455"/>
      <c r="G52" s="1455"/>
      <c r="H52" s="1455"/>
      <c r="I52" s="1455"/>
      <c r="J52" s="1455"/>
      <c r="K52" s="1455"/>
      <c r="L52" s="1455"/>
      <c r="M52" s="1455"/>
      <c r="N52" s="235"/>
      <c r="O52" s="235"/>
      <c r="AC52" s="14"/>
    </row>
    <row r="53" spans="1:45">
      <c r="A53" s="288" t="s">
        <v>1455</v>
      </c>
      <c r="B53" s="288"/>
      <c r="C53" s="288"/>
      <c r="D53" s="288"/>
      <c r="E53" s="288"/>
      <c r="F53" s="288"/>
      <c r="G53" s="327"/>
      <c r="H53" s="288"/>
      <c r="I53" s="288"/>
      <c r="J53" s="288"/>
      <c r="K53" s="288"/>
      <c r="L53" s="288"/>
      <c r="M53" s="288"/>
      <c r="N53" s="235"/>
      <c r="O53" s="235"/>
      <c r="Y53" s="14"/>
      <c r="AB53" s="14"/>
      <c r="AC53" s="14"/>
    </row>
    <row r="54" spans="1:45">
      <c r="A54" s="288" t="s">
        <v>1456</v>
      </c>
      <c r="B54" s="288"/>
      <c r="C54" s="288"/>
      <c r="D54" s="288"/>
      <c r="E54" s="288"/>
      <c r="F54" s="288"/>
      <c r="G54" s="288"/>
      <c r="H54" s="288"/>
      <c r="I54" s="288"/>
      <c r="J54" s="288"/>
      <c r="K54" s="288"/>
      <c r="L54" s="288"/>
      <c r="M54" s="288"/>
      <c r="N54" s="235"/>
      <c r="O54" s="235"/>
      <c r="Y54" s="14"/>
      <c r="AC54" s="14"/>
    </row>
    <row r="55" spans="1:45">
      <c r="A55" s="235" t="s">
        <v>1457</v>
      </c>
      <c r="B55" s="235"/>
      <c r="C55" s="235"/>
      <c r="D55" s="235"/>
      <c r="E55" s="235"/>
      <c r="F55" s="235"/>
      <c r="G55" s="235"/>
      <c r="H55" s="235"/>
      <c r="I55" s="235"/>
      <c r="J55" s="235"/>
      <c r="K55" s="235"/>
      <c r="L55" s="235"/>
      <c r="M55" s="235"/>
      <c r="N55" s="235"/>
      <c r="O55" s="235"/>
    </row>
    <row r="56" spans="1:45">
      <c r="A56" s="235" t="s">
        <v>1458</v>
      </c>
      <c r="B56" s="235"/>
      <c r="C56" s="235"/>
      <c r="D56" s="235"/>
      <c r="E56" s="235"/>
      <c r="F56" s="235"/>
      <c r="G56" s="235"/>
      <c r="H56" s="235"/>
      <c r="I56" s="235"/>
      <c r="J56" s="235"/>
      <c r="K56" s="235"/>
      <c r="L56" s="235"/>
      <c r="M56" s="235"/>
      <c r="N56" s="235"/>
      <c r="O56" s="235"/>
    </row>
    <row r="57" spans="1:45">
      <c r="A57" s="235" t="s">
        <v>1459</v>
      </c>
      <c r="B57" s="235"/>
      <c r="C57" s="235"/>
      <c r="D57" s="235"/>
      <c r="E57" s="235"/>
      <c r="F57" s="235"/>
      <c r="G57" s="235"/>
      <c r="H57" s="235"/>
      <c r="I57" s="235"/>
      <c r="J57" s="235"/>
      <c r="K57" s="235"/>
      <c r="L57" s="235"/>
      <c r="M57" s="235"/>
      <c r="N57" s="235"/>
      <c r="O57" s="235"/>
    </row>
    <row r="58" spans="1:45">
      <c r="A58" s="187" t="s">
        <v>127</v>
      </c>
      <c r="B58" s="235"/>
      <c r="C58" s="235"/>
      <c r="D58" s="235"/>
      <c r="E58" s="235"/>
      <c r="F58" s="235"/>
      <c r="G58" s="235"/>
      <c r="H58" s="235"/>
      <c r="I58" s="235"/>
      <c r="J58" s="235"/>
      <c r="K58" s="235"/>
      <c r="L58" s="235"/>
      <c r="M58" s="235"/>
      <c r="N58" s="235"/>
      <c r="O58" s="235"/>
    </row>
    <row r="59" spans="1:45">
      <c r="A59" s="235"/>
      <c r="B59" s="235"/>
      <c r="C59" s="235"/>
      <c r="D59" s="235"/>
      <c r="E59" s="235"/>
      <c r="F59" s="235"/>
      <c r="G59" s="235"/>
      <c r="H59" s="235"/>
      <c r="I59" s="235"/>
      <c r="J59" s="235"/>
      <c r="K59" s="235"/>
      <c r="L59" s="235"/>
      <c r="M59" s="235"/>
      <c r="N59" s="235"/>
      <c r="O59" s="235"/>
    </row>
    <row r="65" spans="16:26">
      <c r="Q65" s="32"/>
      <c r="R65" s="32"/>
      <c r="S65" s="32"/>
      <c r="T65" s="32"/>
      <c r="U65" s="32"/>
      <c r="V65" s="301"/>
      <c r="X65" s="301"/>
      <c r="Z65" s="301"/>
    </row>
    <row r="66" spans="16:26">
      <c r="P66" s="32"/>
      <c r="Q66" s="32"/>
      <c r="R66" s="32"/>
      <c r="S66" s="32"/>
      <c r="T66" s="32"/>
      <c r="U66" s="32"/>
      <c r="V66" s="301"/>
      <c r="X66" s="301"/>
      <c r="Z66" s="301"/>
    </row>
    <row r="67" spans="16:26">
      <c r="Q67" s="32"/>
      <c r="R67" s="32"/>
      <c r="S67" s="32"/>
      <c r="T67" s="32"/>
      <c r="U67" s="32"/>
      <c r="V67" s="301"/>
      <c r="X67" s="301"/>
      <c r="Z67" s="301"/>
    </row>
    <row r="68" spans="16:26">
      <c r="Q68" s="32"/>
      <c r="R68" s="32"/>
      <c r="S68" s="32"/>
      <c r="T68" s="32"/>
      <c r="U68" s="32"/>
      <c r="V68" s="301"/>
      <c r="X68" s="301"/>
      <c r="Z68" s="301"/>
    </row>
    <row r="69" spans="16:26">
      <c r="Q69" s="32"/>
      <c r="R69" s="32"/>
      <c r="S69" s="32"/>
      <c r="T69" s="32"/>
      <c r="U69" s="32"/>
      <c r="V69" s="301"/>
      <c r="X69" s="301"/>
      <c r="Z69" s="301"/>
    </row>
    <row r="70" spans="16:26">
      <c r="Q70" s="32"/>
      <c r="R70" s="32"/>
      <c r="S70" s="32"/>
      <c r="T70" s="32"/>
      <c r="U70" s="32"/>
      <c r="V70" s="301"/>
      <c r="X70" s="301"/>
      <c r="Z70" s="301"/>
    </row>
    <row r="71" spans="16:26">
      <c r="Q71" s="32"/>
      <c r="R71" s="32"/>
      <c r="S71" s="32"/>
      <c r="T71" s="32"/>
      <c r="U71" s="32"/>
      <c r="V71" s="301"/>
      <c r="X71" s="301"/>
      <c r="Z71" s="301"/>
    </row>
    <row r="72" spans="16:26">
      <c r="Q72" s="32"/>
      <c r="R72" s="32"/>
      <c r="S72" s="32"/>
      <c r="T72" s="32"/>
      <c r="U72" s="32"/>
      <c r="V72" s="301"/>
      <c r="X72" s="301"/>
      <c r="Z72" s="301"/>
    </row>
    <row r="73" spans="16:26">
      <c r="Q73" s="32"/>
      <c r="R73" s="32"/>
      <c r="S73" s="32"/>
      <c r="T73" s="32"/>
      <c r="U73" s="32"/>
      <c r="V73" s="301"/>
      <c r="X73" s="301"/>
      <c r="Z73" s="301"/>
    </row>
    <row r="74" spans="16:26">
      <c r="Q74" s="32"/>
      <c r="R74" s="32"/>
      <c r="S74" s="32"/>
      <c r="T74" s="32"/>
      <c r="U74" s="32"/>
      <c r="V74" s="301"/>
      <c r="X74" s="301"/>
      <c r="Z74" s="301"/>
    </row>
    <row r="75" spans="16:26">
      <c r="Q75" s="32"/>
      <c r="R75" s="32"/>
      <c r="S75" s="32"/>
      <c r="T75" s="32"/>
      <c r="U75" s="32"/>
      <c r="V75" s="301"/>
      <c r="X75" s="301"/>
      <c r="Z75" s="301"/>
    </row>
    <row r="76" spans="16:26">
      <c r="Q76" s="32"/>
      <c r="R76" s="32"/>
      <c r="S76" s="32"/>
      <c r="T76" s="32"/>
      <c r="U76" s="32"/>
      <c r="V76" s="301"/>
      <c r="X76" s="301"/>
      <c r="Z76" s="301"/>
    </row>
    <row r="77" spans="16:26">
      <c r="Q77" s="32"/>
      <c r="R77" s="32"/>
      <c r="S77" s="32"/>
      <c r="T77" s="32"/>
      <c r="U77" s="32"/>
      <c r="V77" s="301"/>
      <c r="X77" s="301"/>
      <c r="Z77" s="301"/>
    </row>
    <row r="78" spans="16:26">
      <c r="Q78" s="32"/>
      <c r="R78" s="32"/>
      <c r="S78" s="32"/>
      <c r="T78" s="32"/>
      <c r="U78" s="32"/>
      <c r="V78" s="301"/>
      <c r="X78" s="301"/>
      <c r="Z78" s="301"/>
    </row>
    <row r="79" spans="16:26">
      <c r="Q79" s="32"/>
      <c r="R79" s="32"/>
      <c r="S79" s="32"/>
      <c r="T79" s="32"/>
      <c r="U79" s="32"/>
      <c r="V79" s="301"/>
      <c r="X79" s="301"/>
      <c r="Z79" s="301"/>
    </row>
    <row r="80" spans="16:26">
      <c r="Q80" s="32"/>
      <c r="R80" s="32"/>
      <c r="S80" s="32"/>
      <c r="T80" s="32"/>
      <c r="U80" s="32"/>
      <c r="V80" s="301"/>
      <c r="X80" s="301"/>
      <c r="Z80" s="301"/>
    </row>
    <row r="81" spans="1:26">
      <c r="R81" s="32"/>
      <c r="S81" s="32"/>
      <c r="T81" s="32"/>
      <c r="U81" s="32"/>
      <c r="V81" s="301"/>
      <c r="X81" s="301"/>
      <c r="Z81" s="301"/>
    </row>
    <row r="82" spans="1:26">
      <c r="R82" s="32"/>
      <c r="S82" s="32"/>
      <c r="T82" s="32"/>
      <c r="U82" s="32"/>
      <c r="V82" s="301"/>
      <c r="X82" s="301"/>
      <c r="Z82" s="301"/>
    </row>
    <row r="83" spans="1:26">
      <c r="R83" s="32"/>
      <c r="S83" s="32"/>
      <c r="T83" s="32"/>
      <c r="U83" s="32"/>
      <c r="V83" s="301"/>
      <c r="X83" s="301"/>
      <c r="Z83" s="301"/>
    </row>
    <row r="84" spans="1:26">
      <c r="R84" s="32"/>
      <c r="S84" s="32"/>
      <c r="T84" s="32"/>
      <c r="U84" s="32"/>
      <c r="V84" s="301"/>
      <c r="X84" s="301"/>
      <c r="Z84" s="301"/>
    </row>
    <row r="85" spans="1:26" ht="15.75">
      <c r="A85" s="36"/>
      <c r="B85" s="36"/>
      <c r="C85" s="36"/>
      <c r="D85" s="36"/>
      <c r="E85" s="36"/>
      <c r="F85" s="37"/>
      <c r="G85" s="37"/>
      <c r="H85" s="38"/>
      <c r="I85" s="39"/>
      <c r="K85" s="39"/>
      <c r="L85" s="39"/>
      <c r="M85" s="39"/>
      <c r="R85" s="32"/>
      <c r="S85" s="32"/>
      <c r="T85" s="32"/>
      <c r="U85" s="32"/>
      <c r="V85" s="301"/>
      <c r="X85" s="301"/>
      <c r="Z85" s="301"/>
    </row>
    <row r="86" spans="1:26">
      <c r="A86" s="40"/>
      <c r="B86" s="40"/>
      <c r="C86" s="40"/>
      <c r="D86" s="40"/>
      <c r="E86" s="40"/>
      <c r="F86" s="41"/>
      <c r="G86" s="41"/>
      <c r="H86" s="130"/>
      <c r="I86" s="130"/>
      <c r="K86" s="42"/>
      <c r="L86" s="42"/>
      <c r="M86" s="42"/>
    </row>
    <row r="87" spans="1:26">
      <c r="A87" s="40"/>
      <c r="B87" s="40"/>
      <c r="C87" s="40"/>
      <c r="D87" s="40"/>
      <c r="E87" s="40"/>
      <c r="F87" s="41"/>
      <c r="G87" s="41"/>
      <c r="H87" s="41"/>
      <c r="I87" s="41"/>
      <c r="K87" s="41"/>
      <c r="L87" s="41"/>
      <c r="M87" s="41"/>
    </row>
    <row r="88" spans="1:26">
      <c r="A88" s="40"/>
      <c r="B88" s="40"/>
      <c r="C88" s="40"/>
      <c r="D88" s="40"/>
      <c r="E88" s="40"/>
      <c r="F88" s="41"/>
      <c r="G88" s="41"/>
      <c r="H88" s="41"/>
      <c r="I88" s="41"/>
      <c r="K88" s="41"/>
      <c r="L88" s="41"/>
      <c r="M88" s="41"/>
      <c r="N88" s="43"/>
      <c r="O88" s="44"/>
    </row>
    <row r="92" spans="1:26">
      <c r="P92" s="32"/>
      <c r="Q92" s="32"/>
    </row>
    <row r="95" spans="1:26">
      <c r="F95" s="32"/>
      <c r="G95" s="32"/>
      <c r="H95" s="32"/>
      <c r="I95" s="32"/>
      <c r="J95" s="32"/>
      <c r="K95" s="32"/>
      <c r="L95" s="32"/>
      <c r="M95" s="32"/>
      <c r="N95" s="32"/>
      <c r="O95" s="32"/>
    </row>
    <row r="96" spans="1:26">
      <c r="F96" s="32"/>
      <c r="G96" s="32"/>
      <c r="H96" s="32"/>
      <c r="I96" s="32"/>
      <c r="J96" s="32"/>
      <c r="K96" s="32"/>
      <c r="L96" s="32"/>
      <c r="M96" s="32"/>
      <c r="N96" s="32"/>
      <c r="O96" s="32"/>
    </row>
    <row r="102" spans="14:14">
      <c r="N102" s="45"/>
    </row>
  </sheetData>
  <mergeCells count="36">
    <mergeCell ref="N2:Q2"/>
    <mergeCell ref="N3:O3"/>
    <mergeCell ref="P3:Q3"/>
    <mergeCell ref="A1:I1"/>
    <mergeCell ref="A2:A4"/>
    <mergeCell ref="B2:E2"/>
    <mergeCell ref="F2:I2"/>
    <mergeCell ref="J2:M2"/>
    <mergeCell ref="AP2:AS2"/>
    <mergeCell ref="B3:C3"/>
    <mergeCell ref="D3:E3"/>
    <mergeCell ref="F3:G3"/>
    <mergeCell ref="H3:I3"/>
    <mergeCell ref="J3:K3"/>
    <mergeCell ref="L3:M3"/>
    <mergeCell ref="R2:U2"/>
    <mergeCell ref="V2:Y2"/>
    <mergeCell ref="Z2:AC2"/>
    <mergeCell ref="AD2:AG2"/>
    <mergeCell ref="AH2:AK2"/>
    <mergeCell ref="AL2:AO2"/>
    <mergeCell ref="T3:U3"/>
    <mergeCell ref="V3:W3"/>
    <mergeCell ref="X3:Y3"/>
    <mergeCell ref="Z3:AA3"/>
    <mergeCell ref="AB3:AC3"/>
    <mergeCell ref="A50:M50"/>
    <mergeCell ref="AP3:AQ3"/>
    <mergeCell ref="AR3:AS3"/>
    <mergeCell ref="AD3:AE3"/>
    <mergeCell ref="AF3:AG3"/>
    <mergeCell ref="AH3:AI3"/>
    <mergeCell ref="AJ3:AK3"/>
    <mergeCell ref="AL3:AM3"/>
    <mergeCell ref="AN3:AO3"/>
    <mergeCell ref="R3:S3"/>
  </mergeCells>
  <printOptions horizontalCentered="1"/>
  <pageMargins left="0.7" right="0.7" top="0.75" bottom="0.75" header="0.3" footer="0.3"/>
  <pageSetup paperSize="9" scale="56" fitToWidth="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workbookViewId="0">
      <selection sqref="A1:J1"/>
    </sheetView>
  </sheetViews>
  <sheetFormatPr defaultColWidth="9.140625" defaultRowHeight="15"/>
  <cols>
    <col min="1" max="1" width="14.42578125" style="587" bestFit="1" customWidth="1"/>
    <col min="2" max="3" width="14.85546875" style="587" bestFit="1" customWidth="1"/>
    <col min="4" max="4" width="13.7109375" style="587" bestFit="1" customWidth="1"/>
    <col min="5" max="6" width="14.85546875" style="587" bestFit="1" customWidth="1"/>
    <col min="7" max="7" width="13.7109375" style="587" bestFit="1" customWidth="1"/>
    <col min="8" max="9" width="12.85546875" style="587" bestFit="1" customWidth="1"/>
    <col min="10" max="10" width="16.140625" style="587" bestFit="1" customWidth="1"/>
    <col min="11" max="11" width="10" style="587" customWidth="1"/>
    <col min="12" max="16384" width="9.140625" style="587"/>
  </cols>
  <sheetData>
    <row r="1" spans="1:18" ht="15" customHeight="1">
      <c r="A1" s="1756" t="s">
        <v>910</v>
      </c>
      <c r="B1" s="1757"/>
      <c r="C1" s="1757"/>
      <c r="D1" s="1757"/>
      <c r="E1" s="1757"/>
      <c r="F1" s="1757"/>
      <c r="G1" s="1757"/>
      <c r="H1" s="1757"/>
      <c r="I1" s="1757"/>
      <c r="J1" s="1758"/>
    </row>
    <row r="2" spans="1:18" s="631" customFormat="1">
      <c r="A2" s="1759" t="s">
        <v>113</v>
      </c>
      <c r="B2" s="1760" t="s">
        <v>574</v>
      </c>
      <c r="C2" s="1760"/>
      <c r="D2" s="1760"/>
      <c r="E2" s="1760" t="s">
        <v>137</v>
      </c>
      <c r="F2" s="1760"/>
      <c r="G2" s="1760"/>
      <c r="H2" s="1760" t="s">
        <v>93</v>
      </c>
      <c r="I2" s="1760"/>
      <c r="J2" s="1760"/>
      <c r="K2" s="587"/>
      <c r="L2" s="587"/>
      <c r="M2" s="587"/>
      <c r="N2" s="587"/>
      <c r="O2" s="587"/>
      <c r="P2" s="587"/>
      <c r="Q2" s="587"/>
      <c r="R2" s="587"/>
    </row>
    <row r="3" spans="1:18" s="631" customFormat="1" ht="45">
      <c r="A3" s="1759"/>
      <c r="B3" s="1113" t="s">
        <v>911</v>
      </c>
      <c r="C3" s="1113" t="s">
        <v>912</v>
      </c>
      <c r="D3" s="1113" t="s">
        <v>913</v>
      </c>
      <c r="E3" s="1113" t="s">
        <v>911</v>
      </c>
      <c r="F3" s="1113" t="s">
        <v>912</v>
      </c>
      <c r="G3" s="1113" t="s">
        <v>913</v>
      </c>
      <c r="H3" s="1113" t="s">
        <v>911</v>
      </c>
      <c r="I3" s="1113" t="s">
        <v>912</v>
      </c>
      <c r="J3" s="1113" t="s">
        <v>913</v>
      </c>
      <c r="K3" s="587"/>
      <c r="L3" s="587"/>
      <c r="M3" s="587"/>
      <c r="N3" s="587"/>
      <c r="O3" s="587"/>
      <c r="P3" s="587"/>
      <c r="Q3" s="587"/>
      <c r="R3" s="587"/>
    </row>
    <row r="4" spans="1:18" s="632" customFormat="1">
      <c r="A4" s="1112" t="s">
        <v>476</v>
      </c>
      <c r="B4" s="1111">
        <v>1689869.16</v>
      </c>
      <c r="C4" s="1111">
        <v>1489137.0499999998</v>
      </c>
      <c r="D4" s="1111">
        <v>200732.11000000004</v>
      </c>
      <c r="E4" s="1111">
        <v>1900513.16</v>
      </c>
      <c r="F4" s="1111">
        <v>2096290.51</v>
      </c>
      <c r="G4" s="1111">
        <v>-195777.35</v>
      </c>
      <c r="H4" s="1111">
        <v>3590382.3200000003</v>
      </c>
      <c r="I4" s="1111">
        <v>3585427.5599999996</v>
      </c>
      <c r="J4" s="1111">
        <v>4954.7600000000239</v>
      </c>
      <c r="K4" s="587"/>
      <c r="L4" s="587"/>
      <c r="M4" s="587"/>
      <c r="N4" s="587"/>
      <c r="O4" s="587"/>
      <c r="P4" s="587"/>
      <c r="Q4" s="587"/>
      <c r="R4" s="587"/>
    </row>
    <row r="5" spans="1:18" s="632" customFormat="1">
      <c r="A5" s="1110" t="s">
        <v>674</v>
      </c>
      <c r="B5" s="1109">
        <f t="shared" ref="B5:J5" si="0">SUM(B6:B14)</f>
        <v>2182059.4299999997</v>
      </c>
      <c r="C5" s="1109">
        <f t="shared" si="0"/>
        <v>1829033.9</v>
      </c>
      <c r="D5" s="1109">
        <f t="shared" si="0"/>
        <v>353025.53</v>
      </c>
      <c r="E5" s="1109">
        <f t="shared" si="0"/>
        <v>1641916.8599999999</v>
      </c>
      <c r="F5" s="1109">
        <f t="shared" si="0"/>
        <v>1889277.9500000004</v>
      </c>
      <c r="G5" s="1109">
        <f t="shared" si="0"/>
        <v>-247361.09</v>
      </c>
      <c r="H5" s="1109">
        <f t="shared" si="0"/>
        <v>3823976.29</v>
      </c>
      <c r="I5" s="1109">
        <f t="shared" si="0"/>
        <v>3718311.85</v>
      </c>
      <c r="J5" s="1109">
        <f t="shared" si="0"/>
        <v>105664.44</v>
      </c>
      <c r="K5" s="633"/>
      <c r="L5" s="633"/>
      <c r="M5" s="633"/>
      <c r="N5" s="633"/>
      <c r="O5" s="633"/>
      <c r="P5" s="633"/>
      <c r="Q5" s="633"/>
      <c r="R5" s="633"/>
    </row>
    <row r="6" spans="1:18" s="631" customFormat="1">
      <c r="A6" s="1022">
        <v>45412</v>
      </c>
      <c r="B6" s="1108">
        <v>206765.05</v>
      </c>
      <c r="C6" s="1108">
        <v>173941.35</v>
      </c>
      <c r="D6" s="1106">
        <f>B6-C6</f>
        <v>32823.699999999983</v>
      </c>
      <c r="E6" s="1108">
        <v>141518.29999999999</v>
      </c>
      <c r="F6" s="1107">
        <v>126989.36</v>
      </c>
      <c r="G6" s="1106">
        <f>E6-F6</f>
        <v>14528.939999999988</v>
      </c>
      <c r="H6" s="1106">
        <f t="shared" ref="H6:H14" si="1">B6+E6</f>
        <v>348283.35</v>
      </c>
      <c r="I6" s="1106">
        <f t="shared" ref="I6:I14" si="2">C6+F6</f>
        <v>300930.71000000002</v>
      </c>
      <c r="J6" s="1106">
        <f t="shared" ref="J6:J14" si="3">D6+G6</f>
        <v>47352.63999999997</v>
      </c>
      <c r="K6" s="587"/>
      <c r="L6" s="587"/>
      <c r="M6" s="587"/>
      <c r="N6" s="587"/>
      <c r="O6" s="587"/>
      <c r="P6" s="587"/>
      <c r="Q6" s="587"/>
      <c r="R6" s="587"/>
    </row>
    <row r="7" spans="1:18" s="236" customFormat="1" ht="15" customHeight="1">
      <c r="A7" s="1022">
        <v>45443</v>
      </c>
      <c r="B7" s="1105">
        <v>250702.03</v>
      </c>
      <c r="C7" s="1105">
        <v>202603.02</v>
      </c>
      <c r="D7" s="1105">
        <v>48099.01</v>
      </c>
      <c r="E7" s="1105">
        <v>181627.12</v>
      </c>
      <c r="F7" s="1105">
        <v>225723.47</v>
      </c>
      <c r="G7" s="1105">
        <v>-44096.35</v>
      </c>
      <c r="H7" s="1106">
        <f t="shared" si="1"/>
        <v>432329.15</v>
      </c>
      <c r="I7" s="1106">
        <f t="shared" si="2"/>
        <v>428326.49</v>
      </c>
      <c r="J7" s="1106">
        <f t="shared" si="3"/>
        <v>4002.6600000000035</v>
      </c>
    </row>
    <row r="8" spans="1:18" s="236" customFormat="1" ht="15" customHeight="1">
      <c r="A8" s="1022">
        <v>45473</v>
      </c>
      <c r="B8" s="1105">
        <v>286508.09999999998</v>
      </c>
      <c r="C8" s="1105">
        <v>258282.46</v>
      </c>
      <c r="D8" s="1105">
        <v>28225.64</v>
      </c>
      <c r="E8" s="1105">
        <v>177883.69</v>
      </c>
      <c r="F8" s="1105">
        <v>182683.28</v>
      </c>
      <c r="G8" s="1105">
        <v>-4799.59</v>
      </c>
      <c r="H8" s="1105">
        <f t="shared" si="1"/>
        <v>464391.79</v>
      </c>
      <c r="I8" s="1105">
        <f t="shared" si="2"/>
        <v>440965.74</v>
      </c>
      <c r="J8" s="1105">
        <f t="shared" si="3"/>
        <v>23426.05</v>
      </c>
      <c r="M8" s="289"/>
      <c r="N8" s="289"/>
      <c r="O8" s="289"/>
    </row>
    <row r="9" spans="1:18" s="236" customFormat="1">
      <c r="A9" s="1022">
        <v>45504</v>
      </c>
      <c r="B9" s="1105">
        <v>225680.35</v>
      </c>
      <c r="C9" s="1105">
        <v>200590.98</v>
      </c>
      <c r="D9" s="1105">
        <v>25089.37</v>
      </c>
      <c r="E9" s="1105">
        <v>98533.36</v>
      </c>
      <c r="F9" s="1105">
        <v>109112.64</v>
      </c>
      <c r="G9" s="1105">
        <v>-10579.28</v>
      </c>
      <c r="H9" s="1105">
        <f t="shared" si="1"/>
        <v>324213.71000000002</v>
      </c>
      <c r="I9" s="1105">
        <f t="shared" si="2"/>
        <v>309703.62</v>
      </c>
      <c r="J9" s="1105">
        <f t="shared" si="3"/>
        <v>14510.089999999998</v>
      </c>
      <c r="M9" s="289"/>
      <c r="N9" s="289"/>
      <c r="O9" s="289"/>
    </row>
    <row r="10" spans="1:18" s="236" customFormat="1">
      <c r="A10" s="1022">
        <v>45535</v>
      </c>
      <c r="B10" s="1105">
        <v>241582.3</v>
      </c>
      <c r="C10" s="1105">
        <v>209897.08</v>
      </c>
      <c r="D10" s="1105">
        <v>31685.22</v>
      </c>
      <c r="E10" s="1105">
        <v>180091.9</v>
      </c>
      <c r="F10" s="1105">
        <v>232562.32</v>
      </c>
      <c r="G10" s="1105">
        <v>-52470.42</v>
      </c>
      <c r="H10" s="1105">
        <f t="shared" si="1"/>
        <v>421674.19999999995</v>
      </c>
      <c r="I10" s="1105">
        <f t="shared" si="2"/>
        <v>442459.4</v>
      </c>
      <c r="J10" s="1105">
        <f t="shared" si="3"/>
        <v>-20785.199999999997</v>
      </c>
    </row>
    <row r="11" spans="1:18" s="236" customFormat="1">
      <c r="A11" s="1022">
        <v>45565</v>
      </c>
      <c r="B11" s="1105">
        <v>266460.02</v>
      </c>
      <c r="C11" s="1105">
        <v>233898.74</v>
      </c>
      <c r="D11" s="1105">
        <v>32561.279999999999</v>
      </c>
      <c r="E11" s="1105">
        <v>209098.74</v>
      </c>
      <c r="F11" s="1105">
        <v>245494.38</v>
      </c>
      <c r="G11" s="1105">
        <v>-36395.64</v>
      </c>
      <c r="H11" s="1105">
        <f t="shared" si="1"/>
        <v>475558.76</v>
      </c>
      <c r="I11" s="1105">
        <f t="shared" si="2"/>
        <v>479393.12</v>
      </c>
      <c r="J11" s="1105">
        <f t="shared" si="3"/>
        <v>-3834.3600000000006</v>
      </c>
    </row>
    <row r="12" spans="1:18" s="236" customFormat="1">
      <c r="A12" s="1022">
        <v>45596</v>
      </c>
      <c r="B12" s="1105">
        <v>281146.5</v>
      </c>
      <c r="C12" s="1105">
        <v>190375.53</v>
      </c>
      <c r="D12" s="1105">
        <v>90770.97</v>
      </c>
      <c r="E12" s="1105">
        <v>215839.02</v>
      </c>
      <c r="F12" s="1105">
        <v>240105.32</v>
      </c>
      <c r="G12" s="1105">
        <v>-24266.3</v>
      </c>
      <c r="H12" s="1105">
        <f t="shared" si="1"/>
        <v>496985.52</v>
      </c>
      <c r="I12" s="1105">
        <f t="shared" si="2"/>
        <v>430480.85</v>
      </c>
      <c r="J12" s="1105">
        <f t="shared" si="3"/>
        <v>66504.67</v>
      </c>
    </row>
    <row r="13" spans="1:18" s="236" customFormat="1">
      <c r="A13" s="1022">
        <v>45626</v>
      </c>
      <c r="B13" s="1105">
        <v>184871.96</v>
      </c>
      <c r="C13" s="1105">
        <v>149239.4</v>
      </c>
      <c r="D13" s="1105">
        <v>35632.559999999998</v>
      </c>
      <c r="E13" s="1105">
        <v>163425.92000000001</v>
      </c>
      <c r="F13" s="1105">
        <v>195821.35</v>
      </c>
      <c r="G13" s="1105">
        <v>-32395.43</v>
      </c>
      <c r="H13" s="1105">
        <f t="shared" si="1"/>
        <v>348297.88</v>
      </c>
      <c r="I13" s="1105">
        <f t="shared" si="2"/>
        <v>345060.75</v>
      </c>
      <c r="J13" s="1105">
        <f t="shared" si="3"/>
        <v>3237.1299999999974</v>
      </c>
    </row>
    <row r="14" spans="1:18" s="236" customFormat="1">
      <c r="A14" s="1022" t="s">
        <v>1452</v>
      </c>
      <c r="B14" s="1105">
        <v>238343.12</v>
      </c>
      <c r="C14" s="1105">
        <v>210205.34</v>
      </c>
      <c r="D14" s="1105">
        <v>28137.78</v>
      </c>
      <c r="E14" s="1105">
        <v>273898.81</v>
      </c>
      <c r="F14" s="1105">
        <v>330785.83</v>
      </c>
      <c r="G14" s="1105">
        <v>-56887.02</v>
      </c>
      <c r="H14" s="1105">
        <f t="shared" si="1"/>
        <v>512241.93</v>
      </c>
      <c r="I14" s="1105">
        <f t="shared" si="2"/>
        <v>540991.17000000004</v>
      </c>
      <c r="J14" s="1105">
        <f t="shared" si="3"/>
        <v>-28749.239999999998</v>
      </c>
    </row>
    <row r="15" spans="1:18" s="236" customFormat="1">
      <c r="A15" s="500"/>
      <c r="B15" s="634"/>
      <c r="C15" s="634"/>
      <c r="D15" s="634"/>
      <c r="E15" s="634"/>
      <c r="F15" s="634"/>
      <c r="G15" s="634"/>
      <c r="H15" s="634"/>
      <c r="I15" s="634"/>
      <c r="J15" s="634"/>
    </row>
    <row r="16" spans="1:18" ht="15" customHeight="1">
      <c r="A16" s="413" t="s">
        <v>1422</v>
      </c>
      <c r="B16" s="898"/>
      <c r="C16" s="898"/>
      <c r="D16" s="898"/>
      <c r="E16" s="898"/>
      <c r="F16" s="898"/>
      <c r="G16" s="898"/>
      <c r="H16" s="898"/>
      <c r="I16" s="898"/>
      <c r="J16" s="898"/>
    </row>
    <row r="17" spans="1:10" ht="15" customHeight="1">
      <c r="A17" s="1755" t="s">
        <v>914</v>
      </c>
      <c r="B17" s="1755"/>
      <c r="C17" s="1755"/>
      <c r="D17" s="1755"/>
      <c r="E17" s="1755"/>
      <c r="F17" s="1755"/>
      <c r="G17" s="1755"/>
      <c r="H17" s="1755"/>
      <c r="I17" s="1755"/>
      <c r="J17" s="1755"/>
    </row>
    <row r="18" spans="1:10">
      <c r="A18" s="898" t="s">
        <v>140</v>
      </c>
      <c r="B18" s="898"/>
      <c r="C18" s="635"/>
      <c r="D18" s="635"/>
      <c r="E18" s="635"/>
      <c r="F18" s="635"/>
      <c r="G18" s="635"/>
      <c r="H18" s="635"/>
      <c r="I18" s="635"/>
      <c r="J18" s="635"/>
    </row>
    <row r="20" spans="1:10">
      <c r="B20" s="1104"/>
      <c r="C20" s="1104"/>
      <c r="D20" s="1104"/>
      <c r="E20" s="1104"/>
      <c r="F20" s="1104"/>
      <c r="G20" s="1104"/>
      <c r="H20" s="1104"/>
      <c r="I20" s="1104"/>
      <c r="J20" s="1104"/>
    </row>
  </sheetData>
  <mergeCells count="6">
    <mergeCell ref="A17:J17"/>
    <mergeCell ref="A1:J1"/>
    <mergeCell ref="A2:A3"/>
    <mergeCell ref="B2:D2"/>
    <mergeCell ref="E2:G2"/>
    <mergeCell ref="H2:J2"/>
  </mergeCells>
  <pageMargins left="0.7" right="0.7" top="0.75" bottom="0.75" header="0.3" footer="0.3"/>
  <pageSetup paperSize="9" scale="60" fitToHeight="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heetViews>
  <sheetFormatPr defaultRowHeight="15"/>
  <cols>
    <col min="1" max="1" width="29" style="289" customWidth="1"/>
    <col min="2" max="2" width="18.28515625" style="289" customWidth="1"/>
    <col min="3" max="3" width="13.28515625" style="289" customWidth="1"/>
    <col min="4" max="4" width="12.7109375" style="289" customWidth="1"/>
    <col min="5" max="5" width="11.85546875" style="289" bestFit="1" customWidth="1"/>
    <col min="6" max="6" width="12.85546875" style="289" bestFit="1" customWidth="1"/>
    <col min="7" max="7" width="14" style="289" customWidth="1"/>
    <col min="8" max="8" width="13.28515625" style="289" customWidth="1"/>
    <col min="9" max="9" width="11.7109375" style="289" customWidth="1"/>
    <col min="10" max="10" width="11.85546875" style="289" bestFit="1" customWidth="1"/>
    <col min="11" max="11" width="12.85546875" style="289" bestFit="1" customWidth="1"/>
    <col min="12" max="12" width="10.5703125" style="289" bestFit="1" customWidth="1"/>
    <col min="13" max="16384" width="9.140625" style="289"/>
  </cols>
  <sheetData>
    <row r="1" spans="1:11">
      <c r="A1" s="895" t="s">
        <v>53</v>
      </c>
      <c r="B1" s="895"/>
      <c r="C1" s="895"/>
      <c r="D1" s="895"/>
      <c r="E1" s="895"/>
      <c r="F1" s="895"/>
      <c r="G1" s="895"/>
      <c r="H1" s="895"/>
      <c r="I1" s="895"/>
      <c r="J1" s="895"/>
      <c r="K1" s="895"/>
    </row>
    <row r="2" spans="1:11">
      <c r="A2" s="1132" t="s">
        <v>113</v>
      </c>
      <c r="B2" s="1761" t="s">
        <v>1435</v>
      </c>
      <c r="C2" s="1762"/>
      <c r="D2" s="1762"/>
      <c r="E2" s="1762"/>
      <c r="F2" s="1763"/>
      <c r="G2" s="1761" t="s">
        <v>1434</v>
      </c>
      <c r="H2" s="1762"/>
      <c r="I2" s="1762"/>
      <c r="J2" s="1762"/>
      <c r="K2" s="1763"/>
    </row>
    <row r="3" spans="1:11" ht="30">
      <c r="A3" s="1131" t="s">
        <v>573</v>
      </c>
      <c r="B3" s="1130" t="s">
        <v>915</v>
      </c>
      <c r="C3" s="1130" t="s">
        <v>916</v>
      </c>
      <c r="D3" s="1130" t="s">
        <v>917</v>
      </c>
      <c r="E3" s="1130" t="s">
        <v>918</v>
      </c>
      <c r="F3" s="1130" t="s">
        <v>93</v>
      </c>
      <c r="G3" s="1130" t="s">
        <v>919</v>
      </c>
      <c r="H3" s="1130" t="s">
        <v>916</v>
      </c>
      <c r="I3" s="1130" t="s">
        <v>917</v>
      </c>
      <c r="J3" s="1130" t="s">
        <v>920</v>
      </c>
      <c r="K3" s="1129" t="s">
        <v>93</v>
      </c>
    </row>
    <row r="4" spans="1:11">
      <c r="A4" s="1123" t="s">
        <v>921</v>
      </c>
      <c r="B4" s="1126">
        <v>181384</v>
      </c>
      <c r="C4" s="1126">
        <v>6069</v>
      </c>
      <c r="D4" s="1128">
        <v>400</v>
      </c>
      <c r="E4" s="1126">
        <v>1404</v>
      </c>
      <c r="F4" s="1127">
        <v>189257</v>
      </c>
      <c r="G4" s="1126">
        <v>144597</v>
      </c>
      <c r="H4" s="1126">
        <v>5077</v>
      </c>
      <c r="I4" s="1126">
        <v>97</v>
      </c>
      <c r="J4" s="1126">
        <v>1536</v>
      </c>
      <c r="K4" s="1125">
        <v>151307</v>
      </c>
    </row>
    <row r="5" spans="1:11">
      <c r="A5" s="1764" t="s">
        <v>922</v>
      </c>
      <c r="B5" s="1765"/>
      <c r="C5" s="1765"/>
      <c r="D5" s="1765"/>
      <c r="E5" s="1765"/>
      <c r="F5" s="1765"/>
      <c r="G5" s="1765"/>
      <c r="H5" s="1765"/>
      <c r="I5" s="1765"/>
      <c r="J5" s="1765"/>
      <c r="K5" s="1766"/>
    </row>
    <row r="6" spans="1:11">
      <c r="A6" s="1123" t="s">
        <v>923</v>
      </c>
      <c r="B6" s="1122">
        <v>372864.5</v>
      </c>
      <c r="C6" s="1122">
        <v>41333.56</v>
      </c>
      <c r="D6" s="1122">
        <v>0</v>
      </c>
      <c r="E6" s="1122">
        <v>0</v>
      </c>
      <c r="F6" s="1119">
        <f t="shared" ref="F6:F17" si="0">SUM(B6:E6)</f>
        <v>414198.06</v>
      </c>
      <c r="G6" s="1121">
        <v>304697.25048999989</v>
      </c>
      <c r="H6" s="1121">
        <v>30352.011129999995</v>
      </c>
      <c r="I6" s="1121">
        <v>0</v>
      </c>
      <c r="J6" s="1121"/>
      <c r="K6" s="1117">
        <f t="shared" ref="K6:K17" si="1">SUM(G6:J6)</f>
        <v>335049.26161999989</v>
      </c>
    </row>
    <row r="7" spans="1:11">
      <c r="A7" s="1123" t="s">
        <v>924</v>
      </c>
      <c r="B7" s="1122">
        <v>1802.5160000000001</v>
      </c>
      <c r="C7" s="1122">
        <v>569.10490000000004</v>
      </c>
      <c r="D7" s="1122">
        <v>1664.152</v>
      </c>
      <c r="E7" s="1122">
        <v>0</v>
      </c>
      <c r="F7" s="1119">
        <f t="shared" si="0"/>
        <v>4035.7728999999999</v>
      </c>
      <c r="G7" s="1121">
        <v>850.79488000000003</v>
      </c>
      <c r="H7" s="1121">
        <v>426.94391999999993</v>
      </c>
      <c r="I7" s="1121">
        <v>739.34</v>
      </c>
      <c r="J7" s="1121"/>
      <c r="K7" s="1117">
        <f t="shared" si="1"/>
        <v>2017.0788000000002</v>
      </c>
    </row>
    <row r="8" spans="1:11">
      <c r="A8" s="1123" t="s">
        <v>925</v>
      </c>
      <c r="B8" s="1122">
        <v>2554937</v>
      </c>
      <c r="C8" s="1122">
        <v>191431.7</v>
      </c>
      <c r="D8" s="1122">
        <v>0</v>
      </c>
      <c r="E8" s="1122">
        <v>0</v>
      </c>
      <c r="F8" s="1119">
        <f t="shared" si="0"/>
        <v>2746368.7</v>
      </c>
      <c r="G8" s="1121">
        <v>2218344.615079999</v>
      </c>
      <c r="H8" s="1121">
        <v>153592.98622999998</v>
      </c>
      <c r="I8" s="1121">
        <v>0</v>
      </c>
      <c r="J8" s="1121"/>
      <c r="K8" s="1117">
        <f t="shared" si="1"/>
        <v>2371937.6013099989</v>
      </c>
    </row>
    <row r="9" spans="1:11">
      <c r="A9" s="1123" t="s">
        <v>926</v>
      </c>
      <c r="B9" s="1122">
        <v>28633.03</v>
      </c>
      <c r="C9" s="1122">
        <v>210.6344</v>
      </c>
      <c r="D9" s="1122">
        <v>613.38</v>
      </c>
      <c r="E9" s="1122">
        <v>0</v>
      </c>
      <c r="F9" s="1119">
        <f t="shared" si="0"/>
        <v>29457.044399999999</v>
      </c>
      <c r="G9" s="1121">
        <v>22229.171999999999</v>
      </c>
      <c r="H9" s="1121">
        <v>158.39000000000001</v>
      </c>
      <c r="I9" s="1121" t="s">
        <v>231</v>
      </c>
      <c r="J9" s="1121"/>
      <c r="K9" s="1117">
        <f t="shared" si="1"/>
        <v>22387.561999999998</v>
      </c>
    </row>
    <row r="10" spans="1:11">
      <c r="A10" s="1124" t="s">
        <v>927</v>
      </c>
      <c r="B10" s="1122">
        <v>337.57600000000002</v>
      </c>
      <c r="C10" s="1122">
        <v>499.94279999999998</v>
      </c>
      <c r="D10" s="1122">
        <v>0</v>
      </c>
      <c r="E10" s="1122">
        <v>0</v>
      </c>
      <c r="F10" s="1119">
        <f t="shared" si="0"/>
        <v>837.51880000000006</v>
      </c>
      <c r="G10" s="1121">
        <v>1073.68</v>
      </c>
      <c r="H10" s="1121">
        <v>1140</v>
      </c>
      <c r="I10" s="1121">
        <v>0</v>
      </c>
      <c r="J10" s="1121"/>
      <c r="K10" s="1117">
        <f t="shared" si="1"/>
        <v>2213.6800000000003</v>
      </c>
    </row>
    <row r="11" spans="1:11">
      <c r="A11" s="1124" t="s">
        <v>928</v>
      </c>
      <c r="B11" s="1122">
        <v>76.2453</v>
      </c>
      <c r="C11" s="1122">
        <v>3.99</v>
      </c>
      <c r="D11" s="1122">
        <v>618.54999999999995</v>
      </c>
      <c r="E11" s="1122">
        <v>0</v>
      </c>
      <c r="F11" s="1119">
        <f t="shared" si="0"/>
        <v>698.78530000000001</v>
      </c>
      <c r="G11" s="1121">
        <v>127.37</v>
      </c>
      <c r="H11" s="1121">
        <v>23.91</v>
      </c>
      <c r="I11" s="1121">
        <v>0</v>
      </c>
      <c r="J11" s="1121"/>
      <c r="K11" s="1117">
        <f t="shared" si="1"/>
        <v>151.28</v>
      </c>
    </row>
    <row r="12" spans="1:11">
      <c r="A12" s="1123" t="s">
        <v>929</v>
      </c>
      <c r="B12" s="1122">
        <v>538.07590000000005</v>
      </c>
      <c r="C12" s="1122">
        <v>0</v>
      </c>
      <c r="D12" s="1122">
        <v>0</v>
      </c>
      <c r="E12" s="1122">
        <v>0</v>
      </c>
      <c r="F12" s="1119">
        <f t="shared" si="0"/>
        <v>538.07590000000005</v>
      </c>
      <c r="G12" s="1121">
        <v>190.0386</v>
      </c>
      <c r="H12" s="1121">
        <v>0</v>
      </c>
      <c r="I12" s="1121">
        <v>0</v>
      </c>
      <c r="J12" s="1121"/>
      <c r="K12" s="1117">
        <f t="shared" si="1"/>
        <v>190.0386</v>
      </c>
    </row>
    <row r="13" spans="1:11">
      <c r="A13" s="1124" t="s">
        <v>930</v>
      </c>
      <c r="B13" s="1122">
        <v>-3.59</v>
      </c>
      <c r="C13" s="1122">
        <v>0</v>
      </c>
      <c r="D13" s="1122">
        <v>0</v>
      </c>
      <c r="E13" s="1122">
        <v>0</v>
      </c>
      <c r="F13" s="1119">
        <f t="shared" si="0"/>
        <v>-3.59</v>
      </c>
      <c r="G13" s="1121">
        <v>-0.1</v>
      </c>
      <c r="H13" s="1121">
        <v>0</v>
      </c>
      <c r="I13" s="1121">
        <v>0</v>
      </c>
      <c r="J13" s="1121"/>
      <c r="K13" s="1117">
        <f t="shared" si="1"/>
        <v>-0.1</v>
      </c>
    </row>
    <row r="14" spans="1:11">
      <c r="A14" s="1124" t="s">
        <v>931</v>
      </c>
      <c r="B14" s="1122">
        <v>0</v>
      </c>
      <c r="C14" s="1122">
        <v>1.9109999999999999E-2</v>
      </c>
      <c r="D14" s="1122">
        <v>0</v>
      </c>
      <c r="E14" s="1122">
        <v>0</v>
      </c>
      <c r="F14" s="1119">
        <f t="shared" si="0"/>
        <v>1.9109999999999999E-2</v>
      </c>
      <c r="G14" s="1121">
        <v>4</v>
      </c>
      <c r="H14" s="1121">
        <v>0</v>
      </c>
      <c r="I14" s="1121">
        <v>0</v>
      </c>
      <c r="J14" s="1121"/>
      <c r="K14" s="1117">
        <f t="shared" si="1"/>
        <v>4</v>
      </c>
    </row>
    <row r="15" spans="1:11">
      <c r="A15" s="1123" t="s">
        <v>77</v>
      </c>
      <c r="B15" s="1122">
        <v>89187.36</v>
      </c>
      <c r="C15" s="1122">
        <v>57584.07</v>
      </c>
      <c r="D15" s="1122">
        <v>0</v>
      </c>
      <c r="E15" s="1122">
        <v>0</v>
      </c>
      <c r="F15" s="1119">
        <f t="shared" si="0"/>
        <v>146771.43</v>
      </c>
      <c r="G15" s="1121">
        <v>33609.026159999979</v>
      </c>
      <c r="H15" s="1121">
        <v>43437.252329999981</v>
      </c>
      <c r="I15" s="1121">
        <v>1.71</v>
      </c>
      <c r="J15" s="1121"/>
      <c r="K15" s="1117">
        <f t="shared" si="1"/>
        <v>77047.988489999974</v>
      </c>
    </row>
    <row r="16" spans="1:11">
      <c r="A16" s="1123" t="s">
        <v>296</v>
      </c>
      <c r="B16" s="1122">
        <v>17481.38</v>
      </c>
      <c r="C16" s="1122">
        <v>6258.8509999999997</v>
      </c>
      <c r="D16" s="1122">
        <v>753.38199999999995</v>
      </c>
      <c r="E16" s="1122">
        <v>0</v>
      </c>
      <c r="F16" s="1119">
        <f t="shared" si="0"/>
        <v>24493.613000000001</v>
      </c>
      <c r="G16" s="1121">
        <v>13574.515030000011</v>
      </c>
      <c r="H16" s="1121">
        <v>26619.058140000005</v>
      </c>
      <c r="I16" s="1121">
        <v>1</v>
      </c>
      <c r="J16" s="1121"/>
      <c r="K16" s="1117">
        <f t="shared" si="1"/>
        <v>40194.573170000018</v>
      </c>
    </row>
    <row r="17" spans="1:12">
      <c r="A17" s="1120" t="s">
        <v>932</v>
      </c>
      <c r="B17" s="1119">
        <v>3065854</v>
      </c>
      <c r="C17" s="1119">
        <v>297891.90000000002</v>
      </c>
      <c r="D17" s="1119">
        <v>3649.4639999999999</v>
      </c>
      <c r="E17" s="1119">
        <v>297385.2</v>
      </c>
      <c r="F17" s="1119">
        <f t="shared" si="0"/>
        <v>3664780.5640000002</v>
      </c>
      <c r="G17" s="1119">
        <v>2594700.3622399988</v>
      </c>
      <c r="H17" s="1119">
        <v>255750.55174999998</v>
      </c>
      <c r="I17" s="1119">
        <v>742.05000000000007</v>
      </c>
      <c r="J17" s="1118">
        <v>245559.61103</v>
      </c>
      <c r="K17" s="1117">
        <f t="shared" si="1"/>
        <v>3096752.5750199985</v>
      </c>
      <c r="L17" s="636"/>
    </row>
    <row r="18" spans="1:12">
      <c r="A18" s="637"/>
      <c r="B18" s="638"/>
      <c r="C18" s="638"/>
      <c r="D18" s="638"/>
      <c r="E18" s="638"/>
      <c r="F18" s="638"/>
      <c r="G18" s="638"/>
      <c r="H18" s="638"/>
      <c r="I18" s="638"/>
      <c r="J18" s="639"/>
      <c r="K18" s="638"/>
      <c r="L18" s="636"/>
    </row>
    <row r="19" spans="1:12">
      <c r="A19" s="640" t="s">
        <v>78</v>
      </c>
      <c r="B19" s="641"/>
      <c r="C19" s="642"/>
      <c r="D19" s="642"/>
      <c r="E19" s="643"/>
      <c r="F19" s="644"/>
      <c r="G19" s="644"/>
      <c r="H19" s="644"/>
      <c r="I19" s="644"/>
      <c r="J19" s="644"/>
      <c r="K19" s="644"/>
    </row>
    <row r="20" spans="1:12" ht="15.75">
      <c r="A20" s="645" t="s">
        <v>933</v>
      </c>
      <c r="B20" s="646"/>
      <c r="C20" s="646"/>
      <c r="D20" s="646"/>
      <c r="E20" s="646"/>
      <c r="F20" s="644"/>
      <c r="G20" s="644"/>
      <c r="H20" s="644"/>
      <c r="I20" s="644"/>
      <c r="J20" s="644"/>
      <c r="K20" s="647"/>
    </row>
    <row r="21" spans="1:12" ht="15.75">
      <c r="A21" s="645" t="s">
        <v>1433</v>
      </c>
      <c r="B21" s="645"/>
      <c r="C21" s="645"/>
      <c r="D21" s="645"/>
      <c r="E21" s="645"/>
      <c r="F21" s="645"/>
      <c r="G21" s="648"/>
      <c r="H21" s="648"/>
      <c r="I21" s="648"/>
      <c r="J21" s="648"/>
      <c r="K21" s="648"/>
    </row>
    <row r="22" spans="1:12" ht="16.5">
      <c r="A22" s="1116" t="s">
        <v>1432</v>
      </c>
      <c r="B22" s="1115"/>
      <c r="C22" s="1115"/>
      <c r="D22" s="1115"/>
      <c r="E22" s="1115"/>
      <c r="F22" s="1115"/>
      <c r="G22" s="649"/>
      <c r="H22" s="649"/>
      <c r="I22" s="649"/>
      <c r="J22" s="649"/>
      <c r="K22" s="649"/>
    </row>
    <row r="23" spans="1:12" ht="16.5">
      <c r="A23" s="1114"/>
      <c r="B23" s="1114"/>
      <c r="C23" s="1114"/>
      <c r="D23" s="1114"/>
      <c r="E23" s="1114"/>
      <c r="F23" s="1114"/>
    </row>
    <row r="24" spans="1:12" ht="16.5">
      <c r="A24" s="1114"/>
      <c r="B24" s="1114"/>
      <c r="C24" s="1114"/>
      <c r="D24" s="1114"/>
      <c r="E24" s="1114"/>
      <c r="F24" s="1114"/>
    </row>
  </sheetData>
  <mergeCells count="3">
    <mergeCell ref="B2:F2"/>
    <mergeCell ref="G2:K2"/>
    <mergeCell ref="A5:K5"/>
  </mergeCells>
  <printOptions horizontalCentered="1"/>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workbookViewId="0"/>
  </sheetViews>
  <sheetFormatPr defaultColWidth="9.140625" defaultRowHeight="15"/>
  <cols>
    <col min="1" max="1" width="54.140625" style="493" customWidth="1"/>
    <col min="2" max="2" width="9.140625" style="493" bestFit="1" customWidth="1"/>
    <col min="3" max="5" width="10.28515625" style="493" bestFit="1" customWidth="1"/>
    <col min="6" max="6" width="14.42578125" style="493" customWidth="1"/>
    <col min="7" max="7" width="17.5703125" style="493" bestFit="1" customWidth="1"/>
    <col min="8" max="8" width="13.5703125" style="493" customWidth="1"/>
    <col min="9" max="9" width="12.85546875" style="493" customWidth="1"/>
    <col min="10" max="10" width="12.28515625" style="493" customWidth="1"/>
    <col min="11" max="11" width="14.7109375" style="493" bestFit="1" customWidth="1"/>
    <col min="12" max="12" width="17.5703125" style="493" bestFit="1" customWidth="1"/>
    <col min="13" max="16384" width="9.140625" style="493"/>
  </cols>
  <sheetData>
    <row r="1" spans="1:13" ht="15.75" customHeight="1">
      <c r="A1" s="890" t="s">
        <v>555</v>
      </c>
    </row>
    <row r="2" spans="1:13" s="277" customFormat="1" ht="18.75" customHeight="1">
      <c r="A2" s="1768" t="s">
        <v>556</v>
      </c>
      <c r="B2" s="1768" t="s">
        <v>557</v>
      </c>
      <c r="C2" s="1769" t="s">
        <v>558</v>
      </c>
      <c r="D2" s="1770"/>
      <c r="E2" s="1770"/>
      <c r="F2" s="1770"/>
      <c r="G2" s="1771"/>
      <c r="H2" s="1772" t="s">
        <v>559</v>
      </c>
      <c r="I2" s="1772"/>
      <c r="J2" s="1772"/>
      <c r="K2" s="1772"/>
      <c r="L2" s="1772"/>
    </row>
    <row r="3" spans="1:13" s="277" customFormat="1" ht="63.75" customHeight="1">
      <c r="A3" s="1599"/>
      <c r="B3" s="1599"/>
      <c r="C3" s="1152">
        <v>45650</v>
      </c>
      <c r="D3" s="1152">
        <v>45620</v>
      </c>
      <c r="E3" s="1152">
        <v>45261</v>
      </c>
      <c r="F3" s="1153" t="s">
        <v>670</v>
      </c>
      <c r="G3" s="1151" t="s">
        <v>671</v>
      </c>
      <c r="H3" s="1152">
        <v>45650</v>
      </c>
      <c r="I3" s="1152">
        <v>45620</v>
      </c>
      <c r="J3" s="1152">
        <v>45261</v>
      </c>
      <c r="K3" s="1151" t="s">
        <v>670</v>
      </c>
      <c r="L3" s="1150" t="s">
        <v>671</v>
      </c>
    </row>
    <row r="4" spans="1:13" s="277" customFormat="1" ht="18" customHeight="1">
      <c r="A4" s="1143" t="s">
        <v>1234</v>
      </c>
      <c r="B4" s="1148" t="s">
        <v>560</v>
      </c>
      <c r="C4" s="1145">
        <v>6161</v>
      </c>
      <c r="D4" s="1145">
        <v>6156</v>
      </c>
      <c r="E4" s="1145">
        <v>5888</v>
      </c>
      <c r="F4" s="1147">
        <v>4.6365489130434812</v>
      </c>
      <c r="G4" s="1146">
        <v>8.1221572449652335E-2</v>
      </c>
      <c r="H4" s="1145">
        <v>6591</v>
      </c>
      <c r="I4" s="1145">
        <v>6559</v>
      </c>
      <c r="J4" s="1145">
        <v>6245</v>
      </c>
      <c r="K4" s="1144">
        <f t="shared" ref="K4:K17" si="0">(H4/J4-1)*100</f>
        <v>5.5404323458767113</v>
      </c>
      <c r="L4" s="1144">
        <f t="shared" ref="L4:L17" si="1">(H4/I4-1)*100</f>
        <v>0.48787924988564768</v>
      </c>
      <c r="M4" s="174"/>
    </row>
    <row r="5" spans="1:13" s="277" customFormat="1" ht="18" customHeight="1">
      <c r="A5" s="1143" t="s">
        <v>1235</v>
      </c>
      <c r="B5" s="1148" t="s">
        <v>560</v>
      </c>
      <c r="C5" s="1145">
        <v>289</v>
      </c>
      <c r="D5" s="1145">
        <v>289</v>
      </c>
      <c r="E5" s="1145">
        <v>284</v>
      </c>
      <c r="F5" s="1147">
        <v>1.7605633802816989E-2</v>
      </c>
      <c r="G5" s="1146">
        <v>0</v>
      </c>
      <c r="H5" s="1145">
        <v>576</v>
      </c>
      <c r="I5" s="1145">
        <v>574</v>
      </c>
      <c r="J5" s="1145">
        <v>583</v>
      </c>
      <c r="K5" s="1144">
        <f t="shared" si="0"/>
        <v>-1.2006861063464824</v>
      </c>
      <c r="L5" s="1144">
        <f t="shared" si="1"/>
        <v>0.34843205574912606</v>
      </c>
    </row>
    <row r="6" spans="1:13" s="277" customFormat="1" ht="18" customHeight="1">
      <c r="A6" s="1143" t="s">
        <v>1236</v>
      </c>
      <c r="B6" s="1148" t="s">
        <v>560</v>
      </c>
      <c r="C6" s="1145">
        <v>5</v>
      </c>
      <c r="D6" s="1145">
        <v>5</v>
      </c>
      <c r="E6" s="1145">
        <v>4</v>
      </c>
      <c r="F6" s="1147">
        <v>0.25</v>
      </c>
      <c r="G6" s="1146">
        <v>0</v>
      </c>
      <c r="H6" s="1145">
        <v>3</v>
      </c>
      <c r="I6" s="1145">
        <v>3</v>
      </c>
      <c r="J6" s="1145">
        <v>3</v>
      </c>
      <c r="K6" s="1144">
        <f t="shared" si="0"/>
        <v>0</v>
      </c>
      <c r="L6" s="1144">
        <f t="shared" si="1"/>
        <v>0</v>
      </c>
    </row>
    <row r="7" spans="1:13" s="277" customFormat="1" ht="18" customHeight="1">
      <c r="A7" s="1143" t="s">
        <v>1237</v>
      </c>
      <c r="B7" s="1148" t="s">
        <v>561</v>
      </c>
      <c r="C7" s="571">
        <v>387.68</v>
      </c>
      <c r="D7" s="1145">
        <v>387.93</v>
      </c>
      <c r="E7" s="1145">
        <v>345.84</v>
      </c>
      <c r="F7" s="1147">
        <v>0.12098080037011338</v>
      </c>
      <c r="G7" s="1146">
        <v>-6.4444616296754909E-2</v>
      </c>
      <c r="H7" s="1145">
        <v>1465.3531499999999</v>
      </c>
      <c r="I7" s="1145">
        <v>1432.52892</v>
      </c>
      <c r="J7" s="1145">
        <v>1047.2114200000001</v>
      </c>
      <c r="K7" s="1144">
        <f t="shared" si="0"/>
        <v>39.929065135672403</v>
      </c>
      <c r="L7" s="1144">
        <f t="shared" si="1"/>
        <v>2.2913485055505944</v>
      </c>
    </row>
    <row r="8" spans="1:13" s="277" customFormat="1" ht="18" customHeight="1">
      <c r="A8" s="1143" t="s">
        <v>1238</v>
      </c>
      <c r="B8" s="1148" t="s">
        <v>562</v>
      </c>
      <c r="C8" s="1145">
        <v>81861.666565100008</v>
      </c>
      <c r="D8" s="1145">
        <v>80187.947605900001</v>
      </c>
      <c r="E8" s="1145">
        <v>71373.013553900004</v>
      </c>
      <c r="F8" s="1147">
        <v>0.14695544560801133</v>
      </c>
      <c r="G8" s="1146">
        <v>2.0872450401472342</v>
      </c>
      <c r="H8" s="1145">
        <v>40387.406810499997</v>
      </c>
      <c r="I8" s="1145">
        <v>39002.360945200002</v>
      </c>
      <c r="J8" s="1145">
        <v>32933.528960099997</v>
      </c>
      <c r="K8" s="1144">
        <f t="shared" si="0"/>
        <v>22.633097896768394</v>
      </c>
      <c r="L8" s="1144">
        <f t="shared" si="1"/>
        <v>3.5511846763482957</v>
      </c>
    </row>
    <row r="9" spans="1:13" s="277" customFormat="1" ht="18" customHeight="1">
      <c r="A9" s="1143" t="s">
        <v>1239</v>
      </c>
      <c r="B9" s="1148" t="s">
        <v>563</v>
      </c>
      <c r="C9" s="1149">
        <v>37463246.428256072</v>
      </c>
      <c r="D9" s="1149">
        <v>37925444.634344965</v>
      </c>
      <c r="E9" s="1149">
        <v>31105672.897760712</v>
      </c>
      <c r="F9" s="1147">
        <v>0.20438630443365335</v>
      </c>
      <c r="G9" s="1146">
        <v>-1.2187021419132638</v>
      </c>
      <c r="H9" s="1145">
        <v>6564340.6968999999</v>
      </c>
      <c r="I9" s="1145">
        <v>6570238.7950999998</v>
      </c>
      <c r="J9" s="1145">
        <v>5121423.6572000002</v>
      </c>
      <c r="K9" s="1144">
        <f t="shared" si="0"/>
        <v>28.17413938547071</v>
      </c>
      <c r="L9" s="1144">
        <f t="shared" si="1"/>
        <v>-8.9769921367222061E-2</v>
      </c>
    </row>
    <row r="10" spans="1:13" s="277" customFormat="1" ht="18" customHeight="1">
      <c r="A10" s="1143" t="s">
        <v>1240</v>
      </c>
      <c r="B10" s="1148" t="s">
        <v>562</v>
      </c>
      <c r="C10" s="1145">
        <v>95642.947798813984</v>
      </c>
      <c r="D10" s="1145">
        <v>93949.823029825202</v>
      </c>
      <c r="E10" s="1145">
        <v>80275.695285290189</v>
      </c>
      <c r="F10" s="1147">
        <v>0.19143094879353484</v>
      </c>
      <c r="G10" s="1146">
        <v>1.8021585505821447</v>
      </c>
      <c r="H10" s="1145">
        <v>47586.575700000001</v>
      </c>
      <c r="I10" s="1145">
        <v>46076.307829999998</v>
      </c>
      <c r="J10" s="1145">
        <v>37880.824789999999</v>
      </c>
      <c r="K10" s="1144">
        <f t="shared" si="0"/>
        <v>25.621804603795706</v>
      </c>
      <c r="L10" s="1144">
        <f t="shared" si="1"/>
        <v>3.2777536680503649</v>
      </c>
    </row>
    <row r="11" spans="1:13" s="277" customFormat="1" ht="18" customHeight="1">
      <c r="A11" s="1143" t="s">
        <v>1241</v>
      </c>
      <c r="B11" s="1148" t="s">
        <v>563</v>
      </c>
      <c r="C11" s="1149">
        <v>42239518.943641961</v>
      </c>
      <c r="D11" s="1149">
        <v>42680138.557145551</v>
      </c>
      <c r="E11" s="1149">
        <v>35236036.97373385</v>
      </c>
      <c r="F11" s="1147">
        <v>0.19875907086624833</v>
      </c>
      <c r="G11" s="1146">
        <v>-1.0323762489984234</v>
      </c>
      <c r="H11" s="1145">
        <v>7096387.9160000002</v>
      </c>
      <c r="I11" s="1145">
        <v>7099606.4730000002</v>
      </c>
      <c r="J11" s="1145">
        <v>5498205.102</v>
      </c>
      <c r="K11" s="1144">
        <f t="shared" si="0"/>
        <v>29.067355334173573</v>
      </c>
      <c r="L11" s="1144">
        <f t="shared" si="1"/>
        <v>-4.5334301446708913E-2</v>
      </c>
    </row>
    <row r="12" spans="1:13" s="277" customFormat="1" ht="18" customHeight="1">
      <c r="A12" s="1143" t="s">
        <v>1242</v>
      </c>
      <c r="B12" s="1148" t="s">
        <v>562</v>
      </c>
      <c r="C12" s="1145">
        <v>1873.7263624</v>
      </c>
      <c r="D12" s="1145">
        <v>1741.0728312000001</v>
      </c>
      <c r="E12" s="1145">
        <v>2820.3706225000001</v>
      </c>
      <c r="F12" s="1147">
        <v>-0.33564534127110102</v>
      </c>
      <c r="G12" s="1146">
        <v>7.6190684744974702</v>
      </c>
      <c r="H12" s="1145">
        <v>3547.4097660000002</v>
      </c>
      <c r="I12" s="1145">
        <v>2397</v>
      </c>
      <c r="J12" s="1145">
        <v>4606.0385900000001</v>
      </c>
      <c r="K12" s="1144">
        <f t="shared" si="0"/>
        <v>-22.983498798693304</v>
      </c>
      <c r="L12" s="1144">
        <f t="shared" si="1"/>
        <v>47.99373241551941</v>
      </c>
    </row>
    <row r="13" spans="1:13" s="277" customFormat="1" ht="18" customHeight="1">
      <c r="A13" s="1143" t="s">
        <v>1243</v>
      </c>
      <c r="B13" s="1148" t="s">
        <v>562</v>
      </c>
      <c r="C13" s="1145">
        <v>89.225064876190473</v>
      </c>
      <c r="D13" s="1145">
        <v>96.726268399999995</v>
      </c>
      <c r="E13" s="1145">
        <v>141.01853112500001</v>
      </c>
      <c r="F13" s="1147">
        <v>-0.36728127740104866</v>
      </c>
      <c r="G13" s="1146">
        <v>-7.7550841647164415</v>
      </c>
      <c r="H13" s="1145">
        <v>168.92427457142858</v>
      </c>
      <c r="I13" s="1145">
        <v>133.15565638888887</v>
      </c>
      <c r="J13" s="1145">
        <v>230.3019295</v>
      </c>
      <c r="K13" s="1144">
        <f t="shared" si="0"/>
        <v>-26.650951236850762</v>
      </c>
      <c r="L13" s="1144">
        <f t="shared" si="1"/>
        <v>26.862259668545629</v>
      </c>
    </row>
    <row r="14" spans="1:13" s="277" customFormat="1" ht="18" customHeight="1">
      <c r="A14" s="1143" t="s">
        <v>1244</v>
      </c>
      <c r="B14" s="1148" t="s">
        <v>563</v>
      </c>
      <c r="C14" s="1145">
        <v>775354.81825228105</v>
      </c>
      <c r="D14" s="1145">
        <v>747214.69620146498</v>
      </c>
      <c r="E14" s="1145">
        <v>900576.61407535081</v>
      </c>
      <c r="F14" s="1147">
        <v>-0.13904624422391731</v>
      </c>
      <c r="G14" s="1146">
        <v>3.7660022204955235</v>
      </c>
      <c r="H14" s="1145">
        <v>444851.69721440005</v>
      </c>
      <c r="I14" s="1145">
        <v>302791</v>
      </c>
      <c r="J14" s="1145">
        <v>487110.45888599998</v>
      </c>
      <c r="K14" s="1144">
        <f t="shared" si="0"/>
        <v>-8.6753960833121582</v>
      </c>
      <c r="L14" s="1144">
        <f t="shared" si="1"/>
        <v>46.917080499222251</v>
      </c>
    </row>
    <row r="15" spans="1:13" s="277" customFormat="1" ht="36.75" customHeight="1">
      <c r="A15" s="1143" t="s">
        <v>1245</v>
      </c>
      <c r="B15" s="1142" t="s">
        <v>563</v>
      </c>
      <c r="C15" s="1139">
        <v>36921.658012013366</v>
      </c>
      <c r="D15" s="1139">
        <v>41511.927566748054</v>
      </c>
      <c r="E15" s="1139">
        <v>45028.83070376754</v>
      </c>
      <c r="F15" s="1141">
        <v>-0.18004404211801683</v>
      </c>
      <c r="G15" s="1140">
        <v>-11.057712382432449</v>
      </c>
      <c r="H15" s="1139">
        <v>21183.414153066667</v>
      </c>
      <c r="I15" s="1139">
        <v>16821.74951127778</v>
      </c>
      <c r="J15" s="1139">
        <v>24355.522944299999</v>
      </c>
      <c r="K15" s="1138">
        <f t="shared" si="0"/>
        <v>-13.024186746011591</v>
      </c>
      <c r="L15" s="1138">
        <f t="shared" si="1"/>
        <v>25.928721854196567</v>
      </c>
    </row>
    <row r="16" spans="1:13" s="277" customFormat="1" ht="36.75" customHeight="1">
      <c r="A16" s="1143" t="s">
        <v>564</v>
      </c>
      <c r="B16" s="1142" t="s">
        <v>560</v>
      </c>
      <c r="C16" s="1139">
        <v>1</v>
      </c>
      <c r="D16" s="1139">
        <v>0</v>
      </c>
      <c r="E16" s="1139">
        <v>0</v>
      </c>
      <c r="F16" s="1141" t="s">
        <v>219</v>
      </c>
      <c r="G16" s="1140" t="s">
        <v>219</v>
      </c>
      <c r="H16" s="1139">
        <v>1</v>
      </c>
      <c r="I16" s="1139">
        <v>1</v>
      </c>
      <c r="J16" s="1139">
        <v>449</v>
      </c>
      <c r="K16" s="1138">
        <f t="shared" si="0"/>
        <v>-99.777282850779514</v>
      </c>
      <c r="L16" s="1138">
        <f t="shared" si="1"/>
        <v>0</v>
      </c>
    </row>
    <row r="17" spans="1:12" s="277" customFormat="1" ht="36.75" customHeight="1">
      <c r="A17" s="1143" t="s">
        <v>1246</v>
      </c>
      <c r="B17" s="1142" t="s">
        <v>565</v>
      </c>
      <c r="C17" s="1139">
        <v>89.94</v>
      </c>
      <c r="D17" s="1139">
        <v>89.19</v>
      </c>
      <c r="E17" s="1139">
        <v>84.91</v>
      </c>
      <c r="F17" s="1141">
        <v>5.9239194441172982E-2</v>
      </c>
      <c r="G17" s="1140">
        <v>0.84090144635049491</v>
      </c>
      <c r="H17" s="1139">
        <v>14.81</v>
      </c>
      <c r="I17" s="1139">
        <v>14.6824926624175</v>
      </c>
      <c r="J17" s="1139">
        <v>13.8712283302199</v>
      </c>
      <c r="K17" s="1138">
        <f t="shared" si="0"/>
        <v>6.7677616389234307</v>
      </c>
      <c r="L17" s="1138">
        <f t="shared" si="1"/>
        <v>0.8684311343732487</v>
      </c>
    </row>
    <row r="18" spans="1:12" s="277" customFormat="1" ht="18" customHeight="1">
      <c r="A18" s="1137"/>
      <c r="B18" s="1136"/>
      <c r="C18" s="1135"/>
      <c r="D18" s="1135"/>
      <c r="E18" s="1135"/>
      <c r="F18" s="1134"/>
      <c r="G18" s="1134"/>
      <c r="H18" s="503"/>
      <c r="I18" s="503"/>
      <c r="J18" s="503"/>
      <c r="K18" s="547"/>
      <c r="L18" s="547"/>
    </row>
    <row r="19" spans="1:12" s="651" customFormat="1" ht="15" customHeight="1">
      <c r="A19" s="1133" t="s">
        <v>1247</v>
      </c>
      <c r="B19" s="1133"/>
      <c r="C19" s="1133"/>
      <c r="D19" s="1133"/>
      <c r="E19" s="1133"/>
      <c r="F19" s="1133"/>
      <c r="G19" s="1133"/>
      <c r="H19" s="1133"/>
      <c r="I19" s="1133"/>
      <c r="J19" s="1133"/>
      <c r="K19" s="1133"/>
      <c r="L19" s="1133"/>
    </row>
    <row r="20" spans="1:12" s="651" customFormat="1" ht="13.5" customHeight="1">
      <c r="A20" s="652" t="s">
        <v>1248</v>
      </c>
      <c r="B20" s="652"/>
      <c r="C20" s="652"/>
      <c r="D20" s="652"/>
      <c r="E20" s="652"/>
      <c r="F20" s="652"/>
      <c r="G20" s="652"/>
      <c r="H20" s="652"/>
      <c r="I20" s="652"/>
      <c r="J20" s="652"/>
      <c r="K20" s="652"/>
      <c r="L20" s="652"/>
    </row>
    <row r="21" spans="1:12">
      <c r="A21" s="493" t="s">
        <v>1249</v>
      </c>
    </row>
    <row r="22" spans="1:12">
      <c r="A22" s="493" t="s">
        <v>1250</v>
      </c>
    </row>
    <row r="23" spans="1:12">
      <c r="A23" s="493" t="s">
        <v>1251</v>
      </c>
    </row>
    <row r="24" spans="1:12">
      <c r="A24" s="1767" t="s">
        <v>566</v>
      </c>
      <c r="B24" s="1767"/>
      <c r="C24" s="1767"/>
      <c r="D24" s="1767"/>
      <c r="E24" s="1767"/>
      <c r="F24" s="1767"/>
      <c r="G24" s="1767"/>
      <c r="H24" s="1767"/>
      <c r="I24" s="1767"/>
      <c r="J24" s="1767"/>
      <c r="K24" s="1767"/>
      <c r="L24" s="1767"/>
    </row>
  </sheetData>
  <mergeCells count="5">
    <mergeCell ref="A24:L24"/>
    <mergeCell ref="A2:A3"/>
    <mergeCell ref="B2:B3"/>
    <mergeCell ref="C2:G2"/>
    <mergeCell ref="H2:L2"/>
  </mergeCells>
  <printOptions horizontalCentered="1"/>
  <pageMargins left="0.78431372549019618" right="0.78431372549019618" top="0.98039215686274517" bottom="0.98039215686274517" header="0.50980392156862753" footer="0.50980392156862753"/>
  <pageSetup paperSize="9" scale="62" orientation="landscape" useFirstPageNumber="1"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workbookViewId="0"/>
  </sheetViews>
  <sheetFormatPr defaultColWidth="9.140625" defaultRowHeight="15"/>
  <cols>
    <col min="1" max="1" width="14.5703125" style="493" bestFit="1" customWidth="1"/>
    <col min="2" max="2" width="19.85546875" style="493" customWidth="1"/>
    <col min="3" max="4" width="14.5703125" style="493" bestFit="1" customWidth="1"/>
    <col min="5" max="5" width="18.42578125" style="493" customWidth="1"/>
    <col min="6" max="6" width="14.140625" style="493" bestFit="1" customWidth="1"/>
    <col min="7" max="7" width="20.85546875" style="493" customWidth="1"/>
    <col min="8" max="8" width="13.140625" style="493" customWidth="1"/>
    <col min="9" max="9" width="14.5703125" style="493" bestFit="1" customWidth="1"/>
    <col min="10" max="10" width="17.85546875" style="493" customWidth="1"/>
    <col min="11" max="11" width="14" style="493" customWidth="1"/>
    <col min="12" max="12" width="4.5703125" style="493" bestFit="1" customWidth="1"/>
    <col min="13" max="16384" width="9.140625" style="493"/>
  </cols>
  <sheetData>
    <row r="1" spans="1:11" ht="16.5" customHeight="1">
      <c r="A1" s="568" t="s">
        <v>55</v>
      </c>
      <c r="B1" s="568"/>
      <c r="C1" s="568"/>
      <c r="D1" s="568"/>
      <c r="E1" s="568"/>
      <c r="F1" s="568"/>
      <c r="G1" s="568"/>
      <c r="H1" s="568"/>
      <c r="I1" s="568"/>
      <c r="J1" s="568"/>
      <c r="K1" s="568"/>
    </row>
    <row r="2" spans="1:11" s="277" customFormat="1" ht="18" customHeight="1">
      <c r="A2" s="1768" t="s">
        <v>139</v>
      </c>
      <c r="B2" s="1769" t="s">
        <v>75</v>
      </c>
      <c r="C2" s="1770"/>
      <c r="D2" s="1770"/>
      <c r="E2" s="1770"/>
      <c r="F2" s="1773"/>
      <c r="G2" s="1769" t="s">
        <v>76</v>
      </c>
      <c r="H2" s="1770"/>
      <c r="I2" s="1770"/>
      <c r="J2" s="1770"/>
      <c r="K2" s="1773"/>
    </row>
    <row r="3" spans="1:11" s="277" customFormat="1" ht="67.5" customHeight="1">
      <c r="A3" s="1599"/>
      <c r="B3" s="1153" t="s">
        <v>567</v>
      </c>
      <c r="C3" s="1153" t="s">
        <v>568</v>
      </c>
      <c r="D3" s="1164" t="s">
        <v>1252</v>
      </c>
      <c r="E3" s="1164" t="s">
        <v>1253</v>
      </c>
      <c r="F3" s="1153" t="s">
        <v>570</v>
      </c>
      <c r="G3" s="1153" t="s">
        <v>567</v>
      </c>
      <c r="H3" s="1153" t="s">
        <v>568</v>
      </c>
      <c r="I3" s="1164" t="s">
        <v>569</v>
      </c>
      <c r="J3" s="1164" t="s">
        <v>1253</v>
      </c>
      <c r="K3" s="1153" t="s">
        <v>571</v>
      </c>
    </row>
    <row r="4" spans="1:11" s="277" customFormat="1" ht="30" customHeight="1">
      <c r="A4" s="1112" t="s">
        <v>476</v>
      </c>
      <c r="B4" s="1163">
        <v>46015</v>
      </c>
      <c r="C4" s="1163">
        <v>281</v>
      </c>
      <c r="D4" s="1163">
        <v>61665</v>
      </c>
      <c r="E4" s="1162">
        <v>3773299.28</v>
      </c>
      <c r="F4" s="1162">
        <v>42344187.609999999</v>
      </c>
      <c r="G4" s="1163">
        <v>23060</v>
      </c>
      <c r="H4" s="1163">
        <v>580</v>
      </c>
      <c r="I4" s="1163">
        <v>17487</v>
      </c>
      <c r="J4" s="1162">
        <v>661463.29700000002</v>
      </c>
      <c r="K4" s="1162">
        <v>6420627.6279999996</v>
      </c>
    </row>
    <row r="5" spans="1:11" s="277" customFormat="1" ht="18" customHeight="1">
      <c r="A5" s="1110" t="s">
        <v>674</v>
      </c>
      <c r="B5" s="1161">
        <f>B14</f>
        <v>64535</v>
      </c>
      <c r="C5" s="1161">
        <v>289</v>
      </c>
      <c r="D5" s="1161">
        <f t="shared" ref="D5:K5" si="0">D14</f>
        <v>63542</v>
      </c>
      <c r="E5" s="1160">
        <f t="shared" si="0"/>
        <v>4427281.3</v>
      </c>
      <c r="F5" s="1160">
        <f t="shared" si="0"/>
        <v>48443999.129000001</v>
      </c>
      <c r="G5" s="1161">
        <f t="shared" si="0"/>
        <v>31557</v>
      </c>
      <c r="H5" s="1161">
        <f t="shared" si="0"/>
        <v>576</v>
      </c>
      <c r="I5" s="1161">
        <f t="shared" si="0"/>
        <v>17883</v>
      </c>
      <c r="J5" s="1160">
        <f t="shared" si="0"/>
        <v>778550.25906519603</v>
      </c>
      <c r="K5" s="1160">
        <f t="shared" si="0"/>
        <v>7457215.0760000004</v>
      </c>
    </row>
    <row r="6" spans="1:11" s="277" customFormat="1" ht="18" customHeight="1">
      <c r="A6" s="1159">
        <v>45412</v>
      </c>
      <c r="B6" s="1156">
        <v>46792</v>
      </c>
      <c r="C6" s="1156">
        <v>282</v>
      </c>
      <c r="D6" s="1156">
        <v>62763</v>
      </c>
      <c r="E6" s="1155">
        <v>3860905.75</v>
      </c>
      <c r="F6" s="1155">
        <v>43957388.061999999</v>
      </c>
      <c r="G6" s="1156">
        <v>23560</v>
      </c>
      <c r="H6" s="1156">
        <v>578</v>
      </c>
      <c r="I6" s="1156">
        <v>17644</v>
      </c>
      <c r="J6" s="1155">
        <v>670642.35581886093</v>
      </c>
      <c r="K6" s="1155">
        <v>6922743.2829000009</v>
      </c>
    </row>
    <row r="7" spans="1:11" s="277" customFormat="1" ht="18" customHeight="1">
      <c r="A7" s="1159">
        <v>45443</v>
      </c>
      <c r="B7" s="1156">
        <v>48397</v>
      </c>
      <c r="C7" s="1156">
        <v>282</v>
      </c>
      <c r="D7" s="1156">
        <v>62492</v>
      </c>
      <c r="E7" s="1155">
        <v>3927366.21</v>
      </c>
      <c r="F7" s="1155">
        <v>44576101.505999997</v>
      </c>
      <c r="G7" s="1156">
        <v>24093</v>
      </c>
      <c r="H7" s="1156">
        <v>577</v>
      </c>
      <c r="I7" s="1156">
        <v>17661</v>
      </c>
      <c r="J7" s="1155">
        <v>683554.59368588799</v>
      </c>
      <c r="K7" s="1155">
        <v>6973608.2975000003</v>
      </c>
    </row>
    <row r="8" spans="1:11" s="277" customFormat="1" ht="18" customHeight="1">
      <c r="A8" s="1159">
        <v>45473</v>
      </c>
      <c r="B8" s="1156">
        <v>49661</v>
      </c>
      <c r="C8" s="1156">
        <v>285</v>
      </c>
      <c r="D8" s="1156">
        <v>62513</v>
      </c>
      <c r="E8" s="1155">
        <v>3982690.82</v>
      </c>
      <c r="F8" s="1155">
        <v>47074465.240999997</v>
      </c>
      <c r="G8" s="1156">
        <v>24858</v>
      </c>
      <c r="H8" s="1156">
        <v>573</v>
      </c>
      <c r="I8" s="1156">
        <v>17671</v>
      </c>
      <c r="J8" s="1155">
        <v>689967</v>
      </c>
      <c r="K8" s="1155">
        <v>7350540</v>
      </c>
    </row>
    <row r="9" spans="1:11" s="277" customFormat="1" ht="18" customHeight="1">
      <c r="A9" s="1159">
        <v>45504</v>
      </c>
      <c r="B9" s="1156">
        <v>51301</v>
      </c>
      <c r="C9" s="1156">
        <v>285</v>
      </c>
      <c r="D9" s="1156">
        <v>62525</v>
      </c>
      <c r="E9" s="1155">
        <v>4032001.16</v>
      </c>
      <c r="F9" s="1155">
        <v>49073775.344999999</v>
      </c>
      <c r="G9" s="1156">
        <v>25718</v>
      </c>
      <c r="H9" s="1156">
        <v>572</v>
      </c>
      <c r="I9" s="1156">
        <v>17683</v>
      </c>
      <c r="J9" s="1155">
        <v>703105.47562186699</v>
      </c>
      <c r="K9" s="1155">
        <v>7735271.7120000003</v>
      </c>
    </row>
    <row r="10" spans="1:11" s="277" customFormat="1">
      <c r="A10" s="1159">
        <v>45535</v>
      </c>
      <c r="B10" s="1156">
        <v>53691</v>
      </c>
      <c r="C10" s="1156">
        <v>285</v>
      </c>
      <c r="D10" s="1156">
        <v>62832</v>
      </c>
      <c r="E10" s="1155">
        <v>4948451.1044000005</v>
      </c>
      <c r="F10" s="1155">
        <v>40650203.100000001</v>
      </c>
      <c r="G10" s="1156">
        <v>26770</v>
      </c>
      <c r="H10" s="1156">
        <v>569</v>
      </c>
      <c r="I10" s="1156">
        <v>17696</v>
      </c>
      <c r="J10" s="1155">
        <v>718517.65656850196</v>
      </c>
      <c r="K10" s="1155">
        <v>7791717.4450000003</v>
      </c>
    </row>
    <row r="11" spans="1:11" s="277" customFormat="1">
      <c r="A11" s="1159">
        <v>45565</v>
      </c>
      <c r="B11" s="1156">
        <v>56662</v>
      </c>
      <c r="C11" s="1156">
        <v>289</v>
      </c>
      <c r="D11" s="1156">
        <v>63165</v>
      </c>
      <c r="E11" s="1155">
        <v>4148717.06</v>
      </c>
      <c r="F11" s="1155">
        <v>50611775.153999999</v>
      </c>
      <c r="G11" s="1156">
        <v>28331</v>
      </c>
      <c r="H11" s="1156">
        <v>569</v>
      </c>
      <c r="I11" s="1156">
        <v>17830</v>
      </c>
      <c r="J11" s="1155">
        <v>733892.4110811851</v>
      </c>
      <c r="K11" s="1155">
        <v>7826208.6689999998</v>
      </c>
    </row>
    <row r="12" spans="1:11" s="277" customFormat="1">
      <c r="A12" s="1159">
        <v>45596</v>
      </c>
      <c r="B12" s="1156">
        <v>59197</v>
      </c>
      <c r="C12" s="1156">
        <v>289</v>
      </c>
      <c r="D12" s="1156">
        <v>63140</v>
      </c>
      <c r="E12" s="1155">
        <v>4196195.7299999995</v>
      </c>
      <c r="F12" s="1155">
        <v>48280598.340000004</v>
      </c>
      <c r="G12" s="1156">
        <v>29366</v>
      </c>
      <c r="H12" s="1156">
        <v>569</v>
      </c>
      <c r="I12" s="1156">
        <v>17860</v>
      </c>
      <c r="J12" s="1155">
        <v>749335.48313602398</v>
      </c>
      <c r="K12" s="1155">
        <v>7433486.5159999998</v>
      </c>
    </row>
    <row r="13" spans="1:11" s="277" customFormat="1">
      <c r="A13" s="1159">
        <v>45626</v>
      </c>
      <c r="B13" s="1156">
        <v>61236</v>
      </c>
      <c r="C13" s="1156">
        <v>289</v>
      </c>
      <c r="D13" s="1158">
        <v>63343</v>
      </c>
      <c r="E13" s="1157">
        <v>4276515</v>
      </c>
      <c r="F13" s="1157">
        <v>43167867.115999997</v>
      </c>
      <c r="G13" s="1156">
        <v>30365</v>
      </c>
      <c r="H13" s="1156">
        <v>574</v>
      </c>
      <c r="I13" s="1156">
        <v>17863</v>
      </c>
      <c r="J13" s="1155">
        <v>762244.22822000098</v>
      </c>
      <c r="K13" s="1155">
        <v>7455060.8959999997</v>
      </c>
    </row>
    <row r="14" spans="1:11" s="277" customFormat="1">
      <c r="A14" s="1159" t="s">
        <v>1452</v>
      </c>
      <c r="B14" s="1156">
        <v>64535</v>
      </c>
      <c r="C14" s="1156">
        <v>289</v>
      </c>
      <c r="D14" s="1158">
        <v>63542</v>
      </c>
      <c r="E14" s="1157">
        <v>4427281.3</v>
      </c>
      <c r="F14" s="1157">
        <f>484439.99129*100</f>
        <v>48443999.129000001</v>
      </c>
      <c r="G14" s="1156">
        <v>31557</v>
      </c>
      <c r="H14" s="1156">
        <v>576</v>
      </c>
      <c r="I14" s="1156">
        <v>17883</v>
      </c>
      <c r="J14" s="1155">
        <v>778550.25906519603</v>
      </c>
      <c r="K14" s="1155">
        <v>7457215.0760000004</v>
      </c>
    </row>
    <row r="15" spans="1:11" s="277" customFormat="1">
      <c r="A15" s="500"/>
      <c r="B15" s="503"/>
      <c r="C15" s="503"/>
      <c r="D15" s="503"/>
      <c r="E15" s="1154"/>
      <c r="F15" s="541"/>
      <c r="G15" s="503"/>
      <c r="H15" s="503"/>
      <c r="I15" s="503"/>
      <c r="J15" s="541"/>
      <c r="K15" s="541"/>
    </row>
    <row r="16" spans="1:11" s="277" customFormat="1" ht="18" customHeight="1">
      <c r="A16" s="413" t="s">
        <v>1422</v>
      </c>
      <c r="B16" s="503"/>
      <c r="C16" s="503"/>
      <c r="D16" s="503"/>
      <c r="E16" s="503"/>
      <c r="F16" s="503"/>
      <c r="G16" s="503"/>
      <c r="H16" s="503"/>
      <c r="I16" s="503"/>
      <c r="J16" s="503"/>
      <c r="K16" s="543"/>
    </row>
    <row r="17" spans="1:11" s="277" customFormat="1">
      <c r="A17" s="1774" t="s">
        <v>572</v>
      </c>
      <c r="B17" s="1775"/>
      <c r="C17" s="1775"/>
      <c r="D17" s="1775"/>
      <c r="E17" s="1775"/>
      <c r="F17" s="1775"/>
      <c r="G17" s="1775"/>
      <c r="H17" s="1775"/>
      <c r="I17" s="1775"/>
      <c r="J17" s="1775"/>
      <c r="K17" s="1775"/>
    </row>
    <row r="18" spans="1:11" s="277" customFormat="1">
      <c r="A18" s="890" t="s">
        <v>566</v>
      </c>
      <c r="B18" s="890"/>
      <c r="C18" s="890"/>
      <c r="D18" s="653"/>
      <c r="E18" s="653"/>
      <c r="F18" s="653"/>
      <c r="G18" s="653"/>
      <c r="H18" s="653"/>
    </row>
    <row r="19" spans="1:11" s="277" customFormat="1">
      <c r="A19" s="515"/>
      <c r="D19" s="890"/>
      <c r="E19" s="890"/>
      <c r="F19" s="890"/>
    </row>
    <row r="20" spans="1:11" s="277" customFormat="1">
      <c r="A20" s="493"/>
      <c r="B20" s="493"/>
      <c r="C20" s="493"/>
      <c r="G20" s="493"/>
      <c r="H20" s="493"/>
    </row>
  </sheetData>
  <mergeCells count="4">
    <mergeCell ref="A2:A3"/>
    <mergeCell ref="B2:F2"/>
    <mergeCell ref="G2:K2"/>
    <mergeCell ref="A17:K17"/>
  </mergeCells>
  <printOptions horizontalCentered="1"/>
  <pageMargins left="0.78431372549019618" right="0.78431372549019618" top="0.98039215686274517" bottom="0.98039215686274517" header="0.50980392156862753" footer="0.50980392156862753"/>
  <pageSetup paperSize="9" scale="73" orientation="landscape" useFirstPageNumber="1"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workbookViewId="0"/>
  </sheetViews>
  <sheetFormatPr defaultColWidth="9.140625" defaultRowHeight="15"/>
  <cols>
    <col min="1" max="1" width="51" style="493" bestFit="1" customWidth="1"/>
    <col min="2" max="2" width="10.140625" style="493" bestFit="1" customWidth="1"/>
    <col min="3" max="4" width="12.42578125" style="493" bestFit="1" customWidth="1"/>
    <col min="5" max="6" width="14" style="493" bestFit="1" customWidth="1"/>
    <col min="7" max="7" width="12.42578125" style="493" bestFit="1" customWidth="1"/>
    <col min="8" max="9" width="14" style="493" bestFit="1" customWidth="1"/>
    <col min="10" max="10" width="14.85546875" style="493" customWidth="1"/>
    <col min="11" max="11" width="10.28515625" style="493" bestFit="1" customWidth="1"/>
    <col min="12" max="16384" width="9.140625" style="493"/>
  </cols>
  <sheetData>
    <row r="1" spans="1:11" ht="15.75" customHeight="1">
      <c r="A1" s="654" t="s">
        <v>1436</v>
      </c>
    </row>
    <row r="2" spans="1:11" s="277" customFormat="1" ht="18" customHeight="1">
      <c r="A2" s="1768" t="s">
        <v>573</v>
      </c>
      <c r="B2" s="1768" t="s">
        <v>557</v>
      </c>
      <c r="C2" s="1769" t="s">
        <v>137</v>
      </c>
      <c r="D2" s="1773"/>
      <c r="E2" s="1769" t="s">
        <v>574</v>
      </c>
      <c r="F2" s="1773"/>
      <c r="G2" s="1769" t="s">
        <v>296</v>
      </c>
      <c r="H2" s="1773"/>
      <c r="I2" s="1769" t="s">
        <v>93</v>
      </c>
      <c r="J2" s="1773"/>
    </row>
    <row r="3" spans="1:11" s="277" customFormat="1" ht="16.5" customHeight="1">
      <c r="A3" s="1599"/>
      <c r="B3" s="1599"/>
      <c r="C3" s="1169" t="s">
        <v>136</v>
      </c>
      <c r="D3" s="1169" t="s">
        <v>575</v>
      </c>
      <c r="E3" s="1169" t="s">
        <v>136</v>
      </c>
      <c r="F3" s="1169" t="s">
        <v>575</v>
      </c>
      <c r="G3" s="1169" t="s">
        <v>136</v>
      </c>
      <c r="H3" s="1169" t="s">
        <v>575</v>
      </c>
      <c r="I3" s="1169" t="s">
        <v>136</v>
      </c>
      <c r="J3" s="1169" t="s">
        <v>575</v>
      </c>
    </row>
    <row r="4" spans="1:11" s="277" customFormat="1" ht="18" customHeight="1">
      <c r="A4" s="1776" t="s">
        <v>75</v>
      </c>
      <c r="B4" s="1777"/>
      <c r="C4" s="1777"/>
      <c r="D4" s="1777"/>
      <c r="E4" s="1777"/>
      <c r="F4" s="1777"/>
      <c r="G4" s="1777"/>
      <c r="H4" s="1777"/>
      <c r="I4" s="1777"/>
      <c r="J4" s="1778"/>
    </row>
    <row r="5" spans="1:11" s="277" customFormat="1" ht="27" customHeight="1">
      <c r="A5" s="1167" t="s">
        <v>576</v>
      </c>
      <c r="B5" s="1166" t="s">
        <v>577</v>
      </c>
      <c r="C5" s="1145">
        <v>821</v>
      </c>
      <c r="D5" s="1145">
        <v>3808</v>
      </c>
      <c r="E5" s="1145">
        <v>6161</v>
      </c>
      <c r="F5" s="1145">
        <v>53169</v>
      </c>
      <c r="G5" s="1145">
        <v>419</v>
      </c>
      <c r="H5" s="1145">
        <v>8471</v>
      </c>
      <c r="I5" s="1145">
        <v>7401</v>
      </c>
      <c r="J5" s="1145">
        <v>65448</v>
      </c>
    </row>
    <row r="6" spans="1:11" s="277" customFormat="1">
      <c r="A6" s="1167" t="s">
        <v>578</v>
      </c>
      <c r="B6" s="1166" t="s">
        <v>577</v>
      </c>
      <c r="C6" s="1145">
        <v>8760</v>
      </c>
      <c r="D6" s="1145">
        <v>17122</v>
      </c>
      <c r="E6" s="1145">
        <v>6412</v>
      </c>
      <c r="F6" s="1145">
        <v>62609</v>
      </c>
      <c r="G6" s="1145">
        <v>2769</v>
      </c>
      <c r="H6" s="1145">
        <v>66635</v>
      </c>
      <c r="I6" s="1145">
        <v>17941</v>
      </c>
      <c r="J6" s="1145">
        <v>146366</v>
      </c>
    </row>
    <row r="7" spans="1:11" s="277" customFormat="1">
      <c r="A7" s="1167" t="s">
        <v>579</v>
      </c>
      <c r="B7" s="1166" t="s">
        <v>580</v>
      </c>
      <c r="C7" s="1165">
        <v>99269.521470000007</v>
      </c>
      <c r="D7" s="1165">
        <v>3110168.3163999999</v>
      </c>
      <c r="E7" s="1165">
        <v>8186166.6565100001</v>
      </c>
      <c r="F7" s="1165">
        <v>20573313.369860001</v>
      </c>
      <c r="G7" s="1165">
        <v>1278858.601901399</v>
      </c>
      <c r="H7" s="1165">
        <v>11025035.300504619</v>
      </c>
      <c r="I7" s="1165">
        <v>9564294.7798813991</v>
      </c>
      <c r="J7" s="1165">
        <v>34708516.986764617</v>
      </c>
      <c r="K7" s="554"/>
    </row>
    <row r="8" spans="1:11" s="277" customFormat="1">
      <c r="A8" s="1167" t="s">
        <v>581</v>
      </c>
      <c r="B8" s="1166" t="s">
        <v>582</v>
      </c>
      <c r="C8" s="1165">
        <v>3522826.8322558249</v>
      </c>
      <c r="D8" s="1165">
        <v>1503324.819247206</v>
      </c>
      <c r="E8" s="1165">
        <v>37463246.428256072</v>
      </c>
      <c r="F8" s="1165">
        <v>2061150.1065911488</v>
      </c>
      <c r="G8" s="1165">
        <v>1253445.6831300624</v>
      </c>
      <c r="H8" s="1165">
        <v>2490503.0922043389</v>
      </c>
      <c r="I8" s="1165">
        <v>42239518.943641961</v>
      </c>
      <c r="J8" s="1165">
        <v>6054978.0180426938</v>
      </c>
    </row>
    <row r="9" spans="1:11" s="277" customFormat="1">
      <c r="A9" s="1167" t="s">
        <v>583</v>
      </c>
      <c r="B9" s="1166" t="s">
        <v>584</v>
      </c>
      <c r="C9" s="1165">
        <v>64.13691</v>
      </c>
      <c r="D9" s="1165">
        <v>14.584059999999999</v>
      </c>
      <c r="E9" s="1165">
        <v>187372.63623999999</v>
      </c>
      <c r="F9" s="1165">
        <v>5445.5740599999999</v>
      </c>
      <c r="G9" s="1165">
        <v>9870.9191307700003</v>
      </c>
      <c r="H9" s="1165">
        <v>621.85442999999998</v>
      </c>
      <c r="I9" s="1165">
        <v>197307.69228076999</v>
      </c>
      <c r="J9" s="1165">
        <v>6082.0125500000004</v>
      </c>
      <c r="K9" s="510"/>
    </row>
    <row r="10" spans="1:11" s="277" customFormat="1">
      <c r="A10" s="1167" t="s">
        <v>585</v>
      </c>
      <c r="B10" s="1166" t="s">
        <v>586</v>
      </c>
      <c r="C10" s="1165">
        <v>4373.7385758999999</v>
      </c>
      <c r="D10" s="1165">
        <v>990.93145509999999</v>
      </c>
      <c r="E10" s="1165">
        <v>775354.8182522807</v>
      </c>
      <c r="F10" s="1165">
        <v>11590.510979963003</v>
      </c>
      <c r="G10" s="1165">
        <v>16433.978922945003</v>
      </c>
      <c r="H10" s="1165">
        <v>536.743428408</v>
      </c>
      <c r="I10" s="1165">
        <v>796162.53575112578</v>
      </c>
      <c r="J10" s="1165">
        <v>13118.185863471004</v>
      </c>
      <c r="K10" s="510"/>
    </row>
    <row r="11" spans="1:11" s="277" customFormat="1" ht="18" customHeight="1">
      <c r="A11" s="1776" t="s">
        <v>76</v>
      </c>
      <c r="B11" s="1777"/>
      <c r="C11" s="1777"/>
      <c r="D11" s="1777"/>
      <c r="E11" s="1777"/>
      <c r="F11" s="1777"/>
      <c r="G11" s="1777"/>
      <c r="H11" s="1777"/>
      <c r="I11" s="1777"/>
      <c r="J11" s="1778"/>
    </row>
    <row r="12" spans="1:11" s="277" customFormat="1" ht="27" customHeight="1">
      <c r="A12" s="1167" t="s">
        <v>587</v>
      </c>
      <c r="B12" s="1166" t="s">
        <v>577</v>
      </c>
      <c r="C12" s="1168">
        <v>694</v>
      </c>
      <c r="D12" s="1168">
        <v>917</v>
      </c>
      <c r="E12" s="1168">
        <v>6591</v>
      </c>
      <c r="F12" s="1168">
        <v>21295</v>
      </c>
      <c r="G12" s="1168">
        <v>2754</v>
      </c>
      <c r="H12" s="1168">
        <v>2564</v>
      </c>
      <c r="I12" s="1168">
        <v>10039</v>
      </c>
      <c r="J12" s="1168">
        <v>24776</v>
      </c>
    </row>
    <row r="13" spans="1:11" s="277" customFormat="1">
      <c r="A13" s="1167" t="s">
        <v>588</v>
      </c>
      <c r="B13" s="1166" t="s">
        <v>577</v>
      </c>
      <c r="C13" s="1168">
        <v>7180</v>
      </c>
      <c r="D13" s="1168">
        <v>8013</v>
      </c>
      <c r="E13" s="1168">
        <v>6789</v>
      </c>
      <c r="F13" s="1168">
        <v>21811</v>
      </c>
      <c r="G13" s="1168">
        <v>22692</v>
      </c>
      <c r="H13" s="1168">
        <v>25108</v>
      </c>
      <c r="I13" s="1168">
        <v>36661</v>
      </c>
      <c r="J13" s="1168">
        <v>54932</v>
      </c>
    </row>
    <row r="14" spans="1:11" s="277" customFormat="1">
      <c r="A14" s="1167" t="s">
        <v>579</v>
      </c>
      <c r="B14" s="1166" t="s">
        <v>589</v>
      </c>
      <c r="C14" s="1165">
        <v>4407.8086199999998</v>
      </c>
      <c r="D14" s="1165">
        <v>202632.08559999999</v>
      </c>
      <c r="E14" s="1165">
        <v>4038740.6810499998</v>
      </c>
      <c r="F14" s="1165">
        <v>2388333.9199799998</v>
      </c>
      <c r="G14" s="1165">
        <v>715509.08065879997</v>
      </c>
      <c r="H14" s="1165">
        <v>435879.01474319998</v>
      </c>
      <c r="I14" s="1165">
        <v>4758657.5703288</v>
      </c>
      <c r="J14" s="1165">
        <v>3026845.0203231997</v>
      </c>
      <c r="K14" s="554"/>
    </row>
    <row r="15" spans="1:11" s="277" customFormat="1">
      <c r="A15" s="1167" t="s">
        <v>581</v>
      </c>
      <c r="B15" s="1166" t="s">
        <v>590</v>
      </c>
      <c r="C15" s="1165">
        <v>79404.095400000006</v>
      </c>
      <c r="D15" s="1165">
        <v>79544.440600000002</v>
      </c>
      <c r="E15" s="1165">
        <v>6564340.6968999999</v>
      </c>
      <c r="F15" s="1165">
        <v>190147.5668</v>
      </c>
      <c r="G15" s="1165">
        <v>452643.12310000003</v>
      </c>
      <c r="H15" s="1165">
        <v>91135.152600000001</v>
      </c>
      <c r="I15" s="1165">
        <v>7096387.9154000003</v>
      </c>
      <c r="J15" s="1165">
        <v>360827.16000000003</v>
      </c>
    </row>
    <row r="16" spans="1:11" s="277" customFormat="1">
      <c r="A16" s="1167" t="s">
        <v>591</v>
      </c>
      <c r="B16" s="1166" t="s">
        <v>589</v>
      </c>
      <c r="C16" s="1165">
        <v>39.949009999999994</v>
      </c>
      <c r="D16" s="1165">
        <v>0</v>
      </c>
      <c r="E16" s="1165">
        <v>354740.97379999992</v>
      </c>
      <c r="F16" s="1165">
        <v>0</v>
      </c>
      <c r="G16" s="1165">
        <v>66093.842329999999</v>
      </c>
      <c r="H16" s="1165">
        <v>0</v>
      </c>
      <c r="I16" s="1165">
        <v>420874.76513999992</v>
      </c>
      <c r="J16" s="1165">
        <v>0</v>
      </c>
    </row>
    <row r="17" spans="1:10" s="277" customFormat="1">
      <c r="A17" s="1167" t="s">
        <v>585</v>
      </c>
      <c r="B17" s="1166" t="s">
        <v>590</v>
      </c>
      <c r="C17" s="1165">
        <v>370.48300449999999</v>
      </c>
      <c r="D17" s="1165">
        <v>0</v>
      </c>
      <c r="E17" s="1165">
        <v>444851.69721440005</v>
      </c>
      <c r="F17" s="1165">
        <v>0</v>
      </c>
      <c r="G17" s="1165">
        <v>44848.851691400007</v>
      </c>
      <c r="H17" s="1165">
        <v>0</v>
      </c>
      <c r="I17" s="1165">
        <v>490071.03191030002</v>
      </c>
      <c r="J17" s="1165">
        <v>0</v>
      </c>
    </row>
    <row r="18" spans="1:10" s="277" customFormat="1">
      <c r="A18" s="893"/>
      <c r="B18" s="655"/>
      <c r="C18" s="503"/>
      <c r="D18" s="503"/>
      <c r="E18" s="566"/>
      <c r="F18" s="503"/>
      <c r="G18" s="503"/>
      <c r="H18" s="503"/>
      <c r="I18" s="566"/>
      <c r="J18" s="503"/>
    </row>
    <row r="19" spans="1:10" s="277" customFormat="1" ht="33" customHeight="1">
      <c r="A19" s="1779" t="s">
        <v>592</v>
      </c>
      <c r="B19" s="1779"/>
      <c r="C19" s="1779"/>
      <c r="D19" s="1779"/>
      <c r="E19" s="1779"/>
      <c r="F19" s="1779"/>
      <c r="G19" s="1779"/>
      <c r="H19" s="1779"/>
      <c r="I19" s="1779"/>
      <c r="J19" s="1779"/>
    </row>
    <row r="20" spans="1:10" s="277" customFormat="1" ht="13.5" customHeight="1">
      <c r="A20" s="1683" t="s">
        <v>566</v>
      </c>
      <c r="B20" s="1683"/>
      <c r="C20" s="1683"/>
      <c r="D20" s="1683"/>
      <c r="E20" s="1683"/>
      <c r="F20" s="1683"/>
      <c r="G20" s="1683"/>
      <c r="H20" s="1683"/>
      <c r="I20" s="1683"/>
      <c r="J20" s="1683"/>
    </row>
  </sheetData>
  <mergeCells count="10">
    <mergeCell ref="A4:J4"/>
    <mergeCell ref="A11:J11"/>
    <mergeCell ref="A19:J19"/>
    <mergeCell ref="A20:J20"/>
    <mergeCell ref="A2:A3"/>
    <mergeCell ref="B2:B3"/>
    <mergeCell ref="C2:D2"/>
    <mergeCell ref="E2:F2"/>
    <mergeCell ref="G2:H2"/>
    <mergeCell ref="I2:J2"/>
  </mergeCells>
  <printOptions horizontalCentered="1"/>
  <pageMargins left="0.78431372549019618" right="0.78431372549019618" top="0.98039215686274517" bottom="0.98039215686274517" header="0.50980392156862753" footer="0.50980392156862753"/>
  <pageSetup paperSize="9" scale="71" orientation="landscape" useFirstPageNumber="1"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
  <sheetViews>
    <sheetView zoomScale="90" zoomScaleNormal="90" workbookViewId="0">
      <selection sqref="A1:L1"/>
    </sheetView>
  </sheetViews>
  <sheetFormatPr defaultColWidth="9.140625" defaultRowHeight="12.75"/>
  <cols>
    <col min="1" max="1" width="11" style="425" customWidth="1"/>
    <col min="2" max="2" width="20.28515625" style="425" bestFit="1" customWidth="1"/>
    <col min="3" max="3" width="12.7109375" style="425" customWidth="1"/>
    <col min="4" max="4" width="15.140625" style="425" customWidth="1"/>
    <col min="5" max="6" width="9.7109375" style="425" customWidth="1"/>
    <col min="7" max="7" width="18.42578125" style="425" customWidth="1"/>
    <col min="8" max="8" width="9.140625" style="425" customWidth="1"/>
    <col min="9" max="9" width="12.7109375" style="425" customWidth="1"/>
    <col min="10" max="10" width="15" style="425" customWidth="1"/>
    <col min="11" max="12" width="9.7109375" style="425" customWidth="1"/>
    <col min="13" max="16384" width="9.140625" style="425"/>
  </cols>
  <sheetData>
    <row r="1" spans="1:13" ht="15">
      <c r="A1" s="1786" t="s">
        <v>1437</v>
      </c>
      <c r="B1" s="1787"/>
      <c r="C1" s="1787"/>
      <c r="D1" s="1787"/>
      <c r="E1" s="1787"/>
      <c r="F1" s="1787"/>
      <c r="G1" s="1787"/>
      <c r="H1" s="1787"/>
      <c r="I1" s="1787"/>
      <c r="J1" s="1787"/>
      <c r="K1" s="1787"/>
      <c r="L1" s="1787"/>
      <c r="M1" s="424"/>
    </row>
    <row r="2" spans="1:13" ht="15" customHeight="1">
      <c r="A2" s="1788" t="s">
        <v>934</v>
      </c>
      <c r="B2" s="1788" t="s">
        <v>935</v>
      </c>
      <c r="C2" s="1789" t="s">
        <v>936</v>
      </c>
      <c r="D2" s="1789"/>
      <c r="E2" s="1789"/>
      <c r="F2" s="1789"/>
      <c r="G2" s="1789"/>
      <c r="H2" s="1789"/>
      <c r="I2" s="1789" t="s">
        <v>937</v>
      </c>
      <c r="J2" s="1789"/>
      <c r="K2" s="1789"/>
      <c r="L2" s="1789"/>
    </row>
    <row r="3" spans="1:13" ht="45">
      <c r="A3" s="1788"/>
      <c r="B3" s="1788"/>
      <c r="C3" s="1176" t="s">
        <v>938</v>
      </c>
      <c r="D3" s="1176" t="s">
        <v>939</v>
      </c>
      <c r="E3" s="1176" t="s">
        <v>940</v>
      </c>
      <c r="F3" s="1176" t="s">
        <v>941</v>
      </c>
      <c r="G3" s="1176" t="s">
        <v>942</v>
      </c>
      <c r="H3" s="1176" t="s">
        <v>943</v>
      </c>
      <c r="I3" s="1176" t="s">
        <v>938</v>
      </c>
      <c r="J3" s="1176" t="s">
        <v>939</v>
      </c>
      <c r="K3" s="1176" t="s">
        <v>940</v>
      </c>
      <c r="L3" s="1176" t="s">
        <v>941</v>
      </c>
    </row>
    <row r="4" spans="1:13" ht="15">
      <c r="A4" s="1780" t="s">
        <v>944</v>
      </c>
      <c r="B4" s="1171" t="s">
        <v>945</v>
      </c>
      <c r="C4" s="1175">
        <v>19</v>
      </c>
      <c r="D4" s="1174">
        <v>1</v>
      </c>
      <c r="E4" s="1174">
        <v>0</v>
      </c>
      <c r="F4" s="1174">
        <v>0</v>
      </c>
      <c r="G4" s="1174">
        <v>0</v>
      </c>
      <c r="H4" s="1174">
        <v>0</v>
      </c>
      <c r="I4" s="1174">
        <v>2</v>
      </c>
      <c r="J4" s="1174">
        <v>0</v>
      </c>
      <c r="K4" s="1174">
        <v>0</v>
      </c>
      <c r="L4" s="1173">
        <v>0</v>
      </c>
      <c r="M4" s="426"/>
    </row>
    <row r="5" spans="1:13" ht="15">
      <c r="A5" s="1781"/>
      <c r="B5" s="1171" t="s">
        <v>946</v>
      </c>
      <c r="C5" s="1175">
        <v>19</v>
      </c>
      <c r="D5" s="1174">
        <v>1</v>
      </c>
      <c r="E5" s="1174">
        <v>0</v>
      </c>
      <c r="F5" s="1174">
        <v>0</v>
      </c>
      <c r="G5" s="1174">
        <v>0</v>
      </c>
      <c r="H5" s="1174">
        <v>0</v>
      </c>
      <c r="I5" s="1174">
        <v>2</v>
      </c>
      <c r="J5" s="1174">
        <v>0</v>
      </c>
      <c r="K5" s="1174">
        <v>0</v>
      </c>
      <c r="L5" s="1173">
        <v>0</v>
      </c>
      <c r="M5" s="426"/>
    </row>
    <row r="6" spans="1:13" ht="15">
      <c r="A6" s="1782"/>
      <c r="B6" s="1171" t="s">
        <v>947</v>
      </c>
      <c r="C6" s="1175">
        <v>11</v>
      </c>
      <c r="D6" s="1174">
        <v>0</v>
      </c>
      <c r="E6" s="1174">
        <v>0</v>
      </c>
      <c r="F6" s="1174">
        <v>0</v>
      </c>
      <c r="G6" s="1174">
        <v>0</v>
      </c>
      <c r="H6" s="1174">
        <v>0</v>
      </c>
      <c r="I6" s="1174">
        <v>0</v>
      </c>
      <c r="J6" s="1174">
        <v>0</v>
      </c>
      <c r="K6" s="1174">
        <v>0</v>
      </c>
      <c r="L6" s="1173">
        <v>0</v>
      </c>
      <c r="M6" s="426"/>
    </row>
    <row r="7" spans="1:13" ht="15">
      <c r="A7" s="1780" t="s">
        <v>948</v>
      </c>
      <c r="B7" s="1171" t="s">
        <v>945</v>
      </c>
      <c r="C7" s="1172">
        <v>4</v>
      </c>
      <c r="D7" s="1172">
        <v>6</v>
      </c>
      <c r="E7" s="1172">
        <v>2</v>
      </c>
      <c r="F7" s="1172">
        <v>2</v>
      </c>
      <c r="G7" s="1172">
        <v>0</v>
      </c>
      <c r="H7" s="1172">
        <v>2</v>
      </c>
      <c r="I7" s="1172">
        <v>0</v>
      </c>
      <c r="J7" s="1172">
        <v>2</v>
      </c>
      <c r="K7" s="1172">
        <v>2</v>
      </c>
      <c r="L7" s="1172">
        <v>2</v>
      </c>
    </row>
    <row r="8" spans="1:13" ht="15">
      <c r="A8" s="1781"/>
      <c r="B8" s="1171" t="s">
        <v>946</v>
      </c>
      <c r="C8" s="1172">
        <v>4</v>
      </c>
      <c r="D8" s="1172">
        <v>6</v>
      </c>
      <c r="E8" s="1172">
        <v>2</v>
      </c>
      <c r="F8" s="1172">
        <v>2</v>
      </c>
      <c r="G8" s="1172">
        <v>0</v>
      </c>
      <c r="H8" s="1172">
        <v>2</v>
      </c>
      <c r="I8" s="1172">
        <v>0</v>
      </c>
      <c r="J8" s="1172">
        <v>2</v>
      </c>
      <c r="K8" s="1172">
        <v>2</v>
      </c>
      <c r="L8" s="1172">
        <v>2</v>
      </c>
    </row>
    <row r="9" spans="1:13" ht="15">
      <c r="A9" s="1782"/>
      <c r="B9" s="1171" t="s">
        <v>947</v>
      </c>
      <c r="C9" s="1172">
        <v>3</v>
      </c>
      <c r="D9" s="1172">
        <v>4</v>
      </c>
      <c r="E9" s="1172">
        <v>2</v>
      </c>
      <c r="F9" s="1172">
        <v>2</v>
      </c>
      <c r="G9" s="1172">
        <v>0</v>
      </c>
      <c r="H9" s="1172">
        <v>1</v>
      </c>
      <c r="I9" s="1172">
        <v>0</v>
      </c>
      <c r="J9" s="1172">
        <v>2</v>
      </c>
      <c r="K9" s="1172">
        <v>2</v>
      </c>
      <c r="L9" s="1172">
        <v>2</v>
      </c>
    </row>
    <row r="10" spans="1:13" ht="15">
      <c r="A10" s="1780" t="s">
        <v>949</v>
      </c>
      <c r="B10" s="1171" t="s">
        <v>945</v>
      </c>
      <c r="C10" s="1172">
        <v>1</v>
      </c>
      <c r="D10" s="1172">
        <v>3</v>
      </c>
      <c r="E10" s="1172">
        <v>2</v>
      </c>
      <c r="F10" s="1172">
        <v>2</v>
      </c>
      <c r="G10" s="1172" t="s">
        <v>231</v>
      </c>
      <c r="H10" s="1172" t="s">
        <v>231</v>
      </c>
      <c r="I10" s="1172" t="s">
        <v>231</v>
      </c>
      <c r="J10" s="1172" t="s">
        <v>231</v>
      </c>
      <c r="K10" s="1172">
        <v>2</v>
      </c>
      <c r="L10" s="1172">
        <v>2</v>
      </c>
    </row>
    <row r="11" spans="1:13" ht="15">
      <c r="A11" s="1781"/>
      <c r="B11" s="1171" t="s">
        <v>946</v>
      </c>
      <c r="C11" s="1172">
        <v>1</v>
      </c>
      <c r="D11" s="1172">
        <v>1</v>
      </c>
      <c r="E11" s="1172">
        <v>2</v>
      </c>
      <c r="F11" s="1172">
        <v>2</v>
      </c>
      <c r="G11" s="1172" t="s">
        <v>231</v>
      </c>
      <c r="H11" s="1172" t="s">
        <v>231</v>
      </c>
      <c r="I11" s="1172">
        <v>0</v>
      </c>
      <c r="J11" s="1172">
        <v>0</v>
      </c>
      <c r="K11" s="1172">
        <v>2</v>
      </c>
      <c r="L11" s="1172">
        <v>2</v>
      </c>
    </row>
    <row r="12" spans="1:13" ht="15">
      <c r="A12" s="1782"/>
      <c r="B12" s="1171" t="s">
        <v>947</v>
      </c>
      <c r="C12" s="1172">
        <v>0</v>
      </c>
      <c r="D12" s="1172">
        <v>0</v>
      </c>
      <c r="E12" s="1172">
        <v>0</v>
      </c>
      <c r="F12" s="1172">
        <v>0</v>
      </c>
      <c r="G12" s="1172" t="s">
        <v>231</v>
      </c>
      <c r="H12" s="1172" t="s">
        <v>231</v>
      </c>
      <c r="I12" s="1172">
        <v>0</v>
      </c>
      <c r="J12" s="1172">
        <v>0</v>
      </c>
      <c r="K12" s="1172">
        <v>0</v>
      </c>
      <c r="L12" s="1172">
        <v>0</v>
      </c>
    </row>
    <row r="13" spans="1:13" ht="15">
      <c r="A13" s="1780" t="s">
        <v>950</v>
      </c>
      <c r="B13" s="1171" t="s">
        <v>945</v>
      </c>
      <c r="C13" s="1170">
        <v>0</v>
      </c>
      <c r="D13" s="1170">
        <v>5</v>
      </c>
      <c r="E13" s="1170">
        <v>2</v>
      </c>
      <c r="F13" s="1170">
        <v>2</v>
      </c>
      <c r="G13" s="1170">
        <v>0</v>
      </c>
      <c r="H13" s="1170" t="s">
        <v>219</v>
      </c>
      <c r="I13" s="1170">
        <v>0</v>
      </c>
      <c r="J13" s="1170">
        <v>2</v>
      </c>
      <c r="K13" s="1170">
        <v>2</v>
      </c>
      <c r="L13" s="1170">
        <v>2</v>
      </c>
    </row>
    <row r="14" spans="1:13" ht="15">
      <c r="A14" s="1781"/>
      <c r="B14" s="1171" t="s">
        <v>946</v>
      </c>
      <c r="C14" s="1170">
        <v>0</v>
      </c>
      <c r="D14" s="1170">
        <v>5</v>
      </c>
      <c r="E14" s="1170">
        <v>2</v>
      </c>
      <c r="F14" s="1170">
        <v>2</v>
      </c>
      <c r="G14" s="1170">
        <v>0</v>
      </c>
      <c r="H14" s="1170" t="s">
        <v>219</v>
      </c>
      <c r="I14" s="1170">
        <v>0</v>
      </c>
      <c r="J14" s="1170">
        <v>2</v>
      </c>
      <c r="K14" s="1170">
        <v>2</v>
      </c>
      <c r="L14" s="1170">
        <v>2</v>
      </c>
    </row>
    <row r="15" spans="1:13" ht="15">
      <c r="A15" s="1782"/>
      <c r="B15" s="1171" t="s">
        <v>947</v>
      </c>
      <c r="C15" s="1170">
        <v>0</v>
      </c>
      <c r="D15" s="1170">
        <v>0</v>
      </c>
      <c r="E15" s="1170">
        <v>1</v>
      </c>
      <c r="F15" s="1170">
        <v>1</v>
      </c>
      <c r="G15" s="1170">
        <v>0</v>
      </c>
      <c r="H15" s="1170" t="s">
        <v>219</v>
      </c>
      <c r="I15" s="1170">
        <v>0</v>
      </c>
      <c r="J15" s="1170">
        <v>0</v>
      </c>
      <c r="K15" s="1170">
        <v>1</v>
      </c>
      <c r="L15" s="1170">
        <v>2</v>
      </c>
    </row>
    <row r="16" spans="1:13" ht="15">
      <c r="A16" s="1790" t="s">
        <v>951</v>
      </c>
      <c r="B16" s="1790"/>
      <c r="C16" s="1790"/>
      <c r="D16" s="1790"/>
      <c r="E16" s="1790"/>
      <c r="F16" s="1790"/>
      <c r="G16" s="427"/>
      <c r="H16" s="427"/>
      <c r="I16" s="427"/>
      <c r="J16" s="427"/>
      <c r="K16" s="427"/>
      <c r="L16" s="427"/>
    </row>
    <row r="17" spans="1:23" ht="15">
      <c r="A17" s="1783" t="s">
        <v>952</v>
      </c>
      <c r="B17" s="1783"/>
      <c r="C17" s="1783"/>
      <c r="D17" s="1783"/>
      <c r="E17" s="1783"/>
      <c r="F17" s="428"/>
      <c r="G17" s="289"/>
      <c r="H17" s="289"/>
      <c r="I17" s="289"/>
      <c r="J17" s="289"/>
      <c r="K17" s="289"/>
      <c r="L17" s="289"/>
    </row>
    <row r="18" spans="1:23" ht="15">
      <c r="A18" s="1784" t="s">
        <v>953</v>
      </c>
      <c r="B18" s="1785"/>
      <c r="C18" s="1785"/>
      <c r="D18" s="1785"/>
      <c r="E18" s="899"/>
      <c r="F18" s="899"/>
      <c r="G18" s="289"/>
      <c r="H18" s="289"/>
      <c r="I18" s="289"/>
      <c r="J18" s="289"/>
      <c r="K18" s="289"/>
      <c r="L18" s="289"/>
    </row>
    <row r="19" spans="1:23" ht="15" customHeight="1">
      <c r="B19" s="429"/>
      <c r="C19" s="429"/>
      <c r="D19" s="429"/>
      <c r="E19" s="429"/>
      <c r="F19" s="429"/>
      <c r="N19" s="426"/>
      <c r="O19" s="426"/>
      <c r="P19" s="426"/>
      <c r="Q19" s="426"/>
      <c r="R19" s="426"/>
      <c r="S19" s="426"/>
      <c r="T19" s="426"/>
      <c r="U19" s="426"/>
      <c r="V19" s="426"/>
      <c r="W19" s="426"/>
    </row>
    <row r="20" spans="1:23">
      <c r="N20" s="426"/>
      <c r="O20" s="426"/>
      <c r="P20" s="426"/>
      <c r="Q20" s="426"/>
      <c r="R20" s="426"/>
      <c r="S20" s="426"/>
      <c r="T20" s="426"/>
      <c r="U20" s="426"/>
      <c r="V20" s="426"/>
      <c r="W20" s="426"/>
    </row>
    <row r="21" spans="1:23">
      <c r="N21" s="426"/>
      <c r="O21" s="426"/>
      <c r="P21" s="426"/>
      <c r="Q21" s="426"/>
      <c r="R21" s="426"/>
      <c r="S21" s="426"/>
      <c r="T21" s="426"/>
      <c r="U21" s="426"/>
      <c r="V21" s="426"/>
      <c r="W21" s="426"/>
    </row>
    <row r="22" spans="1:23">
      <c r="N22" s="426"/>
      <c r="O22" s="426"/>
      <c r="P22" s="426"/>
      <c r="Q22" s="426"/>
      <c r="R22" s="426"/>
      <c r="S22" s="426"/>
      <c r="T22" s="426"/>
      <c r="U22" s="426"/>
      <c r="V22" s="426"/>
      <c r="W22" s="426"/>
    </row>
    <row r="23" spans="1:23">
      <c r="N23" s="426"/>
      <c r="O23" s="426"/>
      <c r="P23" s="426"/>
      <c r="Q23" s="426"/>
      <c r="R23" s="426"/>
      <c r="S23" s="426"/>
      <c r="T23" s="426"/>
      <c r="U23" s="426"/>
      <c r="V23" s="426"/>
      <c r="W23" s="426"/>
    </row>
    <row r="24" spans="1:23">
      <c r="N24" s="426"/>
      <c r="O24" s="426"/>
      <c r="P24" s="426"/>
      <c r="Q24" s="426"/>
      <c r="R24" s="426"/>
      <c r="S24" s="426"/>
      <c r="T24" s="426"/>
      <c r="U24" s="426"/>
      <c r="V24" s="426"/>
      <c r="W24" s="426"/>
    </row>
    <row r="25" spans="1:23">
      <c r="N25" s="426"/>
      <c r="O25" s="426"/>
      <c r="P25" s="426"/>
      <c r="Q25" s="426"/>
      <c r="R25" s="426"/>
      <c r="S25" s="426"/>
      <c r="T25" s="426"/>
      <c r="U25" s="426"/>
      <c r="V25" s="426"/>
      <c r="W25" s="426"/>
    </row>
    <row r="26" spans="1:23">
      <c r="E26" s="425" t="s">
        <v>954</v>
      </c>
      <c r="N26" s="426"/>
      <c r="O26" s="426"/>
      <c r="P26" s="426"/>
      <c r="Q26" s="426"/>
      <c r="R26" s="426"/>
      <c r="S26" s="426"/>
      <c r="T26" s="426"/>
      <c r="U26" s="426"/>
      <c r="V26" s="426"/>
      <c r="W26" s="426"/>
    </row>
    <row r="27" spans="1:23">
      <c r="N27" s="426"/>
      <c r="O27" s="426"/>
      <c r="P27" s="426"/>
      <c r="Q27" s="426"/>
      <c r="R27" s="426"/>
      <c r="S27" s="426"/>
      <c r="T27" s="426"/>
      <c r="U27" s="426"/>
      <c r="V27" s="426"/>
      <c r="W27" s="426"/>
    </row>
    <row r="28" spans="1:23">
      <c r="N28" s="426"/>
      <c r="O28" s="426"/>
      <c r="P28" s="426"/>
      <c r="Q28" s="426"/>
      <c r="R28" s="426"/>
      <c r="S28" s="426"/>
      <c r="T28" s="426"/>
      <c r="U28" s="426"/>
      <c r="V28" s="426"/>
      <c r="W28" s="426"/>
    </row>
    <row r="29" spans="1:23">
      <c r="N29" s="426"/>
      <c r="O29" s="426"/>
      <c r="P29" s="426"/>
      <c r="Q29" s="426"/>
      <c r="R29" s="426"/>
      <c r="S29" s="426"/>
      <c r="T29" s="426"/>
      <c r="U29" s="426"/>
      <c r="V29" s="426"/>
      <c r="W29" s="426"/>
    </row>
    <row r="30" spans="1:23">
      <c r="N30" s="426"/>
      <c r="O30" s="426"/>
      <c r="P30" s="426"/>
      <c r="Q30" s="426"/>
      <c r="R30" s="426"/>
      <c r="S30" s="426"/>
      <c r="T30" s="426"/>
      <c r="U30" s="426"/>
      <c r="V30" s="426"/>
      <c r="W30" s="426"/>
    </row>
    <row r="31" spans="1:23">
      <c r="N31" s="426"/>
      <c r="O31" s="426"/>
      <c r="P31" s="426"/>
      <c r="Q31" s="426"/>
      <c r="R31" s="426"/>
      <c r="S31" s="426"/>
      <c r="T31" s="426"/>
      <c r="U31" s="426"/>
      <c r="V31" s="426"/>
      <c r="W31" s="426"/>
    </row>
    <row r="32" spans="1:23">
      <c r="N32" s="426"/>
      <c r="O32" s="426"/>
      <c r="P32" s="426"/>
      <c r="Q32" s="426"/>
      <c r="R32" s="426"/>
      <c r="S32" s="426"/>
      <c r="T32" s="426"/>
      <c r="U32" s="426"/>
      <c r="V32" s="426"/>
      <c r="W32" s="426"/>
    </row>
  </sheetData>
  <mergeCells count="12">
    <mergeCell ref="A10:A12"/>
    <mergeCell ref="A13:A15"/>
    <mergeCell ref="A17:E17"/>
    <mergeCell ref="A18:D18"/>
    <mergeCell ref="A1:L1"/>
    <mergeCell ref="A2:A3"/>
    <mergeCell ref="B2:B3"/>
    <mergeCell ref="C2:H2"/>
    <mergeCell ref="I2:L2"/>
    <mergeCell ref="A16:F16"/>
    <mergeCell ref="A4:A6"/>
    <mergeCell ref="A7:A9"/>
  </mergeCells>
  <printOptions horizontalCentered="1"/>
  <pageMargins left="0.7" right="0.7" top="0.75" bottom="0.75" header="0.3" footer="0.3"/>
  <pageSetup scale="58"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workbookViewId="0">
      <selection sqref="A1:F1"/>
    </sheetView>
  </sheetViews>
  <sheetFormatPr defaultColWidth="9.140625" defaultRowHeight="15"/>
  <cols>
    <col min="1" max="1" width="10.5703125" style="656" customWidth="1"/>
    <col min="2" max="2" width="15.140625" style="656" customWidth="1"/>
    <col min="3" max="3" width="16.5703125" style="656" customWidth="1"/>
    <col min="4" max="4" width="15.42578125" style="656" customWidth="1"/>
    <col min="5" max="5" width="17.7109375" style="656" customWidth="1"/>
    <col min="6" max="6" width="16.42578125" style="656" customWidth="1"/>
    <col min="7" max="7" width="17.28515625" style="236" customWidth="1"/>
    <col min="8" max="8" width="9.140625" style="236"/>
    <col min="9" max="9" width="11.5703125" style="236" customWidth="1"/>
    <col min="10" max="10" width="20" style="236" customWidth="1"/>
    <col min="11" max="11" width="9.140625" style="236"/>
    <col min="12" max="12" width="17.28515625" style="236" customWidth="1"/>
    <col min="13" max="13" width="9.140625" style="236"/>
    <col min="14" max="14" width="19" style="236" customWidth="1"/>
    <col min="15" max="16384" width="9.140625" style="236"/>
  </cols>
  <sheetData>
    <row r="1" spans="1:6" s="656" customFormat="1">
      <c r="A1" s="1791" t="s">
        <v>955</v>
      </c>
      <c r="B1" s="1791"/>
      <c r="C1" s="1791"/>
      <c r="D1" s="1791"/>
      <c r="E1" s="1791"/>
      <c r="F1" s="1791"/>
    </row>
    <row r="2" spans="1:6" s="656" customFormat="1" ht="16.5" customHeight="1">
      <c r="A2" s="1792" t="s">
        <v>113</v>
      </c>
      <c r="B2" s="1794" t="s">
        <v>956</v>
      </c>
      <c r="C2" s="1795"/>
      <c r="D2" s="1795"/>
      <c r="E2" s="1795"/>
      <c r="F2" s="1796"/>
    </row>
    <row r="3" spans="1:6" s="656" customFormat="1" ht="30" customHeight="1">
      <c r="A3" s="1793"/>
      <c r="B3" s="1187" t="s">
        <v>957</v>
      </c>
      <c r="C3" s="1186" t="s">
        <v>248</v>
      </c>
      <c r="D3" s="1186" t="s">
        <v>249</v>
      </c>
      <c r="E3" s="1186" t="s">
        <v>250</v>
      </c>
      <c r="F3" s="1185" t="s">
        <v>958</v>
      </c>
    </row>
    <row r="4" spans="1:6" s="657" customFormat="1" ht="14.25" customHeight="1">
      <c r="A4" s="1191" t="s">
        <v>476</v>
      </c>
      <c r="B4" s="1183">
        <v>13292.54</v>
      </c>
      <c r="C4" s="1183">
        <v>13741.67</v>
      </c>
      <c r="D4" s="1183">
        <v>12310.21</v>
      </c>
      <c r="E4" s="1183">
        <v>13267.91</v>
      </c>
      <c r="F4" s="1183">
        <v>12889.677058823536</v>
      </c>
    </row>
    <row r="5" spans="1:6" s="657" customFormat="1" ht="14.25" customHeight="1">
      <c r="A5" s="1190" t="s">
        <v>674</v>
      </c>
      <c r="B5" s="1189">
        <v>13278.55</v>
      </c>
      <c r="C5" s="1189">
        <v>15090.4</v>
      </c>
      <c r="D5" s="1189">
        <v>13109.95</v>
      </c>
      <c r="E5" s="1189">
        <v>14079</v>
      </c>
      <c r="F5" s="1189">
        <v>14159.17881443298</v>
      </c>
    </row>
    <row r="6" spans="1:6" ht="14.25" customHeight="1">
      <c r="A6" s="1159">
        <v>45412</v>
      </c>
      <c r="B6" s="1180">
        <v>13278.55</v>
      </c>
      <c r="C6" s="1180">
        <v>14582.28</v>
      </c>
      <c r="D6" s="1180">
        <v>13278.55</v>
      </c>
      <c r="E6" s="1180">
        <v>14033.2</v>
      </c>
      <c r="F6" s="1180">
        <v>14076.074090909091</v>
      </c>
    </row>
    <row r="7" spans="1:6" ht="14.25" customHeight="1">
      <c r="A7" s="1159">
        <v>45443</v>
      </c>
      <c r="B7" s="1180">
        <v>14032.32</v>
      </c>
      <c r="C7" s="1180">
        <v>15090.4</v>
      </c>
      <c r="D7" s="1180">
        <v>13874.77</v>
      </c>
      <c r="E7" s="1180">
        <v>14416.73</v>
      </c>
      <c r="F7" s="1180">
        <v>14429.576521739133</v>
      </c>
    </row>
    <row r="8" spans="1:6" ht="14.25" customHeight="1">
      <c r="A8" s="1159">
        <v>45473</v>
      </c>
      <c r="B8" s="1188">
        <v>14419.53</v>
      </c>
      <c r="C8" s="1188">
        <v>14622.21</v>
      </c>
      <c r="D8" s="1188">
        <v>14122.52</v>
      </c>
      <c r="E8" s="1188">
        <v>14289.95</v>
      </c>
      <c r="F8" s="1188">
        <v>14323.131000000003</v>
      </c>
    </row>
    <row r="9" spans="1:6">
      <c r="A9" s="1159">
        <v>45504</v>
      </c>
      <c r="B9" s="1180">
        <v>14288.19</v>
      </c>
      <c r="C9" s="1188">
        <v>14718.18</v>
      </c>
      <c r="D9" s="1188">
        <v>13339.08</v>
      </c>
      <c r="E9" s="1188">
        <v>13673.63</v>
      </c>
      <c r="F9" s="1188">
        <v>14208.219565217394</v>
      </c>
    </row>
    <row r="10" spans="1:6">
      <c r="A10" s="1159">
        <v>45535</v>
      </c>
      <c r="B10" s="1180">
        <v>13679.25</v>
      </c>
      <c r="C10" s="1188">
        <v>14081.45</v>
      </c>
      <c r="D10" s="1180">
        <v>13109.95</v>
      </c>
      <c r="E10" s="1180">
        <v>13771.33</v>
      </c>
      <c r="F10" s="1180">
        <v>13684.003333333334</v>
      </c>
    </row>
    <row r="11" spans="1:6">
      <c r="A11" s="1159">
        <v>45565</v>
      </c>
      <c r="B11" s="1188">
        <v>14262.84</v>
      </c>
      <c r="C11" s="1188">
        <v>14378.26</v>
      </c>
      <c r="D11" s="1188">
        <v>14171.58</v>
      </c>
      <c r="E11" s="1188">
        <v>14221.51</v>
      </c>
      <c r="F11" s="1180">
        <v>13862.872380952384</v>
      </c>
    </row>
    <row r="12" spans="1:6" ht="14.25" customHeight="1">
      <c r="A12" s="1159">
        <v>45596</v>
      </c>
      <c r="B12" s="1180">
        <v>14226.42</v>
      </c>
      <c r="C12" s="1188">
        <v>14810.27</v>
      </c>
      <c r="D12" s="1180">
        <v>14085.29</v>
      </c>
      <c r="E12" s="1180">
        <v>14481.61</v>
      </c>
      <c r="F12" s="1180">
        <v>14492.20590909091</v>
      </c>
    </row>
    <row r="13" spans="1:6" ht="14.25" customHeight="1">
      <c r="A13" s="1159">
        <v>45626</v>
      </c>
      <c r="B13" s="1188">
        <v>14505.71</v>
      </c>
      <c r="C13" s="1188">
        <v>14684.92</v>
      </c>
      <c r="D13" s="1188">
        <v>13692.99</v>
      </c>
      <c r="E13" s="1188">
        <v>14132.73</v>
      </c>
      <c r="F13" s="1180">
        <v>14165.747619047617</v>
      </c>
    </row>
    <row r="14" spans="1:6" ht="14.25" customHeight="1">
      <c r="A14" s="1159" t="s">
        <v>1452</v>
      </c>
      <c r="B14" s="1180">
        <v>14129.95</v>
      </c>
      <c r="C14" s="1188">
        <v>14561.92</v>
      </c>
      <c r="D14" s="1180">
        <v>13842.64</v>
      </c>
      <c r="E14" s="1180">
        <v>14079</v>
      </c>
      <c r="F14" s="1180">
        <v>14156.262380952381</v>
      </c>
    </row>
    <row r="15" spans="1:6" ht="14.25" customHeight="1">
      <c r="A15" s="500" t="s">
        <v>1438</v>
      </c>
      <c r="B15" s="659"/>
      <c r="C15" s="658"/>
      <c r="D15" s="659"/>
      <c r="E15" s="659"/>
      <c r="F15" s="659"/>
    </row>
    <row r="16" spans="1:6" ht="14.25" customHeight="1">
      <c r="A16" s="236"/>
      <c r="B16" s="236"/>
      <c r="C16" s="236"/>
      <c r="D16" s="236"/>
      <c r="E16" s="236"/>
      <c r="F16" s="236"/>
    </row>
    <row r="17" spans="1:9" ht="14.25" customHeight="1">
      <c r="A17" s="1797" t="s">
        <v>1254</v>
      </c>
      <c r="B17" s="1799" t="s">
        <v>1255</v>
      </c>
      <c r="C17" s="1799"/>
      <c r="D17" s="1799" t="s">
        <v>1256</v>
      </c>
      <c r="E17" s="1799"/>
      <c r="F17" s="1799" t="s">
        <v>1257</v>
      </c>
      <c r="G17" s="1799"/>
    </row>
    <row r="18" spans="1:9" ht="14.25" customHeight="1">
      <c r="A18" s="1798"/>
      <c r="B18" s="1187" t="s">
        <v>250</v>
      </c>
      <c r="C18" s="1185" t="s">
        <v>1258</v>
      </c>
      <c r="D18" s="1186" t="s">
        <v>250</v>
      </c>
      <c r="E18" s="1185" t="s">
        <v>1258</v>
      </c>
      <c r="F18" s="660" t="s">
        <v>250</v>
      </c>
      <c r="G18" s="900" t="s">
        <v>1258</v>
      </c>
    </row>
    <row r="19" spans="1:9" ht="14.25" customHeight="1">
      <c r="A19" s="1184" t="s">
        <v>476</v>
      </c>
      <c r="B19" s="1182">
        <v>17038.310000000001</v>
      </c>
      <c r="C19" s="1183">
        <v>16056.526078431372</v>
      </c>
      <c r="D19" s="1182">
        <v>15318.44</v>
      </c>
      <c r="E19" s="1182">
        <v>15835.637647058826</v>
      </c>
      <c r="F19" s="1182">
        <v>5832.82</v>
      </c>
      <c r="G19" s="1182">
        <v>5796.3500392156839</v>
      </c>
    </row>
    <row r="20" spans="1:9">
      <c r="A20" s="1184" t="s">
        <v>674</v>
      </c>
      <c r="B20" s="1182">
        <v>18540.41</v>
      </c>
      <c r="C20" s="1183">
        <v>18484.746804123712</v>
      </c>
      <c r="D20" s="1182">
        <v>17327.2</v>
      </c>
      <c r="E20" s="1182">
        <v>17358.079845360826</v>
      </c>
      <c r="F20" s="1182">
        <v>5568.08</v>
      </c>
      <c r="G20" s="1182">
        <v>5531.9759278350512</v>
      </c>
    </row>
    <row r="21" spans="1:9">
      <c r="A21" s="1181">
        <v>45383</v>
      </c>
      <c r="B21" s="1179">
        <v>17788.189999999999</v>
      </c>
      <c r="C21" s="1180">
        <v>18050.770909090908</v>
      </c>
      <c r="D21" s="1179">
        <v>17490.919999999998</v>
      </c>
      <c r="E21" s="1179">
        <v>16802.934999999994</v>
      </c>
      <c r="F21" s="1179">
        <v>5814.8</v>
      </c>
      <c r="G21" s="1179">
        <v>5956.7131818181824</v>
      </c>
    </row>
    <row r="22" spans="1:9">
      <c r="A22" s="1181">
        <v>45413</v>
      </c>
      <c r="B22" s="1179">
        <v>18644.41</v>
      </c>
      <c r="C22" s="1180">
        <v>18548.877391304348</v>
      </c>
      <c r="D22" s="1179">
        <v>17812.72</v>
      </c>
      <c r="E22" s="1179">
        <v>17921.109999999997</v>
      </c>
      <c r="F22" s="1179">
        <v>5625.61</v>
      </c>
      <c r="G22" s="1179">
        <v>5708.8886956521737</v>
      </c>
    </row>
    <row r="23" spans="1:9">
      <c r="A23" s="1181">
        <v>45444</v>
      </c>
      <c r="B23" s="1179">
        <v>18347.509999999998</v>
      </c>
      <c r="C23" s="1180">
        <v>18502.280500000001</v>
      </c>
      <c r="D23" s="1179">
        <v>17404.740000000002</v>
      </c>
      <c r="E23" s="1179">
        <v>17417.278499999997</v>
      </c>
      <c r="F23" s="1179">
        <v>5895.79</v>
      </c>
      <c r="G23" s="1179">
        <v>5781.1485000000002</v>
      </c>
    </row>
    <row r="24" spans="1:9">
      <c r="A24" s="1181">
        <v>45474</v>
      </c>
      <c r="B24" s="1179">
        <v>17566.89</v>
      </c>
      <c r="C24" s="1180">
        <v>18325.706086956521</v>
      </c>
      <c r="D24" s="1179">
        <v>16711.060000000001</v>
      </c>
      <c r="E24" s="1179">
        <v>17254.615652173914</v>
      </c>
      <c r="F24" s="1179">
        <v>5604.89</v>
      </c>
      <c r="G24" s="1179">
        <v>5782.2539130434798</v>
      </c>
    </row>
    <row r="25" spans="1:9">
      <c r="A25" s="1181">
        <v>45505</v>
      </c>
      <c r="B25" s="1179">
        <v>17868.25</v>
      </c>
      <c r="C25" s="1180">
        <v>17724.671904761901</v>
      </c>
      <c r="D25" s="1179">
        <v>17136.560000000001</v>
      </c>
      <c r="E25" s="1179">
        <v>16828.957142857143</v>
      </c>
      <c r="F25" s="1179">
        <v>5404.14</v>
      </c>
      <c r="G25" s="1179">
        <v>5482.2076190476191</v>
      </c>
    </row>
    <row r="26" spans="1:9">
      <c r="A26" s="1181">
        <v>45536</v>
      </c>
      <c r="B26" s="1179">
        <v>18790.86</v>
      </c>
      <c r="C26" s="1180">
        <v>18299.304285714283</v>
      </c>
      <c r="D26" s="1179">
        <v>17839.45</v>
      </c>
      <c r="E26" s="1179">
        <v>17129.135714285712</v>
      </c>
      <c r="F26" s="1179">
        <v>5151.12</v>
      </c>
      <c r="G26" s="1179">
        <v>5158.9895238095241</v>
      </c>
    </row>
    <row r="27" spans="1:9">
      <c r="A27" s="1181">
        <v>45566</v>
      </c>
      <c r="B27" s="1179">
        <v>19521.54</v>
      </c>
      <c r="C27" s="1180">
        <v>19259.824090909093</v>
      </c>
      <c r="D27" s="1179">
        <v>17580.560000000001</v>
      </c>
      <c r="E27" s="1179">
        <v>17771.232727272727</v>
      </c>
      <c r="F27" s="1179">
        <v>5145.6099999999997</v>
      </c>
      <c r="G27" s="1179">
        <v>5342.4063636363635</v>
      </c>
    </row>
    <row r="28" spans="1:9">
      <c r="A28" s="1181">
        <v>45597</v>
      </c>
      <c r="B28" s="1179">
        <v>18828.79</v>
      </c>
      <c r="C28" s="1180">
        <v>18866.037619047616</v>
      </c>
      <c r="D28" s="1179">
        <v>17615.82</v>
      </c>
      <c r="E28" s="1179">
        <v>17447.529523809524</v>
      </c>
      <c r="F28" s="1179">
        <v>5201.76</v>
      </c>
      <c r="G28" s="1179">
        <v>5228.3476190476185</v>
      </c>
    </row>
    <row r="29" spans="1:9">
      <c r="A29" s="1181" t="s">
        <v>1452</v>
      </c>
      <c r="B29" s="1179">
        <v>18540.41</v>
      </c>
      <c r="C29" s="1180">
        <v>18778.879523809523</v>
      </c>
      <c r="D29" s="1179">
        <v>17327.2</v>
      </c>
      <c r="E29" s="1179">
        <v>17615.736666666664</v>
      </c>
      <c r="F29" s="1179">
        <v>5568.08</v>
      </c>
      <c r="G29" s="1179">
        <v>5306.8099999999995</v>
      </c>
    </row>
    <row r="30" spans="1:9">
      <c r="A30" s="1178"/>
      <c r="B30" s="659"/>
      <c r="C30" s="659"/>
      <c r="D30" s="659"/>
      <c r="E30" s="659"/>
      <c r="F30" s="659"/>
      <c r="G30" s="659"/>
      <c r="H30" s="584"/>
      <c r="I30" s="584"/>
    </row>
    <row r="31" spans="1:9">
      <c r="A31" s="1178" t="s">
        <v>1422</v>
      </c>
      <c r="B31" s="659"/>
      <c r="C31" s="659"/>
      <c r="D31" s="659"/>
      <c r="E31" s="659"/>
      <c r="F31" s="659"/>
      <c r="G31" s="659"/>
      <c r="H31" s="584"/>
      <c r="I31" s="584"/>
    </row>
    <row r="32" spans="1:9">
      <c r="A32" s="1178"/>
      <c r="B32" s="659"/>
      <c r="C32" s="659"/>
      <c r="D32" s="659"/>
      <c r="E32" s="659"/>
      <c r="F32" s="659"/>
      <c r="G32" s="659"/>
      <c r="H32" s="584"/>
      <c r="I32" s="584"/>
    </row>
    <row r="33" spans="1:9">
      <c r="A33" s="1177" t="s">
        <v>959</v>
      </c>
      <c r="B33" s="1177"/>
      <c r="C33" s="1177"/>
      <c r="D33" s="1177"/>
      <c r="E33" s="1177"/>
      <c r="F33" s="1177"/>
      <c r="G33" s="584"/>
      <c r="H33" s="584"/>
      <c r="I33" s="584"/>
    </row>
    <row r="34" spans="1:9">
      <c r="A34" s="657" t="s">
        <v>960</v>
      </c>
    </row>
  </sheetData>
  <mergeCells count="7">
    <mergeCell ref="A1:F1"/>
    <mergeCell ref="A2:A3"/>
    <mergeCell ref="B2:F2"/>
    <mergeCell ref="A17:A18"/>
    <mergeCell ref="B17:C17"/>
    <mergeCell ref="D17:E17"/>
    <mergeCell ref="F17:G17"/>
  </mergeCells>
  <printOptions horizontalCentered="1"/>
  <pageMargins left="0.7" right="0.7" top="0.75" bottom="0.75" header="0.3" footer="0.3"/>
  <pageSetup fitToWidth="0"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0"/>
  <sheetViews>
    <sheetView workbookViewId="0">
      <selection sqref="A1:T1"/>
    </sheetView>
  </sheetViews>
  <sheetFormatPr defaultColWidth="9.140625" defaultRowHeight="15"/>
  <cols>
    <col min="1" max="1" width="12.85546875" style="289" customWidth="1"/>
    <col min="2" max="2" width="8.140625" style="289" customWidth="1"/>
    <col min="3" max="3" width="10.5703125" style="289" bestFit="1" customWidth="1"/>
    <col min="4" max="4" width="12.5703125" style="289" bestFit="1" customWidth="1"/>
    <col min="5" max="5" width="11.140625" style="289" customWidth="1"/>
    <col min="6" max="6" width="12.85546875" style="289" bestFit="1" customWidth="1"/>
    <col min="7" max="7" width="12.42578125" style="289" customWidth="1"/>
    <col min="8" max="8" width="11.85546875" style="289" bestFit="1" customWidth="1"/>
    <col min="9" max="9" width="11.42578125" style="289" customWidth="1"/>
    <col min="10" max="10" width="10.42578125" style="289" customWidth="1"/>
    <col min="11" max="11" width="12.5703125" style="289" bestFit="1" customWidth="1"/>
    <col min="12" max="12" width="14.28515625" style="289" bestFit="1" customWidth="1"/>
    <col min="13" max="13" width="11.42578125" style="289" customWidth="1"/>
    <col min="14" max="14" width="15.5703125" style="289" customWidth="1"/>
    <col min="15" max="15" width="11.5703125" style="289" customWidth="1"/>
    <col min="16" max="16" width="14.28515625" style="289" bestFit="1" customWidth="1"/>
    <col min="17" max="17" width="11.28515625" style="289" customWidth="1"/>
    <col min="18" max="18" width="12.7109375" style="289" bestFit="1" customWidth="1"/>
    <col min="19" max="19" width="9.28515625" style="289" bestFit="1" customWidth="1"/>
    <col min="20" max="20" width="10" style="289" bestFit="1" customWidth="1"/>
    <col min="21" max="21" width="9.140625" style="236"/>
    <col min="22" max="22" width="10.5703125" style="236" bestFit="1" customWidth="1"/>
    <col min="23" max="23" width="9.28515625" style="236" bestFit="1" customWidth="1"/>
    <col min="24" max="24" width="9.140625" style="236"/>
    <col min="25" max="25" width="12" style="236" bestFit="1" customWidth="1"/>
    <col min="26" max="30" width="9.140625" style="236"/>
    <col min="31" max="16384" width="9.140625" style="289"/>
  </cols>
  <sheetData>
    <row r="1" spans="1:30" ht="15" customHeight="1">
      <c r="A1" s="1811" t="s">
        <v>1259</v>
      </c>
      <c r="B1" s="1812"/>
      <c r="C1" s="1812"/>
      <c r="D1" s="1812"/>
      <c r="E1" s="1812"/>
      <c r="F1" s="1812"/>
      <c r="G1" s="1812"/>
      <c r="H1" s="1812"/>
      <c r="I1" s="1812"/>
      <c r="J1" s="1812"/>
      <c r="K1" s="1812"/>
      <c r="L1" s="1812"/>
      <c r="M1" s="1812"/>
      <c r="N1" s="1812"/>
      <c r="O1" s="1812"/>
      <c r="P1" s="1812"/>
      <c r="Q1" s="1812"/>
      <c r="R1" s="1812"/>
      <c r="S1" s="1812"/>
      <c r="T1" s="1812"/>
      <c r="U1" s="430"/>
      <c r="V1" s="430"/>
      <c r="W1" s="430"/>
      <c r="X1" s="289"/>
      <c r="Y1" s="289"/>
      <c r="Z1" s="289"/>
      <c r="AA1" s="289"/>
      <c r="AB1" s="289"/>
      <c r="AC1" s="289"/>
      <c r="AD1" s="289"/>
    </row>
    <row r="2" spans="1:30">
      <c r="A2" s="1813" t="s">
        <v>936</v>
      </c>
      <c r="B2" s="1813"/>
      <c r="C2" s="1813"/>
      <c r="D2" s="1813"/>
      <c r="E2" s="1813"/>
      <c r="F2" s="1813"/>
      <c r="G2" s="1813"/>
      <c r="H2" s="1813"/>
      <c r="I2" s="1813"/>
      <c r="J2" s="1813"/>
      <c r="K2" s="1813"/>
      <c r="L2" s="1813"/>
      <c r="M2" s="1813"/>
      <c r="N2" s="1813"/>
      <c r="O2" s="1813"/>
      <c r="P2" s="1813"/>
      <c r="Q2" s="1813"/>
      <c r="R2" s="1813"/>
      <c r="S2" s="1813"/>
      <c r="T2" s="1813"/>
      <c r="U2" s="431"/>
      <c r="V2" s="431"/>
      <c r="W2" s="431"/>
      <c r="X2" s="289"/>
      <c r="Y2" s="289"/>
      <c r="Z2" s="289"/>
      <c r="AA2" s="289"/>
      <c r="AB2" s="289"/>
      <c r="AC2" s="289"/>
      <c r="AD2" s="289"/>
    </row>
    <row r="3" spans="1:30" s="661" customFormat="1" ht="26.25" customHeight="1">
      <c r="A3" s="1814" t="s">
        <v>113</v>
      </c>
      <c r="B3" s="1816" t="s">
        <v>1260</v>
      </c>
      <c r="C3" s="1802" t="s">
        <v>971</v>
      </c>
      <c r="D3" s="1803"/>
      <c r="E3" s="1802" t="s">
        <v>965</v>
      </c>
      <c r="F3" s="1803"/>
      <c r="G3" s="1802" t="s">
        <v>976</v>
      </c>
      <c r="H3" s="1803"/>
      <c r="I3" s="1802" t="s">
        <v>593</v>
      </c>
      <c r="J3" s="1803"/>
      <c r="K3" s="1802" t="s">
        <v>1261</v>
      </c>
      <c r="L3" s="1803"/>
      <c r="M3" s="1802" t="s">
        <v>1262</v>
      </c>
      <c r="N3" s="1803"/>
      <c r="O3" s="1802" t="s">
        <v>1050</v>
      </c>
      <c r="P3" s="1803"/>
      <c r="Q3" s="1802" t="s">
        <v>1263</v>
      </c>
      <c r="R3" s="1803"/>
      <c r="S3" s="1804" t="s">
        <v>1264</v>
      </c>
      <c r="T3" s="1804"/>
      <c r="U3" s="236"/>
      <c r="V3" s="236"/>
      <c r="W3" s="236"/>
      <c r="X3" s="236"/>
      <c r="Y3" s="236"/>
      <c r="Z3" s="236"/>
      <c r="AA3" s="236"/>
      <c r="AB3" s="236"/>
      <c r="AC3" s="236"/>
      <c r="AD3" s="236"/>
    </row>
    <row r="4" spans="1:30" s="661" customFormat="1" ht="47.25" customHeight="1">
      <c r="A4" s="1815"/>
      <c r="B4" s="1804"/>
      <c r="C4" s="1200" t="s">
        <v>473</v>
      </c>
      <c r="D4" s="1199" t="s">
        <v>974</v>
      </c>
      <c r="E4" s="1200" t="s">
        <v>473</v>
      </c>
      <c r="F4" s="1199" t="s">
        <v>974</v>
      </c>
      <c r="G4" s="1200" t="s">
        <v>473</v>
      </c>
      <c r="H4" s="1199" t="s">
        <v>974</v>
      </c>
      <c r="I4" s="1200" t="s">
        <v>473</v>
      </c>
      <c r="J4" s="1199" t="s">
        <v>974</v>
      </c>
      <c r="K4" s="1200" t="s">
        <v>473</v>
      </c>
      <c r="L4" s="1199" t="s">
        <v>1265</v>
      </c>
      <c r="M4" s="1200" t="s">
        <v>473</v>
      </c>
      <c r="N4" s="1199" t="s">
        <v>1265</v>
      </c>
      <c r="O4" s="1200" t="s">
        <v>473</v>
      </c>
      <c r="P4" s="1199" t="s">
        <v>974</v>
      </c>
      <c r="Q4" s="1200" t="s">
        <v>473</v>
      </c>
      <c r="R4" s="1199" t="s">
        <v>974</v>
      </c>
      <c r="S4" s="1200" t="s">
        <v>1266</v>
      </c>
      <c r="T4" s="1200" t="s">
        <v>1267</v>
      </c>
      <c r="U4" s="236"/>
      <c r="V4" s="236"/>
      <c r="W4" s="236"/>
      <c r="X4" s="236"/>
      <c r="Y4" s="236"/>
      <c r="Z4" s="236"/>
      <c r="AA4" s="236"/>
      <c r="AB4" s="236"/>
      <c r="AC4" s="236"/>
      <c r="AD4" s="236"/>
    </row>
    <row r="5" spans="1:30" s="662" customFormat="1">
      <c r="A5" s="1208" t="s">
        <v>476</v>
      </c>
      <c r="B5" s="1198">
        <v>255</v>
      </c>
      <c r="C5" s="1198">
        <v>82469</v>
      </c>
      <c r="D5" s="1197">
        <v>5577.2525947999993</v>
      </c>
      <c r="E5" s="1198">
        <v>74597044</v>
      </c>
      <c r="F5" s="1197">
        <v>3111327.5770087</v>
      </c>
      <c r="G5" s="1198">
        <v>4940335</v>
      </c>
      <c r="H5" s="1197">
        <v>480373.68108500005</v>
      </c>
      <c r="I5" s="1198">
        <v>55598170</v>
      </c>
      <c r="J5" s="1207">
        <v>1382227.0077424997</v>
      </c>
      <c r="K5" s="1198">
        <v>100063</v>
      </c>
      <c r="L5" s="1206">
        <v>8057.9922449999995</v>
      </c>
      <c r="M5" s="1198">
        <v>0</v>
      </c>
      <c r="N5" s="1197">
        <v>0</v>
      </c>
      <c r="O5" s="1198">
        <v>0</v>
      </c>
      <c r="P5" s="1197">
        <v>0</v>
      </c>
      <c r="Q5" s="1198">
        <v>135318081</v>
      </c>
      <c r="R5" s="1197">
        <v>4987563.5106760012</v>
      </c>
      <c r="S5" s="1198">
        <v>451907</v>
      </c>
      <c r="T5" s="1197">
        <v>31171.6267233</v>
      </c>
      <c r="U5" s="236"/>
      <c r="V5" s="236"/>
      <c r="W5" s="236"/>
      <c r="X5" s="236"/>
      <c r="Y5" s="236"/>
      <c r="Z5" s="236"/>
      <c r="AA5" s="236"/>
      <c r="AB5" s="236"/>
      <c r="AC5" s="236"/>
      <c r="AD5" s="236"/>
    </row>
    <row r="6" spans="1:30" s="662" customFormat="1">
      <c r="A6" s="1205" t="s">
        <v>674</v>
      </c>
      <c r="B6" s="1196">
        <v>194</v>
      </c>
      <c r="C6" s="1196">
        <v>43909</v>
      </c>
      <c r="D6" s="1195">
        <v>2342.0149384000001</v>
      </c>
      <c r="E6" s="1196">
        <v>64163221</v>
      </c>
      <c r="F6" s="1195">
        <v>3411092.7024767003</v>
      </c>
      <c r="G6" s="1196">
        <v>5564543</v>
      </c>
      <c r="H6" s="1195">
        <v>642411.84064750012</v>
      </c>
      <c r="I6" s="1196">
        <v>53225883</v>
      </c>
      <c r="J6" s="1204">
        <v>1171758.8748889999</v>
      </c>
      <c r="K6" s="1196">
        <v>26222</v>
      </c>
      <c r="L6" s="1203">
        <v>2411.5456149999995</v>
      </c>
      <c r="M6" s="1196">
        <v>0</v>
      </c>
      <c r="N6" s="1195">
        <v>0</v>
      </c>
      <c r="O6" s="1196">
        <v>0</v>
      </c>
      <c r="P6" s="1195">
        <v>0</v>
      </c>
      <c r="Q6" s="1196">
        <v>123023778</v>
      </c>
      <c r="R6" s="1195">
        <v>5230016.9785666009</v>
      </c>
      <c r="S6" s="1196">
        <v>550188</v>
      </c>
      <c r="T6" s="1195">
        <v>32762.339886999995</v>
      </c>
      <c r="U6" s="236"/>
      <c r="V6" s="236"/>
      <c r="W6" s="236"/>
      <c r="X6" s="236"/>
      <c r="Y6" s="236"/>
      <c r="Z6" s="236"/>
      <c r="AA6" s="236"/>
      <c r="AB6" s="236"/>
      <c r="AC6" s="236"/>
      <c r="AD6" s="236"/>
    </row>
    <row r="7" spans="1:30" s="662" customFormat="1">
      <c r="A7" s="1159">
        <v>45412</v>
      </c>
      <c r="B7" s="1193">
        <v>22</v>
      </c>
      <c r="C7" s="1193">
        <v>4225</v>
      </c>
      <c r="D7" s="1192">
        <v>281.39702520000003</v>
      </c>
      <c r="E7" s="1193">
        <v>7848413</v>
      </c>
      <c r="F7" s="1192">
        <v>394580.82424070005</v>
      </c>
      <c r="G7" s="1193">
        <v>617119</v>
      </c>
      <c r="H7" s="1192">
        <v>61086.892562499997</v>
      </c>
      <c r="I7" s="1193">
        <v>4857825</v>
      </c>
      <c r="J7" s="1202">
        <v>94204.633474999995</v>
      </c>
      <c r="K7" s="1193">
        <v>6892</v>
      </c>
      <c r="L7" s="1201">
        <v>621.72975999999994</v>
      </c>
      <c r="M7" s="1193">
        <v>0</v>
      </c>
      <c r="N7" s="1192">
        <v>0</v>
      </c>
      <c r="O7" s="1193">
        <v>0</v>
      </c>
      <c r="P7" s="1192">
        <v>0</v>
      </c>
      <c r="Q7" s="1193">
        <f t="shared" ref="Q7:R9" si="0">C7+E7+G7+I7+K7+M7+O7</f>
        <v>13334474</v>
      </c>
      <c r="R7" s="1192">
        <f t="shared" si="0"/>
        <v>550775.47706340009</v>
      </c>
      <c r="S7" s="1193">
        <v>416142</v>
      </c>
      <c r="T7" s="1192">
        <v>32002.226900000001</v>
      </c>
      <c r="U7" s="236"/>
      <c r="V7" s="236"/>
      <c r="W7" s="236"/>
      <c r="X7" s="236"/>
      <c r="Y7" s="236"/>
      <c r="Z7" s="236"/>
      <c r="AA7" s="236"/>
      <c r="AB7" s="236"/>
      <c r="AC7" s="236"/>
      <c r="AD7" s="236"/>
    </row>
    <row r="8" spans="1:30" s="662" customFormat="1">
      <c r="A8" s="1159">
        <v>45443</v>
      </c>
      <c r="B8" s="1193">
        <v>23</v>
      </c>
      <c r="C8" s="1193">
        <v>4228</v>
      </c>
      <c r="D8" s="1192">
        <v>425.26852439999999</v>
      </c>
      <c r="E8" s="1193">
        <v>7759810</v>
      </c>
      <c r="F8" s="1192">
        <v>415417.43641359999</v>
      </c>
      <c r="G8" s="1193">
        <v>697917</v>
      </c>
      <c r="H8" s="1192">
        <v>82304.671804999991</v>
      </c>
      <c r="I8" s="1193">
        <v>5496931</v>
      </c>
      <c r="J8" s="1202">
        <v>121120.3109905</v>
      </c>
      <c r="K8" s="1193">
        <v>5274</v>
      </c>
      <c r="L8" s="1201">
        <v>490.43921999999992</v>
      </c>
      <c r="M8" s="1193">
        <v>0</v>
      </c>
      <c r="N8" s="1192">
        <v>0</v>
      </c>
      <c r="O8" s="1193">
        <v>0</v>
      </c>
      <c r="P8" s="1192">
        <v>0</v>
      </c>
      <c r="Q8" s="1193">
        <f t="shared" si="0"/>
        <v>13964160</v>
      </c>
      <c r="R8" s="1192">
        <f t="shared" si="0"/>
        <v>619758.12695349997</v>
      </c>
      <c r="S8" s="1193">
        <v>413302</v>
      </c>
      <c r="T8" s="1192">
        <v>29504.701339800005</v>
      </c>
      <c r="U8" s="236"/>
      <c r="V8" s="236"/>
      <c r="W8" s="236"/>
      <c r="X8" s="236"/>
      <c r="Y8" s="236"/>
      <c r="Z8" s="236"/>
      <c r="AA8" s="236"/>
      <c r="AB8" s="236"/>
      <c r="AC8" s="236"/>
      <c r="AD8" s="236"/>
    </row>
    <row r="9" spans="1:30" s="662" customFormat="1">
      <c r="A9" s="1159">
        <v>45473</v>
      </c>
      <c r="B9" s="1193">
        <v>20</v>
      </c>
      <c r="C9" s="1193">
        <v>4738</v>
      </c>
      <c r="D9" s="1192">
        <v>265.23962879999999</v>
      </c>
      <c r="E9" s="1193">
        <v>6880554</v>
      </c>
      <c r="F9" s="1192">
        <v>347004.78149390005</v>
      </c>
      <c r="G9" s="1193">
        <v>545473</v>
      </c>
      <c r="H9" s="1192">
        <v>63962.230330000006</v>
      </c>
      <c r="I9" s="1193">
        <v>4607496</v>
      </c>
      <c r="J9" s="1202">
        <v>106903.35044750001</v>
      </c>
      <c r="K9" s="1193">
        <v>3944</v>
      </c>
      <c r="L9" s="1201">
        <v>365.41082499999999</v>
      </c>
      <c r="M9" s="1193">
        <v>0</v>
      </c>
      <c r="N9" s="1192">
        <v>0</v>
      </c>
      <c r="O9" s="1193">
        <v>0</v>
      </c>
      <c r="P9" s="1192">
        <v>0</v>
      </c>
      <c r="Q9" s="1193">
        <f t="shared" si="0"/>
        <v>12042205</v>
      </c>
      <c r="R9" s="1192">
        <f t="shared" si="0"/>
        <v>518501.0127252001</v>
      </c>
      <c r="S9" s="1193">
        <v>423753</v>
      </c>
      <c r="T9" s="1192">
        <v>29648.2978754</v>
      </c>
      <c r="U9" s="236"/>
      <c r="V9" s="236"/>
      <c r="W9" s="236"/>
      <c r="X9" s="236"/>
      <c r="Y9" s="236"/>
      <c r="Z9" s="236"/>
      <c r="AA9" s="236"/>
      <c r="AB9" s="236"/>
      <c r="AC9" s="236"/>
      <c r="AD9" s="236"/>
    </row>
    <row r="10" spans="1:30" s="662" customFormat="1">
      <c r="A10" s="1159">
        <v>45504</v>
      </c>
      <c r="B10" s="1193">
        <v>23</v>
      </c>
      <c r="C10" s="1193">
        <v>8944</v>
      </c>
      <c r="D10" s="1192">
        <v>487.05320640000014</v>
      </c>
      <c r="E10" s="1193">
        <v>6927431</v>
      </c>
      <c r="F10" s="1192">
        <v>399633.56717290002</v>
      </c>
      <c r="G10" s="1193">
        <v>554678</v>
      </c>
      <c r="H10" s="1192">
        <v>70542.084190000009</v>
      </c>
      <c r="I10" s="1193">
        <v>4782487</v>
      </c>
      <c r="J10" s="1202">
        <v>99501.813691499992</v>
      </c>
      <c r="K10" s="1193">
        <v>3294</v>
      </c>
      <c r="L10" s="1201">
        <v>301.01428500000003</v>
      </c>
      <c r="M10" s="1193">
        <v>0</v>
      </c>
      <c r="N10" s="1192">
        <v>0</v>
      </c>
      <c r="O10" s="1193">
        <v>0</v>
      </c>
      <c r="P10" s="1192">
        <v>0</v>
      </c>
      <c r="Q10" s="1193">
        <v>12276834</v>
      </c>
      <c r="R10" s="1192">
        <v>570465.53254579997</v>
      </c>
      <c r="S10" s="1193">
        <v>590662</v>
      </c>
      <c r="T10" s="1192">
        <v>34871.473299999998</v>
      </c>
      <c r="U10" s="236"/>
      <c r="V10" s="236"/>
      <c r="W10" s="236"/>
      <c r="X10" s="236"/>
      <c r="Y10" s="236"/>
      <c r="Z10" s="236"/>
      <c r="AA10" s="236"/>
      <c r="AB10" s="236"/>
      <c r="AC10" s="236"/>
      <c r="AD10" s="236"/>
    </row>
    <row r="11" spans="1:30" s="662" customFormat="1">
      <c r="A11" s="1159">
        <v>45535</v>
      </c>
      <c r="B11" s="1193">
        <v>21</v>
      </c>
      <c r="C11" s="1193">
        <v>6793</v>
      </c>
      <c r="D11" s="1192">
        <v>261.55920000000003</v>
      </c>
      <c r="E11" s="1193">
        <v>7444991</v>
      </c>
      <c r="F11" s="1192">
        <v>376752.09949999995</v>
      </c>
      <c r="G11" s="1193">
        <v>595688</v>
      </c>
      <c r="H11" s="1192">
        <v>70990.734200000006</v>
      </c>
      <c r="I11" s="1193">
        <v>6135201</v>
      </c>
      <c r="J11" s="1202">
        <v>122409.52630000001</v>
      </c>
      <c r="K11" s="1193">
        <v>1859</v>
      </c>
      <c r="L11" s="1201">
        <v>164.68790000000001</v>
      </c>
      <c r="M11" s="1193">
        <v>0</v>
      </c>
      <c r="N11" s="1192">
        <v>0</v>
      </c>
      <c r="O11" s="1193">
        <v>0</v>
      </c>
      <c r="P11" s="1192">
        <v>0</v>
      </c>
      <c r="Q11" s="1193">
        <v>14184532</v>
      </c>
      <c r="R11" s="1192">
        <v>570578.60710000002</v>
      </c>
      <c r="S11" s="1193">
        <v>535228</v>
      </c>
      <c r="T11" s="1192">
        <v>33861.672599999998</v>
      </c>
      <c r="U11" s="236"/>
      <c r="V11" s="236"/>
      <c r="W11" s="236"/>
      <c r="X11" s="236"/>
      <c r="Y11" s="236"/>
      <c r="Z11" s="236"/>
      <c r="AA11" s="236"/>
      <c r="AB11" s="236"/>
      <c r="AC11" s="236"/>
      <c r="AD11" s="236"/>
    </row>
    <row r="12" spans="1:30" s="662" customFormat="1">
      <c r="A12" s="1159">
        <v>45565</v>
      </c>
      <c r="B12" s="1193">
        <v>21</v>
      </c>
      <c r="C12" s="1193">
        <v>4344</v>
      </c>
      <c r="D12" s="1192">
        <v>206.08150000000001</v>
      </c>
      <c r="E12" s="1193">
        <v>6797441</v>
      </c>
      <c r="F12" s="1192">
        <v>375459.5661</v>
      </c>
      <c r="G12" s="1193">
        <v>641661</v>
      </c>
      <c r="H12" s="1192">
        <v>76292.066199999987</v>
      </c>
      <c r="I12" s="1193">
        <v>7391286</v>
      </c>
      <c r="J12" s="1202">
        <v>158026.21580000001</v>
      </c>
      <c r="K12" s="1193">
        <v>1358</v>
      </c>
      <c r="L12" s="1201">
        <v>124.48459999999999</v>
      </c>
      <c r="M12" s="1193">
        <v>0</v>
      </c>
      <c r="N12" s="1192">
        <v>0</v>
      </c>
      <c r="O12" s="1193">
        <v>0</v>
      </c>
      <c r="P12" s="1192">
        <v>0</v>
      </c>
      <c r="Q12" s="1193">
        <v>14836090</v>
      </c>
      <c r="R12" s="1192">
        <v>610108.4142</v>
      </c>
      <c r="S12" s="1193">
        <v>452745</v>
      </c>
      <c r="T12" s="1192">
        <v>31884.173200000001</v>
      </c>
      <c r="U12" s="236"/>
      <c r="V12" s="236"/>
      <c r="W12" s="236"/>
      <c r="X12" s="236"/>
      <c r="Y12" s="236"/>
      <c r="Z12" s="236"/>
      <c r="AA12" s="236"/>
      <c r="AB12" s="236"/>
      <c r="AC12" s="236"/>
      <c r="AD12" s="236"/>
    </row>
    <row r="13" spans="1:30" s="662" customFormat="1">
      <c r="A13" s="1159">
        <v>45596</v>
      </c>
      <c r="B13" s="1193">
        <v>22</v>
      </c>
      <c r="C13" s="1193">
        <v>4296</v>
      </c>
      <c r="D13" s="1192">
        <v>165.5214</v>
      </c>
      <c r="E13" s="1193">
        <v>7808745</v>
      </c>
      <c r="F13" s="1192">
        <v>394999.19649999996</v>
      </c>
      <c r="G13" s="1193">
        <v>727311</v>
      </c>
      <c r="H13" s="1192">
        <v>85364.453000000009</v>
      </c>
      <c r="I13" s="1193">
        <v>6562160</v>
      </c>
      <c r="J13" s="1202">
        <v>146887.31510000001</v>
      </c>
      <c r="K13" s="1193">
        <v>1748</v>
      </c>
      <c r="L13" s="1201">
        <v>169.0668</v>
      </c>
      <c r="M13" s="1193">
        <v>0</v>
      </c>
      <c r="N13" s="1192">
        <v>0</v>
      </c>
      <c r="O13" s="1193">
        <v>0</v>
      </c>
      <c r="P13" s="1192">
        <v>0</v>
      </c>
      <c r="Q13" s="1193">
        <v>15104260</v>
      </c>
      <c r="R13" s="1192">
        <v>627585.55280000006</v>
      </c>
      <c r="S13" s="1193">
        <v>443805</v>
      </c>
      <c r="T13" s="1192">
        <v>31475.989099999999</v>
      </c>
      <c r="U13" s="236"/>
      <c r="V13" s="236"/>
      <c r="W13" s="236"/>
      <c r="X13" s="236"/>
      <c r="Y13" s="236"/>
      <c r="Z13" s="236"/>
      <c r="AA13" s="236"/>
      <c r="AB13" s="236"/>
      <c r="AC13" s="236"/>
      <c r="AD13" s="236"/>
    </row>
    <row r="14" spans="1:30" s="662" customFormat="1">
      <c r="A14" s="1159">
        <v>45626</v>
      </c>
      <c r="B14" s="1193">
        <v>21</v>
      </c>
      <c r="C14" s="1193">
        <v>3707</v>
      </c>
      <c r="D14" s="1192">
        <v>150.85233359999998</v>
      </c>
      <c r="E14" s="1193">
        <v>6925564</v>
      </c>
      <c r="F14" s="1192">
        <v>400955.98292939999</v>
      </c>
      <c r="G14" s="1193">
        <v>683088</v>
      </c>
      <c r="H14" s="1192">
        <v>74249.183420000001</v>
      </c>
      <c r="I14" s="1193">
        <v>6163716</v>
      </c>
      <c r="J14" s="1202">
        <v>142860.36791649999</v>
      </c>
      <c r="K14" s="1193">
        <v>1179</v>
      </c>
      <c r="L14" s="1201">
        <v>111.48962</v>
      </c>
      <c r="M14" s="1193">
        <v>0</v>
      </c>
      <c r="N14" s="1192">
        <v>0</v>
      </c>
      <c r="O14" s="1193">
        <v>0</v>
      </c>
      <c r="P14" s="1192">
        <v>0</v>
      </c>
      <c r="Q14" s="1193">
        <v>13777254</v>
      </c>
      <c r="R14" s="1192">
        <v>618327.87621949997</v>
      </c>
      <c r="S14" s="1193">
        <v>456950</v>
      </c>
      <c r="T14" s="1192">
        <v>28399.334391600001</v>
      </c>
      <c r="U14" s="236"/>
      <c r="V14" s="236"/>
      <c r="W14" s="236"/>
      <c r="X14" s="236"/>
      <c r="Y14" s="236"/>
      <c r="Z14" s="236"/>
      <c r="AA14" s="236"/>
      <c r="AB14" s="236"/>
      <c r="AC14" s="236"/>
      <c r="AD14" s="236"/>
    </row>
    <row r="15" spans="1:30" s="662" customFormat="1">
      <c r="A15" s="1159" t="s">
        <v>1452</v>
      </c>
      <c r="B15" s="1193">
        <v>21</v>
      </c>
      <c r="C15" s="1193">
        <v>2634</v>
      </c>
      <c r="D15" s="1192">
        <v>99.042119999999997</v>
      </c>
      <c r="E15" s="1193">
        <v>5770272</v>
      </c>
      <c r="F15" s="1192">
        <v>306289.24812620005</v>
      </c>
      <c r="G15" s="1193">
        <v>501608</v>
      </c>
      <c r="H15" s="1192">
        <v>57619.524939999996</v>
      </c>
      <c r="I15" s="1193">
        <v>7228781</v>
      </c>
      <c r="J15" s="1202">
        <v>179845.34116800001</v>
      </c>
      <c r="K15" s="1193">
        <v>674</v>
      </c>
      <c r="L15" s="1201">
        <v>63.222604999999994</v>
      </c>
      <c r="M15" s="1193">
        <v>0</v>
      </c>
      <c r="N15" s="1192">
        <v>0</v>
      </c>
      <c r="O15" s="1193">
        <v>0</v>
      </c>
      <c r="P15" s="1192">
        <v>0</v>
      </c>
      <c r="Q15" s="1193">
        <v>13503969</v>
      </c>
      <c r="R15" s="1192">
        <v>543916.37895920011</v>
      </c>
      <c r="S15" s="1193">
        <v>550188</v>
      </c>
      <c r="T15" s="1192">
        <v>32762.339886999995</v>
      </c>
      <c r="U15" s="236"/>
      <c r="V15" s="236"/>
      <c r="W15" s="236"/>
      <c r="X15" s="236"/>
      <c r="Y15" s="236"/>
      <c r="Z15" s="236"/>
      <c r="AA15" s="236"/>
      <c r="AB15" s="236"/>
      <c r="AC15" s="236"/>
      <c r="AD15" s="236"/>
    </row>
    <row r="16" spans="1:30">
      <c r="A16" s="663"/>
      <c r="B16" s="664"/>
      <c r="C16" s="664"/>
      <c r="D16" s="664"/>
      <c r="E16" s="664"/>
      <c r="F16" s="664"/>
      <c r="G16" s="664"/>
      <c r="H16" s="664"/>
      <c r="I16" s="664"/>
      <c r="J16" s="664"/>
      <c r="K16" s="664"/>
      <c r="L16" s="664"/>
      <c r="M16" s="665"/>
      <c r="N16" s="665"/>
      <c r="O16" s="665"/>
      <c r="P16" s="665"/>
      <c r="Q16" s="665"/>
      <c r="R16" s="665"/>
      <c r="T16" s="571"/>
    </row>
    <row r="17" spans="1:18">
      <c r="A17" s="1809" t="s">
        <v>964</v>
      </c>
      <c r="B17" s="1809"/>
      <c r="C17" s="1809"/>
      <c r="D17" s="1809"/>
      <c r="E17" s="1809"/>
      <c r="F17" s="1809"/>
      <c r="G17" s="1809"/>
      <c r="H17" s="1809"/>
      <c r="I17" s="1809"/>
      <c r="J17" s="1809"/>
      <c r="K17" s="1809"/>
      <c r="L17" s="1809"/>
      <c r="M17" s="1809"/>
      <c r="N17" s="1809"/>
      <c r="O17" s="1809"/>
      <c r="P17" s="1809"/>
      <c r="Q17" s="1809"/>
      <c r="R17" s="1809"/>
    </row>
    <row r="18" spans="1:18" ht="15" customHeight="1">
      <c r="A18" s="1805" t="s">
        <v>113</v>
      </c>
      <c r="B18" s="1805" t="s">
        <v>1260</v>
      </c>
      <c r="C18" s="1817" t="s">
        <v>965</v>
      </c>
      <c r="D18" s="1818"/>
      <c r="E18" s="1818"/>
      <c r="F18" s="1819"/>
      <c r="G18" s="1817" t="s">
        <v>976</v>
      </c>
      <c r="H18" s="1818"/>
      <c r="I18" s="1818"/>
      <c r="J18" s="1819"/>
      <c r="K18" s="1817" t="s">
        <v>593</v>
      </c>
      <c r="L18" s="1818"/>
      <c r="M18" s="1818"/>
      <c r="N18" s="1819"/>
      <c r="O18" s="1820" t="s">
        <v>1268</v>
      </c>
      <c r="P18" s="1820"/>
      <c r="Q18" s="1807" t="s">
        <v>1264</v>
      </c>
      <c r="R18" s="1807"/>
    </row>
    <row r="19" spans="1:18" ht="20.25" customHeight="1">
      <c r="A19" s="1810"/>
      <c r="B19" s="1810"/>
      <c r="C19" s="1800" t="s">
        <v>966</v>
      </c>
      <c r="D19" s="1801"/>
      <c r="E19" s="1800" t="s">
        <v>967</v>
      </c>
      <c r="F19" s="1801"/>
      <c r="G19" s="1800" t="s">
        <v>966</v>
      </c>
      <c r="H19" s="1801"/>
      <c r="I19" s="1800" t="s">
        <v>967</v>
      </c>
      <c r="J19" s="1801"/>
      <c r="K19" s="1800" t="s">
        <v>966</v>
      </c>
      <c r="L19" s="1801"/>
      <c r="M19" s="1800" t="s">
        <v>967</v>
      </c>
      <c r="N19" s="1801"/>
      <c r="O19" s="1808" t="s">
        <v>473</v>
      </c>
      <c r="P19" s="1805" t="s">
        <v>1269</v>
      </c>
      <c r="Q19" s="1805" t="s">
        <v>473</v>
      </c>
      <c r="R19" s="1805" t="s">
        <v>1269</v>
      </c>
    </row>
    <row r="20" spans="1:18" ht="30">
      <c r="A20" s="1806"/>
      <c r="B20" s="1806"/>
      <c r="C20" s="1200" t="s">
        <v>473</v>
      </c>
      <c r="D20" s="1199" t="s">
        <v>974</v>
      </c>
      <c r="E20" s="1200" t="s">
        <v>473</v>
      </c>
      <c r="F20" s="1199" t="s">
        <v>974</v>
      </c>
      <c r="G20" s="1200" t="s">
        <v>473</v>
      </c>
      <c r="H20" s="1199" t="s">
        <v>974</v>
      </c>
      <c r="I20" s="1200" t="s">
        <v>473</v>
      </c>
      <c r="J20" s="1199" t="s">
        <v>974</v>
      </c>
      <c r="K20" s="1200" t="s">
        <v>473</v>
      </c>
      <c r="L20" s="1199" t="s">
        <v>1265</v>
      </c>
      <c r="M20" s="1200" t="s">
        <v>473</v>
      </c>
      <c r="N20" s="1199" t="s">
        <v>1265</v>
      </c>
      <c r="O20" s="1804"/>
      <c r="P20" s="1806"/>
      <c r="Q20" s="1806"/>
      <c r="R20" s="1806"/>
    </row>
    <row r="21" spans="1:18">
      <c r="A21" s="1112" t="s">
        <v>476</v>
      </c>
      <c r="B21" s="1198">
        <v>255</v>
      </c>
      <c r="C21" s="1198">
        <v>6090765</v>
      </c>
      <c r="D21" s="1197">
        <v>1250428.80822</v>
      </c>
      <c r="E21" s="1198">
        <v>4728746</v>
      </c>
      <c r="F21" s="1197">
        <v>1070077.566571</v>
      </c>
      <c r="G21" s="1198">
        <v>18061</v>
      </c>
      <c r="H21" s="1197">
        <v>3262.0538445000002</v>
      </c>
      <c r="I21" s="1198">
        <v>8036</v>
      </c>
      <c r="J21" s="1197">
        <v>1432.2481225000001</v>
      </c>
      <c r="K21" s="1198">
        <v>195172465</v>
      </c>
      <c r="L21" s="1197">
        <v>10858414.0603892</v>
      </c>
      <c r="M21" s="1198">
        <v>175391669</v>
      </c>
      <c r="N21" s="1197">
        <v>9484301.4309917521</v>
      </c>
      <c r="O21" s="1198">
        <v>381409742</v>
      </c>
      <c r="P21" s="1197">
        <v>22667916.168139003</v>
      </c>
      <c r="Q21" s="1198">
        <v>215961</v>
      </c>
      <c r="R21" s="1197">
        <v>13742.384099999999</v>
      </c>
    </row>
    <row r="22" spans="1:18">
      <c r="A22" s="1110" t="s">
        <v>674</v>
      </c>
      <c r="B22" s="1196">
        <v>194</v>
      </c>
      <c r="C22" s="1196">
        <v>15908833</v>
      </c>
      <c r="D22" s="1195">
        <v>3013757.7071442502</v>
      </c>
      <c r="E22" s="1196">
        <v>12774181</v>
      </c>
      <c r="F22" s="1195">
        <v>2665167.6123190001</v>
      </c>
      <c r="G22" s="1196">
        <v>104619</v>
      </c>
      <c r="H22" s="1195">
        <v>21281.386207499992</v>
      </c>
      <c r="I22" s="1196">
        <v>62054</v>
      </c>
      <c r="J22" s="1195">
        <v>12410.906017499998</v>
      </c>
      <c r="K22" s="1196">
        <v>295697736</v>
      </c>
      <c r="L22" s="1195">
        <v>15442613.651706949</v>
      </c>
      <c r="M22" s="1196">
        <v>271819564</v>
      </c>
      <c r="N22" s="1195">
        <v>13996652.383332355</v>
      </c>
      <c r="O22" s="1196">
        <v>596366987</v>
      </c>
      <c r="P22" s="1195">
        <v>35151883.646727555</v>
      </c>
      <c r="Q22" s="1196">
        <v>360979</v>
      </c>
      <c r="R22" s="1195">
        <v>32160.139780800007</v>
      </c>
    </row>
    <row r="23" spans="1:18">
      <c r="A23" s="1159">
        <v>45412</v>
      </c>
      <c r="B23" s="1193">
        <v>22</v>
      </c>
      <c r="C23" s="1193">
        <v>1046002</v>
      </c>
      <c r="D23" s="1192">
        <v>184944.92</v>
      </c>
      <c r="E23" s="1193">
        <v>1225461</v>
      </c>
      <c r="F23" s="1192">
        <v>249899.63</v>
      </c>
      <c r="G23" s="1193">
        <v>5313</v>
      </c>
      <c r="H23" s="1192">
        <v>985.54</v>
      </c>
      <c r="I23" s="1193">
        <v>1681</v>
      </c>
      <c r="J23" s="1192">
        <v>332.64</v>
      </c>
      <c r="K23" s="1193">
        <v>22498827</v>
      </c>
      <c r="L23" s="1192">
        <v>1340705.3500000001</v>
      </c>
      <c r="M23" s="1193">
        <v>19469765</v>
      </c>
      <c r="N23" s="1192">
        <v>1141877.01</v>
      </c>
      <c r="O23" s="1193">
        <f t="shared" ref="O23:P25" si="1">C23+E23+G23+I23+K23+M23</f>
        <v>44247049</v>
      </c>
      <c r="P23" s="1192">
        <f t="shared" si="1"/>
        <v>2918745.09</v>
      </c>
      <c r="Q23" s="1193">
        <v>231301</v>
      </c>
      <c r="R23" s="1192">
        <v>20974.923199999997</v>
      </c>
    </row>
    <row r="24" spans="1:18">
      <c r="A24" s="1159">
        <v>45443</v>
      </c>
      <c r="B24" s="1193">
        <v>23</v>
      </c>
      <c r="C24" s="1193">
        <v>1003905</v>
      </c>
      <c r="D24" s="1192">
        <v>262297.64</v>
      </c>
      <c r="E24" s="1193">
        <v>918768</v>
      </c>
      <c r="F24" s="1192">
        <v>263394.46999999997</v>
      </c>
      <c r="G24" s="1193">
        <v>5820</v>
      </c>
      <c r="H24" s="1192">
        <v>1285.1300000000001</v>
      </c>
      <c r="I24" s="1193">
        <v>3848</v>
      </c>
      <c r="J24" s="1192">
        <v>839.34</v>
      </c>
      <c r="K24" s="1193">
        <v>29146082</v>
      </c>
      <c r="L24" s="1192">
        <v>1547729.23</v>
      </c>
      <c r="M24" s="1193">
        <v>26517179</v>
      </c>
      <c r="N24" s="1192">
        <v>1403775.64</v>
      </c>
      <c r="O24" s="1193">
        <f t="shared" si="1"/>
        <v>57595602</v>
      </c>
      <c r="P24" s="1192">
        <f t="shared" si="1"/>
        <v>3479321.45</v>
      </c>
      <c r="Q24" s="1193">
        <v>251836</v>
      </c>
      <c r="R24" s="1192">
        <v>18997.352500000001</v>
      </c>
    </row>
    <row r="25" spans="1:18">
      <c r="A25" s="1159">
        <v>45473</v>
      </c>
      <c r="B25" s="1193">
        <v>20</v>
      </c>
      <c r="C25" s="1194">
        <v>1808477</v>
      </c>
      <c r="D25" s="1192">
        <v>280385.33676174999</v>
      </c>
      <c r="E25" s="1194">
        <v>1279742</v>
      </c>
      <c r="F25" s="1192">
        <v>201103.63772375</v>
      </c>
      <c r="G25" s="1194">
        <v>6122</v>
      </c>
      <c r="H25" s="1192">
        <v>1321.61247</v>
      </c>
      <c r="I25" s="1194">
        <v>2158</v>
      </c>
      <c r="J25" s="1192">
        <v>453.29751750000003</v>
      </c>
      <c r="K25" s="1194">
        <v>25989049</v>
      </c>
      <c r="L25" s="1192">
        <v>1405958.7449968499</v>
      </c>
      <c r="M25" s="1194">
        <v>23447060</v>
      </c>
      <c r="N25" s="1192">
        <v>1252851.2542268501</v>
      </c>
      <c r="O25" s="1193">
        <f t="shared" si="1"/>
        <v>52532608</v>
      </c>
      <c r="P25" s="1192">
        <f t="shared" si="1"/>
        <v>3142073.8836967</v>
      </c>
      <c r="Q25" s="1194">
        <v>231910</v>
      </c>
      <c r="R25" s="1192">
        <v>19628.43</v>
      </c>
    </row>
    <row r="26" spans="1:18">
      <c r="A26" s="1159">
        <v>45504</v>
      </c>
      <c r="B26" s="1193">
        <v>23</v>
      </c>
      <c r="C26" s="1194">
        <v>1315643</v>
      </c>
      <c r="D26" s="1192">
        <v>312725.52151475003</v>
      </c>
      <c r="E26" s="1194">
        <v>934990</v>
      </c>
      <c r="F26" s="1192">
        <v>252540.74249125004</v>
      </c>
      <c r="G26" s="1194">
        <v>8699</v>
      </c>
      <c r="H26" s="1192">
        <v>1850.0234874999996</v>
      </c>
      <c r="I26" s="1194">
        <v>4150</v>
      </c>
      <c r="J26" s="1192">
        <v>862.2733300000001</v>
      </c>
      <c r="K26" s="1194">
        <v>31314291</v>
      </c>
      <c r="L26" s="1192">
        <v>1764100.47614105</v>
      </c>
      <c r="M26" s="1194">
        <v>27982511</v>
      </c>
      <c r="N26" s="1192">
        <v>1585478.1762164498</v>
      </c>
      <c r="O26" s="1194">
        <v>61560284</v>
      </c>
      <c r="P26" s="1192">
        <v>3917557.2131810002</v>
      </c>
      <c r="Q26" s="1194">
        <v>325242</v>
      </c>
      <c r="R26" s="1192">
        <v>23498.207299999998</v>
      </c>
    </row>
    <row r="27" spans="1:18">
      <c r="A27" s="1159">
        <v>45535</v>
      </c>
      <c r="B27" s="1193">
        <v>21</v>
      </c>
      <c r="C27" s="1194">
        <v>2009721</v>
      </c>
      <c r="D27" s="1192">
        <v>285355.50270000001</v>
      </c>
      <c r="E27" s="1194">
        <v>1597758</v>
      </c>
      <c r="F27" s="1192">
        <v>243952.13440000013</v>
      </c>
      <c r="G27" s="1194">
        <v>13492</v>
      </c>
      <c r="H27" s="1192">
        <v>2697.9709999999986</v>
      </c>
      <c r="I27" s="1194">
        <v>7801</v>
      </c>
      <c r="J27" s="1192">
        <v>1536.6510999999989</v>
      </c>
      <c r="K27" s="1194">
        <v>33928336</v>
      </c>
      <c r="L27" s="1192">
        <v>1778412.8498000009</v>
      </c>
      <c r="M27" s="1194">
        <v>31469081</v>
      </c>
      <c r="N27" s="1192">
        <v>1637897.0445000031</v>
      </c>
      <c r="O27" s="1194">
        <v>69026189</v>
      </c>
      <c r="P27" s="1192">
        <v>3949852.1535000042</v>
      </c>
      <c r="Q27" s="1194">
        <v>348834</v>
      </c>
      <c r="R27" s="1192">
        <v>26153.878700000001</v>
      </c>
    </row>
    <row r="28" spans="1:18">
      <c r="A28" s="1159">
        <v>45565</v>
      </c>
      <c r="B28" s="1193">
        <v>21</v>
      </c>
      <c r="C28" s="1193">
        <v>1242735</v>
      </c>
      <c r="D28" s="1192">
        <v>269939.23730000004</v>
      </c>
      <c r="E28" s="1193">
        <v>1053359</v>
      </c>
      <c r="F28" s="1192">
        <v>269785.19010000001</v>
      </c>
      <c r="G28" s="1193">
        <v>14968</v>
      </c>
      <c r="H28" s="1192">
        <v>2987.2399999999989</v>
      </c>
      <c r="I28" s="1193">
        <v>9004</v>
      </c>
      <c r="J28" s="1192">
        <v>1774.0615999999986</v>
      </c>
      <c r="K28" s="1193">
        <v>43376808</v>
      </c>
      <c r="L28" s="1192">
        <v>2105786.4411999974</v>
      </c>
      <c r="M28" s="1193">
        <v>42140938</v>
      </c>
      <c r="N28" s="1192">
        <v>2047370.9720000001</v>
      </c>
      <c r="O28" s="1193">
        <v>87837812</v>
      </c>
      <c r="P28" s="1192">
        <v>4697643.1421999969</v>
      </c>
      <c r="Q28" s="1193">
        <v>349158</v>
      </c>
      <c r="R28" s="1192">
        <v>23406.6247</v>
      </c>
    </row>
    <row r="29" spans="1:18">
      <c r="A29" s="1159">
        <v>45596</v>
      </c>
      <c r="B29" s="1193">
        <v>22</v>
      </c>
      <c r="C29" s="1193">
        <v>1532624</v>
      </c>
      <c r="D29" s="1192">
        <v>182814.9595</v>
      </c>
      <c r="E29" s="1193">
        <v>1292536</v>
      </c>
      <c r="F29" s="1192">
        <v>174947.83120000002</v>
      </c>
      <c r="G29" s="1193">
        <v>16269</v>
      </c>
      <c r="H29" s="1192">
        <v>3301.5044000000003</v>
      </c>
      <c r="I29" s="1193">
        <v>9669</v>
      </c>
      <c r="J29" s="1192">
        <v>1930.1738000000003</v>
      </c>
      <c r="K29" s="1193">
        <v>37617409</v>
      </c>
      <c r="L29" s="1192">
        <v>1894950.318</v>
      </c>
      <c r="M29" s="1193">
        <v>33821553</v>
      </c>
      <c r="N29" s="1192">
        <v>1648783.5515999999</v>
      </c>
      <c r="O29" s="1193">
        <v>74290060</v>
      </c>
      <c r="P29" s="1192">
        <v>3906728.3384999996</v>
      </c>
      <c r="Q29" s="1193">
        <v>309716</v>
      </c>
      <c r="R29" s="1192">
        <v>26066.768400000001</v>
      </c>
    </row>
    <row r="30" spans="1:18">
      <c r="A30" s="1159">
        <v>45626</v>
      </c>
      <c r="B30" s="1193">
        <v>21</v>
      </c>
      <c r="C30" s="1193">
        <v>3580853</v>
      </c>
      <c r="D30" s="1192">
        <v>714235.74737999996</v>
      </c>
      <c r="E30" s="1193">
        <v>2664796</v>
      </c>
      <c r="F30" s="1192">
        <v>565692.21005899995</v>
      </c>
      <c r="G30" s="1193">
        <v>17440</v>
      </c>
      <c r="H30" s="1192">
        <v>3562.8426424999998</v>
      </c>
      <c r="I30" s="1193">
        <v>12676</v>
      </c>
      <c r="J30" s="1192">
        <v>2509.8258099999998</v>
      </c>
      <c r="K30" s="1193">
        <v>35132467</v>
      </c>
      <c r="L30" s="1192">
        <v>1743423.9258127999</v>
      </c>
      <c r="M30" s="1193">
        <v>33012344</v>
      </c>
      <c r="N30" s="1192">
        <v>1592168.21868105</v>
      </c>
      <c r="O30" s="1193">
        <v>74420576</v>
      </c>
      <c r="P30" s="1192">
        <v>4621592.7703853492</v>
      </c>
      <c r="Q30" s="1193">
        <v>316173</v>
      </c>
      <c r="R30" s="1192">
        <v>21237.936347749997</v>
      </c>
    </row>
    <row r="31" spans="1:18">
      <c r="A31" s="1159" t="s">
        <v>1452</v>
      </c>
      <c r="B31" s="1193">
        <v>21</v>
      </c>
      <c r="C31" s="1193">
        <v>2368873</v>
      </c>
      <c r="D31" s="1192">
        <v>521058.84198774991</v>
      </c>
      <c r="E31" s="1193">
        <v>1806771</v>
      </c>
      <c r="F31" s="1192">
        <v>443851.76634500001</v>
      </c>
      <c r="G31" s="1193">
        <v>16496</v>
      </c>
      <c r="H31" s="1192">
        <v>3289.5222074999997</v>
      </c>
      <c r="I31" s="1193">
        <v>11067</v>
      </c>
      <c r="J31" s="1192">
        <v>2172.6428599999999</v>
      </c>
      <c r="K31" s="1193">
        <v>36694467</v>
      </c>
      <c r="L31" s="1192">
        <v>1861546.3157562502</v>
      </c>
      <c r="M31" s="1193">
        <v>33959133</v>
      </c>
      <c r="N31" s="1192">
        <v>1686450.516108</v>
      </c>
      <c r="O31" s="1193">
        <v>74856807</v>
      </c>
      <c r="P31" s="1192">
        <v>4518369.6052644998</v>
      </c>
      <c r="Q31" s="1193">
        <v>360979</v>
      </c>
      <c r="R31" s="1192">
        <v>32160.139780800007</v>
      </c>
    </row>
    <row r="32" spans="1:18">
      <c r="A32" s="500"/>
      <c r="B32" s="668"/>
      <c r="C32" s="668"/>
      <c r="D32" s="669"/>
      <c r="E32" s="668"/>
      <c r="F32" s="669"/>
      <c r="G32" s="668"/>
      <c r="H32" s="669"/>
      <c r="I32" s="668"/>
      <c r="J32" s="669"/>
      <c r="K32" s="668"/>
      <c r="L32" s="669"/>
      <c r="M32" s="668"/>
      <c r="N32" s="669"/>
      <c r="O32" s="668"/>
      <c r="P32" s="669"/>
      <c r="Q32" s="668"/>
      <c r="R32" s="669"/>
    </row>
    <row r="33" spans="1:20" s="236" customFormat="1">
      <c r="A33" s="504" t="s">
        <v>1422</v>
      </c>
      <c r="B33" s="289"/>
      <c r="C33" s="289"/>
      <c r="D33" s="289"/>
      <c r="E33" s="289"/>
      <c r="F33" s="289"/>
      <c r="G33" s="289"/>
      <c r="H33" s="289"/>
      <c r="I33" s="289"/>
      <c r="J33" s="289"/>
      <c r="K33" s="289"/>
      <c r="L33" s="289"/>
      <c r="M33" s="289"/>
      <c r="N33" s="289"/>
      <c r="O33" s="289"/>
      <c r="P33" s="289"/>
      <c r="Q33" s="289"/>
      <c r="R33" s="289"/>
      <c r="S33" s="289"/>
      <c r="T33" s="289"/>
    </row>
    <row r="34" spans="1:20" s="236" customFormat="1">
      <c r="A34" s="657" t="s">
        <v>960</v>
      </c>
      <c r="B34" s="289"/>
      <c r="C34" s="289"/>
      <c r="D34" s="289"/>
      <c r="E34" s="289"/>
      <c r="F34" s="289"/>
      <c r="G34" s="289"/>
      <c r="H34" s="289"/>
      <c r="I34" s="289"/>
      <c r="J34" s="289"/>
      <c r="K34" s="289"/>
      <c r="L34" s="289"/>
      <c r="M34" s="289"/>
      <c r="N34" s="289"/>
      <c r="O34" s="289"/>
      <c r="P34" s="289"/>
      <c r="Q34" s="289"/>
      <c r="R34" s="289"/>
      <c r="S34" s="289"/>
      <c r="T34" s="289"/>
    </row>
    <row r="35" spans="1:20" s="236" customFormat="1">
      <c r="A35" s="670" t="s">
        <v>968</v>
      </c>
      <c r="B35" s="289"/>
      <c r="C35" s="289"/>
      <c r="D35" s="289"/>
      <c r="E35" s="289"/>
      <c r="F35" s="289"/>
      <c r="G35" s="289"/>
      <c r="H35" s="289"/>
      <c r="I35" s="289"/>
      <c r="J35" s="289"/>
      <c r="K35" s="289"/>
      <c r="L35" s="289"/>
      <c r="M35" s="289"/>
      <c r="N35" s="289"/>
      <c r="O35" s="289"/>
      <c r="P35" s="289"/>
      <c r="Q35" s="289"/>
      <c r="R35" s="289"/>
      <c r="S35" s="289"/>
      <c r="T35" s="289"/>
    </row>
    <row r="37" spans="1:20">
      <c r="B37" s="571"/>
      <c r="C37" s="571"/>
      <c r="D37" s="571"/>
      <c r="E37" s="571"/>
      <c r="F37" s="571"/>
      <c r="G37" s="571"/>
      <c r="H37" s="571"/>
      <c r="I37" s="571"/>
      <c r="J37" s="571"/>
      <c r="K37" s="571"/>
      <c r="L37" s="571"/>
      <c r="M37" s="571"/>
      <c r="N37" s="571"/>
      <c r="O37" s="571"/>
      <c r="P37" s="571"/>
    </row>
    <row r="38" spans="1:20">
      <c r="B38" s="571"/>
      <c r="C38" s="571"/>
      <c r="D38" s="571"/>
      <c r="E38" s="571"/>
      <c r="F38" s="571"/>
      <c r="G38" s="571"/>
      <c r="H38" s="571"/>
      <c r="I38" s="571"/>
      <c r="J38" s="571"/>
      <c r="K38" s="571"/>
      <c r="L38" s="571"/>
      <c r="M38" s="571"/>
      <c r="N38" s="571"/>
      <c r="O38" s="571"/>
      <c r="P38" s="571"/>
      <c r="Q38" s="571"/>
      <c r="R38" s="571"/>
      <c r="S38" s="571"/>
      <c r="T38" s="571"/>
    </row>
    <row r="40" spans="1:20">
      <c r="B40" s="571"/>
      <c r="C40" s="571"/>
      <c r="D40" s="571"/>
      <c r="E40" s="571"/>
      <c r="F40" s="571"/>
      <c r="G40" s="571"/>
      <c r="H40" s="571"/>
      <c r="I40" s="571"/>
      <c r="J40" s="571"/>
      <c r="K40" s="571"/>
      <c r="L40" s="571"/>
      <c r="M40" s="571"/>
      <c r="N40" s="571"/>
      <c r="O40" s="571"/>
      <c r="P40" s="571"/>
    </row>
  </sheetData>
  <mergeCells count="31">
    <mergeCell ref="O18:P18"/>
    <mergeCell ref="K3:L3"/>
    <mergeCell ref="A1:T1"/>
    <mergeCell ref="A2:T2"/>
    <mergeCell ref="A3:A4"/>
    <mergeCell ref="B3:B4"/>
    <mergeCell ref="C3:D3"/>
    <mergeCell ref="E3:F3"/>
    <mergeCell ref="G3:H3"/>
    <mergeCell ref="I3:J3"/>
    <mergeCell ref="M3:N3"/>
    <mergeCell ref="O3:P3"/>
    <mergeCell ref="Q3:R3"/>
    <mergeCell ref="S3:T3"/>
    <mergeCell ref="R19:R20"/>
    <mergeCell ref="Q18:R18"/>
    <mergeCell ref="M19:N19"/>
    <mergeCell ref="O19:O20"/>
    <mergeCell ref="P19:P20"/>
    <mergeCell ref="Q19:Q20"/>
    <mergeCell ref="A17:R17"/>
    <mergeCell ref="A18:A20"/>
    <mergeCell ref="B18:B20"/>
    <mergeCell ref="C18:F18"/>
    <mergeCell ref="G18:J18"/>
    <mergeCell ref="K18:N18"/>
    <mergeCell ref="C19:D19"/>
    <mergeCell ref="E19:F19"/>
    <mergeCell ref="G19:H19"/>
    <mergeCell ref="I19:J19"/>
    <mergeCell ref="K19:L19"/>
  </mergeCells>
  <printOptions horizontalCentered="1"/>
  <pageMargins left="0.7" right="0.7" top="0.75" bottom="0.75" header="0.3" footer="0.3"/>
  <pageSetup scale="51"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
  <sheetViews>
    <sheetView workbookViewId="0">
      <selection sqref="A1:T1"/>
    </sheetView>
  </sheetViews>
  <sheetFormatPr defaultColWidth="9.140625" defaultRowHeight="12.75"/>
  <cols>
    <col min="1" max="1" width="13.140625" style="425" customWidth="1"/>
    <col min="2" max="2" width="8.85546875" style="425" customWidth="1"/>
    <col min="3" max="3" width="10.5703125" style="425" customWidth="1"/>
    <col min="4" max="4" width="11.42578125" style="425" customWidth="1"/>
    <col min="5" max="5" width="9.140625" style="425" customWidth="1"/>
    <col min="6" max="6" width="9.85546875" style="425" customWidth="1"/>
    <col min="7" max="7" width="10.28515625" style="425" customWidth="1"/>
    <col min="8" max="8" width="9.85546875" style="425" customWidth="1"/>
    <col min="9" max="9" width="10" style="425" customWidth="1"/>
    <col min="10" max="10" width="11.5703125" style="425" customWidth="1"/>
    <col min="11" max="11" width="9.7109375" style="425" customWidth="1"/>
    <col min="12" max="12" width="10.7109375" style="425" customWidth="1"/>
    <col min="13" max="13" width="9.5703125" style="425" customWidth="1"/>
    <col min="14" max="14" width="10.140625" style="425" customWidth="1"/>
    <col min="15" max="15" width="9.5703125" style="425" customWidth="1"/>
    <col min="16" max="16" width="10.28515625" style="425" customWidth="1"/>
    <col min="17" max="17" width="10" style="425" customWidth="1"/>
    <col min="18" max="19" width="9.7109375" style="425" customWidth="1"/>
    <col min="20" max="20" width="15.85546875" style="425" customWidth="1"/>
    <col min="21" max="23" width="10.5703125" style="425" customWidth="1"/>
    <col min="24" max="16384" width="9.140625" style="425"/>
  </cols>
  <sheetData>
    <row r="1" spans="1:22" ht="15">
      <c r="A1" s="1812" t="s">
        <v>1270</v>
      </c>
      <c r="B1" s="1812"/>
      <c r="C1" s="1812"/>
      <c r="D1" s="1812"/>
      <c r="E1" s="1812"/>
      <c r="F1" s="1812"/>
      <c r="G1" s="1812"/>
      <c r="H1" s="1812"/>
      <c r="I1" s="1812"/>
      <c r="J1" s="1812"/>
      <c r="K1" s="1812"/>
      <c r="L1" s="1812"/>
      <c r="M1" s="1812"/>
      <c r="N1" s="1812"/>
      <c r="O1" s="1812"/>
      <c r="P1" s="1812"/>
      <c r="Q1" s="1812"/>
      <c r="R1" s="1812"/>
      <c r="S1" s="1812"/>
      <c r="T1" s="1812"/>
      <c r="U1" s="289"/>
      <c r="V1" s="289"/>
    </row>
    <row r="2" spans="1:22" ht="16.5" customHeight="1">
      <c r="A2" s="1805" t="s">
        <v>113</v>
      </c>
      <c r="B2" s="1805" t="s">
        <v>1260</v>
      </c>
      <c r="C2" s="1825" t="s">
        <v>936</v>
      </c>
      <c r="D2" s="1826"/>
      <c r="E2" s="1826"/>
      <c r="F2" s="1826"/>
      <c r="G2" s="1826"/>
      <c r="H2" s="1826"/>
      <c r="I2" s="1826"/>
      <c r="J2" s="1826"/>
      <c r="K2" s="1826"/>
      <c r="L2" s="1827"/>
      <c r="M2" s="1825" t="s">
        <v>964</v>
      </c>
      <c r="N2" s="1826"/>
      <c r="O2" s="1826"/>
      <c r="P2" s="1826"/>
      <c r="Q2" s="1826"/>
      <c r="R2" s="1826"/>
      <c r="S2" s="1826"/>
      <c r="T2" s="1827"/>
      <c r="U2" s="289"/>
      <c r="V2" s="289"/>
    </row>
    <row r="3" spans="1:22" ht="62.25" customHeight="1">
      <c r="A3" s="1810"/>
      <c r="B3" s="1810"/>
      <c r="C3" s="1821" t="s">
        <v>1271</v>
      </c>
      <c r="D3" s="1822"/>
      <c r="E3" s="1821" t="s">
        <v>1272</v>
      </c>
      <c r="F3" s="1822"/>
      <c r="G3" s="1821" t="s">
        <v>1273</v>
      </c>
      <c r="H3" s="1822"/>
      <c r="I3" s="1821" t="s">
        <v>1263</v>
      </c>
      <c r="J3" s="1822"/>
      <c r="K3" s="1823" t="s">
        <v>963</v>
      </c>
      <c r="L3" s="1824"/>
      <c r="M3" s="1821" t="s">
        <v>1274</v>
      </c>
      <c r="N3" s="1822"/>
      <c r="O3" s="1821" t="s">
        <v>1275</v>
      </c>
      <c r="P3" s="1822"/>
      <c r="Q3" s="1821" t="s">
        <v>1268</v>
      </c>
      <c r="R3" s="1822"/>
      <c r="S3" s="1823" t="s">
        <v>1264</v>
      </c>
      <c r="T3" s="1824"/>
      <c r="U3" s="236"/>
      <c r="V3" s="236"/>
    </row>
    <row r="4" spans="1:22" s="671" customFormat="1" ht="63.75" customHeight="1">
      <c r="A4" s="1806"/>
      <c r="B4" s="1806"/>
      <c r="C4" s="1215" t="s">
        <v>473</v>
      </c>
      <c r="D4" s="1216" t="s">
        <v>974</v>
      </c>
      <c r="E4" s="1215" t="s">
        <v>473</v>
      </c>
      <c r="F4" s="1216" t="s">
        <v>974</v>
      </c>
      <c r="G4" s="1215" t="s">
        <v>473</v>
      </c>
      <c r="H4" s="1216" t="s">
        <v>974</v>
      </c>
      <c r="I4" s="1215" t="s">
        <v>473</v>
      </c>
      <c r="J4" s="1216" t="s">
        <v>974</v>
      </c>
      <c r="K4" s="1215" t="s">
        <v>473</v>
      </c>
      <c r="L4" s="1214" t="s">
        <v>1267</v>
      </c>
      <c r="M4" s="1215" t="s">
        <v>473</v>
      </c>
      <c r="N4" s="1216" t="s">
        <v>974</v>
      </c>
      <c r="O4" s="1215" t="s">
        <v>473</v>
      </c>
      <c r="P4" s="1216" t="s">
        <v>974</v>
      </c>
      <c r="Q4" s="1215" t="s">
        <v>473</v>
      </c>
      <c r="R4" s="1216" t="s">
        <v>974</v>
      </c>
      <c r="S4" s="1215" t="s">
        <v>473</v>
      </c>
      <c r="T4" s="1214" t="s">
        <v>1276</v>
      </c>
      <c r="U4" s="236"/>
      <c r="V4" s="236"/>
    </row>
    <row r="5" spans="1:22" s="429" customFormat="1" ht="15.75" customHeight="1">
      <c r="A5" s="1112" t="s">
        <v>476</v>
      </c>
      <c r="B5" s="1213">
        <v>244</v>
      </c>
      <c r="C5" s="1213">
        <v>4987448</v>
      </c>
      <c r="D5" s="1197">
        <v>205162.15</v>
      </c>
      <c r="E5" s="1213">
        <v>0</v>
      </c>
      <c r="F5" s="1197">
        <v>0</v>
      </c>
      <c r="G5" s="1213">
        <v>20603</v>
      </c>
      <c r="H5" s="1197">
        <v>940.49365</v>
      </c>
      <c r="I5" s="1213">
        <v>5008051</v>
      </c>
      <c r="J5" s="1197">
        <v>206101.64578000002</v>
      </c>
      <c r="K5" s="1213">
        <v>55916</v>
      </c>
      <c r="L5" s="1197">
        <v>2082</v>
      </c>
      <c r="M5" s="1213">
        <v>283</v>
      </c>
      <c r="N5" s="1197">
        <v>9.8859999999999992</v>
      </c>
      <c r="O5" s="1213">
        <v>0</v>
      </c>
      <c r="P5" s="1197">
        <v>0</v>
      </c>
      <c r="Q5" s="1213">
        <v>283</v>
      </c>
      <c r="R5" s="1197">
        <v>9.8860600000000005</v>
      </c>
      <c r="S5" s="1213">
        <v>0</v>
      </c>
      <c r="T5" s="1197">
        <v>0</v>
      </c>
      <c r="U5" s="236"/>
      <c r="V5" s="236"/>
    </row>
    <row r="6" spans="1:22" s="429" customFormat="1" ht="15.75" customHeight="1">
      <c r="A6" s="1110" t="s">
        <v>674</v>
      </c>
      <c r="B6" s="1212">
        <v>186</v>
      </c>
      <c r="C6" s="1212">
        <v>2821040</v>
      </c>
      <c r="D6" s="1195">
        <v>108086</v>
      </c>
      <c r="E6" s="1212">
        <v>0</v>
      </c>
      <c r="F6" s="1195">
        <v>0</v>
      </c>
      <c r="G6" s="1212">
        <v>16</v>
      </c>
      <c r="H6" s="1195">
        <v>1</v>
      </c>
      <c r="I6" s="1212">
        <v>2821056</v>
      </c>
      <c r="J6" s="1195">
        <v>108087</v>
      </c>
      <c r="K6" s="1212">
        <v>53644</v>
      </c>
      <c r="L6" s="1195">
        <v>2030</v>
      </c>
      <c r="M6" s="1212">
        <v>92537</v>
      </c>
      <c r="N6" s="1195">
        <v>2673.386</v>
      </c>
      <c r="O6" s="1212">
        <v>131037</v>
      </c>
      <c r="P6" s="1195">
        <v>3504.8857959999996</v>
      </c>
      <c r="Q6" s="1212">
        <v>223574</v>
      </c>
      <c r="R6" s="1195">
        <v>6178.2767699999995</v>
      </c>
      <c r="S6" s="1204">
        <v>1465</v>
      </c>
      <c r="T6" s="1195">
        <v>54.54</v>
      </c>
      <c r="U6" s="236"/>
      <c r="V6" s="236"/>
    </row>
    <row r="7" spans="1:22" s="429" customFormat="1" ht="15.75" customHeight="1">
      <c r="A7" s="1159">
        <v>45412</v>
      </c>
      <c r="B7" s="1209">
        <v>20</v>
      </c>
      <c r="C7" s="1209">
        <v>342777</v>
      </c>
      <c r="D7" s="1192">
        <v>12983</v>
      </c>
      <c r="E7" s="1209">
        <v>0</v>
      </c>
      <c r="F7" s="1192">
        <v>0</v>
      </c>
      <c r="G7" s="1209">
        <v>16</v>
      </c>
      <c r="H7" s="1192">
        <v>1</v>
      </c>
      <c r="I7" s="1209">
        <f t="shared" ref="I7:J9" si="0">C7+E7+G7</f>
        <v>342793</v>
      </c>
      <c r="J7" s="1192">
        <f t="shared" si="0"/>
        <v>12984</v>
      </c>
      <c r="K7" s="1209">
        <v>51525</v>
      </c>
      <c r="L7" s="1192">
        <v>2081</v>
      </c>
      <c r="M7" s="1209">
        <v>0</v>
      </c>
      <c r="N7" s="1192">
        <v>0</v>
      </c>
      <c r="O7" s="1209">
        <v>0</v>
      </c>
      <c r="P7" s="1192">
        <v>0</v>
      </c>
      <c r="Q7" s="1209">
        <f t="shared" ref="Q7:R9" si="1">M7+O7</f>
        <v>0</v>
      </c>
      <c r="R7" s="1192">
        <f t="shared" si="1"/>
        <v>0</v>
      </c>
      <c r="S7" s="1209">
        <v>0</v>
      </c>
      <c r="T7" s="1192">
        <v>0</v>
      </c>
      <c r="U7" s="236"/>
      <c r="V7" s="236"/>
    </row>
    <row r="8" spans="1:22" s="429" customFormat="1" ht="15.75" customHeight="1">
      <c r="A8" s="1159">
        <v>45443</v>
      </c>
      <c r="B8" s="1209">
        <v>21</v>
      </c>
      <c r="C8" s="1209">
        <v>325130</v>
      </c>
      <c r="D8" s="1192">
        <v>13163</v>
      </c>
      <c r="E8" s="1209">
        <v>0</v>
      </c>
      <c r="F8" s="1192">
        <v>0</v>
      </c>
      <c r="G8" s="1209">
        <v>0</v>
      </c>
      <c r="H8" s="1192">
        <v>0</v>
      </c>
      <c r="I8" s="1209">
        <f t="shared" si="0"/>
        <v>325130</v>
      </c>
      <c r="J8" s="1192">
        <f t="shared" si="0"/>
        <v>13163</v>
      </c>
      <c r="K8" s="1209">
        <v>51343</v>
      </c>
      <c r="L8" s="1192">
        <v>2103</v>
      </c>
      <c r="M8" s="1209">
        <v>0</v>
      </c>
      <c r="N8" s="1192">
        <v>0</v>
      </c>
      <c r="O8" s="1209">
        <v>0</v>
      </c>
      <c r="P8" s="1192">
        <v>0</v>
      </c>
      <c r="Q8" s="1209">
        <f t="shared" si="1"/>
        <v>0</v>
      </c>
      <c r="R8" s="1192">
        <f t="shared" si="1"/>
        <v>0</v>
      </c>
      <c r="S8" s="1209">
        <v>0</v>
      </c>
      <c r="T8" s="1192">
        <v>0</v>
      </c>
      <c r="U8" s="236"/>
      <c r="V8" s="236"/>
    </row>
    <row r="9" spans="1:22" s="429" customFormat="1" ht="15.75" customHeight="1">
      <c r="A9" s="1159">
        <v>45473</v>
      </c>
      <c r="B9" s="1209">
        <v>19</v>
      </c>
      <c r="C9" s="1209">
        <v>274301</v>
      </c>
      <c r="D9" s="1192">
        <v>11020</v>
      </c>
      <c r="E9" s="1209">
        <v>0</v>
      </c>
      <c r="F9" s="1192">
        <v>0</v>
      </c>
      <c r="G9" s="1209">
        <v>0</v>
      </c>
      <c r="H9" s="1192">
        <v>0</v>
      </c>
      <c r="I9" s="1209">
        <f t="shared" si="0"/>
        <v>274301</v>
      </c>
      <c r="J9" s="1192">
        <f t="shared" si="0"/>
        <v>11020</v>
      </c>
      <c r="K9" s="1209">
        <v>50660</v>
      </c>
      <c r="L9" s="1192">
        <v>2093</v>
      </c>
      <c r="M9" s="1209">
        <v>81</v>
      </c>
      <c r="N9" s="1192">
        <v>2.2559999999999998</v>
      </c>
      <c r="O9" s="1209">
        <v>48</v>
      </c>
      <c r="P9" s="1192">
        <v>1.2592699999999999</v>
      </c>
      <c r="Q9" s="1209">
        <f t="shared" si="1"/>
        <v>129</v>
      </c>
      <c r="R9" s="1192">
        <f t="shared" si="1"/>
        <v>3.5152699999999997</v>
      </c>
      <c r="S9" s="1209">
        <v>79</v>
      </c>
      <c r="T9" s="1192">
        <v>2.16</v>
      </c>
      <c r="U9" s="236"/>
      <c r="V9" s="236"/>
    </row>
    <row r="10" spans="1:22" s="429" customFormat="1" ht="15.75" customHeight="1">
      <c r="A10" s="1159">
        <v>45504</v>
      </c>
      <c r="B10" s="1209">
        <v>22</v>
      </c>
      <c r="C10" s="1209">
        <v>352355</v>
      </c>
      <c r="D10" s="1192">
        <v>13271</v>
      </c>
      <c r="E10" s="1209">
        <v>0</v>
      </c>
      <c r="F10" s="1192">
        <v>0</v>
      </c>
      <c r="G10" s="1209">
        <v>0</v>
      </c>
      <c r="H10" s="1192">
        <v>0</v>
      </c>
      <c r="I10" s="1209">
        <v>352355</v>
      </c>
      <c r="J10" s="1192">
        <v>13271</v>
      </c>
      <c r="K10" s="1209">
        <v>53622</v>
      </c>
      <c r="L10" s="1192">
        <v>2281</v>
      </c>
      <c r="M10" s="1209">
        <v>10195</v>
      </c>
      <c r="N10" s="1192">
        <v>288.73399999999998</v>
      </c>
      <c r="O10" s="1209">
        <v>4499</v>
      </c>
      <c r="P10" s="1192">
        <v>124.140337</v>
      </c>
      <c r="Q10" s="1209">
        <v>14694</v>
      </c>
      <c r="R10" s="1192">
        <v>412.87495000000001</v>
      </c>
      <c r="S10" s="1209">
        <v>1057</v>
      </c>
      <c r="T10" s="1192">
        <v>30.56</v>
      </c>
      <c r="U10" s="236"/>
      <c r="V10" s="236"/>
    </row>
    <row r="11" spans="1:22" s="429" customFormat="1" ht="15.75" customHeight="1">
      <c r="A11" s="1159">
        <v>45535</v>
      </c>
      <c r="B11" s="1209">
        <v>21</v>
      </c>
      <c r="C11" s="1209">
        <v>324253</v>
      </c>
      <c r="D11" s="1192">
        <v>12595</v>
      </c>
      <c r="E11" s="1209">
        <v>0</v>
      </c>
      <c r="F11" s="1192">
        <v>0</v>
      </c>
      <c r="G11" s="1209">
        <v>0</v>
      </c>
      <c r="H11" s="1192">
        <v>0</v>
      </c>
      <c r="I11" s="1209">
        <v>324253</v>
      </c>
      <c r="J11" s="1192">
        <v>12595</v>
      </c>
      <c r="K11" s="1209">
        <v>47676</v>
      </c>
      <c r="L11" s="1192">
        <v>1878</v>
      </c>
      <c r="M11" s="1209">
        <v>13032</v>
      </c>
      <c r="N11" s="1192">
        <v>355.92700000000002</v>
      </c>
      <c r="O11" s="1209">
        <v>10816</v>
      </c>
      <c r="P11" s="1192">
        <v>292.48549100000002</v>
      </c>
      <c r="Q11" s="1209">
        <v>23848</v>
      </c>
      <c r="R11" s="1192">
        <v>648.41295000000002</v>
      </c>
      <c r="S11" s="1209">
        <v>1562</v>
      </c>
      <c r="T11" s="1192">
        <v>43.5</v>
      </c>
      <c r="U11" s="236"/>
      <c r="V11" s="236"/>
    </row>
    <row r="12" spans="1:22" s="429" customFormat="1" ht="15.75" customHeight="1">
      <c r="A12" s="1159">
        <v>45565</v>
      </c>
      <c r="B12" s="1209">
        <v>21</v>
      </c>
      <c r="C12" s="1209">
        <v>334737</v>
      </c>
      <c r="D12" s="1192">
        <v>12851</v>
      </c>
      <c r="E12" s="1209">
        <v>0</v>
      </c>
      <c r="F12" s="1192">
        <v>0</v>
      </c>
      <c r="G12" s="1209">
        <v>0</v>
      </c>
      <c r="H12" s="1192">
        <v>0</v>
      </c>
      <c r="I12" s="1209">
        <v>334737</v>
      </c>
      <c r="J12" s="1192">
        <v>12851</v>
      </c>
      <c r="K12" s="1209">
        <v>50006</v>
      </c>
      <c r="L12" s="1192">
        <v>2133</v>
      </c>
      <c r="M12" s="1209">
        <v>21132</v>
      </c>
      <c r="N12" s="1192">
        <v>607.27099999999996</v>
      </c>
      <c r="O12" s="1209">
        <v>26316</v>
      </c>
      <c r="P12" s="1192">
        <v>718.11850000000004</v>
      </c>
      <c r="Q12" s="1209">
        <v>47448</v>
      </c>
      <c r="R12" s="1192">
        <v>1325.3900100000001</v>
      </c>
      <c r="S12" s="1209">
        <v>892</v>
      </c>
      <c r="T12" s="1192">
        <v>26.27</v>
      </c>
      <c r="U12" s="236"/>
      <c r="V12" s="236"/>
    </row>
    <row r="13" spans="1:22" s="429" customFormat="1" ht="15">
      <c r="A13" s="1159">
        <v>45596</v>
      </c>
      <c r="B13" s="1209">
        <v>22</v>
      </c>
      <c r="C13" s="1209">
        <v>314106</v>
      </c>
      <c r="D13" s="1192">
        <v>12240</v>
      </c>
      <c r="E13" s="1209">
        <v>0</v>
      </c>
      <c r="F13" s="1192">
        <v>0</v>
      </c>
      <c r="G13" s="1209">
        <v>0</v>
      </c>
      <c r="H13" s="1192">
        <v>0</v>
      </c>
      <c r="I13" s="1209">
        <v>314106</v>
      </c>
      <c r="J13" s="1192">
        <v>12240</v>
      </c>
      <c r="K13" s="1209">
        <v>45791</v>
      </c>
      <c r="L13" s="1192">
        <v>1817</v>
      </c>
      <c r="M13" s="1209">
        <v>12997</v>
      </c>
      <c r="N13" s="1192">
        <v>369.19499999999999</v>
      </c>
      <c r="O13" s="1209">
        <v>26477</v>
      </c>
      <c r="P13" s="1192">
        <v>714.12595399999998</v>
      </c>
      <c r="Q13" s="1209">
        <v>39474</v>
      </c>
      <c r="R13" s="1192">
        <v>1083.32195</v>
      </c>
      <c r="S13" s="1209">
        <v>872</v>
      </c>
      <c r="T13" s="1192">
        <v>24.18</v>
      </c>
      <c r="U13" s="236"/>
      <c r="V13" s="236"/>
    </row>
    <row r="14" spans="1:22" s="429" customFormat="1" ht="15">
      <c r="A14" s="1159">
        <v>45626</v>
      </c>
      <c r="B14" s="1209">
        <v>19</v>
      </c>
      <c r="C14" s="1209">
        <v>280784</v>
      </c>
      <c r="D14" s="1192">
        <v>10138</v>
      </c>
      <c r="E14" s="1209">
        <v>0</v>
      </c>
      <c r="F14" s="1192">
        <v>0</v>
      </c>
      <c r="G14" s="1209">
        <v>0</v>
      </c>
      <c r="H14" s="1192">
        <v>0</v>
      </c>
      <c r="I14" s="1209">
        <v>280784</v>
      </c>
      <c r="J14" s="1192">
        <v>10138</v>
      </c>
      <c r="K14" s="1209">
        <v>48921</v>
      </c>
      <c r="L14" s="1192">
        <v>1871</v>
      </c>
      <c r="M14" s="1209">
        <v>16520</v>
      </c>
      <c r="N14" s="1192">
        <v>443.87099999999998</v>
      </c>
      <c r="O14" s="1209">
        <v>32735</v>
      </c>
      <c r="P14" s="1192">
        <v>826.63411799999994</v>
      </c>
      <c r="Q14" s="1209">
        <v>49255</v>
      </c>
      <c r="R14" s="1192">
        <v>1270.50488</v>
      </c>
      <c r="S14" s="1209">
        <v>3401</v>
      </c>
      <c r="T14" s="1192">
        <v>89.38</v>
      </c>
      <c r="U14" s="236"/>
      <c r="V14" s="236"/>
    </row>
    <row r="15" spans="1:22" s="429" customFormat="1" ht="15">
      <c r="A15" s="1159" t="s">
        <v>1452</v>
      </c>
      <c r="B15" s="1209">
        <v>21</v>
      </c>
      <c r="C15" s="1209">
        <v>272597</v>
      </c>
      <c r="D15" s="1192">
        <v>9825</v>
      </c>
      <c r="E15" s="1209">
        <v>0</v>
      </c>
      <c r="F15" s="1192">
        <v>0</v>
      </c>
      <c r="G15" s="1209">
        <v>0</v>
      </c>
      <c r="H15" s="1192">
        <v>0</v>
      </c>
      <c r="I15" s="1209">
        <v>272597</v>
      </c>
      <c r="J15" s="1192">
        <v>9825</v>
      </c>
      <c r="K15" s="1211">
        <v>53644</v>
      </c>
      <c r="L15" s="1210">
        <v>2030</v>
      </c>
      <c r="M15" s="1209">
        <v>18580</v>
      </c>
      <c r="N15" s="1192">
        <v>606.13199999999995</v>
      </c>
      <c r="O15" s="1209">
        <v>30146</v>
      </c>
      <c r="P15" s="1192">
        <v>828.12212599999998</v>
      </c>
      <c r="Q15" s="1209">
        <v>48726</v>
      </c>
      <c r="R15" s="1192">
        <v>1434.2568799999999</v>
      </c>
      <c r="S15" s="1209">
        <v>1465</v>
      </c>
      <c r="T15" s="1192">
        <v>54.54</v>
      </c>
      <c r="U15" s="236"/>
      <c r="V15" s="236"/>
    </row>
    <row r="16" spans="1:22" s="429" customFormat="1" ht="15">
      <c r="A16" s="500"/>
      <c r="B16" s="672"/>
      <c r="C16" s="672"/>
      <c r="D16" s="669"/>
      <c r="E16" s="672"/>
      <c r="F16" s="669"/>
      <c r="G16" s="672"/>
      <c r="H16" s="669"/>
      <c r="I16" s="672"/>
      <c r="J16" s="669"/>
      <c r="K16" s="672"/>
      <c r="L16" s="669"/>
      <c r="M16" s="672"/>
      <c r="N16" s="672"/>
      <c r="O16" s="672"/>
      <c r="P16" s="672"/>
      <c r="Q16" s="672"/>
      <c r="R16" s="672"/>
      <c r="S16" s="672"/>
      <c r="T16" s="669"/>
      <c r="U16" s="236"/>
      <c r="V16" s="236"/>
    </row>
    <row r="17" spans="1:22" ht="15">
      <c r="A17" s="504" t="s">
        <v>1422</v>
      </c>
      <c r="B17" s="673"/>
      <c r="C17" s="673"/>
      <c r="D17" s="673"/>
      <c r="E17" s="673"/>
      <c r="F17" s="673"/>
      <c r="G17" s="673"/>
      <c r="H17" s="673"/>
      <c r="I17" s="673"/>
      <c r="J17" s="673"/>
      <c r="K17" s="673"/>
      <c r="L17" s="673"/>
      <c r="M17" s="673"/>
      <c r="N17" s="673"/>
      <c r="O17" s="673"/>
      <c r="P17" s="673"/>
      <c r="Q17" s="673"/>
      <c r="R17" s="673"/>
      <c r="S17" s="673"/>
      <c r="T17" s="673"/>
      <c r="U17" s="236"/>
      <c r="V17" s="236"/>
    </row>
    <row r="18" spans="1:22" ht="15">
      <c r="A18" s="662" t="s">
        <v>970</v>
      </c>
      <c r="B18" s="289"/>
      <c r="C18" s="289"/>
      <c r="D18" s="289"/>
      <c r="E18" s="289"/>
      <c r="F18" s="289"/>
      <c r="G18" s="289"/>
      <c r="H18" s="289"/>
      <c r="I18" s="289"/>
      <c r="J18" s="571"/>
      <c r="K18" s="289"/>
      <c r="L18" s="289"/>
      <c r="M18" s="289"/>
      <c r="N18" s="289"/>
      <c r="O18" s="289"/>
      <c r="P18" s="289"/>
      <c r="Q18" s="289"/>
      <c r="R18" s="289"/>
      <c r="S18" s="289"/>
      <c r="T18" s="289"/>
      <c r="U18" s="289"/>
      <c r="V18" s="289"/>
    </row>
    <row r="19" spans="1:22" ht="15">
      <c r="B19" s="289"/>
      <c r="C19" s="289"/>
      <c r="D19" s="289"/>
      <c r="E19" s="289"/>
      <c r="F19" s="289"/>
      <c r="G19" s="289"/>
      <c r="H19" s="289"/>
      <c r="I19" s="289"/>
      <c r="J19" s="571"/>
      <c r="K19" s="289"/>
      <c r="L19" s="289"/>
      <c r="M19" s="289"/>
      <c r="N19" s="289"/>
      <c r="O19" s="289"/>
      <c r="P19" s="289"/>
      <c r="Q19" s="289"/>
      <c r="R19" s="289"/>
      <c r="S19" s="289"/>
      <c r="T19" s="289"/>
      <c r="U19" s="289"/>
      <c r="V19" s="289"/>
    </row>
    <row r="20" spans="1:22">
      <c r="B20" s="674"/>
      <c r="C20" s="674"/>
      <c r="D20" s="674"/>
      <c r="E20" s="674"/>
      <c r="F20" s="674"/>
      <c r="G20" s="674"/>
      <c r="H20" s="674"/>
      <c r="I20" s="674"/>
      <c r="J20" s="674"/>
      <c r="K20" s="674"/>
      <c r="L20" s="674"/>
      <c r="M20" s="674"/>
      <c r="N20" s="674"/>
      <c r="O20" s="674"/>
      <c r="P20" s="674"/>
      <c r="Q20" s="674"/>
      <c r="R20" s="674"/>
    </row>
    <row r="21" spans="1:22">
      <c r="B21" s="674"/>
      <c r="C21" s="674"/>
      <c r="D21" s="674"/>
      <c r="E21" s="674"/>
      <c r="F21" s="674"/>
      <c r="G21" s="674"/>
      <c r="H21" s="674"/>
      <c r="I21" s="674"/>
      <c r="J21" s="674"/>
      <c r="K21" s="674"/>
      <c r="L21" s="674"/>
      <c r="M21" s="674"/>
      <c r="N21" s="674"/>
      <c r="O21" s="674"/>
      <c r="P21" s="674"/>
      <c r="Q21" s="674"/>
      <c r="R21" s="674"/>
      <c r="S21" s="674"/>
      <c r="T21" s="674"/>
    </row>
    <row r="22" spans="1:22" ht="18.75" customHeight="1"/>
  </sheetData>
  <mergeCells count="14">
    <mergeCell ref="O3:P3"/>
    <mergeCell ref="Q3:R3"/>
    <mergeCell ref="S3:T3"/>
    <mergeCell ref="A1:T1"/>
    <mergeCell ref="A2:A4"/>
    <mergeCell ref="B2:B4"/>
    <mergeCell ref="C2:L2"/>
    <mergeCell ref="M2:T2"/>
    <mergeCell ref="C3:D3"/>
    <mergeCell ref="E3:F3"/>
    <mergeCell ref="G3:H3"/>
    <mergeCell ref="I3:J3"/>
    <mergeCell ref="K3:L3"/>
    <mergeCell ref="M3:N3"/>
  </mergeCells>
  <printOptions horizontalCentered="1"/>
  <pageMargins left="0.7" right="0.7" top="0.75" bottom="0.75" header="0.3" footer="0.3"/>
  <pageSetup scale="58"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9"/>
  <sheetViews>
    <sheetView workbookViewId="0"/>
  </sheetViews>
  <sheetFormatPr defaultColWidth="8.85546875" defaultRowHeight="15"/>
  <cols>
    <col min="1" max="1" width="10.85546875" style="289" customWidth="1"/>
    <col min="2" max="2" width="12" style="289" customWidth="1"/>
    <col min="3" max="3" width="9" style="289" customWidth="1"/>
    <col min="4" max="4" width="9.85546875" style="289" customWidth="1"/>
    <col min="5" max="6" width="9.140625" style="289" customWidth="1"/>
    <col min="7" max="7" width="11" style="289" customWidth="1"/>
    <col min="8" max="9" width="10.28515625" style="289" customWidth="1"/>
    <col min="10" max="11" width="9.85546875" style="289" customWidth="1"/>
    <col min="12" max="12" width="9.5703125" style="289" customWidth="1"/>
    <col min="13" max="13" width="10.5703125" style="289" customWidth="1"/>
    <col min="14" max="14" width="12.5703125" style="289" customWidth="1"/>
    <col min="15" max="15" width="17.85546875" style="236" bestFit="1" customWidth="1"/>
    <col min="16" max="16" width="11.28515625" style="236" customWidth="1"/>
    <col min="17" max="17" width="9.140625" style="289" customWidth="1"/>
    <col min="18" max="16384" width="8.85546875" style="289"/>
  </cols>
  <sheetData>
    <row r="1" spans="1:17">
      <c r="A1" s="432" t="s">
        <v>1277</v>
      </c>
      <c r="B1" s="432"/>
      <c r="C1" s="432"/>
      <c r="D1" s="432"/>
      <c r="E1" s="432"/>
      <c r="F1" s="432"/>
      <c r="G1" s="432"/>
      <c r="H1" s="432"/>
      <c r="I1" s="432"/>
      <c r="J1" s="432"/>
      <c r="K1" s="432"/>
      <c r="L1" s="432"/>
      <c r="M1" s="432"/>
      <c r="N1" s="432"/>
      <c r="O1" s="432"/>
      <c r="P1" s="432"/>
      <c r="Q1" s="432"/>
    </row>
    <row r="2" spans="1:17">
      <c r="A2" s="1836" t="s">
        <v>936</v>
      </c>
      <c r="B2" s="1836"/>
      <c r="C2" s="1836"/>
      <c r="D2" s="1836"/>
      <c r="E2" s="1836"/>
      <c r="F2" s="1836"/>
      <c r="G2" s="1836"/>
      <c r="H2" s="1836"/>
      <c r="I2" s="1836"/>
      <c r="J2" s="1836"/>
      <c r="K2" s="1836"/>
      <c r="L2" s="1836"/>
      <c r="M2" s="1836"/>
      <c r="N2" s="1836"/>
      <c r="O2" s="289"/>
      <c r="P2" s="289"/>
    </row>
    <row r="3" spans="1:17" ht="32.25" customHeight="1">
      <c r="A3" s="1837" t="s">
        <v>113</v>
      </c>
      <c r="B3" s="1839" t="s">
        <v>1260</v>
      </c>
      <c r="C3" s="1841" t="s">
        <v>971</v>
      </c>
      <c r="D3" s="1842"/>
      <c r="E3" s="1841" t="s">
        <v>972</v>
      </c>
      <c r="F3" s="1842"/>
      <c r="G3" s="1841" t="s">
        <v>1278</v>
      </c>
      <c r="H3" s="1842"/>
      <c r="I3" s="1841" t="s">
        <v>973</v>
      </c>
      <c r="J3" s="1842"/>
      <c r="K3" s="1841" t="s">
        <v>93</v>
      </c>
      <c r="L3" s="1842"/>
      <c r="M3" s="1834" t="s">
        <v>1264</v>
      </c>
      <c r="N3" s="1834"/>
    </row>
    <row r="4" spans="1:17" ht="42.75" customHeight="1">
      <c r="A4" s="1838"/>
      <c r="B4" s="1840"/>
      <c r="C4" s="1230" t="s">
        <v>473</v>
      </c>
      <c r="D4" s="1237" t="s">
        <v>974</v>
      </c>
      <c r="E4" s="1230" t="s">
        <v>473</v>
      </c>
      <c r="F4" s="1237" t="s">
        <v>974</v>
      </c>
      <c r="G4" s="1230" t="s">
        <v>473</v>
      </c>
      <c r="H4" s="1237" t="s">
        <v>974</v>
      </c>
      <c r="I4" s="1230" t="s">
        <v>473</v>
      </c>
      <c r="J4" s="1237" t="s">
        <v>974</v>
      </c>
      <c r="K4" s="1230" t="s">
        <v>473</v>
      </c>
      <c r="L4" s="1237" t="s">
        <v>974</v>
      </c>
      <c r="M4" s="1230" t="s">
        <v>473</v>
      </c>
      <c r="N4" s="1237" t="s">
        <v>974</v>
      </c>
    </row>
    <row r="5" spans="1:17">
      <c r="A5" s="1236" t="s">
        <v>476</v>
      </c>
      <c r="B5" s="1198">
        <v>254</v>
      </c>
      <c r="C5" s="1198">
        <v>75</v>
      </c>
      <c r="D5" s="1235">
        <v>3.7293500000000002</v>
      </c>
      <c r="E5" s="1198">
        <v>0</v>
      </c>
      <c r="F5" s="1235">
        <v>0</v>
      </c>
      <c r="G5" s="1198">
        <v>21</v>
      </c>
      <c r="H5" s="1235">
        <v>1.0297099999999999</v>
      </c>
      <c r="I5" s="1198">
        <v>4</v>
      </c>
      <c r="J5" s="1235">
        <v>0.26</v>
      </c>
      <c r="K5" s="1198">
        <v>100</v>
      </c>
      <c r="L5" s="1235">
        <v>5.0190599999999996</v>
      </c>
      <c r="M5" s="1198" t="s">
        <v>231</v>
      </c>
      <c r="N5" s="1235" t="s">
        <v>231</v>
      </c>
    </row>
    <row r="6" spans="1:17" s="662" customFormat="1">
      <c r="A6" s="1234" t="s">
        <v>674</v>
      </c>
      <c r="B6" s="1196">
        <v>194</v>
      </c>
      <c r="C6" s="1196">
        <v>0</v>
      </c>
      <c r="D6" s="1227">
        <v>0</v>
      </c>
      <c r="E6" s="1196">
        <v>20</v>
      </c>
      <c r="F6" s="1227">
        <v>5.403581</v>
      </c>
      <c r="G6" s="1196">
        <v>0</v>
      </c>
      <c r="H6" s="1227">
        <v>0</v>
      </c>
      <c r="I6" s="1196">
        <v>0</v>
      </c>
      <c r="J6" s="1227">
        <v>0</v>
      </c>
      <c r="K6" s="1196">
        <v>20</v>
      </c>
      <c r="L6" s="1227">
        <v>5.4049809999999994</v>
      </c>
      <c r="M6" s="1196">
        <v>0</v>
      </c>
      <c r="N6" s="1227">
        <v>0</v>
      </c>
      <c r="O6" s="236"/>
      <c r="P6" s="236"/>
    </row>
    <row r="7" spans="1:17" s="662" customFormat="1">
      <c r="A7" s="1232">
        <v>45412</v>
      </c>
      <c r="B7" s="1193">
        <v>22</v>
      </c>
      <c r="C7" s="1193">
        <v>0</v>
      </c>
      <c r="D7" s="1220">
        <v>0</v>
      </c>
      <c r="E7" s="1193">
        <v>0</v>
      </c>
      <c r="F7" s="1220">
        <v>0</v>
      </c>
      <c r="G7" s="1193">
        <v>0</v>
      </c>
      <c r="H7" s="1220">
        <v>0</v>
      </c>
      <c r="I7" s="1193">
        <v>0</v>
      </c>
      <c r="J7" s="1220">
        <v>0</v>
      </c>
      <c r="K7" s="1193">
        <f t="shared" ref="K7:L9" si="0">C7+E7+G7+I7</f>
        <v>0</v>
      </c>
      <c r="L7" s="1193">
        <f t="shared" si="0"/>
        <v>0</v>
      </c>
      <c r="M7" s="1193">
        <v>0</v>
      </c>
      <c r="N7" s="1220">
        <v>0</v>
      </c>
      <c r="O7" s="236"/>
      <c r="P7" s="236"/>
    </row>
    <row r="8" spans="1:17" s="662" customFormat="1">
      <c r="A8" s="1232">
        <v>45443</v>
      </c>
      <c r="B8" s="1193">
        <v>23</v>
      </c>
      <c r="C8" s="1193">
        <v>0</v>
      </c>
      <c r="D8" s="1220">
        <v>0</v>
      </c>
      <c r="E8" s="1193">
        <v>0</v>
      </c>
      <c r="F8" s="1220">
        <v>0</v>
      </c>
      <c r="G8" s="1193">
        <v>0</v>
      </c>
      <c r="H8" s="1220">
        <v>0</v>
      </c>
      <c r="I8" s="1193">
        <v>0</v>
      </c>
      <c r="J8" s="1220">
        <v>0</v>
      </c>
      <c r="K8" s="1193">
        <f t="shared" si="0"/>
        <v>0</v>
      </c>
      <c r="L8" s="1193">
        <f t="shared" si="0"/>
        <v>0</v>
      </c>
      <c r="M8" s="1193">
        <v>0</v>
      </c>
      <c r="N8" s="1220">
        <v>0</v>
      </c>
      <c r="O8" s="236"/>
      <c r="P8" s="236"/>
    </row>
    <row r="9" spans="1:17" s="662" customFormat="1">
      <c r="A9" s="1232">
        <v>45473</v>
      </c>
      <c r="B9" s="1193">
        <v>20</v>
      </c>
      <c r="C9" s="1193">
        <v>0</v>
      </c>
      <c r="D9" s="1233">
        <v>0</v>
      </c>
      <c r="E9" s="1193">
        <v>0</v>
      </c>
      <c r="F9" s="1233">
        <v>0</v>
      </c>
      <c r="G9" s="1193">
        <v>0</v>
      </c>
      <c r="H9" s="1233">
        <v>0</v>
      </c>
      <c r="I9" s="1193">
        <v>0</v>
      </c>
      <c r="J9" s="1233">
        <v>0</v>
      </c>
      <c r="K9" s="1193">
        <f t="shared" si="0"/>
        <v>0</v>
      </c>
      <c r="L9" s="1193">
        <f t="shared" si="0"/>
        <v>0</v>
      </c>
      <c r="M9" s="1193">
        <v>0</v>
      </c>
      <c r="N9" s="1220">
        <v>0</v>
      </c>
      <c r="O9" s="236"/>
      <c r="P9" s="236"/>
    </row>
    <row r="10" spans="1:17" s="662" customFormat="1">
      <c r="A10" s="1232">
        <v>45504</v>
      </c>
      <c r="B10" s="1193">
        <v>23</v>
      </c>
      <c r="C10" s="1193">
        <v>0</v>
      </c>
      <c r="D10" s="1231">
        <v>0</v>
      </c>
      <c r="E10" s="1193">
        <v>0</v>
      </c>
      <c r="F10" s="1231">
        <v>0</v>
      </c>
      <c r="G10" s="1193">
        <v>0</v>
      </c>
      <c r="H10" s="1231">
        <v>0</v>
      </c>
      <c r="I10" s="1193">
        <v>0</v>
      </c>
      <c r="J10" s="1231">
        <v>0</v>
      </c>
      <c r="K10" s="1193">
        <v>0</v>
      </c>
      <c r="L10" s="1193">
        <v>0</v>
      </c>
      <c r="M10" s="1193">
        <v>0</v>
      </c>
      <c r="N10" s="1220">
        <v>0</v>
      </c>
      <c r="O10" s="236"/>
      <c r="P10" s="236"/>
    </row>
    <row r="11" spans="1:17" s="662" customFormat="1">
      <c r="A11" s="1232">
        <v>45535</v>
      </c>
      <c r="B11" s="1193">
        <v>21</v>
      </c>
      <c r="C11" s="1193">
        <v>0</v>
      </c>
      <c r="D11" s="1231">
        <v>0</v>
      </c>
      <c r="E11" s="1193">
        <v>10</v>
      </c>
      <c r="F11" s="1231">
        <v>2.5449809999999999</v>
      </c>
      <c r="G11" s="1193">
        <v>0</v>
      </c>
      <c r="H11" s="1220">
        <v>0</v>
      </c>
      <c r="I11" s="1193">
        <v>0</v>
      </c>
      <c r="J11" s="1231">
        <v>0</v>
      </c>
      <c r="K11" s="1193">
        <v>10</v>
      </c>
      <c r="L11" s="1193">
        <v>2.5449809999999999</v>
      </c>
      <c r="M11" s="1193">
        <v>0</v>
      </c>
      <c r="N11" s="1220">
        <v>0</v>
      </c>
      <c r="O11" s="236"/>
      <c r="P11" s="236"/>
    </row>
    <row r="12" spans="1:17" s="662" customFormat="1">
      <c r="A12" s="1232">
        <v>45565</v>
      </c>
      <c r="B12" s="1193">
        <v>21</v>
      </c>
      <c r="C12" s="1193">
        <v>0</v>
      </c>
      <c r="D12" s="1220">
        <v>0</v>
      </c>
      <c r="E12" s="1193">
        <v>2</v>
      </c>
      <c r="F12" s="1220">
        <v>0.5</v>
      </c>
      <c r="G12" s="1193">
        <v>0</v>
      </c>
      <c r="H12" s="1220">
        <v>0</v>
      </c>
      <c r="I12" s="1193">
        <v>0</v>
      </c>
      <c r="J12" s="1220">
        <v>0</v>
      </c>
      <c r="K12" s="1193">
        <v>2</v>
      </c>
      <c r="L12" s="1193">
        <v>0.5</v>
      </c>
      <c r="M12" s="1193">
        <v>0</v>
      </c>
      <c r="N12" s="1220">
        <v>0</v>
      </c>
      <c r="O12" s="236"/>
      <c r="P12" s="236"/>
    </row>
    <row r="13" spans="1:17">
      <c r="A13" s="1232">
        <v>45596</v>
      </c>
      <c r="B13" s="1193">
        <v>22</v>
      </c>
      <c r="C13" s="1193">
        <v>0</v>
      </c>
      <c r="D13" s="1231">
        <v>0</v>
      </c>
      <c r="E13" s="1193">
        <v>8</v>
      </c>
      <c r="F13" s="1231">
        <v>2.3586</v>
      </c>
      <c r="G13" s="1193">
        <v>0</v>
      </c>
      <c r="H13" s="1220">
        <v>0</v>
      </c>
      <c r="I13" s="1193">
        <v>0</v>
      </c>
      <c r="J13" s="1231">
        <v>0</v>
      </c>
      <c r="K13" s="1193">
        <v>8</v>
      </c>
      <c r="L13" s="1193">
        <v>2.36</v>
      </c>
      <c r="M13" s="1193">
        <v>8</v>
      </c>
      <c r="N13" s="1220">
        <v>0</v>
      </c>
    </row>
    <row r="14" spans="1:17">
      <c r="A14" s="1232">
        <v>45626</v>
      </c>
      <c r="B14" s="1193">
        <v>21</v>
      </c>
      <c r="C14" s="1193">
        <v>0</v>
      </c>
      <c r="D14" s="1220">
        <v>0</v>
      </c>
      <c r="E14" s="1193">
        <v>0</v>
      </c>
      <c r="F14" s="1220">
        <v>0</v>
      </c>
      <c r="G14" s="1193">
        <v>0</v>
      </c>
      <c r="H14" s="1220">
        <v>0</v>
      </c>
      <c r="I14" s="1193">
        <v>0</v>
      </c>
      <c r="J14" s="1220">
        <v>0</v>
      </c>
      <c r="K14" s="1193">
        <v>0</v>
      </c>
      <c r="L14" s="1193">
        <v>0</v>
      </c>
      <c r="M14" s="1193">
        <v>0</v>
      </c>
      <c r="N14" s="1220">
        <v>0</v>
      </c>
    </row>
    <row r="15" spans="1:17" ht="17.25" customHeight="1">
      <c r="A15" s="1232" t="s">
        <v>1452</v>
      </c>
      <c r="B15" s="1193">
        <v>21</v>
      </c>
      <c r="C15" s="1193">
        <v>0</v>
      </c>
      <c r="D15" s="1231">
        <v>0</v>
      </c>
      <c r="E15" s="1193">
        <v>0</v>
      </c>
      <c r="F15" s="1231">
        <v>0</v>
      </c>
      <c r="G15" s="1193">
        <v>0</v>
      </c>
      <c r="H15" s="1220">
        <v>0</v>
      </c>
      <c r="I15" s="1193">
        <v>0</v>
      </c>
      <c r="J15" s="1231">
        <v>0</v>
      </c>
      <c r="K15" s="1193">
        <v>0</v>
      </c>
      <c r="L15" s="1193">
        <v>0</v>
      </c>
      <c r="M15" s="1193">
        <v>0</v>
      </c>
      <c r="N15" s="1220">
        <v>0</v>
      </c>
    </row>
    <row r="16" spans="1:17">
      <c r="A16" s="676"/>
      <c r="B16" s="676"/>
      <c r="C16" s="676"/>
      <c r="D16" s="676"/>
      <c r="E16" s="676"/>
      <c r="F16" s="676"/>
      <c r="G16" s="676"/>
      <c r="H16" s="676"/>
      <c r="I16" s="676"/>
      <c r="J16" s="676"/>
      <c r="K16" s="676"/>
      <c r="L16" s="676"/>
      <c r="M16" s="676"/>
      <c r="N16" s="676"/>
    </row>
    <row r="17" spans="1:25">
      <c r="A17" s="1828" t="s">
        <v>964</v>
      </c>
      <c r="B17" s="1829"/>
      <c r="C17" s="1829"/>
      <c r="D17" s="1829"/>
      <c r="E17" s="1829"/>
      <c r="F17" s="1829"/>
      <c r="G17" s="1829"/>
      <c r="H17" s="1829"/>
      <c r="I17" s="1829"/>
      <c r="J17" s="1829"/>
      <c r="K17" s="1829"/>
      <c r="L17" s="1829"/>
      <c r="M17" s="1829"/>
      <c r="N17" s="1830"/>
      <c r="Y17" s="677"/>
    </row>
    <row r="18" spans="1:25" ht="27.75" customHeight="1">
      <c r="A18" s="1805" t="s">
        <v>113</v>
      </c>
      <c r="B18" s="1805" t="s">
        <v>1260</v>
      </c>
      <c r="C18" s="1831" t="s">
        <v>965</v>
      </c>
      <c r="D18" s="1831"/>
      <c r="E18" s="1831"/>
      <c r="F18" s="1831"/>
      <c r="G18" s="1832" t="s">
        <v>593</v>
      </c>
      <c r="H18" s="1832"/>
      <c r="I18" s="1832"/>
      <c r="J18" s="1832"/>
      <c r="K18" s="1831" t="s">
        <v>93</v>
      </c>
      <c r="L18" s="1833"/>
      <c r="M18" s="1834" t="s">
        <v>1264</v>
      </c>
      <c r="N18" s="1834"/>
      <c r="Y18" s="678"/>
    </row>
    <row r="19" spans="1:25" ht="17.25" customHeight="1">
      <c r="A19" s="1810"/>
      <c r="B19" s="1810"/>
      <c r="C19" s="1835" t="s">
        <v>966</v>
      </c>
      <c r="D19" s="1835"/>
      <c r="E19" s="1835" t="s">
        <v>967</v>
      </c>
      <c r="F19" s="1835"/>
      <c r="G19" s="1835" t="s">
        <v>966</v>
      </c>
      <c r="H19" s="1835"/>
      <c r="I19" s="1835" t="s">
        <v>967</v>
      </c>
      <c r="J19" s="1835"/>
      <c r="K19" s="1834" t="s">
        <v>473</v>
      </c>
      <c r="L19" s="1834" t="s">
        <v>974</v>
      </c>
      <c r="M19" s="1834" t="s">
        <v>473</v>
      </c>
      <c r="N19" s="1834" t="s">
        <v>974</v>
      </c>
      <c r="Y19" s="289" t="s">
        <v>954</v>
      </c>
    </row>
    <row r="20" spans="1:25" ht="29.25" customHeight="1">
      <c r="A20" s="1810"/>
      <c r="B20" s="1806"/>
      <c r="C20" s="1230" t="s">
        <v>473</v>
      </c>
      <c r="D20" s="1230" t="s">
        <v>974</v>
      </c>
      <c r="E20" s="1230" t="s">
        <v>473</v>
      </c>
      <c r="F20" s="1230" t="s">
        <v>974</v>
      </c>
      <c r="G20" s="1230" t="s">
        <v>473</v>
      </c>
      <c r="H20" s="1230" t="s">
        <v>974</v>
      </c>
      <c r="I20" s="1230" t="s">
        <v>473</v>
      </c>
      <c r="J20" s="1230" t="s">
        <v>974</v>
      </c>
      <c r="K20" s="1834"/>
      <c r="L20" s="1834"/>
      <c r="M20" s="1834"/>
      <c r="N20" s="1834"/>
    </row>
    <row r="21" spans="1:25">
      <c r="A21" s="1229" t="s">
        <v>476</v>
      </c>
      <c r="B21" s="679">
        <v>254</v>
      </c>
      <c r="C21" s="679">
        <v>0</v>
      </c>
      <c r="D21" s="680">
        <v>0</v>
      </c>
      <c r="E21" s="679">
        <v>0</v>
      </c>
      <c r="F21" s="680">
        <v>0</v>
      </c>
      <c r="G21" s="679">
        <v>409</v>
      </c>
      <c r="H21" s="680">
        <v>30.18703</v>
      </c>
      <c r="I21" s="679">
        <v>8</v>
      </c>
      <c r="J21" s="680">
        <v>0.56455</v>
      </c>
      <c r="K21" s="679">
        <v>417</v>
      </c>
      <c r="L21" s="680">
        <v>30.751579999999997</v>
      </c>
      <c r="M21" s="681">
        <v>3</v>
      </c>
      <c r="N21" s="682">
        <v>0.23070599999999999</v>
      </c>
    </row>
    <row r="22" spans="1:25" s="662" customFormat="1">
      <c r="A22" s="1228" t="s">
        <v>674</v>
      </c>
      <c r="B22" s="1196">
        <v>194</v>
      </c>
      <c r="C22" s="1196">
        <v>411</v>
      </c>
      <c r="D22" s="1227">
        <v>123.13499299999999</v>
      </c>
      <c r="E22" s="1196">
        <v>475</v>
      </c>
      <c r="F22" s="1227">
        <v>134.43921799999998</v>
      </c>
      <c r="G22" s="1196">
        <v>183</v>
      </c>
      <c r="H22" s="1227">
        <v>13.253782000000001</v>
      </c>
      <c r="I22" s="1196">
        <v>68</v>
      </c>
      <c r="J22" s="1227">
        <v>4.5469879999999998</v>
      </c>
      <c r="K22" s="1196">
        <v>1137</v>
      </c>
      <c r="L22" s="1227">
        <v>275.37498099999999</v>
      </c>
      <c r="M22" s="1196">
        <v>0</v>
      </c>
      <c r="N22" s="1227">
        <v>0</v>
      </c>
      <c r="O22" s="236"/>
      <c r="P22" s="236"/>
      <c r="Q22" s="665"/>
    </row>
    <row r="23" spans="1:25" s="662" customFormat="1">
      <c r="A23" s="1159">
        <v>45412</v>
      </c>
      <c r="B23" s="1218">
        <v>22</v>
      </c>
      <c r="C23" s="1218">
        <v>0</v>
      </c>
      <c r="D23" s="1217">
        <v>0</v>
      </c>
      <c r="E23" s="1223">
        <v>0</v>
      </c>
      <c r="F23" s="1222">
        <v>0</v>
      </c>
      <c r="G23" s="1226">
        <v>29</v>
      </c>
      <c r="H23" s="1219">
        <v>2.2349999999999999</v>
      </c>
      <c r="I23" s="1226">
        <v>20</v>
      </c>
      <c r="J23" s="1219">
        <v>1.4279999999999999</v>
      </c>
      <c r="K23" s="1223">
        <f t="shared" ref="K23:L25" si="1">C23+E23+G23+I23</f>
        <v>49</v>
      </c>
      <c r="L23" s="1219">
        <f t="shared" si="1"/>
        <v>3.6629999999999998</v>
      </c>
      <c r="M23" s="1193">
        <v>4</v>
      </c>
      <c r="N23" s="1220">
        <v>0.31</v>
      </c>
      <c r="O23" s="683"/>
      <c r="P23" s="236"/>
      <c r="Q23" s="665"/>
    </row>
    <row r="24" spans="1:25" s="662" customFormat="1">
      <c r="A24" s="1159">
        <v>45443</v>
      </c>
      <c r="B24" s="1218">
        <v>23</v>
      </c>
      <c r="C24" s="1218">
        <v>0</v>
      </c>
      <c r="D24" s="1217">
        <v>0</v>
      </c>
      <c r="E24" s="1223">
        <v>0</v>
      </c>
      <c r="F24" s="1222">
        <v>0</v>
      </c>
      <c r="G24" s="1218">
        <v>40</v>
      </c>
      <c r="H24" s="1217">
        <v>2.9</v>
      </c>
      <c r="I24" s="1218">
        <v>10</v>
      </c>
      <c r="J24" s="1217">
        <v>0.67</v>
      </c>
      <c r="K24" s="1223">
        <f t="shared" si="1"/>
        <v>50</v>
      </c>
      <c r="L24" s="1219">
        <f t="shared" si="1"/>
        <v>3.57</v>
      </c>
      <c r="M24" s="1193">
        <v>2</v>
      </c>
      <c r="N24" s="1220">
        <v>0.14000000000000001</v>
      </c>
      <c r="O24" s="236"/>
      <c r="P24" s="236"/>
      <c r="Q24" s="665"/>
    </row>
    <row r="25" spans="1:25" s="662" customFormat="1">
      <c r="A25" s="1159">
        <v>45473</v>
      </c>
      <c r="B25" s="1218">
        <v>20</v>
      </c>
      <c r="C25" s="1218">
        <v>0</v>
      </c>
      <c r="D25" s="1217">
        <v>0</v>
      </c>
      <c r="E25" s="1223">
        <v>0</v>
      </c>
      <c r="F25" s="1222">
        <v>0</v>
      </c>
      <c r="G25" s="1221">
        <v>42</v>
      </c>
      <c r="H25" s="1225">
        <v>2.9660899999999999</v>
      </c>
      <c r="I25" s="1221">
        <v>4</v>
      </c>
      <c r="J25" s="1225">
        <v>0.28510000000000002</v>
      </c>
      <c r="K25" s="1223">
        <f t="shared" si="1"/>
        <v>46</v>
      </c>
      <c r="L25" s="1219">
        <f t="shared" si="1"/>
        <v>3.2511899999999998</v>
      </c>
      <c r="M25" s="1193">
        <v>0</v>
      </c>
      <c r="N25" s="1224">
        <v>0</v>
      </c>
      <c r="O25" s="236"/>
      <c r="P25" s="236"/>
      <c r="Q25" s="665"/>
    </row>
    <row r="26" spans="1:25" s="662" customFormat="1">
      <c r="A26" s="1159">
        <v>45504</v>
      </c>
      <c r="B26" s="1218">
        <v>23</v>
      </c>
      <c r="C26" s="1218">
        <v>0</v>
      </c>
      <c r="D26" s="1217">
        <v>0</v>
      </c>
      <c r="E26" s="1223">
        <v>0</v>
      </c>
      <c r="F26" s="1222">
        <v>0</v>
      </c>
      <c r="G26" s="1218">
        <v>28</v>
      </c>
      <c r="H26" s="1217">
        <v>2.09185</v>
      </c>
      <c r="I26" s="1218">
        <v>18</v>
      </c>
      <c r="J26" s="1217">
        <v>1.19486</v>
      </c>
      <c r="K26" s="1218">
        <v>99</v>
      </c>
      <c r="L26" s="1219">
        <f>D26+F26+H26+J26</f>
        <v>3.2867100000000002</v>
      </c>
      <c r="M26" s="1218">
        <v>0</v>
      </c>
      <c r="N26" s="1217">
        <v>0</v>
      </c>
      <c r="O26" s="236"/>
      <c r="P26" s="236"/>
      <c r="Q26" s="665"/>
    </row>
    <row r="27" spans="1:25" s="662" customFormat="1">
      <c r="A27" s="1159">
        <v>45535</v>
      </c>
      <c r="B27" s="1218">
        <v>21</v>
      </c>
      <c r="C27" s="1218">
        <v>14</v>
      </c>
      <c r="D27" s="1217">
        <v>3.7856960000000002</v>
      </c>
      <c r="E27" s="1218">
        <v>39</v>
      </c>
      <c r="F27" s="1217">
        <v>9.8126479999999994</v>
      </c>
      <c r="G27" s="1218">
        <v>0</v>
      </c>
      <c r="H27" s="1217">
        <v>0</v>
      </c>
      <c r="I27" s="1218">
        <v>0</v>
      </c>
      <c r="J27" s="1217">
        <v>0</v>
      </c>
      <c r="K27" s="1218">
        <v>53</v>
      </c>
      <c r="L27" s="1219">
        <f>D27+F27+H27+J27</f>
        <v>13.598343999999999</v>
      </c>
      <c r="M27" s="1218">
        <v>0</v>
      </c>
      <c r="N27" s="1217">
        <v>0</v>
      </c>
      <c r="O27" s="684"/>
      <c r="P27" s="236"/>
      <c r="Q27" s="665"/>
    </row>
    <row r="28" spans="1:25" s="662" customFormat="1">
      <c r="A28" s="1159">
        <v>45565</v>
      </c>
      <c r="B28" s="1218">
        <v>21</v>
      </c>
      <c r="C28" s="1218">
        <v>304</v>
      </c>
      <c r="D28" s="1217">
        <v>92.721881999999994</v>
      </c>
      <c r="E28" s="1218">
        <v>252</v>
      </c>
      <c r="F28" s="1217">
        <v>77.568409000000003</v>
      </c>
      <c r="G28" s="1221">
        <v>0</v>
      </c>
      <c r="H28" s="1219">
        <v>0</v>
      </c>
      <c r="I28" s="1221">
        <v>0</v>
      </c>
      <c r="J28" s="1219">
        <v>0</v>
      </c>
      <c r="K28" s="1218">
        <v>556</v>
      </c>
      <c r="L28" s="1217">
        <v>170.29</v>
      </c>
      <c r="M28" s="1193">
        <v>19</v>
      </c>
      <c r="N28" s="1220">
        <v>2</v>
      </c>
      <c r="O28" s="236"/>
      <c r="P28" s="236"/>
      <c r="Q28" s="665"/>
    </row>
    <row r="29" spans="1:25" s="662" customFormat="1">
      <c r="A29" s="1159">
        <v>45596</v>
      </c>
      <c r="B29" s="1218">
        <v>22</v>
      </c>
      <c r="C29" s="1218">
        <v>93</v>
      </c>
      <c r="D29" s="1217">
        <v>26.627414999999999</v>
      </c>
      <c r="E29" s="1218">
        <v>184</v>
      </c>
      <c r="F29" s="1217">
        <v>47.058160999999998</v>
      </c>
      <c r="G29" s="1218">
        <v>44</v>
      </c>
      <c r="H29" s="1217">
        <v>3.0580419999999999</v>
      </c>
      <c r="I29" s="1218">
        <v>16</v>
      </c>
      <c r="J29" s="1217">
        <v>0.972028</v>
      </c>
      <c r="K29" s="1218">
        <v>337</v>
      </c>
      <c r="L29" s="1219">
        <v>77.715645999999992</v>
      </c>
      <c r="M29" s="1218">
        <v>0</v>
      </c>
      <c r="N29" s="1217">
        <v>0</v>
      </c>
      <c r="O29" s="236"/>
      <c r="P29" s="236"/>
      <c r="Q29" s="665"/>
    </row>
    <row r="30" spans="1:25" s="662" customFormat="1">
      <c r="A30" s="1159">
        <v>45626</v>
      </c>
      <c r="B30" s="1218">
        <v>21</v>
      </c>
      <c r="C30" s="1218">
        <v>0</v>
      </c>
      <c r="D30" s="1217">
        <v>0</v>
      </c>
      <c r="E30" s="1218">
        <v>0</v>
      </c>
      <c r="F30" s="1217">
        <v>0</v>
      </c>
      <c r="G30" s="1221">
        <v>0</v>
      </c>
      <c r="H30" s="1219">
        <v>0</v>
      </c>
      <c r="I30" s="1221">
        <v>0</v>
      </c>
      <c r="J30" s="1219">
        <v>0</v>
      </c>
      <c r="K30" s="1218">
        <v>0</v>
      </c>
      <c r="L30" s="1217">
        <v>0</v>
      </c>
      <c r="M30" s="1193">
        <v>0</v>
      </c>
      <c r="N30" s="1220">
        <v>0</v>
      </c>
      <c r="O30" s="236"/>
      <c r="P30" s="236"/>
      <c r="Q30" s="665"/>
    </row>
    <row r="31" spans="1:25" s="662" customFormat="1">
      <c r="A31" s="1159" t="s">
        <v>1452</v>
      </c>
      <c r="B31" s="1218">
        <v>21</v>
      </c>
      <c r="C31" s="1218">
        <v>0</v>
      </c>
      <c r="D31" s="1217">
        <v>0</v>
      </c>
      <c r="E31" s="1218">
        <v>0</v>
      </c>
      <c r="F31" s="1217">
        <v>0</v>
      </c>
      <c r="G31" s="1218">
        <v>0</v>
      </c>
      <c r="H31" s="1217">
        <v>0</v>
      </c>
      <c r="I31" s="1218">
        <v>0</v>
      </c>
      <c r="J31" s="1217">
        <v>0</v>
      </c>
      <c r="K31" s="1218">
        <v>0</v>
      </c>
      <c r="L31" s="1219">
        <v>0</v>
      </c>
      <c r="M31" s="1218">
        <v>0</v>
      </c>
      <c r="N31" s="1217">
        <v>0</v>
      </c>
      <c r="O31" s="236"/>
      <c r="P31" s="236"/>
      <c r="Q31" s="665"/>
    </row>
    <row r="32" spans="1:25" s="662" customFormat="1">
      <c r="A32" s="500"/>
      <c r="B32" s="685"/>
      <c r="C32" s="685"/>
      <c r="D32" s="685"/>
      <c r="E32" s="685"/>
      <c r="F32" s="685"/>
      <c r="G32" s="686"/>
      <c r="H32" s="687"/>
      <c r="I32" s="686"/>
      <c r="J32" s="687"/>
      <c r="K32" s="685"/>
      <c r="L32" s="685"/>
      <c r="M32" s="668"/>
      <c r="N32" s="668"/>
      <c r="O32" s="236"/>
      <c r="P32" s="236"/>
      <c r="Q32" s="665"/>
    </row>
    <row r="33" spans="1:17">
      <c r="A33" s="504" t="s">
        <v>1422</v>
      </c>
      <c r="B33" s="688"/>
      <c r="C33" s="688"/>
      <c r="D33" s="688"/>
      <c r="E33" s="686"/>
      <c r="F33" s="686"/>
      <c r="G33" s="686"/>
      <c r="H33" s="687"/>
      <c r="I33" s="686"/>
      <c r="J33" s="687"/>
      <c r="K33" s="686"/>
      <c r="L33" s="686"/>
      <c r="M33" s="676"/>
      <c r="N33" s="676"/>
      <c r="Q33" s="665"/>
    </row>
    <row r="34" spans="1:17">
      <c r="A34" s="689" t="s">
        <v>975</v>
      </c>
      <c r="B34" s="688"/>
      <c r="C34" s="688"/>
      <c r="D34" s="688"/>
      <c r="E34" s="686"/>
      <c r="F34" s="686"/>
      <c r="G34" s="686"/>
      <c r="H34" s="687"/>
      <c r="I34" s="686"/>
      <c r="J34" s="687"/>
      <c r="K34" s="686"/>
      <c r="L34" s="686"/>
      <c r="M34" s="676"/>
      <c r="N34" s="676"/>
      <c r="Q34" s="665"/>
    </row>
    <row r="35" spans="1:17">
      <c r="A35" s="662" t="s">
        <v>253</v>
      </c>
      <c r="B35" s="664"/>
      <c r="C35" s="664"/>
      <c r="D35" s="664"/>
      <c r="E35" s="664"/>
      <c r="F35" s="664"/>
    </row>
    <row r="36" spans="1:17">
      <c r="B36" s="571"/>
      <c r="C36" s="571"/>
      <c r="D36" s="571"/>
      <c r="E36" s="571"/>
      <c r="F36" s="571"/>
      <c r="G36" s="571"/>
      <c r="H36" s="571"/>
      <c r="I36" s="571"/>
      <c r="J36" s="571"/>
      <c r="K36" s="571"/>
      <c r="L36" s="571"/>
    </row>
    <row r="37" spans="1:17">
      <c r="B37" s="571"/>
      <c r="C37" s="571"/>
      <c r="D37" s="571"/>
      <c r="E37" s="571"/>
      <c r="F37" s="571"/>
      <c r="G37" s="571"/>
      <c r="H37" s="571"/>
      <c r="I37" s="571"/>
      <c r="J37" s="571"/>
      <c r="K37" s="571"/>
      <c r="L37" s="571"/>
      <c r="M37" s="571"/>
      <c r="N37" s="571"/>
    </row>
    <row r="39" spans="1:17">
      <c r="B39" s="571"/>
      <c r="C39" s="571"/>
      <c r="D39" s="571"/>
      <c r="E39" s="571"/>
      <c r="F39" s="571"/>
      <c r="G39" s="571"/>
      <c r="H39" s="571"/>
      <c r="I39" s="571"/>
      <c r="J39" s="571"/>
      <c r="K39" s="571"/>
      <c r="L39" s="571"/>
      <c r="M39" s="571"/>
      <c r="N39" s="571"/>
    </row>
  </sheetData>
  <mergeCells count="24">
    <mergeCell ref="A2:N2"/>
    <mergeCell ref="A3:A4"/>
    <mergeCell ref="B3:B4"/>
    <mergeCell ref="C3:D3"/>
    <mergeCell ref="E3:F3"/>
    <mergeCell ref="G3:H3"/>
    <mergeCell ref="I3:J3"/>
    <mergeCell ref="K3:L3"/>
    <mergeCell ref="M3:N3"/>
    <mergeCell ref="A17:N17"/>
    <mergeCell ref="A18:A20"/>
    <mergeCell ref="B18:B20"/>
    <mergeCell ref="C18:F18"/>
    <mergeCell ref="G18:J18"/>
    <mergeCell ref="K18:L18"/>
    <mergeCell ref="M18:N18"/>
    <mergeCell ref="C19:D19"/>
    <mergeCell ref="E19:F19"/>
    <mergeCell ref="G19:H19"/>
    <mergeCell ref="I19:J19"/>
    <mergeCell ref="K19:K20"/>
    <mergeCell ref="L19:L20"/>
    <mergeCell ref="M19:M20"/>
    <mergeCell ref="N19:N20"/>
  </mergeCells>
  <printOptions horizontalCentered="1"/>
  <pageMargins left="0.7" right="0.7" top="0.75" bottom="0.75" header="0.3" footer="0.3"/>
  <pageSetup scale="7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23"/>
  <sheetViews>
    <sheetView showGridLines="0" workbookViewId="0">
      <selection sqref="A1:O1"/>
    </sheetView>
  </sheetViews>
  <sheetFormatPr defaultRowHeight="15"/>
  <cols>
    <col min="1" max="1" width="10.42578125" customWidth="1"/>
    <col min="3" max="3" width="9.140625" bestFit="1" customWidth="1"/>
  </cols>
  <sheetData>
    <row r="1" spans="1:18">
      <c r="A1" s="1517" t="s">
        <v>763</v>
      </c>
      <c r="B1" s="1517"/>
      <c r="C1" s="1517"/>
      <c r="D1" s="1517"/>
      <c r="E1" s="1517"/>
      <c r="F1" s="1517"/>
      <c r="G1" s="1517"/>
      <c r="H1" s="1517"/>
      <c r="I1" s="1517"/>
      <c r="J1" s="1517"/>
      <c r="K1" s="1517"/>
      <c r="L1" s="1517"/>
      <c r="M1" s="1517"/>
      <c r="N1" s="1517"/>
      <c r="O1" s="1517"/>
    </row>
    <row r="2" spans="1:18" ht="15" customHeight="1">
      <c r="A2" s="1526" t="s">
        <v>113</v>
      </c>
      <c r="B2" s="1522" t="s">
        <v>134</v>
      </c>
      <c r="C2" s="1523"/>
      <c r="D2" s="1528" t="s">
        <v>574</v>
      </c>
      <c r="E2" s="1529"/>
      <c r="F2" s="1529"/>
      <c r="G2" s="1529"/>
      <c r="H2" s="1529"/>
      <c r="I2" s="1529"/>
      <c r="J2" s="1529"/>
      <c r="K2" s="1529"/>
      <c r="L2" s="1529"/>
      <c r="M2" s="1530"/>
      <c r="N2" s="1531" t="s">
        <v>137</v>
      </c>
      <c r="O2" s="1532"/>
    </row>
    <row r="3" spans="1:18">
      <c r="A3" s="1527"/>
      <c r="B3" s="1524"/>
      <c r="C3" s="1525"/>
      <c r="D3" s="1520" t="s">
        <v>653</v>
      </c>
      <c r="E3" s="1521"/>
      <c r="F3" s="1515" t="s">
        <v>652</v>
      </c>
      <c r="G3" s="1516"/>
      <c r="H3" s="1515" t="s">
        <v>654</v>
      </c>
      <c r="I3" s="1516"/>
      <c r="J3" s="1520" t="s">
        <v>99</v>
      </c>
      <c r="K3" s="1521"/>
      <c r="L3" s="1520" t="s">
        <v>651</v>
      </c>
      <c r="M3" s="1521"/>
      <c r="N3" s="1520" t="s">
        <v>649</v>
      </c>
      <c r="O3" s="1521"/>
    </row>
    <row r="4" spans="1:18" ht="30">
      <c r="A4" s="1524"/>
      <c r="B4" s="804" t="s">
        <v>138</v>
      </c>
      <c r="C4" s="804" t="s">
        <v>1204</v>
      </c>
      <c r="D4" s="804" t="s">
        <v>138</v>
      </c>
      <c r="E4" s="804" t="s">
        <v>1204</v>
      </c>
      <c r="F4" s="804" t="s">
        <v>138</v>
      </c>
      <c r="G4" s="804" t="s">
        <v>1204</v>
      </c>
      <c r="H4" s="804" t="s">
        <v>138</v>
      </c>
      <c r="I4" s="804" t="s">
        <v>1204</v>
      </c>
      <c r="J4" s="804" t="s">
        <v>138</v>
      </c>
      <c r="K4" s="804" t="s">
        <v>1204</v>
      </c>
      <c r="L4" s="804" t="s">
        <v>138</v>
      </c>
      <c r="M4" s="804" t="s">
        <v>1204</v>
      </c>
      <c r="N4" s="804" t="s">
        <v>138</v>
      </c>
      <c r="O4" s="804" t="s">
        <v>1204</v>
      </c>
    </row>
    <row r="5" spans="1:18">
      <c r="A5" s="281" t="s">
        <v>476</v>
      </c>
      <c r="B5" s="238">
        <v>385</v>
      </c>
      <c r="C5" s="238">
        <v>102259.41623999999</v>
      </c>
      <c r="D5" s="238">
        <v>76</v>
      </c>
      <c r="E5" s="238">
        <v>61859.847318499997</v>
      </c>
      <c r="F5" s="238">
        <v>196</v>
      </c>
      <c r="G5" s="238">
        <v>6095.4649200000003</v>
      </c>
      <c r="H5" s="239">
        <v>272</v>
      </c>
      <c r="I5" s="239">
        <v>67955.312238500002</v>
      </c>
      <c r="J5" s="31">
        <v>67</v>
      </c>
      <c r="K5" s="31">
        <v>15110.204001500002</v>
      </c>
      <c r="L5" s="31">
        <v>1</v>
      </c>
      <c r="M5" s="31">
        <v>27</v>
      </c>
      <c r="N5" s="31">
        <v>45</v>
      </c>
      <c r="O5" s="31">
        <v>19166.899999999998</v>
      </c>
      <c r="Q5" s="321"/>
      <c r="R5" s="321"/>
    </row>
    <row r="6" spans="1:18">
      <c r="A6" s="805" t="s">
        <v>674</v>
      </c>
      <c r="B6" s="180">
        <f t="shared" ref="B6:G6" si="0">SUM(B7:B15)</f>
        <v>400</v>
      </c>
      <c r="C6" s="180">
        <f t="shared" si="0"/>
        <v>195645.24381936601</v>
      </c>
      <c r="D6" s="180">
        <f t="shared" si="0"/>
        <v>69</v>
      </c>
      <c r="E6" s="180">
        <f t="shared" si="0"/>
        <v>146533.73513330001</v>
      </c>
      <c r="F6" s="180">
        <f t="shared" si="0"/>
        <v>190</v>
      </c>
      <c r="G6" s="180">
        <f t="shared" si="0"/>
        <v>7452.8230599999988</v>
      </c>
      <c r="H6" s="180">
        <f>D6+F6</f>
        <v>259</v>
      </c>
      <c r="I6" s="180">
        <f t="shared" ref="H6:I8" si="1">E6+G6</f>
        <v>153986.55819330001</v>
      </c>
      <c r="J6" s="179">
        <f t="shared" ref="J6:O6" si="2">SUM(J7:J15)</f>
        <v>107</v>
      </c>
      <c r="K6" s="179">
        <f t="shared" si="2"/>
        <v>16880.915626766</v>
      </c>
      <c r="L6" s="179">
        <f t="shared" si="2"/>
        <v>2</v>
      </c>
      <c r="M6" s="179">
        <f t="shared" si="2"/>
        <v>18149.9899993</v>
      </c>
      <c r="N6" s="179">
        <f t="shared" si="2"/>
        <v>32</v>
      </c>
      <c r="O6" s="179">
        <f t="shared" si="2"/>
        <v>6627.78</v>
      </c>
      <c r="Q6" s="321"/>
      <c r="R6" s="321"/>
    </row>
    <row r="7" spans="1:18">
      <c r="A7" s="137">
        <v>45412</v>
      </c>
      <c r="B7" s="33">
        <f t="shared" ref="B7:C11" si="3">H7+J7+L7+N7</f>
        <v>39</v>
      </c>
      <c r="C7" s="237">
        <f t="shared" si="3"/>
        <v>26057.3168319</v>
      </c>
      <c r="D7" s="33">
        <v>3</v>
      </c>
      <c r="E7" s="33">
        <v>5054.67</v>
      </c>
      <c r="F7" s="33">
        <v>23</v>
      </c>
      <c r="G7" s="33">
        <v>672.70851999999991</v>
      </c>
      <c r="H7" s="33">
        <f t="shared" si="1"/>
        <v>26</v>
      </c>
      <c r="I7" s="33">
        <f t="shared" si="1"/>
        <v>5727.3785200000002</v>
      </c>
      <c r="J7" s="33">
        <v>8</v>
      </c>
      <c r="K7" s="33">
        <v>1643.1883126000002</v>
      </c>
      <c r="L7" s="33">
        <v>1</v>
      </c>
      <c r="M7" s="33">
        <v>17999.999999299998</v>
      </c>
      <c r="N7" s="33">
        <v>4</v>
      </c>
      <c r="O7" s="33">
        <v>686.75</v>
      </c>
    </row>
    <row r="8" spans="1:18">
      <c r="A8" s="137">
        <v>45443</v>
      </c>
      <c r="B8" s="33">
        <f t="shared" si="3"/>
        <v>42</v>
      </c>
      <c r="C8" s="237">
        <f t="shared" si="3"/>
        <v>13545.308962999999</v>
      </c>
      <c r="D8" s="33">
        <v>5</v>
      </c>
      <c r="E8" s="33">
        <v>9606.130443</v>
      </c>
      <c r="F8" s="33">
        <v>21</v>
      </c>
      <c r="G8" s="33">
        <v>527.21852000000001</v>
      </c>
      <c r="H8" s="33">
        <f t="shared" si="1"/>
        <v>26</v>
      </c>
      <c r="I8" s="33">
        <f t="shared" si="1"/>
        <v>10133.348963</v>
      </c>
      <c r="J8" s="33">
        <v>13</v>
      </c>
      <c r="K8" s="33">
        <v>2205</v>
      </c>
      <c r="L8" s="33">
        <v>0</v>
      </c>
      <c r="M8" s="33">
        <v>0</v>
      </c>
      <c r="N8" s="33">
        <v>3</v>
      </c>
      <c r="O8" s="33">
        <v>1206.96</v>
      </c>
    </row>
    <row r="9" spans="1:18">
      <c r="A9" s="137">
        <v>45473</v>
      </c>
      <c r="B9" s="33">
        <f t="shared" si="3"/>
        <v>41</v>
      </c>
      <c r="C9" s="237">
        <f t="shared" si="3"/>
        <v>4131.4480000000003</v>
      </c>
      <c r="D9" s="33">
        <v>5</v>
      </c>
      <c r="E9" s="33">
        <v>1957.28</v>
      </c>
      <c r="F9" s="33">
        <v>17</v>
      </c>
      <c r="G9" s="33">
        <v>563.33800000000008</v>
      </c>
      <c r="H9" s="33">
        <f t="shared" ref="H9:I11" si="4">D9+F9</f>
        <v>22</v>
      </c>
      <c r="I9" s="33">
        <f t="shared" si="4"/>
        <v>2520.6179999999999</v>
      </c>
      <c r="J9" s="33">
        <v>16</v>
      </c>
      <c r="K9" s="33">
        <v>1050.58</v>
      </c>
      <c r="L9" s="33">
        <v>0</v>
      </c>
      <c r="M9" s="33">
        <v>0</v>
      </c>
      <c r="N9" s="33">
        <v>3</v>
      </c>
      <c r="O9" s="33">
        <v>560.25</v>
      </c>
    </row>
    <row r="10" spans="1:18">
      <c r="A10" s="137">
        <v>45504</v>
      </c>
      <c r="B10" s="33">
        <f t="shared" si="3"/>
        <v>44</v>
      </c>
      <c r="C10" s="237">
        <f t="shared" si="3"/>
        <v>9262.7308530999981</v>
      </c>
      <c r="D10" s="329">
        <v>5</v>
      </c>
      <c r="E10" s="33">
        <v>4878.1799754999993</v>
      </c>
      <c r="F10" s="33">
        <v>25</v>
      </c>
      <c r="G10" s="33">
        <v>1182.0067200000001</v>
      </c>
      <c r="H10" s="33">
        <f t="shared" si="4"/>
        <v>30</v>
      </c>
      <c r="I10" s="33">
        <f t="shared" si="4"/>
        <v>6060.1866954999996</v>
      </c>
      <c r="J10" s="33">
        <v>11</v>
      </c>
      <c r="K10" s="33">
        <v>2790.9241575999995</v>
      </c>
      <c r="L10" s="33">
        <v>1</v>
      </c>
      <c r="M10" s="33">
        <v>149.99</v>
      </c>
      <c r="N10" s="33">
        <v>2</v>
      </c>
      <c r="O10" s="33">
        <v>261.63</v>
      </c>
    </row>
    <row r="11" spans="1:18">
      <c r="A11" s="137">
        <v>45535</v>
      </c>
      <c r="B11" s="33">
        <f t="shared" si="3"/>
        <v>47</v>
      </c>
      <c r="C11" s="237">
        <f t="shared" si="3"/>
        <v>19260.432833906005</v>
      </c>
      <c r="D11" s="330">
        <v>8</v>
      </c>
      <c r="E11" s="33">
        <v>14700.324714800003</v>
      </c>
      <c r="F11" s="33">
        <v>25</v>
      </c>
      <c r="G11" s="33">
        <v>768.99577999999985</v>
      </c>
      <c r="H11" s="33">
        <f t="shared" si="4"/>
        <v>33</v>
      </c>
      <c r="I11" s="33">
        <f t="shared" si="4"/>
        <v>15469.320494800002</v>
      </c>
      <c r="J11" s="33">
        <v>10</v>
      </c>
      <c r="K11" s="33">
        <v>3346.1223391059998</v>
      </c>
      <c r="L11" s="33">
        <v>0</v>
      </c>
      <c r="M11" s="33">
        <v>0</v>
      </c>
      <c r="N11" s="33">
        <v>4</v>
      </c>
      <c r="O11" s="33">
        <v>444.99</v>
      </c>
    </row>
    <row r="12" spans="1:18">
      <c r="A12" s="137">
        <v>45565</v>
      </c>
      <c r="B12" s="33">
        <f>H12+J12+L12+N12</f>
        <v>63</v>
      </c>
      <c r="C12" s="237">
        <f t="shared" ref="C12" si="5">I12+K12+M12+O12</f>
        <v>18578.661599999999</v>
      </c>
      <c r="D12" s="190">
        <v>13</v>
      </c>
      <c r="E12" s="190">
        <v>14824.58</v>
      </c>
      <c r="F12" s="191">
        <v>34</v>
      </c>
      <c r="G12" s="191">
        <v>1388.3015999999998</v>
      </c>
      <c r="H12" s="33">
        <f>D12+F12</f>
        <v>47</v>
      </c>
      <c r="I12" s="33">
        <f t="shared" ref="I12" si="6">E12+G12</f>
        <v>16212.881600000001</v>
      </c>
      <c r="J12" s="190">
        <v>11</v>
      </c>
      <c r="K12" s="190">
        <v>670.52</v>
      </c>
      <c r="L12" s="33">
        <v>0</v>
      </c>
      <c r="M12" s="33">
        <v>0</v>
      </c>
      <c r="N12" s="465">
        <v>5</v>
      </c>
      <c r="O12" s="465">
        <v>1695.26</v>
      </c>
    </row>
    <row r="13" spans="1:18">
      <c r="A13" s="137">
        <v>45596</v>
      </c>
      <c r="B13" s="33">
        <f>H13+J13+L13+N13</f>
        <v>51</v>
      </c>
      <c r="C13" s="237">
        <f>I13+K13+M13+O13</f>
        <v>36323.058629039995</v>
      </c>
      <c r="D13" s="190">
        <v>7</v>
      </c>
      <c r="E13" s="190">
        <v>33758.99</v>
      </c>
      <c r="F13" s="191">
        <v>22</v>
      </c>
      <c r="G13" s="191">
        <v>1224.3027199999999</v>
      </c>
      <c r="H13" s="33">
        <f>D13+F13</f>
        <v>29</v>
      </c>
      <c r="I13" s="33">
        <f>E13+G13</f>
        <v>34983.292719999998</v>
      </c>
      <c r="J13" s="190">
        <v>18</v>
      </c>
      <c r="K13" s="190">
        <v>669.94590903999995</v>
      </c>
      <c r="L13" s="33">
        <v>0</v>
      </c>
      <c r="M13" s="33">
        <v>0</v>
      </c>
      <c r="N13" s="33">
        <v>4</v>
      </c>
      <c r="O13" s="33">
        <v>669.82</v>
      </c>
    </row>
    <row r="14" spans="1:18">
      <c r="A14" s="137">
        <v>45626</v>
      </c>
      <c r="B14" s="33">
        <f>H14+J14+L14+N14</f>
        <v>22</v>
      </c>
      <c r="C14" s="237">
        <f>I14+K14+M14+O14</f>
        <v>36645.848742200011</v>
      </c>
      <c r="D14" s="190">
        <v>8</v>
      </c>
      <c r="E14" s="190">
        <v>35728.850000000006</v>
      </c>
      <c r="F14" s="191">
        <v>4</v>
      </c>
      <c r="G14" s="191">
        <v>119.77120000000001</v>
      </c>
      <c r="H14" s="33">
        <f>D14+F14</f>
        <v>12</v>
      </c>
      <c r="I14" s="33">
        <f>E14+G14</f>
        <v>35848.621200000009</v>
      </c>
      <c r="J14" s="190">
        <v>6</v>
      </c>
      <c r="K14" s="190">
        <v>416.9275422</v>
      </c>
      <c r="L14" s="33">
        <v>0</v>
      </c>
      <c r="M14" s="33">
        <v>0</v>
      </c>
      <c r="N14" s="33">
        <v>4</v>
      </c>
      <c r="O14" s="33">
        <v>380.3</v>
      </c>
    </row>
    <row r="15" spans="1:18">
      <c r="A15" s="137" t="s">
        <v>1452</v>
      </c>
      <c r="B15" s="33">
        <f>H15+J15+L15+N15</f>
        <v>51</v>
      </c>
      <c r="C15" s="237">
        <f>I15+K15+M15+O15</f>
        <v>31840.437366220001</v>
      </c>
      <c r="D15" s="135">
        <v>15</v>
      </c>
      <c r="E15" s="190">
        <v>26024.73</v>
      </c>
      <c r="F15" s="192">
        <v>19</v>
      </c>
      <c r="G15" s="192">
        <v>1006.1799999999998</v>
      </c>
      <c r="H15" s="33">
        <f>D15+F15</f>
        <v>34</v>
      </c>
      <c r="I15" s="33">
        <f>E15+G15</f>
        <v>27030.91</v>
      </c>
      <c r="J15" s="190">
        <v>14</v>
      </c>
      <c r="K15" s="190">
        <v>4087.70736622</v>
      </c>
      <c r="L15" s="33">
        <v>0</v>
      </c>
      <c r="M15" s="33">
        <v>0</v>
      </c>
      <c r="N15" s="468">
        <v>3</v>
      </c>
      <c r="O15" s="884">
        <v>721.82</v>
      </c>
      <c r="P15" s="14"/>
      <c r="Q15" s="14"/>
    </row>
    <row r="16" spans="1:18" s="232" customFormat="1">
      <c r="A16" s="413" t="s">
        <v>1422</v>
      </c>
      <c r="B16" s="37"/>
      <c r="C16" s="37"/>
      <c r="D16" s="414"/>
      <c r="E16" s="414"/>
      <c r="F16" s="414"/>
      <c r="G16" s="414"/>
      <c r="H16" s="37"/>
      <c r="I16" s="37"/>
      <c r="J16" s="414"/>
      <c r="K16" s="414"/>
      <c r="L16" s="414"/>
      <c r="M16" s="414"/>
      <c r="N16" s="37"/>
      <c r="O16" s="415"/>
    </row>
    <row r="17" spans="1:15">
      <c r="A17" s="1518" t="s">
        <v>761</v>
      </c>
      <c r="B17" s="1519"/>
      <c r="C17" s="1519"/>
      <c r="D17" s="1519"/>
      <c r="E17" s="1519"/>
      <c r="F17" s="1519"/>
      <c r="G17" s="1519"/>
      <c r="H17" s="1519"/>
      <c r="I17" s="1519"/>
      <c r="J17" s="1519"/>
      <c r="K17" s="1519"/>
      <c r="L17" s="1519"/>
      <c r="M17" s="1519"/>
      <c r="N17" s="1519"/>
      <c r="O17" s="1519"/>
    </row>
    <row r="18" spans="1:15" s="232" customFormat="1">
      <c r="A18" s="1456" t="s">
        <v>1453</v>
      </c>
      <c r="B18" s="1456"/>
      <c r="C18" s="1456"/>
      <c r="D18" s="1456"/>
      <c r="E18" s="1456"/>
      <c r="F18" s="1456"/>
      <c r="G18" s="1456"/>
      <c r="H18" s="1456"/>
      <c r="I18" s="1456"/>
      <c r="J18" s="1456"/>
      <c r="K18" s="1456"/>
      <c r="L18" s="1456"/>
      <c r="M18" s="1456"/>
      <c r="N18" s="1456"/>
      <c r="O18" s="1456"/>
    </row>
    <row r="19" spans="1:15" s="232" customFormat="1">
      <c r="A19" s="1456" t="s">
        <v>1454</v>
      </c>
      <c r="B19" s="1456"/>
      <c r="C19" s="1456"/>
      <c r="D19" s="1456"/>
      <c r="E19" s="1456"/>
      <c r="F19" s="1456"/>
      <c r="G19" s="1456"/>
      <c r="H19" s="1456"/>
      <c r="I19" s="1456"/>
      <c r="J19" s="1456"/>
      <c r="K19" s="1456"/>
      <c r="L19" s="1456"/>
      <c r="M19" s="1456"/>
      <c r="N19" s="1456"/>
      <c r="O19" s="1456"/>
    </row>
    <row r="20" spans="1:15">
      <c r="A20" s="188" t="s">
        <v>1460</v>
      </c>
      <c r="B20" s="188"/>
      <c r="C20" s="188"/>
      <c r="D20" s="188"/>
      <c r="E20" s="188"/>
      <c r="F20" s="188"/>
      <c r="G20" s="188"/>
      <c r="H20" s="188"/>
      <c r="I20" s="188"/>
      <c r="J20" s="188"/>
      <c r="K20" s="159"/>
      <c r="L20" s="34"/>
      <c r="M20" s="150"/>
    </row>
    <row r="21" spans="1:15">
      <c r="A21" s="189" t="s">
        <v>1461</v>
      </c>
      <c r="B21" s="189"/>
      <c r="C21" s="189"/>
      <c r="D21" s="189"/>
      <c r="E21" s="35"/>
      <c r="F21" s="35"/>
      <c r="G21" s="35"/>
      <c r="H21" s="35"/>
      <c r="I21" s="35"/>
      <c r="J21" s="32"/>
      <c r="K21" s="35"/>
      <c r="L21" s="35"/>
      <c r="M21" s="35"/>
    </row>
    <row r="22" spans="1:15">
      <c r="A22" s="187" t="s">
        <v>127</v>
      </c>
      <c r="B22" s="187"/>
      <c r="C22" s="187"/>
      <c r="D22" s="187"/>
      <c r="E22" s="187"/>
      <c r="F22" s="187"/>
      <c r="G22" s="187"/>
      <c r="H22" s="187"/>
      <c r="I22" s="187"/>
      <c r="K22" s="187"/>
      <c r="L22" s="187"/>
      <c r="M22" s="187"/>
    </row>
    <row r="23" spans="1:15">
      <c r="A23" s="189"/>
    </row>
  </sheetData>
  <mergeCells count="12">
    <mergeCell ref="H3:I3"/>
    <mergeCell ref="A1:O1"/>
    <mergeCell ref="A17:O17"/>
    <mergeCell ref="D3:E3"/>
    <mergeCell ref="J3:K3"/>
    <mergeCell ref="L3:M3"/>
    <mergeCell ref="N3:O3"/>
    <mergeCell ref="B2:C3"/>
    <mergeCell ref="F3:G3"/>
    <mergeCell ref="A2:A4"/>
    <mergeCell ref="D2:M2"/>
    <mergeCell ref="N2:O2"/>
  </mergeCells>
  <printOptions horizontalCentered="1"/>
  <pageMargins left="0.7" right="0.7" top="0.75" bottom="0.75" header="0.3" footer="0.3"/>
  <pageSetup paperSize="9" scale="94"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workbookViewId="0"/>
  </sheetViews>
  <sheetFormatPr defaultColWidth="9.140625" defaultRowHeight="15"/>
  <cols>
    <col min="1" max="1" width="12.28515625" style="289" customWidth="1"/>
    <col min="2" max="2" width="8.7109375" style="289" customWidth="1"/>
    <col min="3" max="3" width="15.140625" style="289" customWidth="1"/>
    <col min="4" max="4" width="10.42578125" style="289" customWidth="1"/>
    <col min="5" max="5" width="12.7109375" style="289" customWidth="1"/>
    <col min="6" max="6" width="11.28515625" style="289" customWidth="1"/>
    <col min="7" max="7" width="11.7109375" style="289" customWidth="1"/>
    <col min="8" max="8" width="11.7109375" style="289" bestFit="1" customWidth="1"/>
    <col min="9" max="9" width="11.28515625" style="289" customWidth="1"/>
    <col min="10" max="10" width="11.7109375" style="289" bestFit="1" customWidth="1"/>
    <col min="11" max="11" width="10.7109375" style="289" customWidth="1"/>
    <col min="12" max="12" width="11.85546875" style="289" bestFit="1" customWidth="1"/>
    <col min="13" max="13" width="10.140625" style="289" customWidth="1"/>
    <col min="14" max="14" width="10.7109375" style="289" customWidth="1"/>
    <col min="15" max="15" width="10.85546875" style="236" customWidth="1"/>
    <col min="16" max="16" width="10.42578125" style="236" bestFit="1" customWidth="1"/>
    <col min="17" max="17" width="9.42578125" style="289" bestFit="1" customWidth="1"/>
    <col min="18" max="16384" width="9.140625" style="289"/>
  </cols>
  <sheetData>
    <row r="1" spans="1:16">
      <c r="A1" s="690" t="s">
        <v>62</v>
      </c>
      <c r="B1" s="690"/>
      <c r="C1" s="690"/>
      <c r="D1" s="690"/>
      <c r="E1" s="690"/>
      <c r="F1" s="690"/>
      <c r="G1" s="690"/>
      <c r="H1" s="690"/>
      <c r="I1" s="690"/>
      <c r="J1" s="690"/>
      <c r="K1" s="690"/>
      <c r="L1" s="690"/>
      <c r="M1" s="690"/>
      <c r="N1" s="690"/>
      <c r="O1" s="289"/>
      <c r="P1" s="289"/>
    </row>
    <row r="2" spans="1:16">
      <c r="A2" s="1851" t="s">
        <v>936</v>
      </c>
      <c r="B2" s="1851"/>
      <c r="C2" s="1851"/>
      <c r="D2" s="1851"/>
      <c r="E2" s="1851"/>
      <c r="F2" s="1851"/>
      <c r="G2" s="1851"/>
      <c r="H2" s="1851"/>
      <c r="I2" s="1851"/>
      <c r="J2" s="1851"/>
      <c r="K2" s="1851"/>
      <c r="L2" s="1851"/>
      <c r="M2" s="1851"/>
      <c r="N2" s="1851"/>
      <c r="O2" s="289"/>
      <c r="P2" s="289"/>
    </row>
    <row r="3" spans="1:16" ht="34.5" customHeight="1">
      <c r="A3" s="1852" t="s">
        <v>113</v>
      </c>
      <c r="B3" s="1849" t="s">
        <v>1260</v>
      </c>
      <c r="C3" s="1853" t="s">
        <v>971</v>
      </c>
      <c r="D3" s="1854"/>
      <c r="E3" s="1853" t="s">
        <v>972</v>
      </c>
      <c r="F3" s="1854"/>
      <c r="G3" s="1853" t="s">
        <v>593</v>
      </c>
      <c r="H3" s="1854"/>
      <c r="I3" s="1853" t="s">
        <v>976</v>
      </c>
      <c r="J3" s="1854"/>
      <c r="K3" s="1853" t="s">
        <v>93</v>
      </c>
      <c r="L3" s="1854"/>
      <c r="M3" s="1852" t="s">
        <v>1264</v>
      </c>
      <c r="N3" s="1852"/>
    </row>
    <row r="4" spans="1:16" ht="30">
      <c r="A4" s="1852"/>
      <c r="B4" s="1850"/>
      <c r="C4" s="1249" t="s">
        <v>473</v>
      </c>
      <c r="D4" s="1249" t="s">
        <v>1279</v>
      </c>
      <c r="E4" s="1249" t="s">
        <v>473</v>
      </c>
      <c r="F4" s="1249" t="s">
        <v>1279</v>
      </c>
      <c r="G4" s="1249" t="s">
        <v>473</v>
      </c>
      <c r="H4" s="1249" t="s">
        <v>1279</v>
      </c>
      <c r="I4" s="1249" t="s">
        <v>473</v>
      </c>
      <c r="J4" s="1249" t="s">
        <v>1279</v>
      </c>
      <c r="K4" s="1249" t="s">
        <v>473</v>
      </c>
      <c r="L4" s="1249" t="s">
        <v>1279</v>
      </c>
      <c r="M4" s="1249" t="s">
        <v>473</v>
      </c>
      <c r="N4" s="1249" t="s">
        <v>977</v>
      </c>
    </row>
    <row r="5" spans="1:16" s="691" customFormat="1" ht="15" customHeight="1">
      <c r="A5" s="1252" t="s">
        <v>476</v>
      </c>
      <c r="B5" s="1198">
        <v>254</v>
      </c>
      <c r="C5" s="1198">
        <v>0</v>
      </c>
      <c r="D5" s="1197">
        <v>0</v>
      </c>
      <c r="E5" s="1198">
        <v>101</v>
      </c>
      <c r="F5" s="1197">
        <v>10.066040000000001</v>
      </c>
      <c r="G5" s="1198">
        <v>111127</v>
      </c>
      <c r="H5" s="1197">
        <v>5419.6783786000015</v>
      </c>
      <c r="I5" s="1198">
        <v>0</v>
      </c>
      <c r="J5" s="1197">
        <v>0</v>
      </c>
      <c r="K5" s="1198">
        <v>111228</v>
      </c>
      <c r="L5" s="1197">
        <v>5429.2207350000008</v>
      </c>
      <c r="M5" s="1198">
        <v>58</v>
      </c>
      <c r="N5" s="1197">
        <v>2.4700000000000002</v>
      </c>
      <c r="O5" s="236"/>
      <c r="P5" s="236"/>
    </row>
    <row r="6" spans="1:16" s="692" customFormat="1">
      <c r="A6" s="1251" t="s">
        <v>674</v>
      </c>
      <c r="B6" s="1196">
        <v>194</v>
      </c>
      <c r="C6" s="1196">
        <v>0</v>
      </c>
      <c r="D6" s="1196">
        <v>0</v>
      </c>
      <c r="E6" s="1196">
        <v>160</v>
      </c>
      <c r="F6" s="1227">
        <v>36.765556600000004</v>
      </c>
      <c r="G6" s="1196">
        <v>2121</v>
      </c>
      <c r="H6" s="1227">
        <v>106.27312500000001</v>
      </c>
      <c r="I6" s="1196">
        <v>0</v>
      </c>
      <c r="J6" s="1196">
        <v>0</v>
      </c>
      <c r="K6" s="1196">
        <v>2281</v>
      </c>
      <c r="L6" s="1227">
        <v>143.03868160000002</v>
      </c>
      <c r="M6" s="1196">
        <v>22</v>
      </c>
      <c r="N6" s="1227">
        <v>1.35</v>
      </c>
      <c r="O6" s="236"/>
      <c r="P6" s="236"/>
    </row>
    <row r="7" spans="1:16" s="692" customFormat="1">
      <c r="A7" s="1159">
        <v>45412</v>
      </c>
      <c r="B7" s="1193">
        <v>22</v>
      </c>
      <c r="C7" s="1193">
        <v>0</v>
      </c>
      <c r="D7" s="1192">
        <v>0</v>
      </c>
      <c r="E7" s="1193">
        <v>11</v>
      </c>
      <c r="F7" s="1192">
        <v>2.6928329999999998</v>
      </c>
      <c r="G7" s="1193">
        <v>150</v>
      </c>
      <c r="H7" s="1192">
        <v>8.9870374999999996</v>
      </c>
      <c r="I7" s="1193">
        <v>0</v>
      </c>
      <c r="J7" s="1192">
        <v>0</v>
      </c>
      <c r="K7" s="1193">
        <v>161</v>
      </c>
      <c r="L7" s="1192">
        <v>11.6798705</v>
      </c>
      <c r="M7" s="1193">
        <v>13</v>
      </c>
      <c r="N7" s="1192">
        <v>1.06</v>
      </c>
      <c r="O7" s="236"/>
      <c r="P7" s="236"/>
    </row>
    <row r="8" spans="1:16" s="692" customFormat="1">
      <c r="A8" s="1159">
        <v>45443</v>
      </c>
      <c r="B8" s="1193">
        <v>23</v>
      </c>
      <c r="C8" s="1193">
        <v>0</v>
      </c>
      <c r="D8" s="1192">
        <v>0</v>
      </c>
      <c r="E8" s="1193">
        <v>14</v>
      </c>
      <c r="F8" s="1192">
        <v>3.802629</v>
      </c>
      <c r="G8" s="1193">
        <v>134</v>
      </c>
      <c r="H8" s="1192">
        <v>8.8337300000000027</v>
      </c>
      <c r="I8" s="1193">
        <v>0</v>
      </c>
      <c r="J8" s="1192">
        <v>0</v>
      </c>
      <c r="K8" s="1193">
        <v>148</v>
      </c>
      <c r="L8" s="1192">
        <v>12.636359000000002</v>
      </c>
      <c r="M8" s="1193">
        <v>25</v>
      </c>
      <c r="N8" s="1192">
        <v>1.8155399999999999</v>
      </c>
      <c r="O8" s="236"/>
      <c r="P8" s="236"/>
    </row>
    <row r="9" spans="1:16" s="692" customFormat="1">
      <c r="A9" s="1159">
        <v>45473</v>
      </c>
      <c r="B9" s="1193">
        <v>20</v>
      </c>
      <c r="C9" s="1193">
        <v>0</v>
      </c>
      <c r="D9" s="1192">
        <v>0</v>
      </c>
      <c r="E9" s="1193">
        <v>10</v>
      </c>
      <c r="F9" s="1192">
        <v>2.7018900000000001</v>
      </c>
      <c r="G9" s="1193">
        <v>127</v>
      </c>
      <c r="H9" s="1192">
        <v>8.2868699999999986</v>
      </c>
      <c r="I9" s="1193">
        <v>0</v>
      </c>
      <c r="J9" s="1192">
        <v>0</v>
      </c>
      <c r="K9" s="1193">
        <v>137</v>
      </c>
      <c r="L9" s="1192">
        <v>10.988759999999999</v>
      </c>
      <c r="M9" s="1193">
        <v>16</v>
      </c>
      <c r="N9" s="1192">
        <v>1.2877529999999999</v>
      </c>
      <c r="O9" s="236"/>
      <c r="P9" s="236"/>
    </row>
    <row r="10" spans="1:16" s="692" customFormat="1">
      <c r="A10" s="1159">
        <v>45504</v>
      </c>
      <c r="B10" s="1250">
        <v>23</v>
      </c>
      <c r="C10" s="1193">
        <v>0</v>
      </c>
      <c r="D10" s="1192">
        <v>0</v>
      </c>
      <c r="E10" s="1193">
        <v>14</v>
      </c>
      <c r="F10" s="1192">
        <v>3.74</v>
      </c>
      <c r="G10" s="1193">
        <v>130</v>
      </c>
      <c r="H10" s="1192">
        <v>7.39</v>
      </c>
      <c r="I10" s="1193">
        <v>0</v>
      </c>
      <c r="J10" s="1192">
        <v>0</v>
      </c>
      <c r="K10" s="1193">
        <v>144</v>
      </c>
      <c r="L10" s="1192">
        <v>11.129999999999999</v>
      </c>
      <c r="M10" s="1193">
        <v>54</v>
      </c>
      <c r="N10" s="1192">
        <v>2.39</v>
      </c>
      <c r="O10" s="236"/>
      <c r="P10" s="236"/>
    </row>
    <row r="11" spans="1:16" s="692" customFormat="1">
      <c r="A11" s="1159">
        <v>45535</v>
      </c>
      <c r="B11" s="1250">
        <v>21</v>
      </c>
      <c r="C11" s="1193">
        <v>0</v>
      </c>
      <c r="D11" s="1192">
        <v>0</v>
      </c>
      <c r="E11" s="1193">
        <v>12</v>
      </c>
      <c r="F11" s="1192">
        <v>3.0004200000000005</v>
      </c>
      <c r="G11" s="1193">
        <v>274</v>
      </c>
      <c r="H11" s="1192">
        <v>14.536702500000002</v>
      </c>
      <c r="I11" s="1193">
        <v>0</v>
      </c>
      <c r="J11" s="1192">
        <v>0</v>
      </c>
      <c r="K11" s="1193">
        <v>286</v>
      </c>
      <c r="L11" s="1192">
        <v>17.537122500000002</v>
      </c>
      <c r="M11" s="1193">
        <v>59</v>
      </c>
      <c r="N11" s="1192">
        <v>2.4562050000000002</v>
      </c>
      <c r="O11" s="236"/>
      <c r="P11" s="236"/>
    </row>
    <row r="12" spans="1:16" s="692" customFormat="1">
      <c r="A12" s="1159">
        <v>45565</v>
      </c>
      <c r="B12" s="1193">
        <v>21</v>
      </c>
      <c r="C12" s="1193">
        <v>0</v>
      </c>
      <c r="D12" s="1192">
        <v>0</v>
      </c>
      <c r="E12" s="1193">
        <v>14</v>
      </c>
      <c r="F12" s="1192">
        <v>3.643713</v>
      </c>
      <c r="G12" s="1193">
        <v>709</v>
      </c>
      <c r="H12" s="1192">
        <v>24.932912499999997</v>
      </c>
      <c r="I12" s="1193">
        <v>0</v>
      </c>
      <c r="J12" s="1192">
        <v>0</v>
      </c>
      <c r="K12" s="1193">
        <v>723</v>
      </c>
      <c r="L12" s="1192">
        <v>28.576625499999999</v>
      </c>
      <c r="M12" s="1193">
        <v>41</v>
      </c>
      <c r="N12" s="1192">
        <v>2.1578409999999999</v>
      </c>
      <c r="O12" s="236"/>
      <c r="P12" s="236"/>
    </row>
    <row r="13" spans="1:16" s="692" customFormat="1">
      <c r="A13" s="1159">
        <v>45596</v>
      </c>
      <c r="B13" s="1193">
        <v>22</v>
      </c>
      <c r="C13" s="1193">
        <v>0</v>
      </c>
      <c r="D13" s="1192">
        <v>0</v>
      </c>
      <c r="E13" s="1193">
        <v>27</v>
      </c>
      <c r="F13" s="1192">
        <v>7.7331899999999996</v>
      </c>
      <c r="G13" s="1193">
        <v>240</v>
      </c>
      <c r="H13" s="1192">
        <v>12.386222500000006</v>
      </c>
      <c r="I13" s="1193">
        <v>0</v>
      </c>
      <c r="J13" s="1192">
        <v>0</v>
      </c>
      <c r="K13" s="1193">
        <v>267</v>
      </c>
      <c r="L13" s="1192">
        <v>20.119412500000006</v>
      </c>
      <c r="M13" s="1193">
        <v>42</v>
      </c>
      <c r="N13" s="1192">
        <v>5.935905</v>
      </c>
      <c r="O13" s="236"/>
      <c r="P13" s="236"/>
    </row>
    <row r="14" spans="1:16" s="692" customFormat="1">
      <c r="A14" s="1159">
        <v>45626</v>
      </c>
      <c r="B14" s="1193">
        <v>21</v>
      </c>
      <c r="C14" s="1193">
        <v>0</v>
      </c>
      <c r="D14" s="1192">
        <v>0</v>
      </c>
      <c r="E14" s="1193">
        <v>48</v>
      </c>
      <c r="F14" s="1192">
        <v>6.7243615999999999</v>
      </c>
      <c r="G14" s="1193">
        <v>125</v>
      </c>
      <c r="H14" s="1192">
        <v>7.1570199999999993</v>
      </c>
      <c r="I14" s="1193">
        <v>0</v>
      </c>
      <c r="J14" s="1192">
        <v>0</v>
      </c>
      <c r="K14" s="1193">
        <v>173</v>
      </c>
      <c r="L14" s="1192">
        <v>13.881381599999999</v>
      </c>
      <c r="M14" s="1193">
        <v>32</v>
      </c>
      <c r="N14" s="1192">
        <v>1.85408</v>
      </c>
      <c r="O14" s="236"/>
      <c r="P14" s="236"/>
    </row>
    <row r="15" spans="1:16" s="692" customFormat="1">
      <c r="A15" s="1159" t="s">
        <v>1452</v>
      </c>
      <c r="B15" s="1193">
        <v>21</v>
      </c>
      <c r="C15" s="1193">
        <v>0</v>
      </c>
      <c r="D15" s="1192">
        <v>0</v>
      </c>
      <c r="E15" s="1193">
        <v>10</v>
      </c>
      <c r="F15" s="1192">
        <v>2.7265199999999998</v>
      </c>
      <c r="G15" s="1193">
        <v>232</v>
      </c>
      <c r="H15" s="1192">
        <v>13.762630000000001</v>
      </c>
      <c r="I15" s="1193"/>
      <c r="J15" s="1192"/>
      <c r="K15" s="1193">
        <v>242</v>
      </c>
      <c r="L15" s="1192">
        <v>16.489150000000002</v>
      </c>
      <c r="M15" s="1193">
        <v>22</v>
      </c>
      <c r="N15" s="1192">
        <v>1.35</v>
      </c>
      <c r="O15" s="236"/>
      <c r="P15" s="236"/>
    </row>
    <row r="16" spans="1:16">
      <c r="B16" s="571"/>
      <c r="C16" s="571"/>
      <c r="D16" s="571"/>
      <c r="E16" s="571"/>
      <c r="F16" s="571"/>
      <c r="G16" s="571"/>
      <c r="H16" s="571"/>
      <c r="I16" s="571"/>
      <c r="J16" s="571"/>
      <c r="K16" s="571"/>
      <c r="L16" s="571"/>
    </row>
    <row r="17" spans="1:14">
      <c r="A17" s="1843" t="s">
        <v>964</v>
      </c>
      <c r="B17" s="1844"/>
      <c r="C17" s="1844"/>
      <c r="D17" s="1844"/>
      <c r="E17" s="1844"/>
      <c r="F17" s="1844"/>
      <c r="G17" s="1844"/>
      <c r="H17" s="1844"/>
      <c r="I17" s="1844"/>
      <c r="J17" s="1844"/>
      <c r="K17" s="1844"/>
      <c r="L17" s="1844"/>
      <c r="M17" s="1844"/>
      <c r="N17" s="1845"/>
    </row>
    <row r="18" spans="1:14" ht="28.5" customHeight="1">
      <c r="A18" s="1805" t="s">
        <v>113</v>
      </c>
      <c r="B18" s="1805" t="s">
        <v>1260</v>
      </c>
      <c r="C18" s="1846" t="s">
        <v>965</v>
      </c>
      <c r="D18" s="1847"/>
      <c r="E18" s="1847"/>
      <c r="F18" s="1848"/>
      <c r="G18" s="1832" t="s">
        <v>593</v>
      </c>
      <c r="H18" s="1832"/>
      <c r="I18" s="1832"/>
      <c r="J18" s="1832"/>
      <c r="K18" s="1846" t="s">
        <v>93</v>
      </c>
      <c r="L18" s="1848"/>
      <c r="M18" s="1846" t="s">
        <v>1264</v>
      </c>
      <c r="N18" s="1848"/>
    </row>
    <row r="19" spans="1:14" ht="21" customHeight="1">
      <c r="A19" s="1810"/>
      <c r="B19" s="1810"/>
      <c r="C19" s="1800" t="s">
        <v>966</v>
      </c>
      <c r="D19" s="1801"/>
      <c r="E19" s="1800" t="s">
        <v>967</v>
      </c>
      <c r="F19" s="1801"/>
      <c r="G19" s="1835" t="s">
        <v>966</v>
      </c>
      <c r="H19" s="1835"/>
      <c r="I19" s="1835" t="s">
        <v>967</v>
      </c>
      <c r="J19" s="1835"/>
      <c r="K19" s="1849" t="s">
        <v>473</v>
      </c>
      <c r="L19" s="1849" t="s">
        <v>1280</v>
      </c>
      <c r="M19" s="1805" t="s">
        <v>473</v>
      </c>
      <c r="N19" s="1805" t="s">
        <v>1269</v>
      </c>
    </row>
    <row r="20" spans="1:14" ht="45" customHeight="1">
      <c r="A20" s="1806"/>
      <c r="B20" s="1806"/>
      <c r="C20" s="1249" t="s">
        <v>473</v>
      </c>
      <c r="D20" s="1249" t="s">
        <v>1279</v>
      </c>
      <c r="E20" s="1249" t="s">
        <v>473</v>
      </c>
      <c r="F20" s="1249" t="s">
        <v>1279</v>
      </c>
      <c r="G20" s="1249" t="s">
        <v>978</v>
      </c>
      <c r="H20" s="1249" t="s">
        <v>974</v>
      </c>
      <c r="I20" s="1249" t="s">
        <v>978</v>
      </c>
      <c r="J20" s="1249" t="s">
        <v>974</v>
      </c>
      <c r="K20" s="1850"/>
      <c r="L20" s="1850"/>
      <c r="M20" s="1806"/>
      <c r="N20" s="1806"/>
    </row>
    <row r="21" spans="1:14">
      <c r="A21" s="1112" t="s">
        <v>476</v>
      </c>
      <c r="B21" s="1248">
        <v>254</v>
      </c>
      <c r="C21" s="1248">
        <v>32528</v>
      </c>
      <c r="D21" s="1247">
        <v>3319.1884190000005</v>
      </c>
      <c r="E21" s="1248">
        <v>29940</v>
      </c>
      <c r="F21" s="1247">
        <v>2809.4286369999995</v>
      </c>
      <c r="G21" s="1248">
        <v>1367980</v>
      </c>
      <c r="H21" s="1247">
        <v>97565.700477249979</v>
      </c>
      <c r="I21" s="1248">
        <v>1668686</v>
      </c>
      <c r="J21" s="1247">
        <v>92575.582914250001</v>
      </c>
      <c r="K21" s="1248">
        <v>3099134</v>
      </c>
      <c r="L21" s="1247">
        <v>196270.16888349998</v>
      </c>
      <c r="M21" s="1248">
        <v>439</v>
      </c>
      <c r="N21" s="1247">
        <v>33.009750000000004</v>
      </c>
    </row>
    <row r="22" spans="1:14">
      <c r="A22" s="1110" t="s">
        <v>674</v>
      </c>
      <c r="B22" s="1196">
        <v>194</v>
      </c>
      <c r="C22" s="1196">
        <v>26792</v>
      </c>
      <c r="D22" s="1195">
        <v>7435.6781524999988</v>
      </c>
      <c r="E22" s="1196">
        <v>22663</v>
      </c>
      <c r="F22" s="1195">
        <v>5919.7358345000002</v>
      </c>
      <c r="G22" s="1196">
        <v>6207455</v>
      </c>
      <c r="H22" s="1195">
        <v>447508.47738799994</v>
      </c>
      <c r="I22" s="1196">
        <v>5558171</v>
      </c>
      <c r="J22" s="1195">
        <v>311504.67323024996</v>
      </c>
      <c r="K22" s="1196">
        <v>11815081</v>
      </c>
      <c r="L22" s="1195">
        <v>772368.56460524991</v>
      </c>
      <c r="M22" s="1196">
        <v>2565</v>
      </c>
      <c r="N22" s="1195">
        <v>153.94</v>
      </c>
    </row>
    <row r="23" spans="1:14">
      <c r="A23" s="1232">
        <v>45412</v>
      </c>
      <c r="B23" s="1218">
        <v>22</v>
      </c>
      <c r="C23" s="1218">
        <v>4206</v>
      </c>
      <c r="D23" s="1238">
        <v>1093.7545334999998</v>
      </c>
      <c r="E23" s="1218">
        <v>2232</v>
      </c>
      <c r="F23" s="1238">
        <v>533.39063399999986</v>
      </c>
      <c r="G23" s="1218">
        <v>469918</v>
      </c>
      <c r="H23" s="1238">
        <v>38033.995651250014</v>
      </c>
      <c r="I23" s="1218">
        <v>1253338</v>
      </c>
      <c r="J23" s="1238">
        <v>75683.183141000016</v>
      </c>
      <c r="K23" s="1218">
        <v>1729694</v>
      </c>
      <c r="L23" s="1238">
        <v>115344.32395975004</v>
      </c>
      <c r="M23" s="1218">
        <v>407</v>
      </c>
      <c r="N23" s="1238">
        <v>28.34</v>
      </c>
    </row>
    <row r="24" spans="1:14">
      <c r="A24" s="1232">
        <v>45443</v>
      </c>
      <c r="B24" s="1218">
        <v>23</v>
      </c>
      <c r="C24" s="1218">
        <v>2462</v>
      </c>
      <c r="D24" s="1238">
        <v>701.78770499999973</v>
      </c>
      <c r="E24" s="1218">
        <v>933</v>
      </c>
      <c r="F24" s="1238">
        <v>243.88474349999993</v>
      </c>
      <c r="G24" s="1218">
        <v>1267891</v>
      </c>
      <c r="H24" s="1238">
        <v>95694.799223999958</v>
      </c>
      <c r="I24" s="1218">
        <v>296748</v>
      </c>
      <c r="J24" s="1238">
        <v>17266.392479000016</v>
      </c>
      <c r="K24" s="1218">
        <v>1568034</v>
      </c>
      <c r="L24" s="1238">
        <v>113906.86415149998</v>
      </c>
      <c r="M24" s="1218">
        <v>799</v>
      </c>
      <c r="N24" s="1238">
        <v>51.811</v>
      </c>
    </row>
    <row r="25" spans="1:14">
      <c r="A25" s="1232">
        <v>45473</v>
      </c>
      <c r="B25" s="1246">
        <v>20</v>
      </c>
      <c r="C25" s="1240">
        <v>449</v>
      </c>
      <c r="D25" s="1238">
        <v>124.547025</v>
      </c>
      <c r="E25" s="1240">
        <v>995</v>
      </c>
      <c r="F25" s="1238">
        <v>261.63831749999997</v>
      </c>
      <c r="G25" s="1240">
        <v>444730</v>
      </c>
      <c r="H25" s="1238">
        <v>31976.810883750004</v>
      </c>
      <c r="I25" s="1240">
        <v>430453</v>
      </c>
      <c r="J25" s="1238">
        <v>25100.489501999993</v>
      </c>
      <c r="K25" s="1240">
        <v>876627</v>
      </c>
      <c r="L25" s="1238">
        <v>57463.485728250002</v>
      </c>
      <c r="M25" s="1240">
        <v>790</v>
      </c>
      <c r="N25" s="1238">
        <v>53.170999999999992</v>
      </c>
    </row>
    <row r="26" spans="1:14">
      <c r="A26" s="1232">
        <v>45504</v>
      </c>
      <c r="B26" s="1243">
        <v>23</v>
      </c>
      <c r="C26" s="1242">
        <v>1006</v>
      </c>
      <c r="D26" s="1241">
        <v>284</v>
      </c>
      <c r="E26" s="1242">
        <v>1887</v>
      </c>
      <c r="F26" s="1241">
        <v>509</v>
      </c>
      <c r="G26" s="1240">
        <v>632321</v>
      </c>
      <c r="H26" s="1238">
        <v>47656</v>
      </c>
      <c r="I26" s="1240">
        <v>521799</v>
      </c>
      <c r="J26" s="1238">
        <v>31323</v>
      </c>
      <c r="K26" s="1240">
        <v>1157013</v>
      </c>
      <c r="L26" s="1238">
        <v>79772</v>
      </c>
      <c r="M26" s="1240">
        <v>937</v>
      </c>
      <c r="N26" s="1238">
        <v>63.04</v>
      </c>
    </row>
    <row r="27" spans="1:14">
      <c r="A27" s="1232">
        <v>45535</v>
      </c>
      <c r="B27" s="1243">
        <v>21</v>
      </c>
      <c r="C27" s="1242">
        <v>5357</v>
      </c>
      <c r="D27" s="1241">
        <v>1400.7770384999999</v>
      </c>
      <c r="E27" s="1242">
        <v>4812</v>
      </c>
      <c r="F27" s="1241">
        <v>1202.3317635000005</v>
      </c>
      <c r="G27" s="1240">
        <v>641538</v>
      </c>
      <c r="H27" s="1238">
        <v>46803.573126000032</v>
      </c>
      <c r="I27" s="1240">
        <v>349131</v>
      </c>
      <c r="J27" s="1238">
        <v>20324.353872999989</v>
      </c>
      <c r="K27" s="1240">
        <v>1000838</v>
      </c>
      <c r="L27" s="1238">
        <v>69731.03580100002</v>
      </c>
      <c r="M27" s="1239">
        <v>1643</v>
      </c>
      <c r="N27" s="1238">
        <v>101.61699999999999</v>
      </c>
    </row>
    <row r="28" spans="1:14">
      <c r="A28" s="1232">
        <v>45565</v>
      </c>
      <c r="B28" s="1218">
        <v>21</v>
      </c>
      <c r="C28" s="1218">
        <v>5831</v>
      </c>
      <c r="D28" s="1238">
        <v>1640.4681600000004</v>
      </c>
      <c r="E28" s="1218">
        <v>4646</v>
      </c>
      <c r="F28" s="1238">
        <v>1201.1439015000001</v>
      </c>
      <c r="G28" s="1218">
        <v>685232</v>
      </c>
      <c r="H28" s="1238">
        <v>46868.919709000016</v>
      </c>
      <c r="I28" s="1218">
        <v>363500</v>
      </c>
      <c r="J28" s="1238">
        <v>18981.561702250008</v>
      </c>
      <c r="K28" s="1218">
        <v>1059209</v>
      </c>
      <c r="L28" s="1238">
        <v>68692.093472750028</v>
      </c>
      <c r="M28" s="1239">
        <v>2014</v>
      </c>
      <c r="N28" s="1238">
        <v>118.45172049999999</v>
      </c>
    </row>
    <row r="29" spans="1:14">
      <c r="A29" s="1232">
        <v>45596</v>
      </c>
      <c r="B29" s="1243">
        <v>22</v>
      </c>
      <c r="C29" s="1242">
        <v>2971</v>
      </c>
      <c r="D29" s="1241">
        <v>908.62622849999968</v>
      </c>
      <c r="E29" s="1242">
        <v>2966</v>
      </c>
      <c r="F29" s="1241">
        <v>850.51329299999986</v>
      </c>
      <c r="G29" s="1240">
        <v>488693</v>
      </c>
      <c r="H29" s="1238">
        <v>34289.813488249987</v>
      </c>
      <c r="I29" s="1240">
        <v>928549</v>
      </c>
      <c r="J29" s="1238">
        <v>49169.824070249961</v>
      </c>
      <c r="K29" s="1240">
        <v>1423179</v>
      </c>
      <c r="L29" s="1238">
        <v>85218.777079999942</v>
      </c>
      <c r="M29" s="1239">
        <v>1126</v>
      </c>
      <c r="N29" s="1238">
        <v>66.525999999999996</v>
      </c>
    </row>
    <row r="30" spans="1:14">
      <c r="A30" s="1232">
        <v>45626</v>
      </c>
      <c r="B30" s="1218">
        <v>21</v>
      </c>
      <c r="C30" s="1218">
        <v>1737</v>
      </c>
      <c r="D30" s="1238">
        <v>489.40648349999998</v>
      </c>
      <c r="E30" s="1218">
        <v>1417</v>
      </c>
      <c r="F30" s="1238">
        <v>376.59309449999967</v>
      </c>
      <c r="G30" s="1218">
        <v>640102</v>
      </c>
      <c r="H30" s="1238">
        <v>44823.996712999986</v>
      </c>
      <c r="I30" s="1218">
        <v>658222</v>
      </c>
      <c r="J30" s="1238">
        <v>33450.912210500042</v>
      </c>
      <c r="K30" s="1218">
        <v>1301478</v>
      </c>
      <c r="L30" s="1238">
        <v>79140.908501500031</v>
      </c>
      <c r="M30" s="1245">
        <v>1636</v>
      </c>
      <c r="N30" s="1244">
        <v>96.92649999999999</v>
      </c>
    </row>
    <row r="31" spans="1:14">
      <c r="A31" s="1232" t="s">
        <v>1452</v>
      </c>
      <c r="B31" s="1243">
        <v>21</v>
      </c>
      <c r="C31" s="1242">
        <v>2773</v>
      </c>
      <c r="D31" s="1241">
        <v>792.31097849999958</v>
      </c>
      <c r="E31" s="1242">
        <v>2775</v>
      </c>
      <c r="F31" s="1241">
        <v>741.2400869999999</v>
      </c>
      <c r="G31" s="1240">
        <v>937030</v>
      </c>
      <c r="H31" s="1238">
        <v>61360.568592749943</v>
      </c>
      <c r="I31" s="1240">
        <v>756431</v>
      </c>
      <c r="J31" s="1238">
        <v>40204.956252249947</v>
      </c>
      <c r="K31" s="1240">
        <v>1699009</v>
      </c>
      <c r="L31" s="1238">
        <v>103099.07591049989</v>
      </c>
      <c r="M31" s="1239">
        <v>2565</v>
      </c>
      <c r="N31" s="1238">
        <v>153.94</v>
      </c>
    </row>
    <row r="32" spans="1:14">
      <c r="A32" s="675"/>
      <c r="B32" s="685"/>
      <c r="C32" s="685"/>
      <c r="D32" s="693"/>
      <c r="E32" s="685"/>
      <c r="F32" s="693"/>
      <c r="G32" s="685"/>
      <c r="H32" s="693"/>
      <c r="I32" s="685"/>
      <c r="J32" s="693"/>
      <c r="K32" s="685"/>
      <c r="L32" s="693"/>
      <c r="M32" s="685"/>
      <c r="N32" s="693"/>
    </row>
    <row r="33" spans="1:17" s="236" customFormat="1">
      <c r="A33" s="504" t="s">
        <v>1422</v>
      </c>
      <c r="B33" s="289"/>
      <c r="C33" s="289"/>
      <c r="D33" s="289"/>
      <c r="E33" s="289"/>
      <c r="F33" s="289"/>
      <c r="G33" s="289"/>
      <c r="H33" s="289"/>
      <c r="I33" s="289"/>
      <c r="J33" s="289"/>
      <c r="K33" s="289"/>
      <c r="L33" s="289"/>
      <c r="M33" s="289"/>
      <c r="N33" s="289"/>
      <c r="Q33" s="289"/>
    </row>
    <row r="34" spans="1:17">
      <c r="A34" s="662" t="s">
        <v>261</v>
      </c>
    </row>
    <row r="35" spans="1:17">
      <c r="L35" s="694"/>
    </row>
    <row r="36" spans="1:17">
      <c r="B36" s="571"/>
      <c r="C36" s="571"/>
      <c r="D36" s="571"/>
      <c r="E36" s="571"/>
      <c r="F36" s="571"/>
      <c r="G36" s="571"/>
      <c r="H36" s="571"/>
      <c r="I36" s="571"/>
      <c r="J36" s="571"/>
      <c r="K36" s="571"/>
      <c r="L36" s="571"/>
    </row>
    <row r="37" spans="1:17">
      <c r="B37" s="571"/>
      <c r="C37" s="571"/>
      <c r="D37" s="571"/>
      <c r="E37" s="571"/>
      <c r="F37" s="571"/>
      <c r="G37" s="571"/>
      <c r="H37" s="571"/>
      <c r="I37" s="571"/>
      <c r="J37" s="571"/>
      <c r="K37" s="571"/>
      <c r="L37" s="571"/>
      <c r="M37" s="571"/>
      <c r="N37" s="571"/>
    </row>
    <row r="39" spans="1:17">
      <c r="B39" s="571"/>
      <c r="C39" s="571"/>
      <c r="D39" s="571"/>
      <c r="E39" s="571"/>
      <c r="F39" s="571"/>
      <c r="G39" s="571"/>
      <c r="H39" s="571"/>
      <c r="I39" s="571"/>
      <c r="J39" s="571"/>
      <c r="K39" s="571"/>
      <c r="L39" s="571"/>
    </row>
  </sheetData>
  <mergeCells count="24">
    <mergeCell ref="A2:N2"/>
    <mergeCell ref="A3:A4"/>
    <mergeCell ref="B3:B4"/>
    <mergeCell ref="C3:D3"/>
    <mergeCell ref="E3:F3"/>
    <mergeCell ref="G3:H3"/>
    <mergeCell ref="I3:J3"/>
    <mergeCell ref="K3:L3"/>
    <mergeCell ref="M3:N3"/>
    <mergeCell ref="A17:N17"/>
    <mergeCell ref="A18:A20"/>
    <mergeCell ref="B18:B20"/>
    <mergeCell ref="C18:F18"/>
    <mergeCell ref="G18:J18"/>
    <mergeCell ref="K18:L18"/>
    <mergeCell ref="M18:N18"/>
    <mergeCell ref="C19:D19"/>
    <mergeCell ref="E19:F19"/>
    <mergeCell ref="G19:H19"/>
    <mergeCell ref="I19:J19"/>
    <mergeCell ref="K19:K20"/>
    <mergeCell ref="L19:L20"/>
    <mergeCell ref="M19:M20"/>
    <mergeCell ref="N19:N20"/>
  </mergeCells>
  <printOptions horizontalCentered="1"/>
  <pageMargins left="0.7" right="0.7" top="0.75" bottom="0.75" header="0.3" footer="0.3"/>
  <pageSetup scale="76"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8"/>
  <sheetViews>
    <sheetView zoomScale="90" zoomScaleNormal="90" workbookViewId="0">
      <pane ySplit="2" topLeftCell="A3" activePane="bottomLeft" state="frozen"/>
      <selection pane="bottomLeft" activeCell="A3" sqref="A3:G3"/>
    </sheetView>
  </sheetViews>
  <sheetFormatPr defaultColWidth="9.140625" defaultRowHeight="15"/>
  <cols>
    <col min="1" max="1" width="13.140625" style="236" customWidth="1"/>
    <col min="2" max="2" width="13.85546875" style="236" customWidth="1"/>
    <col min="3" max="3" width="14" style="236" customWidth="1"/>
    <col min="4" max="4" width="12.140625" style="236" customWidth="1"/>
    <col min="5" max="5" width="23.85546875" style="236" customWidth="1"/>
    <col min="6" max="6" width="13.140625" style="236" customWidth="1"/>
    <col min="7" max="7" width="8.7109375" style="236" customWidth="1"/>
    <col min="8" max="11" width="9.28515625" style="236" bestFit="1" customWidth="1"/>
    <col min="12" max="12" width="9.7109375" style="236" bestFit="1" customWidth="1"/>
    <col min="13" max="13" width="9.28515625" style="236" bestFit="1" customWidth="1"/>
    <col min="14" max="14" width="9.5703125" style="236" bestFit="1" customWidth="1"/>
    <col min="15" max="16384" width="9.140625" style="236"/>
  </cols>
  <sheetData>
    <row r="1" spans="1:10" ht="15.75">
      <c r="A1" s="695" t="s">
        <v>1281</v>
      </c>
      <c r="B1" s="696"/>
      <c r="C1" s="696"/>
      <c r="D1" s="696"/>
      <c r="E1" s="696"/>
      <c r="F1" s="696"/>
      <c r="G1" s="696"/>
      <c r="H1" s="696"/>
      <c r="I1" s="696"/>
      <c r="J1" s="697"/>
    </row>
    <row r="2" spans="1:10" ht="35.25" customHeight="1" thickBot="1">
      <c r="A2" s="1285" t="s">
        <v>979</v>
      </c>
      <c r="B2" s="1284" t="s">
        <v>1282</v>
      </c>
      <c r="C2" s="1284" t="s">
        <v>1283</v>
      </c>
      <c r="D2" s="1284" t="s">
        <v>1284</v>
      </c>
      <c r="E2" s="1284" t="s">
        <v>1285</v>
      </c>
      <c r="F2" s="1284" t="s">
        <v>1286</v>
      </c>
      <c r="G2" s="1284" t="s">
        <v>296</v>
      </c>
      <c r="H2" s="698"/>
      <c r="I2" s="289"/>
    </row>
    <row r="3" spans="1:10">
      <c r="A3" s="1856" t="s">
        <v>73</v>
      </c>
      <c r="B3" s="1857"/>
      <c r="C3" s="1857"/>
      <c r="D3" s="1857"/>
      <c r="E3" s="1857"/>
      <c r="F3" s="1857"/>
      <c r="G3" s="1858"/>
      <c r="H3" s="698"/>
      <c r="I3" s="289"/>
    </row>
    <row r="4" spans="1:10">
      <c r="A4" s="1274" t="s">
        <v>476</v>
      </c>
      <c r="B4" s="1283">
        <v>1.5620775180048118E-5</v>
      </c>
      <c r="C4" s="1283">
        <v>1.8583842689575554</v>
      </c>
      <c r="D4" s="1283">
        <v>52.098543558254619</v>
      </c>
      <c r="E4" s="1283">
        <v>0.12731865583125868</v>
      </c>
      <c r="F4" s="1283">
        <v>0.83925304899422848</v>
      </c>
      <c r="G4" s="1282">
        <v>45.077417482594498</v>
      </c>
      <c r="H4" s="698"/>
      <c r="I4" s="289"/>
    </row>
    <row r="5" spans="1:10">
      <c r="A5" s="1274" t="s">
        <v>674</v>
      </c>
      <c r="B5" s="1283">
        <v>7.7262336930325328E-6</v>
      </c>
      <c r="C5" s="1283">
        <v>1.3863938509182316</v>
      </c>
      <c r="D5" s="1283">
        <v>55.031818862783652</v>
      </c>
      <c r="E5" s="1283">
        <v>6.1399784832860897E-2</v>
      </c>
      <c r="F5" s="1283">
        <v>1.7915948892437064</v>
      </c>
      <c r="G5" s="1282">
        <v>41.728783920208613</v>
      </c>
      <c r="H5" s="698"/>
      <c r="I5" s="289"/>
    </row>
    <row r="6" spans="1:10">
      <c r="A6" s="1259">
        <v>45412</v>
      </c>
      <c r="B6" s="1281">
        <v>2.04639223657122E-5</v>
      </c>
      <c r="C6" s="1281">
        <v>1.4985911929694009</v>
      </c>
      <c r="D6" s="1281">
        <v>53.987148120657181</v>
      </c>
      <c r="E6" s="1281">
        <v>6.1374041305228277E-2</v>
      </c>
      <c r="F6" s="1281">
        <v>1.0688517055320308</v>
      </c>
      <c r="G6" s="1280">
        <v>43.384012458043955</v>
      </c>
      <c r="H6" s="698"/>
      <c r="I6" s="289"/>
    </row>
    <row r="7" spans="1:10">
      <c r="A7" s="1259">
        <v>45443</v>
      </c>
      <c r="B7" s="1281">
        <v>2.0736362352250552E-6</v>
      </c>
      <c r="C7" s="1281">
        <v>1.1974089241918995</v>
      </c>
      <c r="D7" s="1281">
        <v>54.182427008513812</v>
      </c>
      <c r="E7" s="1281">
        <v>8.8129783954268973E-2</v>
      </c>
      <c r="F7" s="1281">
        <v>1.0387463553540826</v>
      </c>
      <c r="G7" s="1280">
        <v>43.493286586221387</v>
      </c>
      <c r="H7" s="698"/>
      <c r="I7" s="289"/>
    </row>
    <row r="8" spans="1:10">
      <c r="A8" s="1259">
        <v>45473</v>
      </c>
      <c r="B8" s="1281">
        <v>1.7483593801933231E-5</v>
      </c>
      <c r="C8" s="1281">
        <v>1.2142828498837597</v>
      </c>
      <c r="D8" s="1281">
        <v>53.77768837651363</v>
      </c>
      <c r="E8" s="1281">
        <v>5.789268656722802E-2</v>
      </c>
      <c r="F8" s="1281">
        <v>1.1848478538124383</v>
      </c>
      <c r="G8" s="1280">
        <v>43.765270613038616</v>
      </c>
      <c r="H8" s="698"/>
      <c r="I8" s="289"/>
    </row>
    <row r="9" spans="1:10">
      <c r="A9" s="1259">
        <v>45504</v>
      </c>
      <c r="B9" s="1281">
        <v>2.0387597233965888E-5</v>
      </c>
      <c r="C9" s="1281">
        <v>1.3796145560528066</v>
      </c>
      <c r="D9" s="1281">
        <v>53.012699864350566</v>
      </c>
      <c r="E9" s="1281">
        <v>9.8134418097890475E-2</v>
      </c>
      <c r="F9" s="1281">
        <v>1.5492222082635885</v>
      </c>
      <c r="G9" s="1280">
        <v>43.960307005931064</v>
      </c>
      <c r="H9" s="698"/>
      <c r="I9" s="289"/>
    </row>
    <row r="10" spans="1:10">
      <c r="A10" s="1259">
        <v>45535</v>
      </c>
      <c r="B10" s="1281">
        <v>2.4333964191354991E-6</v>
      </c>
      <c r="C10" s="1281">
        <v>1.4490334798293276</v>
      </c>
      <c r="D10" s="1281">
        <v>54.599836088629402</v>
      </c>
      <c r="E10" s="1281">
        <v>4.9393412342396803E-2</v>
      </c>
      <c r="F10" s="1281">
        <v>1.8482886835507886</v>
      </c>
      <c r="G10" s="1280">
        <v>42.053445902251674</v>
      </c>
      <c r="H10" s="698"/>
      <c r="I10" s="289"/>
    </row>
    <row r="11" spans="1:10">
      <c r="A11" s="1259">
        <v>45565</v>
      </c>
      <c r="B11" s="1281">
        <v>5.6521107412857584E-7</v>
      </c>
      <c r="C11" s="1281">
        <v>1.2961738754154928</v>
      </c>
      <c r="D11" s="1281">
        <v>56.672913498780261</v>
      </c>
      <c r="E11" s="1281">
        <v>5.4782518148838083E-2</v>
      </c>
      <c r="F11" s="1281">
        <v>1.7434269998048109</v>
      </c>
      <c r="G11" s="1280">
        <v>40.232700564400758</v>
      </c>
      <c r="H11" s="698"/>
      <c r="I11" s="289"/>
    </row>
    <row r="12" spans="1:10">
      <c r="A12" s="1259">
        <v>45596</v>
      </c>
      <c r="B12" s="1281">
        <v>7.718918621844861E-7</v>
      </c>
      <c r="C12" s="1281">
        <v>1.4080548106737816</v>
      </c>
      <c r="D12" s="1281">
        <v>55.2658245605801</v>
      </c>
      <c r="E12" s="1281">
        <v>3.352282249360812E-2</v>
      </c>
      <c r="F12" s="1281">
        <v>2.4332885290539759</v>
      </c>
      <c r="G12" s="1280">
        <v>40.859307292333654</v>
      </c>
      <c r="H12" s="698"/>
      <c r="I12" s="289"/>
    </row>
    <row r="13" spans="1:10">
      <c r="A13" s="1259">
        <v>45626</v>
      </c>
      <c r="B13" s="1281">
        <v>1.0000000000000001E-5</v>
      </c>
      <c r="C13" s="1281">
        <v>1.61</v>
      </c>
      <c r="D13" s="1281">
        <v>57.38</v>
      </c>
      <c r="E13" s="1281">
        <v>0.08</v>
      </c>
      <c r="F13" s="1281">
        <v>2.2799999999999998</v>
      </c>
      <c r="G13" s="1280">
        <v>38.65</v>
      </c>
      <c r="H13" s="698"/>
      <c r="I13" s="289"/>
    </row>
    <row r="14" spans="1:10" ht="15.75" thickBot="1">
      <c r="A14" s="1256" t="s">
        <v>1452</v>
      </c>
      <c r="B14" s="1279">
        <v>3.5557058995805085E-6</v>
      </c>
      <c r="C14" s="1279">
        <v>1.3787979533028916</v>
      </c>
      <c r="D14" s="1279">
        <v>55.157177119910727</v>
      </c>
      <c r="E14" s="1279">
        <v>3.1114006935062593E-2</v>
      </c>
      <c r="F14" s="1279">
        <v>2.4718972092754816</v>
      </c>
      <c r="G14" s="1278">
        <v>40.961009661021805</v>
      </c>
      <c r="H14" s="698"/>
      <c r="I14" s="289"/>
    </row>
    <row r="15" spans="1:10">
      <c r="A15" s="500"/>
      <c r="B15" s="1277"/>
      <c r="C15" s="1277"/>
      <c r="D15" s="1277"/>
      <c r="E15" s="1277"/>
      <c r="F15" s="1277"/>
      <c r="G15" s="1277"/>
      <c r="H15" s="698"/>
      <c r="I15" s="289"/>
    </row>
    <row r="16" spans="1:10" ht="15.75" thickBot="1">
      <c r="A16" s="500"/>
      <c r="B16" s="699"/>
      <c r="C16" s="699"/>
      <c r="D16" s="699"/>
      <c r="E16" s="699"/>
      <c r="F16" s="699"/>
      <c r="G16" s="699"/>
      <c r="H16" s="698"/>
      <c r="I16" s="289"/>
    </row>
    <row r="17" spans="1:24" s="700" customFormat="1">
      <c r="A17" s="1856" t="s">
        <v>74</v>
      </c>
      <c r="B17" s="1857"/>
      <c r="C17" s="1857"/>
      <c r="D17" s="1857"/>
      <c r="E17" s="1857"/>
      <c r="F17" s="1857"/>
      <c r="G17" s="1858"/>
      <c r="H17" s="698"/>
      <c r="I17" s="662"/>
    </row>
    <row r="18" spans="1:24" s="700" customFormat="1">
      <c r="A18" s="1276" t="s">
        <v>476</v>
      </c>
      <c r="B18" s="701">
        <v>0.40935803287414579</v>
      </c>
      <c r="C18" s="701">
        <v>5.3006490727428925</v>
      </c>
      <c r="D18" s="701">
        <v>36.346196744198778</v>
      </c>
      <c r="E18" s="701">
        <v>7.3856189843789735E-2</v>
      </c>
      <c r="F18" s="701">
        <v>7.8131563951853273E-4</v>
      </c>
      <c r="G18" s="1275">
        <v>57.869158644700846</v>
      </c>
      <c r="H18" s="702"/>
      <c r="I18" s="662"/>
    </row>
    <row r="19" spans="1:24" s="700" customFormat="1">
      <c r="A19" s="1274" t="s">
        <v>674</v>
      </c>
      <c r="B19" s="1273">
        <v>0.11934771329478039</v>
      </c>
      <c r="C19" s="1273">
        <v>6.6848749326298336</v>
      </c>
      <c r="D19" s="1273">
        <v>38.67848439381531</v>
      </c>
      <c r="E19" s="1273">
        <v>1.4372283631632697E-2</v>
      </c>
      <c r="F19" s="1273">
        <v>0</v>
      </c>
      <c r="G19" s="1272">
        <v>54.503426430476487</v>
      </c>
      <c r="H19" s="702"/>
      <c r="I19" s="662"/>
    </row>
    <row r="20" spans="1:24" s="700" customFormat="1">
      <c r="A20" s="1259">
        <v>45412</v>
      </c>
      <c r="B20" s="1264">
        <v>0.19280189841118459</v>
      </c>
      <c r="C20" s="1264">
        <v>8.0141967175694155</v>
      </c>
      <c r="D20" s="1262">
        <v>42.517111837456682</v>
      </c>
      <c r="E20" s="1262">
        <v>0.12402962931060434</v>
      </c>
      <c r="F20" s="1261">
        <v>0</v>
      </c>
      <c r="G20" s="1263">
        <v>49.151859917252118</v>
      </c>
      <c r="H20" s="702"/>
      <c r="I20" s="662"/>
    </row>
    <row r="21" spans="1:24" s="700" customFormat="1">
      <c r="A21" s="1259">
        <v>45443</v>
      </c>
      <c r="B21" s="1262">
        <v>8.9757197212749579E-2</v>
      </c>
      <c r="C21" s="1262">
        <v>3.9023546967300344</v>
      </c>
      <c r="D21" s="1262">
        <v>20.567767536692642</v>
      </c>
      <c r="E21" s="1262">
        <v>2.4200139260646858E-3</v>
      </c>
      <c r="F21" s="1262">
        <v>0</v>
      </c>
      <c r="G21" s="1263">
        <v>75.437700555438497</v>
      </c>
      <c r="H21" s="702"/>
      <c r="I21" s="662"/>
    </row>
    <row r="22" spans="1:24" s="700" customFormat="1">
      <c r="A22" s="1259">
        <v>45473</v>
      </c>
      <c r="B22" s="1262">
        <v>0.17309022387291059</v>
      </c>
      <c r="C22" s="1262">
        <v>8.5190441784481159</v>
      </c>
      <c r="D22" s="1262">
        <v>42.345400449539909</v>
      </c>
      <c r="E22" s="1262">
        <v>0</v>
      </c>
      <c r="F22" s="1262">
        <v>0</v>
      </c>
      <c r="G22" s="1263">
        <v>48.962465148139067</v>
      </c>
      <c r="H22" s="236"/>
      <c r="I22" s="662"/>
    </row>
    <row r="23" spans="1:24" s="700" customFormat="1">
      <c r="A23" s="1259">
        <v>45504</v>
      </c>
      <c r="B23" s="1262">
        <v>0.13690595229412184</v>
      </c>
      <c r="C23" s="1262">
        <v>7.7833382761724357</v>
      </c>
      <c r="D23" s="1262">
        <v>43.974285475768532</v>
      </c>
      <c r="E23" s="1262">
        <v>0</v>
      </c>
      <c r="F23" s="1262">
        <v>0</v>
      </c>
      <c r="G23" s="1263">
        <v>48.105470295764903</v>
      </c>
      <c r="H23" s="236"/>
      <c r="I23" s="662"/>
    </row>
    <row r="24" spans="1:24" s="700" customFormat="1">
      <c r="A24" s="1259">
        <v>45535</v>
      </c>
      <c r="B24" s="1262">
        <v>0.11480578899729231</v>
      </c>
      <c r="C24" s="1262">
        <v>3.3582288886419023</v>
      </c>
      <c r="D24" s="1262">
        <v>22.496835740078332</v>
      </c>
      <c r="E24" s="1262">
        <v>0</v>
      </c>
      <c r="F24" s="1262">
        <v>0</v>
      </c>
      <c r="G24" s="1263">
        <v>74.030129582282484</v>
      </c>
      <c r="H24" s="236"/>
      <c r="I24" s="662"/>
    </row>
    <row r="25" spans="1:24" s="700" customFormat="1">
      <c r="A25" s="1259">
        <v>45565</v>
      </c>
      <c r="B25" s="1262">
        <v>7.2501307560605743E-2</v>
      </c>
      <c r="C25" s="1262">
        <v>6.4866479459912449</v>
      </c>
      <c r="D25" s="1262">
        <v>46.14768377742714</v>
      </c>
      <c r="E25" s="1262">
        <v>0</v>
      </c>
      <c r="F25" s="1262">
        <v>0</v>
      </c>
      <c r="G25" s="1263">
        <v>47.293166969021016</v>
      </c>
      <c r="H25" s="236"/>
      <c r="I25" s="662"/>
    </row>
    <row r="26" spans="1:24" s="700" customFormat="1">
      <c r="A26" s="1259">
        <v>45596</v>
      </c>
      <c r="B26" s="1262">
        <v>0.05</v>
      </c>
      <c r="C26" s="1262">
        <v>7.87</v>
      </c>
      <c r="D26" s="1262">
        <v>43.16</v>
      </c>
      <c r="E26" s="1262">
        <v>0</v>
      </c>
      <c r="F26" s="1262">
        <v>0</v>
      </c>
      <c r="G26" s="1263">
        <v>48.92</v>
      </c>
      <c r="H26" s="702"/>
      <c r="I26" s="662"/>
    </row>
    <row r="27" spans="1:24" s="700" customFormat="1">
      <c r="A27" s="1259">
        <v>45626</v>
      </c>
      <c r="B27" s="1262">
        <v>0.12</v>
      </c>
      <c r="C27" s="1262">
        <v>6.98</v>
      </c>
      <c r="D27" s="1262">
        <v>46.36</v>
      </c>
      <c r="E27" s="1262">
        <v>0</v>
      </c>
      <c r="F27" s="1262">
        <v>0</v>
      </c>
      <c r="G27" s="1263">
        <v>46.55</v>
      </c>
      <c r="H27" s="702"/>
      <c r="I27" s="662"/>
    </row>
    <row r="28" spans="1:24" s="700" customFormat="1" ht="15.75" thickBot="1">
      <c r="A28" s="1256" t="s">
        <v>1452</v>
      </c>
      <c r="B28" s="1255">
        <v>0.14099999999999999</v>
      </c>
      <c r="C28" s="1255">
        <v>7.7350000000000003</v>
      </c>
      <c r="D28" s="1255">
        <v>41.94</v>
      </c>
      <c r="E28" s="1255">
        <v>0</v>
      </c>
      <c r="F28" s="1255">
        <v>0</v>
      </c>
      <c r="G28" s="1271">
        <v>50.179000000000002</v>
      </c>
      <c r="H28" s="702"/>
      <c r="I28" s="662"/>
    </row>
    <row r="29" spans="1:24" s="700" customFormat="1">
      <c r="A29" s="500"/>
      <c r="B29" s="1270"/>
      <c r="C29" s="1270"/>
      <c r="D29" s="1270"/>
      <c r="E29" s="1270"/>
      <c r="F29" s="1270"/>
      <c r="G29" s="1270"/>
      <c r="H29" s="702"/>
      <c r="I29" s="662"/>
    </row>
    <row r="30" spans="1:24" s="700" customFormat="1" ht="15.75" thickBot="1">
      <c r="A30" s="500"/>
      <c r="B30" s="703"/>
      <c r="C30" s="703"/>
      <c r="D30" s="699"/>
      <c r="E30" s="704"/>
      <c r="F30" s="705"/>
      <c r="G30" s="699"/>
      <c r="H30" s="702"/>
      <c r="I30" s="662"/>
    </row>
    <row r="31" spans="1:24" s="700" customFormat="1">
      <c r="A31" s="1856" t="s">
        <v>70</v>
      </c>
      <c r="B31" s="1857"/>
      <c r="C31" s="1857"/>
      <c r="D31" s="1857"/>
      <c r="E31" s="1857"/>
      <c r="F31" s="1857"/>
      <c r="G31" s="1858"/>
      <c r="H31" s="702"/>
      <c r="I31" s="662"/>
    </row>
    <row r="32" spans="1:24">
      <c r="A32" s="1274" t="s">
        <v>476</v>
      </c>
      <c r="B32" s="1273">
        <v>0</v>
      </c>
      <c r="C32" s="1273">
        <v>1.5405191424264499</v>
      </c>
      <c r="D32" s="1273">
        <v>6.0151927214496297</v>
      </c>
      <c r="E32" s="1273">
        <v>0</v>
      </c>
      <c r="F32" s="1273">
        <v>0</v>
      </c>
      <c r="G32" s="1272">
        <v>92.444288136123902</v>
      </c>
      <c r="H32" s="702"/>
      <c r="I32" s="662"/>
      <c r="J32" s="700"/>
      <c r="K32" s="700"/>
      <c r="L32" s="700"/>
      <c r="M32" s="700"/>
      <c r="N32" s="700"/>
      <c r="O32" s="700"/>
      <c r="P32" s="700"/>
      <c r="Q32" s="700"/>
      <c r="R32" s="700"/>
      <c r="S32" s="700"/>
      <c r="T32" s="700"/>
      <c r="U32" s="700"/>
      <c r="V32" s="700"/>
      <c r="W32" s="700"/>
      <c r="X32" s="700"/>
    </row>
    <row r="33" spans="1:24">
      <c r="A33" s="1274" t="s">
        <v>674</v>
      </c>
      <c r="B33" s="1273">
        <v>0</v>
      </c>
      <c r="C33" s="1273">
        <v>7.8292173688330662</v>
      </c>
      <c r="D33" s="1273">
        <v>77.923300595542315</v>
      </c>
      <c r="E33" s="1273">
        <v>0</v>
      </c>
      <c r="F33" s="1273">
        <v>0</v>
      </c>
      <c r="G33" s="1272">
        <v>14.247482035624616</v>
      </c>
      <c r="H33" s="702"/>
      <c r="I33" s="662"/>
      <c r="J33" s="700"/>
      <c r="K33" s="700"/>
      <c r="L33" s="700"/>
      <c r="M33" s="700"/>
      <c r="N33" s="700"/>
      <c r="O33" s="700"/>
      <c r="P33" s="700"/>
      <c r="Q33" s="700"/>
      <c r="R33" s="700"/>
      <c r="S33" s="700"/>
      <c r="T33" s="700"/>
      <c r="U33" s="700"/>
      <c r="V33" s="700"/>
      <c r="W33" s="700"/>
      <c r="X33" s="700"/>
    </row>
    <row r="34" spans="1:24" s="700" customFormat="1">
      <c r="A34" s="1259">
        <v>45412</v>
      </c>
      <c r="B34" s="1264">
        <v>0</v>
      </c>
      <c r="C34" s="1264">
        <v>0</v>
      </c>
      <c r="D34" s="1262">
        <v>50</v>
      </c>
      <c r="E34" s="1262">
        <v>0</v>
      </c>
      <c r="F34" s="1261">
        <v>0</v>
      </c>
      <c r="G34" s="1263">
        <v>50</v>
      </c>
      <c r="H34" s="702"/>
      <c r="I34" s="662"/>
    </row>
    <row r="35" spans="1:24" s="700" customFormat="1">
      <c r="A35" s="1259">
        <v>45443</v>
      </c>
      <c r="B35" s="1262">
        <v>0</v>
      </c>
      <c r="C35" s="1262">
        <v>0</v>
      </c>
      <c r="D35" s="1262">
        <v>50</v>
      </c>
      <c r="E35" s="1262">
        <v>0</v>
      </c>
      <c r="F35" s="1262">
        <v>0</v>
      </c>
      <c r="G35" s="1263">
        <v>50</v>
      </c>
      <c r="H35" s="702"/>
      <c r="I35" s="662"/>
    </row>
    <row r="36" spans="1:24" s="700" customFormat="1">
      <c r="A36" s="1259">
        <v>45473</v>
      </c>
      <c r="B36" s="1262">
        <v>0</v>
      </c>
      <c r="C36" s="1262">
        <v>0</v>
      </c>
      <c r="D36" s="1262">
        <v>50</v>
      </c>
      <c r="E36" s="1262">
        <v>0</v>
      </c>
      <c r="F36" s="1262">
        <v>0</v>
      </c>
      <c r="G36" s="1263">
        <v>50</v>
      </c>
      <c r="H36" s="702"/>
      <c r="I36" s="662"/>
    </row>
    <row r="37" spans="1:24" s="700" customFormat="1">
      <c r="A37" s="1259">
        <v>45504</v>
      </c>
      <c r="B37" s="1262">
        <v>0</v>
      </c>
      <c r="C37" s="1262">
        <v>0</v>
      </c>
      <c r="D37" s="1262">
        <v>50</v>
      </c>
      <c r="E37" s="1262">
        <v>0</v>
      </c>
      <c r="F37" s="1262">
        <v>0</v>
      </c>
      <c r="G37" s="1263">
        <v>50</v>
      </c>
      <c r="H37" s="702"/>
      <c r="I37" s="662"/>
    </row>
    <row r="38" spans="1:24" s="700" customFormat="1">
      <c r="A38" s="1259">
        <v>45535</v>
      </c>
      <c r="B38" s="1262">
        <v>0</v>
      </c>
      <c r="C38" s="1262">
        <v>11.168095972808571</v>
      </c>
      <c r="D38" s="1262">
        <v>57.340612504024499</v>
      </c>
      <c r="E38" s="1262">
        <v>0</v>
      </c>
      <c r="F38" s="1262">
        <v>0</v>
      </c>
      <c r="G38" s="1263">
        <v>31.491291523166932</v>
      </c>
      <c r="H38" s="702"/>
      <c r="I38" s="662"/>
    </row>
    <row r="39" spans="1:24" s="700" customFormat="1">
      <c r="A39" s="1259">
        <v>45565</v>
      </c>
      <c r="B39" s="1262">
        <v>0</v>
      </c>
      <c r="C39" s="1262">
        <v>8.2791285962627352</v>
      </c>
      <c r="D39" s="1262">
        <v>81.716977522817217</v>
      </c>
      <c r="E39" s="1262">
        <v>0</v>
      </c>
      <c r="F39" s="1262">
        <v>0</v>
      </c>
      <c r="G39" s="1263">
        <v>10.003893880920053</v>
      </c>
      <c r="H39" s="702"/>
      <c r="I39" s="662"/>
    </row>
    <row r="40" spans="1:24" s="700" customFormat="1">
      <c r="A40" s="1259">
        <v>45596</v>
      </c>
      <c r="B40" s="1262">
        <v>0</v>
      </c>
      <c r="C40" s="1262">
        <v>7.5429400277277692</v>
      </c>
      <c r="D40" s="1262">
        <v>78.783671972001784</v>
      </c>
      <c r="E40" s="1262">
        <v>0</v>
      </c>
      <c r="F40" s="1262">
        <v>0</v>
      </c>
      <c r="G40" s="1263">
        <v>13.673388000270448</v>
      </c>
      <c r="H40" s="702"/>
      <c r="I40" s="662"/>
    </row>
    <row r="41" spans="1:24" s="700" customFormat="1">
      <c r="A41" s="1259">
        <v>45626</v>
      </c>
      <c r="B41" s="1262">
        <v>0</v>
      </c>
      <c r="C41" s="1262">
        <v>0</v>
      </c>
      <c r="D41" s="1262">
        <v>0</v>
      </c>
      <c r="E41" s="1262">
        <v>0</v>
      </c>
      <c r="F41" s="1262">
        <v>0</v>
      </c>
      <c r="G41" s="1263">
        <v>0</v>
      </c>
      <c r="H41" s="702"/>
      <c r="I41" s="662"/>
    </row>
    <row r="42" spans="1:24" s="700" customFormat="1" ht="15.75" thickBot="1">
      <c r="A42" s="1256" t="s">
        <v>1452</v>
      </c>
      <c r="B42" s="1255">
        <v>0</v>
      </c>
      <c r="C42" s="1255">
        <v>0</v>
      </c>
      <c r="D42" s="1255">
        <v>0</v>
      </c>
      <c r="E42" s="1255">
        <v>0</v>
      </c>
      <c r="F42" s="1255">
        <v>0</v>
      </c>
      <c r="G42" s="1271">
        <v>0</v>
      </c>
      <c r="H42" s="702"/>
      <c r="I42" s="662"/>
    </row>
    <row r="43" spans="1:24" s="700" customFormat="1">
      <c r="A43" s="500"/>
      <c r="B43" s="1270"/>
      <c r="C43" s="1270"/>
      <c r="D43" s="1270"/>
      <c r="E43" s="1270"/>
      <c r="F43" s="1270"/>
      <c r="G43" s="1270"/>
      <c r="H43" s="702"/>
      <c r="I43" s="662"/>
    </row>
    <row r="44" spans="1:24" s="700" customFormat="1" ht="15.75" thickBot="1">
      <c r="A44" s="500"/>
      <c r="B44" s="704"/>
      <c r="C44" s="704"/>
      <c r="D44" s="704"/>
      <c r="E44" s="704"/>
      <c r="F44" s="704"/>
      <c r="G44" s="704"/>
      <c r="H44" s="702"/>
      <c r="I44" s="662"/>
    </row>
    <row r="45" spans="1:24">
      <c r="A45" s="1856" t="s">
        <v>71</v>
      </c>
      <c r="B45" s="1857"/>
      <c r="C45" s="1857"/>
      <c r="D45" s="1857"/>
      <c r="E45" s="1857"/>
      <c r="F45" s="1857"/>
      <c r="G45" s="1858"/>
      <c r="H45" s="702"/>
      <c r="I45" s="662"/>
      <c r="J45" s="700"/>
      <c r="K45" s="700"/>
      <c r="L45" s="700"/>
      <c r="M45" s="700"/>
      <c r="N45" s="700"/>
      <c r="O45" s="700"/>
      <c r="P45" s="700"/>
      <c r="Q45" s="700"/>
      <c r="R45" s="700"/>
      <c r="S45" s="700"/>
      <c r="T45" s="700"/>
      <c r="U45" s="700"/>
      <c r="V45" s="700"/>
      <c r="W45" s="700"/>
      <c r="X45" s="700"/>
    </row>
    <row r="46" spans="1:24">
      <c r="A46" s="1269" t="s">
        <v>476</v>
      </c>
      <c r="B46" s="706" t="s">
        <v>231</v>
      </c>
      <c r="C46" s="706">
        <v>5.2353496573370835E-3</v>
      </c>
      <c r="D46" s="706">
        <v>88.170176257583691</v>
      </c>
      <c r="E46" s="706" t="s">
        <v>231</v>
      </c>
      <c r="F46" s="706">
        <v>1.1997863184195538E-2</v>
      </c>
      <c r="G46" s="1268">
        <v>11.809894146159598</v>
      </c>
      <c r="H46" s="702"/>
      <c r="I46" s="662"/>
      <c r="J46" s="700"/>
      <c r="K46" s="700"/>
      <c r="L46" s="700"/>
      <c r="M46" s="700"/>
      <c r="N46" s="700"/>
      <c r="O46" s="700"/>
      <c r="P46" s="700"/>
      <c r="Q46" s="700"/>
      <c r="R46" s="700"/>
      <c r="S46" s="700"/>
      <c r="T46" s="700"/>
      <c r="U46" s="700"/>
      <c r="V46" s="700"/>
      <c r="W46" s="700"/>
      <c r="X46" s="700"/>
    </row>
    <row r="47" spans="1:24">
      <c r="A47" s="1267" t="s">
        <v>674</v>
      </c>
      <c r="B47" s="1262" t="s">
        <v>231</v>
      </c>
      <c r="C47" s="1262" t="s">
        <v>231</v>
      </c>
      <c r="D47" s="1266">
        <v>88.18</v>
      </c>
      <c r="E47" s="1266" t="s">
        <v>231</v>
      </c>
      <c r="F47" s="1266">
        <v>0.1</v>
      </c>
      <c r="G47" s="1265">
        <v>11.72</v>
      </c>
      <c r="H47" s="702"/>
      <c r="I47" s="662" t="s">
        <v>954</v>
      </c>
      <c r="J47" s="700"/>
      <c r="K47" s="700"/>
      <c r="L47" s="700"/>
      <c r="M47" s="700"/>
      <c r="N47" s="700"/>
      <c r="O47" s="700"/>
      <c r="P47" s="700"/>
      <c r="Q47" s="700"/>
      <c r="R47" s="700"/>
      <c r="S47" s="700"/>
      <c r="T47" s="700"/>
      <c r="U47" s="700"/>
      <c r="V47" s="700"/>
      <c r="W47" s="700"/>
      <c r="X47" s="700"/>
    </row>
    <row r="48" spans="1:24">
      <c r="A48" s="1259">
        <v>45412</v>
      </c>
      <c r="B48" s="1264">
        <v>0</v>
      </c>
      <c r="C48" s="1264">
        <v>0</v>
      </c>
      <c r="D48" s="1262">
        <v>87.3</v>
      </c>
      <c r="E48" s="1261" t="s">
        <v>231</v>
      </c>
      <c r="F48" s="1261">
        <v>0.02</v>
      </c>
      <c r="G48" s="1263">
        <v>12.69</v>
      </c>
      <c r="H48" s="702"/>
      <c r="I48" s="662" t="s">
        <v>954</v>
      </c>
      <c r="J48" s="700"/>
      <c r="K48" s="700"/>
      <c r="L48" s="700"/>
      <c r="M48" s="700"/>
      <c r="N48" s="700"/>
      <c r="O48" s="700"/>
      <c r="P48" s="700"/>
      <c r="Q48" s="700"/>
      <c r="R48" s="700"/>
      <c r="S48" s="700"/>
      <c r="T48" s="700"/>
      <c r="U48" s="700"/>
      <c r="V48" s="700"/>
      <c r="W48" s="700"/>
      <c r="X48" s="700"/>
    </row>
    <row r="49" spans="1:18">
      <c r="A49" s="1259">
        <v>45443</v>
      </c>
      <c r="B49" s="1262">
        <v>0</v>
      </c>
      <c r="C49" s="1262">
        <v>0</v>
      </c>
      <c r="D49" s="1261">
        <v>88.52</v>
      </c>
      <c r="E49" s="1261" t="s">
        <v>231</v>
      </c>
      <c r="F49" s="1261">
        <v>0.06</v>
      </c>
      <c r="G49" s="1260">
        <v>11.42</v>
      </c>
      <c r="H49" s="702"/>
      <c r="I49" s="662"/>
      <c r="J49" s="700"/>
      <c r="K49" s="700"/>
      <c r="L49" s="700"/>
      <c r="M49" s="700"/>
      <c r="N49" s="700"/>
      <c r="O49" s="700"/>
      <c r="P49" s="700"/>
      <c r="Q49" s="700"/>
      <c r="R49" s="700"/>
    </row>
    <row r="50" spans="1:18">
      <c r="A50" s="1259">
        <v>45473</v>
      </c>
      <c r="B50" s="1262">
        <v>0</v>
      </c>
      <c r="C50" s="1262">
        <v>0</v>
      </c>
      <c r="D50" s="1261">
        <v>90.24</v>
      </c>
      <c r="E50" s="1261" t="s">
        <v>231</v>
      </c>
      <c r="F50" s="1261">
        <v>0.1</v>
      </c>
      <c r="G50" s="1260">
        <v>9.66</v>
      </c>
      <c r="H50" s="702"/>
      <c r="I50" s="662"/>
      <c r="J50" s="700"/>
      <c r="K50" s="700"/>
      <c r="L50" s="700"/>
      <c r="M50" s="700"/>
      <c r="N50" s="700"/>
      <c r="O50" s="700"/>
      <c r="P50" s="700"/>
      <c r="Q50" s="700"/>
      <c r="R50" s="700"/>
    </row>
    <row r="51" spans="1:18">
      <c r="A51" s="1259">
        <v>45504</v>
      </c>
      <c r="B51" s="1262">
        <v>0</v>
      </c>
      <c r="C51" s="1262">
        <v>0</v>
      </c>
      <c r="D51" s="1261">
        <v>88.55</v>
      </c>
      <c r="E51" s="1261" t="s">
        <v>231</v>
      </c>
      <c r="F51" s="1261">
        <v>0</v>
      </c>
      <c r="G51" s="1260">
        <v>11.45</v>
      </c>
      <c r="H51" s="702"/>
      <c r="I51" s="662"/>
      <c r="J51" s="700"/>
      <c r="K51" s="700"/>
      <c r="L51" s="700"/>
      <c r="M51" s="700"/>
      <c r="N51" s="700"/>
      <c r="O51" s="700"/>
      <c r="P51" s="700"/>
      <c r="Q51" s="700"/>
      <c r="R51" s="700"/>
    </row>
    <row r="52" spans="1:18">
      <c r="A52" s="1259">
        <v>45535</v>
      </c>
      <c r="B52" s="1262">
        <v>0</v>
      </c>
      <c r="C52" s="1262">
        <v>0</v>
      </c>
      <c r="D52" s="1261">
        <v>88.38</v>
      </c>
      <c r="E52" s="1261" t="s">
        <v>231</v>
      </c>
      <c r="F52" s="1261">
        <v>0.04</v>
      </c>
      <c r="G52" s="1260">
        <v>11.57</v>
      </c>
      <c r="H52" s="702"/>
      <c r="I52" s="662"/>
      <c r="J52" s="700"/>
      <c r="K52" s="700"/>
      <c r="L52" s="700"/>
      <c r="M52" s="700"/>
      <c r="N52" s="700"/>
      <c r="O52" s="700"/>
      <c r="P52" s="700"/>
      <c r="Q52" s="700"/>
      <c r="R52" s="700"/>
    </row>
    <row r="53" spans="1:18">
      <c r="A53" s="1259">
        <v>45565</v>
      </c>
      <c r="B53" s="1261" t="s">
        <v>231</v>
      </c>
      <c r="C53" s="1261" t="s">
        <v>231</v>
      </c>
      <c r="D53" s="1261">
        <v>88.26</v>
      </c>
      <c r="E53" s="1261" t="s">
        <v>231</v>
      </c>
      <c r="F53" s="1261">
        <v>0.49</v>
      </c>
      <c r="G53" s="1260">
        <v>11.25</v>
      </c>
      <c r="H53" s="702"/>
      <c r="I53" s="662"/>
      <c r="J53" s="700"/>
      <c r="K53" s="700"/>
      <c r="L53" s="700"/>
      <c r="M53" s="700"/>
      <c r="N53" s="700"/>
      <c r="O53" s="700"/>
      <c r="P53" s="700"/>
      <c r="Q53" s="700"/>
      <c r="R53" s="700"/>
    </row>
    <row r="54" spans="1:18">
      <c r="A54" s="1259">
        <v>45596</v>
      </c>
      <c r="B54" s="1262" t="s">
        <v>231</v>
      </c>
      <c r="C54" s="1262" t="s">
        <v>231</v>
      </c>
      <c r="D54" s="1261">
        <v>88.61</v>
      </c>
      <c r="E54" s="1261" t="s">
        <v>231</v>
      </c>
      <c r="F54" s="1261">
        <v>0.11</v>
      </c>
      <c r="G54" s="1260">
        <v>11.28</v>
      </c>
      <c r="H54" s="702"/>
      <c r="I54" s="662"/>
      <c r="J54" s="700"/>
      <c r="K54" s="700"/>
      <c r="L54" s="700"/>
      <c r="M54" s="700"/>
      <c r="N54" s="700"/>
      <c r="O54" s="700"/>
      <c r="P54" s="700"/>
      <c r="Q54" s="700"/>
      <c r="R54" s="700"/>
    </row>
    <row r="55" spans="1:18">
      <c r="A55" s="1259">
        <v>45626</v>
      </c>
      <c r="B55" s="1258" t="s">
        <v>231</v>
      </c>
      <c r="C55" s="1258" t="s">
        <v>231</v>
      </c>
      <c r="D55" s="1258">
        <v>87.36</v>
      </c>
      <c r="E55" s="1258" t="s">
        <v>231</v>
      </c>
      <c r="F55" s="1258">
        <v>0.08</v>
      </c>
      <c r="G55" s="1257">
        <v>12.57</v>
      </c>
      <c r="H55" s="702"/>
      <c r="I55" s="662"/>
      <c r="J55" s="700"/>
      <c r="K55" s="700"/>
      <c r="L55" s="700"/>
      <c r="M55" s="700"/>
      <c r="N55" s="700"/>
      <c r="O55" s="700"/>
      <c r="P55" s="700"/>
      <c r="Q55" s="700"/>
      <c r="R55" s="700"/>
    </row>
    <row r="56" spans="1:18" ht="15.75" thickBot="1">
      <c r="A56" s="1256" t="s">
        <v>1452</v>
      </c>
      <c r="B56" s="1255" t="s">
        <v>231</v>
      </c>
      <c r="C56" s="1255" t="s">
        <v>231</v>
      </c>
      <c r="D56" s="1254">
        <v>87.41</v>
      </c>
      <c r="E56" s="1254" t="s">
        <v>231</v>
      </c>
      <c r="F56" s="1254">
        <v>0.14000000000000001</v>
      </c>
      <c r="G56" s="1253">
        <v>12.44</v>
      </c>
      <c r="H56" s="702"/>
      <c r="I56" s="662"/>
      <c r="J56" s="700"/>
      <c r="K56" s="700"/>
      <c r="L56" s="700"/>
      <c r="M56" s="700"/>
      <c r="N56" s="700"/>
      <c r="O56" s="700"/>
      <c r="P56" s="700"/>
      <c r="Q56" s="700"/>
      <c r="R56" s="700"/>
    </row>
    <row r="57" spans="1:18">
      <c r="A57" s="500"/>
      <c r="B57" s="705"/>
      <c r="C57" s="705"/>
      <c r="D57" s="705"/>
      <c r="E57" s="705"/>
      <c r="F57" s="705"/>
      <c r="G57" s="705"/>
      <c r="H57" s="702"/>
      <c r="I57" s="662"/>
      <c r="J57" s="700"/>
      <c r="K57" s="700"/>
      <c r="L57" s="700"/>
      <c r="M57" s="700"/>
      <c r="N57" s="700"/>
      <c r="O57" s="700"/>
      <c r="P57" s="700"/>
      <c r="Q57" s="700"/>
      <c r="R57" s="700"/>
    </row>
    <row r="58" spans="1:18">
      <c r="A58" s="504" t="s">
        <v>1422</v>
      </c>
      <c r="B58" s="704"/>
      <c r="C58" s="704"/>
      <c r="D58" s="707"/>
      <c r="E58" s="705"/>
      <c r="F58" s="705"/>
      <c r="G58" s="707"/>
      <c r="H58" s="698"/>
      <c r="I58" s="289"/>
    </row>
    <row r="59" spans="1:18" ht="15.75" customHeight="1">
      <c r="A59" s="1859" t="s">
        <v>980</v>
      </c>
      <c r="B59" s="1859"/>
      <c r="C59" s="1859"/>
      <c r="D59" s="1859"/>
      <c r="E59" s="1859"/>
      <c r="F59" s="1859"/>
      <c r="G59" s="1859"/>
      <c r="H59" s="698"/>
      <c r="I59" s="289"/>
    </row>
    <row r="60" spans="1:18">
      <c r="A60" s="708" t="s">
        <v>981</v>
      </c>
      <c r="B60" s="709"/>
      <c r="C60" s="709"/>
      <c r="D60" s="709"/>
      <c r="E60" s="709"/>
      <c r="F60" s="709"/>
      <c r="G60" s="709"/>
      <c r="H60" s="698"/>
      <c r="I60" s="289"/>
    </row>
    <row r="61" spans="1:18">
      <c r="A61" s="1855" t="s">
        <v>982</v>
      </c>
      <c r="B61" s="1855"/>
      <c r="C61" s="1855"/>
      <c r="D61" s="1855"/>
      <c r="E61" s="1855"/>
      <c r="F61" s="1855"/>
      <c r="G61" s="1855"/>
      <c r="H61" s="698"/>
      <c r="I61" s="289"/>
    </row>
    <row r="62" spans="1:18" ht="15" customHeight="1">
      <c r="B62" s="289"/>
      <c r="C62" s="289"/>
      <c r="D62" s="289"/>
      <c r="E62" s="289"/>
      <c r="F62" s="289"/>
      <c r="G62" s="289"/>
      <c r="H62" s="698"/>
      <c r="I62" s="289"/>
    </row>
    <row r="63" spans="1:18">
      <c r="H63" s="698"/>
      <c r="I63" s="289"/>
    </row>
    <row r="64" spans="1:18">
      <c r="H64" s="698"/>
      <c r="I64" s="289"/>
    </row>
    <row r="65" spans="8:9">
      <c r="H65" s="710"/>
      <c r="I65" s="289"/>
    </row>
    <row r="66" spans="8:9" ht="15" customHeight="1">
      <c r="H66" s="709"/>
      <c r="I66" s="289"/>
    </row>
    <row r="67" spans="8:9">
      <c r="H67" s="710"/>
      <c r="I67" s="289"/>
    </row>
    <row r="68" spans="8:9">
      <c r="H68" s="289"/>
      <c r="I68" s="289"/>
    </row>
  </sheetData>
  <mergeCells count="6">
    <mergeCell ref="A61:G61"/>
    <mergeCell ref="A3:G3"/>
    <mergeCell ref="A59:G59"/>
    <mergeCell ref="A17:G17"/>
    <mergeCell ref="A31:G31"/>
    <mergeCell ref="A45:G45"/>
  </mergeCells>
  <printOptions horizontalCentered="1"/>
  <pageMargins left="0.45" right="0.45" top="0.75" bottom="0.75" header="0.3" footer="0.3"/>
  <pageSetup paperSize="9" scale="86" fitToHeight="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2"/>
  <sheetViews>
    <sheetView workbookViewId="0"/>
  </sheetViews>
  <sheetFormatPr defaultColWidth="9.140625" defaultRowHeight="15"/>
  <cols>
    <col min="1" max="1" width="14" style="714" customWidth="1"/>
    <col min="2" max="2" width="13.140625" style="714" customWidth="1"/>
    <col min="3" max="3" width="21.28515625" style="714" customWidth="1"/>
    <col min="4" max="4" width="21.5703125" style="730" customWidth="1"/>
    <col min="5" max="5" width="13.7109375" style="714" customWidth="1"/>
    <col min="6" max="7" width="12.85546875" style="714" bestFit="1" customWidth="1"/>
    <col min="8" max="8" width="12.5703125" style="714" bestFit="1" customWidth="1"/>
    <col min="9" max="9" width="11" style="714" customWidth="1"/>
    <col min="10" max="10" width="11.140625" style="714" bestFit="1" customWidth="1"/>
    <col min="11" max="11" width="15.140625" style="714" customWidth="1"/>
    <col min="12" max="13" width="8.7109375" style="714" customWidth="1"/>
    <col min="14" max="14" width="9.5703125" style="714" customWidth="1"/>
    <col min="15" max="15" width="19.85546875" style="714" customWidth="1"/>
    <col min="16" max="19" width="9.140625" style="714"/>
    <col min="20" max="20" width="26.28515625" style="236" customWidth="1"/>
    <col min="21" max="22" width="9.85546875" style="236" bestFit="1" customWidth="1"/>
    <col min="23" max="29" width="9.140625" style="236"/>
    <col min="30" max="34" width="9.140625" style="714"/>
    <col min="35" max="16384" width="9.140625" style="236"/>
  </cols>
  <sheetData>
    <row r="1" spans="1:29">
      <c r="A1" s="711" t="s">
        <v>1287</v>
      </c>
      <c r="B1" s="711"/>
      <c r="C1" s="711"/>
      <c r="D1" s="712"/>
      <c r="E1" s="711"/>
      <c r="F1" s="711"/>
      <c r="G1" s="711"/>
      <c r="H1" s="711"/>
      <c r="I1" s="711"/>
      <c r="J1" s="711"/>
      <c r="K1" s="711"/>
      <c r="L1" s="711"/>
      <c r="M1" s="711"/>
      <c r="N1" s="711"/>
      <c r="O1" s="711"/>
      <c r="P1" s="289"/>
      <c r="Q1" s="713"/>
      <c r="R1" s="713"/>
      <c r="T1" s="714"/>
      <c r="U1" s="714"/>
      <c r="V1" s="714"/>
      <c r="W1" s="714"/>
      <c r="X1" s="714"/>
      <c r="Y1" s="714"/>
      <c r="Z1" s="714"/>
      <c r="AA1" s="714"/>
      <c r="AB1" s="714"/>
      <c r="AC1" s="714"/>
    </row>
    <row r="2" spans="1:29">
      <c r="A2" s="1868" t="s">
        <v>983</v>
      </c>
      <c r="B2" s="1868" t="s">
        <v>984</v>
      </c>
      <c r="C2" s="1868" t="s">
        <v>985</v>
      </c>
      <c r="D2" s="1869" t="s">
        <v>986</v>
      </c>
      <c r="E2" s="1871" t="s">
        <v>1288</v>
      </c>
      <c r="F2" s="1872"/>
      <c r="G2" s="1873"/>
      <c r="H2" s="1868" t="s">
        <v>230</v>
      </c>
      <c r="I2" s="1868"/>
      <c r="J2" s="1868"/>
      <c r="K2" s="1866" t="s">
        <v>987</v>
      </c>
      <c r="L2" s="1868" t="s">
        <v>988</v>
      </c>
      <c r="M2" s="1868"/>
      <c r="N2" s="1874" t="s">
        <v>989</v>
      </c>
      <c r="O2" s="1874"/>
      <c r="P2" s="289"/>
      <c r="Q2" s="713"/>
      <c r="R2" s="713"/>
      <c r="T2" s="714"/>
      <c r="U2" s="714"/>
      <c r="V2" s="714"/>
      <c r="W2" s="714"/>
      <c r="X2" s="714"/>
      <c r="Y2" s="714"/>
      <c r="Z2" s="714"/>
      <c r="AA2" s="714"/>
      <c r="AB2" s="714"/>
      <c r="AC2" s="714"/>
    </row>
    <row r="3" spans="1:29" ht="30.75" customHeight="1">
      <c r="A3" s="1868"/>
      <c r="B3" s="1868"/>
      <c r="C3" s="1868"/>
      <c r="D3" s="1870"/>
      <c r="E3" s="1318" t="s">
        <v>674</v>
      </c>
      <c r="F3" s="1317">
        <v>45597</v>
      </c>
      <c r="G3" s="1317">
        <v>45627</v>
      </c>
      <c r="H3" s="1318" t="s">
        <v>674</v>
      </c>
      <c r="I3" s="1317">
        <v>45597</v>
      </c>
      <c r="J3" s="1317">
        <v>45627</v>
      </c>
      <c r="K3" s="1867"/>
      <c r="L3" s="1317">
        <v>45566</v>
      </c>
      <c r="M3" s="1317">
        <v>45597</v>
      </c>
      <c r="N3" s="1317" t="s">
        <v>990</v>
      </c>
      <c r="O3" s="1317" t="s">
        <v>991</v>
      </c>
      <c r="P3" s="289"/>
      <c r="Q3" s="713"/>
      <c r="R3" s="713"/>
    </row>
    <row r="4" spans="1:29">
      <c r="A4" s="1863" t="s">
        <v>992</v>
      </c>
      <c r="B4" s="1863" t="s">
        <v>965</v>
      </c>
      <c r="C4" s="1302" t="s">
        <v>993</v>
      </c>
      <c r="D4" s="1306" t="s">
        <v>994</v>
      </c>
      <c r="E4" s="1300">
        <v>1601976</v>
      </c>
      <c r="F4" s="1300">
        <v>197859</v>
      </c>
      <c r="G4" s="1300">
        <v>142738</v>
      </c>
      <c r="H4" s="1300">
        <v>1174578.4969299999</v>
      </c>
      <c r="I4" s="1300">
        <v>151031.47362999999</v>
      </c>
      <c r="J4" s="1300">
        <v>110062.72946999998</v>
      </c>
      <c r="K4" s="1299" t="s">
        <v>995</v>
      </c>
      <c r="L4" s="1309">
        <v>77128</v>
      </c>
      <c r="M4" s="1309">
        <v>76748</v>
      </c>
      <c r="N4" s="1297">
        <v>14492.047619047618</v>
      </c>
      <c r="O4" s="1297">
        <v>11159.897632857143</v>
      </c>
      <c r="P4" s="289"/>
      <c r="Q4" s="713"/>
      <c r="R4" s="713"/>
    </row>
    <row r="5" spans="1:29">
      <c r="A5" s="1864"/>
      <c r="B5" s="1864"/>
      <c r="C5" s="1302" t="s">
        <v>996</v>
      </c>
      <c r="D5" s="1306" t="s">
        <v>997</v>
      </c>
      <c r="E5" s="1300">
        <v>4759489</v>
      </c>
      <c r="F5" s="1300">
        <v>610153</v>
      </c>
      <c r="G5" s="1300">
        <v>549012</v>
      </c>
      <c r="H5" s="1300">
        <v>349544.73427299998</v>
      </c>
      <c r="I5" s="1300">
        <v>46512.219919000003</v>
      </c>
      <c r="J5" s="1300">
        <v>42100.244900999998</v>
      </c>
      <c r="K5" s="1299" t="s">
        <v>995</v>
      </c>
      <c r="L5" s="1309">
        <v>76728</v>
      </c>
      <c r="M5" s="1309">
        <v>76738</v>
      </c>
      <c r="N5" s="1297">
        <v>37231.285714285717</v>
      </c>
      <c r="O5" s="1297">
        <v>2850.9450375238102</v>
      </c>
      <c r="P5" s="289"/>
      <c r="Q5" s="713"/>
      <c r="R5" s="713"/>
    </row>
    <row r="6" spans="1:29">
      <c r="A6" s="1864"/>
      <c r="B6" s="1864"/>
      <c r="C6" s="1302" t="s">
        <v>998</v>
      </c>
      <c r="D6" s="1306" t="s">
        <v>999</v>
      </c>
      <c r="E6" s="1300">
        <v>678360</v>
      </c>
      <c r="F6" s="1300">
        <v>108292</v>
      </c>
      <c r="G6" s="1300">
        <v>97594</v>
      </c>
      <c r="H6" s="1300">
        <v>4056.5969546000001</v>
      </c>
      <c r="I6" s="1300">
        <v>671.05858290000003</v>
      </c>
      <c r="J6" s="1300">
        <v>605.28276979999998</v>
      </c>
      <c r="K6" s="1299" t="s">
        <v>1000</v>
      </c>
      <c r="L6" s="1309">
        <v>62352</v>
      </c>
      <c r="M6" s="1309">
        <v>61984</v>
      </c>
      <c r="N6" s="1297">
        <v>8523.5714285714294</v>
      </c>
      <c r="O6" s="1297">
        <v>52.851255261904761</v>
      </c>
      <c r="P6" s="289"/>
      <c r="Q6" s="713"/>
      <c r="R6" s="713"/>
    </row>
    <row r="7" spans="1:29">
      <c r="A7" s="1864"/>
      <c r="B7" s="1864"/>
      <c r="C7" s="1302" t="s">
        <v>1001</v>
      </c>
      <c r="D7" s="1306" t="s">
        <v>1002</v>
      </c>
      <c r="E7" s="1300">
        <v>7872866</v>
      </c>
      <c r="F7" s="1300">
        <v>1012936</v>
      </c>
      <c r="G7" s="1300">
        <v>850167</v>
      </c>
      <c r="H7" s="1300">
        <v>5745.2052109999995</v>
      </c>
      <c r="I7" s="1300">
        <v>779.23724879999997</v>
      </c>
      <c r="J7" s="1300">
        <v>654.2453594000001</v>
      </c>
      <c r="K7" s="1299" t="s">
        <v>1003</v>
      </c>
      <c r="L7" s="1309">
        <v>7763</v>
      </c>
      <c r="M7" s="1309">
        <v>7679</v>
      </c>
      <c r="N7" s="1297">
        <v>107063.09523809524</v>
      </c>
      <c r="O7" s="1297">
        <v>82.446233699999979</v>
      </c>
      <c r="P7" s="289"/>
      <c r="Q7" s="713"/>
      <c r="R7" s="713"/>
    </row>
    <row r="8" spans="1:29">
      <c r="A8" s="1864"/>
      <c r="B8" s="1864"/>
      <c r="C8" s="1302" t="s">
        <v>1004</v>
      </c>
      <c r="D8" s="1306" t="s">
        <v>1005</v>
      </c>
      <c r="E8" s="1300">
        <v>4202808</v>
      </c>
      <c r="F8" s="1300">
        <v>451204</v>
      </c>
      <c r="G8" s="1300">
        <v>317210</v>
      </c>
      <c r="H8" s="1300">
        <v>1115735.64032</v>
      </c>
      <c r="I8" s="1300">
        <v>122782.49694300001</v>
      </c>
      <c r="J8" s="1300">
        <v>87189.211209000016</v>
      </c>
      <c r="K8" s="1299" t="s">
        <v>1006</v>
      </c>
      <c r="L8" s="1309">
        <v>91209</v>
      </c>
      <c r="M8" s="1309">
        <v>87233</v>
      </c>
      <c r="N8" s="1297">
        <v>29832.619047619046</v>
      </c>
      <c r="O8" s="1297">
        <v>8117.8339307142842</v>
      </c>
      <c r="P8" s="289"/>
      <c r="Q8" s="713"/>
      <c r="R8" s="713"/>
    </row>
    <row r="9" spans="1:29">
      <c r="A9" s="1864"/>
      <c r="B9" s="1864"/>
      <c r="C9" s="1302" t="s">
        <v>1007</v>
      </c>
      <c r="D9" s="1306" t="s">
        <v>1008</v>
      </c>
      <c r="E9" s="1300">
        <v>10133599</v>
      </c>
      <c r="F9" s="1300">
        <v>1031270</v>
      </c>
      <c r="G9" s="1300">
        <v>837156</v>
      </c>
      <c r="H9" s="1300">
        <v>450388.41043649998</v>
      </c>
      <c r="I9" s="1300">
        <v>47032.431081499999</v>
      </c>
      <c r="J9" s="1300">
        <v>38361.429517000004</v>
      </c>
      <c r="K9" s="1299" t="s">
        <v>1006</v>
      </c>
      <c r="L9" s="1309">
        <v>91234</v>
      </c>
      <c r="M9" s="1309">
        <v>87369</v>
      </c>
      <c r="N9" s="1297">
        <v>48246.761904761908</v>
      </c>
      <c r="O9" s="1297">
        <v>2195.1968535952378</v>
      </c>
      <c r="P9" s="289"/>
      <c r="Q9" s="713"/>
      <c r="R9" s="713"/>
    </row>
    <row r="10" spans="1:29">
      <c r="A10" s="1864"/>
      <c r="B10" s="1864"/>
      <c r="C10" s="1302" t="s">
        <v>1009</v>
      </c>
      <c r="D10" s="1306" t="s">
        <v>1010</v>
      </c>
      <c r="E10" s="1300">
        <v>34914123</v>
      </c>
      <c r="F10" s="1300">
        <v>3513850</v>
      </c>
      <c r="G10" s="1300">
        <v>2976395</v>
      </c>
      <c r="H10" s="1300">
        <v>311043.61835159996</v>
      </c>
      <c r="I10" s="1300">
        <v>32147.065524199999</v>
      </c>
      <c r="J10" s="1300">
        <v>27316.104899999995</v>
      </c>
      <c r="K10" s="1299" t="s">
        <v>1006</v>
      </c>
      <c r="L10" s="1309">
        <v>91250</v>
      </c>
      <c r="M10" s="1309">
        <v>87367</v>
      </c>
      <c r="N10" s="1297">
        <v>172559.04761904763</v>
      </c>
      <c r="O10" s="1297">
        <v>1573.7582121380951</v>
      </c>
      <c r="P10" s="289"/>
      <c r="Q10" s="713"/>
      <c r="R10" s="713"/>
    </row>
    <row r="11" spans="1:29">
      <c r="A11" s="1864"/>
      <c r="B11" s="1865"/>
      <c r="C11" s="1296" t="s">
        <v>1011</v>
      </c>
      <c r="D11" s="1308"/>
      <c r="E11" s="1294">
        <v>64163221</v>
      </c>
      <c r="F11" s="1294">
        <v>6925564</v>
      </c>
      <c r="G11" s="1294">
        <v>5770272</v>
      </c>
      <c r="H11" s="1294">
        <v>3411092.7024766998</v>
      </c>
      <c r="I11" s="1294">
        <v>400955.98292939999</v>
      </c>
      <c r="J11" s="1294">
        <v>306289.24812619993</v>
      </c>
      <c r="K11" s="1292"/>
      <c r="L11" s="1292"/>
      <c r="M11" s="1292"/>
      <c r="N11" s="1291"/>
      <c r="O11" s="1291"/>
      <c r="P11" s="289"/>
      <c r="Q11" s="713"/>
      <c r="R11" s="713"/>
    </row>
    <row r="12" spans="1:29">
      <c r="A12" s="1864"/>
      <c r="B12" s="1860" t="s">
        <v>1012</v>
      </c>
      <c r="C12" s="1302" t="s">
        <v>1013</v>
      </c>
      <c r="D12" s="1301" t="s">
        <v>1014</v>
      </c>
      <c r="E12" s="1300">
        <v>503258</v>
      </c>
      <c r="F12" s="1300">
        <v>66652</v>
      </c>
      <c r="G12" s="1300">
        <v>45334</v>
      </c>
      <c r="H12" s="1300">
        <v>58876.557825000004</v>
      </c>
      <c r="I12" s="1300">
        <v>8078.7922749999998</v>
      </c>
      <c r="J12" s="1300">
        <v>5506.9407250000013</v>
      </c>
      <c r="K12" s="1299" t="s">
        <v>1006</v>
      </c>
      <c r="L12" s="1309">
        <v>242.35</v>
      </c>
      <c r="M12" s="1309">
        <v>241.9</v>
      </c>
      <c r="N12" s="1297">
        <v>3963.4761904761904</v>
      </c>
      <c r="O12" s="1297">
        <v>481.17744166666682</v>
      </c>
      <c r="P12" s="715"/>
      <c r="Q12" s="713"/>
      <c r="R12" s="713"/>
    </row>
    <row r="13" spans="1:29">
      <c r="A13" s="1864"/>
      <c r="B13" s="1861"/>
      <c r="C13" s="1302" t="s">
        <v>1015</v>
      </c>
      <c r="D13" s="1301" t="s">
        <v>1016</v>
      </c>
      <c r="E13" s="1300">
        <v>631681</v>
      </c>
      <c r="F13" s="1300">
        <v>93736</v>
      </c>
      <c r="G13" s="1300">
        <v>56675</v>
      </c>
      <c r="H13" s="1300">
        <v>14847.264175</v>
      </c>
      <c r="I13" s="1300">
        <v>2274.24172</v>
      </c>
      <c r="J13" s="1300">
        <v>1379.1058</v>
      </c>
      <c r="K13" s="1299" t="s">
        <v>1006</v>
      </c>
      <c r="L13" s="1309">
        <v>242.8</v>
      </c>
      <c r="M13" s="1309">
        <v>242.05</v>
      </c>
      <c r="N13" s="1297">
        <v>1653.047619047619</v>
      </c>
      <c r="O13" s="1297">
        <v>40.224916904761912</v>
      </c>
      <c r="P13" s="715"/>
      <c r="Q13" s="713"/>
      <c r="R13" s="713"/>
    </row>
    <row r="14" spans="1:29">
      <c r="A14" s="1864"/>
      <c r="B14" s="1861"/>
      <c r="C14" s="1302" t="s">
        <v>1017</v>
      </c>
      <c r="D14" s="1301" t="s">
        <v>1018</v>
      </c>
      <c r="E14" s="1300">
        <v>1896979</v>
      </c>
      <c r="F14" s="1300">
        <v>203347</v>
      </c>
      <c r="G14" s="1300">
        <v>166693</v>
      </c>
      <c r="H14" s="1300">
        <v>394656.49861250003</v>
      </c>
      <c r="I14" s="1300">
        <v>41724.132725000003</v>
      </c>
      <c r="J14" s="1300">
        <v>33912.720800000003</v>
      </c>
      <c r="K14" s="1299" t="s">
        <v>1006</v>
      </c>
      <c r="L14" s="1309">
        <v>808.9</v>
      </c>
      <c r="M14" s="1309">
        <v>793.2</v>
      </c>
      <c r="N14" s="1297">
        <v>9724</v>
      </c>
      <c r="O14" s="1297">
        <v>1973.8164315476195</v>
      </c>
      <c r="P14" s="715"/>
      <c r="Q14" s="713"/>
      <c r="R14" s="713"/>
    </row>
    <row r="15" spans="1:29">
      <c r="A15" s="1864"/>
      <c r="B15" s="1861"/>
      <c r="C15" s="1302" t="s">
        <v>1019</v>
      </c>
      <c r="D15" s="1301" t="s">
        <v>1014</v>
      </c>
      <c r="E15" s="1300">
        <v>143718</v>
      </c>
      <c r="F15" s="1300">
        <v>14721</v>
      </c>
      <c r="G15" s="1300">
        <v>14281</v>
      </c>
      <c r="H15" s="1300">
        <v>13339.248374999999</v>
      </c>
      <c r="I15" s="1300">
        <v>1327.956375</v>
      </c>
      <c r="J15" s="1300">
        <v>1279.9876250000002</v>
      </c>
      <c r="K15" s="1299" t="s">
        <v>1006</v>
      </c>
      <c r="L15" s="1309">
        <v>181.95</v>
      </c>
      <c r="M15" s="1309">
        <v>177.75</v>
      </c>
      <c r="N15" s="1297">
        <v>858.76190476190482</v>
      </c>
      <c r="O15" s="1297">
        <v>76.856203571428551</v>
      </c>
      <c r="P15" s="715"/>
      <c r="Q15" s="713"/>
      <c r="R15" s="713"/>
    </row>
    <row r="16" spans="1:29">
      <c r="A16" s="1864"/>
      <c r="B16" s="1861"/>
      <c r="C16" s="1302" t="s">
        <v>1020</v>
      </c>
      <c r="D16" s="1301" t="s">
        <v>1016</v>
      </c>
      <c r="E16" s="1300">
        <v>154341</v>
      </c>
      <c r="F16" s="1300">
        <v>19456</v>
      </c>
      <c r="G16" s="1300">
        <v>14143</v>
      </c>
      <c r="H16" s="1300">
        <v>2866.25929</v>
      </c>
      <c r="I16" s="1300">
        <v>352.51470499999999</v>
      </c>
      <c r="J16" s="1300">
        <v>254.09447999999998</v>
      </c>
      <c r="K16" s="1299" t="s">
        <v>1006</v>
      </c>
      <c r="L16" s="1309">
        <v>182.2</v>
      </c>
      <c r="M16" s="1309">
        <v>178.5</v>
      </c>
      <c r="N16" s="1297">
        <v>960</v>
      </c>
      <c r="O16" s="1297">
        <v>17.252869523809522</v>
      </c>
      <c r="P16" s="715"/>
      <c r="Q16" s="713"/>
      <c r="R16" s="713"/>
    </row>
    <row r="17" spans="1:18">
      <c r="A17" s="1864"/>
      <c r="B17" s="1861"/>
      <c r="C17" s="1302" t="s">
        <v>1021</v>
      </c>
      <c r="D17" s="1301" t="s">
        <v>1022</v>
      </c>
      <c r="E17" s="1300">
        <v>0</v>
      </c>
      <c r="F17" s="1316">
        <v>0</v>
      </c>
      <c r="G17" s="1316">
        <v>0</v>
      </c>
      <c r="H17" s="1300">
        <v>0</v>
      </c>
      <c r="I17" s="1316">
        <v>0</v>
      </c>
      <c r="J17" s="1316">
        <v>0</v>
      </c>
      <c r="K17" s="1299" t="s">
        <v>1006</v>
      </c>
      <c r="L17" s="1309">
        <v>1360</v>
      </c>
      <c r="M17" s="1309">
        <v>1338.1</v>
      </c>
      <c r="N17" s="1297">
        <v>0</v>
      </c>
      <c r="O17" s="1297">
        <v>0</v>
      </c>
      <c r="P17" s="715"/>
      <c r="Q17" s="713"/>
      <c r="R17" s="713"/>
    </row>
    <row r="18" spans="1:18">
      <c r="A18" s="1864"/>
      <c r="B18" s="1861"/>
      <c r="C18" s="1302" t="s">
        <v>1023</v>
      </c>
      <c r="D18" s="1301" t="s">
        <v>1014</v>
      </c>
      <c r="E18" s="1300">
        <v>0</v>
      </c>
      <c r="F18" s="1316">
        <v>0</v>
      </c>
      <c r="G18" s="1316">
        <v>0</v>
      </c>
      <c r="H18" s="1300">
        <v>0</v>
      </c>
      <c r="I18" s="1316">
        <v>0</v>
      </c>
      <c r="J18" s="1315">
        <v>0</v>
      </c>
      <c r="K18" s="1299" t="s">
        <v>1024</v>
      </c>
      <c r="L18" s="1309">
        <v>71880</v>
      </c>
      <c r="M18" s="1309">
        <v>74690</v>
      </c>
      <c r="N18" s="1297">
        <v>0</v>
      </c>
      <c r="O18" s="1310">
        <v>0</v>
      </c>
      <c r="P18" s="715"/>
      <c r="Q18" s="713"/>
      <c r="R18" s="713"/>
    </row>
    <row r="19" spans="1:18">
      <c r="A19" s="1864"/>
      <c r="B19" s="1861"/>
      <c r="C19" s="1302" t="s">
        <v>1025</v>
      </c>
      <c r="D19" s="1301" t="s">
        <v>1014</v>
      </c>
      <c r="E19" s="1300">
        <v>915662</v>
      </c>
      <c r="F19" s="1300">
        <v>111174</v>
      </c>
      <c r="G19" s="1300">
        <v>82783</v>
      </c>
      <c r="H19" s="1300">
        <v>122509.17687499999</v>
      </c>
      <c r="I19" s="1300">
        <v>15608.473225</v>
      </c>
      <c r="J19" s="1300">
        <v>11812.782475</v>
      </c>
      <c r="K19" s="1299" t="s">
        <v>1006</v>
      </c>
      <c r="L19" s="1309">
        <v>286.7</v>
      </c>
      <c r="M19" s="1309">
        <v>278.85000000000002</v>
      </c>
      <c r="N19" s="1297">
        <v>3325.3809523809523</v>
      </c>
      <c r="O19" s="1297">
        <v>474.10701071428565</v>
      </c>
      <c r="P19" s="716"/>
      <c r="Q19" s="713"/>
      <c r="R19" s="713"/>
    </row>
    <row r="20" spans="1:18">
      <c r="A20" s="1864"/>
      <c r="B20" s="1861"/>
      <c r="C20" s="1302" t="s">
        <v>1026</v>
      </c>
      <c r="D20" s="1301" t="s">
        <v>1016</v>
      </c>
      <c r="E20" s="1300">
        <v>1318904</v>
      </c>
      <c r="F20" s="1300">
        <v>174002</v>
      </c>
      <c r="G20" s="1300">
        <v>121699</v>
      </c>
      <c r="H20" s="1300">
        <v>35316.835494999999</v>
      </c>
      <c r="I20" s="1300">
        <v>4883.0723950000001</v>
      </c>
      <c r="J20" s="1300">
        <v>3473.8930349999996</v>
      </c>
      <c r="K20" s="1299" t="s">
        <v>1006</v>
      </c>
      <c r="L20" s="1309">
        <v>286.25</v>
      </c>
      <c r="M20" s="1309">
        <v>279.10000000000002</v>
      </c>
      <c r="N20" s="1297">
        <v>3209.8095238095239</v>
      </c>
      <c r="O20" s="1297">
        <v>91.551968095238109</v>
      </c>
      <c r="P20" s="715"/>
      <c r="Q20" s="713"/>
      <c r="R20" s="713"/>
    </row>
    <row r="21" spans="1:18">
      <c r="A21" s="1864"/>
      <c r="B21" s="1862"/>
      <c r="C21" s="1296" t="s">
        <v>1027</v>
      </c>
      <c r="D21" s="1295"/>
      <c r="E21" s="1294">
        <v>5564543</v>
      </c>
      <c r="F21" s="1294">
        <v>683088</v>
      </c>
      <c r="G21" s="1294">
        <v>501608</v>
      </c>
      <c r="H21" s="1294">
        <v>642411.84064750001</v>
      </c>
      <c r="I21" s="1294">
        <v>74249.183420000001</v>
      </c>
      <c r="J21" s="1294">
        <v>57619.52494000001</v>
      </c>
      <c r="K21" s="1293"/>
      <c r="L21" s="1292"/>
      <c r="M21" s="1292"/>
      <c r="N21" s="1291"/>
      <c r="O21" s="1291"/>
      <c r="P21" s="717"/>
      <c r="Q21" s="713"/>
      <c r="R21" s="713"/>
    </row>
    <row r="22" spans="1:18" ht="32.25" customHeight="1">
      <c r="A22" s="1864"/>
      <c r="B22" s="1861" t="s">
        <v>1028</v>
      </c>
      <c r="C22" s="1312" t="s">
        <v>1029</v>
      </c>
      <c r="D22" s="1314" t="s">
        <v>1316</v>
      </c>
      <c r="E22" s="1300">
        <v>4942</v>
      </c>
      <c r="F22" s="1300">
        <v>793</v>
      </c>
      <c r="G22" s="1300">
        <v>332</v>
      </c>
      <c r="H22" s="1300">
        <v>1003.941184</v>
      </c>
      <c r="I22" s="1300">
        <v>52.678536000000001</v>
      </c>
      <c r="J22" s="1300">
        <v>21.765995999999998</v>
      </c>
      <c r="K22" s="1299" t="s">
        <v>1030</v>
      </c>
      <c r="L22" s="1309">
        <v>55800</v>
      </c>
      <c r="M22" s="1309">
        <v>54370</v>
      </c>
      <c r="N22" s="1313">
        <v>329</v>
      </c>
      <c r="O22" s="1313">
        <v>21.582372000000003</v>
      </c>
      <c r="P22" s="289"/>
    </row>
    <row r="23" spans="1:18" ht="17.25" customHeight="1">
      <c r="A23" s="1864"/>
      <c r="B23" s="1861"/>
      <c r="C23" s="1312" t="s">
        <v>1289</v>
      </c>
      <c r="D23" s="1306" t="s">
        <v>1014</v>
      </c>
      <c r="E23" s="1300">
        <v>478</v>
      </c>
      <c r="F23" s="1300">
        <v>49</v>
      </c>
      <c r="G23" s="1300">
        <v>7</v>
      </c>
      <c r="H23" s="1300">
        <v>28.29618</v>
      </c>
      <c r="I23" s="1300">
        <v>3.0617399999999999</v>
      </c>
      <c r="J23" s="1300">
        <v>0.42893999999999999</v>
      </c>
      <c r="K23" s="1299"/>
      <c r="L23" s="1309">
        <v>1266.5</v>
      </c>
      <c r="M23" s="1309">
        <v>1180</v>
      </c>
      <c r="N23" s="1313">
        <v>3</v>
      </c>
      <c r="O23" s="1313">
        <v>0.18287571428571422</v>
      </c>
      <c r="P23" s="289"/>
    </row>
    <row r="24" spans="1:18">
      <c r="A24" s="1864"/>
      <c r="B24" s="1861"/>
      <c r="C24" s="1312" t="s">
        <v>1031</v>
      </c>
      <c r="D24" s="1306" t="s">
        <v>1032</v>
      </c>
      <c r="E24" s="1300">
        <v>38486</v>
      </c>
      <c r="F24" s="1300">
        <v>2865</v>
      </c>
      <c r="G24" s="1300">
        <v>2295</v>
      </c>
      <c r="H24" s="1300">
        <v>1309.6801743999999</v>
      </c>
      <c r="I24" s="1300">
        <v>95.1120576</v>
      </c>
      <c r="J24" s="1300">
        <v>76.847184000000013</v>
      </c>
      <c r="K24" s="1299" t="s">
        <v>1006</v>
      </c>
      <c r="L24" s="1309">
        <v>919.2</v>
      </c>
      <c r="M24" s="1309">
        <v>940.1</v>
      </c>
      <c r="N24" s="1297">
        <v>587.14285714285711</v>
      </c>
      <c r="O24" s="1297">
        <v>19.680304800000002</v>
      </c>
      <c r="P24" s="289"/>
    </row>
    <row r="25" spans="1:18">
      <c r="A25" s="1864"/>
      <c r="B25" s="1861"/>
      <c r="C25" s="1312" t="s">
        <v>1033</v>
      </c>
      <c r="D25" s="1306" t="s">
        <v>1034</v>
      </c>
      <c r="E25" s="1300">
        <v>3</v>
      </c>
      <c r="F25" s="1300">
        <v>0</v>
      </c>
      <c r="G25" s="1300">
        <v>0</v>
      </c>
      <c r="H25" s="1300">
        <v>9.74E-2</v>
      </c>
      <c r="I25" s="1311">
        <v>0</v>
      </c>
      <c r="J25" s="1311">
        <v>0</v>
      </c>
      <c r="K25" s="1299" t="s">
        <v>1035</v>
      </c>
      <c r="L25" s="1309">
        <v>1490</v>
      </c>
      <c r="M25" s="1309">
        <v>1470</v>
      </c>
      <c r="N25" s="1310">
        <v>0</v>
      </c>
      <c r="O25" s="1310">
        <v>0</v>
      </c>
      <c r="P25" s="289"/>
    </row>
    <row r="26" spans="1:18">
      <c r="A26" s="1864"/>
      <c r="B26" s="1861"/>
      <c r="C26" s="1296" t="s">
        <v>1036</v>
      </c>
      <c r="D26" s="1295"/>
      <c r="E26" s="1294">
        <v>43909</v>
      </c>
      <c r="F26" s="1294">
        <v>3707</v>
      </c>
      <c r="G26" s="1294">
        <v>2634</v>
      </c>
      <c r="H26" s="1294">
        <v>2342.0149384000001</v>
      </c>
      <c r="I26" s="1294">
        <v>150.85233360000001</v>
      </c>
      <c r="J26" s="1294">
        <v>99.042120000000011</v>
      </c>
      <c r="K26" s="1293"/>
      <c r="L26" s="1292"/>
      <c r="M26" s="1292"/>
      <c r="N26" s="1291"/>
      <c r="O26" s="1291"/>
      <c r="P26" s="289"/>
    </row>
    <row r="27" spans="1:18">
      <c r="A27" s="1864"/>
      <c r="B27" s="1860" t="s">
        <v>593</v>
      </c>
      <c r="C27" s="1302" t="s">
        <v>1037</v>
      </c>
      <c r="D27" s="1301" t="s">
        <v>1038</v>
      </c>
      <c r="E27" s="1300">
        <v>5263336</v>
      </c>
      <c r="F27" s="1300">
        <v>599126</v>
      </c>
      <c r="G27" s="1300">
        <v>534509</v>
      </c>
      <c r="H27" s="1300">
        <v>328157.28890999994</v>
      </c>
      <c r="I27" s="1300">
        <v>35225.270920000003</v>
      </c>
      <c r="J27" s="1300">
        <v>31583.518839999997</v>
      </c>
      <c r="K27" s="1299" t="s">
        <v>1039</v>
      </c>
      <c r="L27" s="1309">
        <v>5814</v>
      </c>
      <c r="M27" s="1309">
        <v>6166</v>
      </c>
      <c r="N27" s="1297">
        <v>12989.809523809523</v>
      </c>
      <c r="O27" s="1297">
        <v>770.47570476190469</v>
      </c>
      <c r="P27" s="289"/>
      <c r="Q27" s="713"/>
      <c r="R27" s="713"/>
    </row>
    <row r="28" spans="1:18">
      <c r="A28" s="1864"/>
      <c r="B28" s="1861"/>
      <c r="C28" s="1302" t="s">
        <v>1040</v>
      </c>
      <c r="D28" s="1301" t="s">
        <v>1041</v>
      </c>
      <c r="E28" s="1300">
        <v>6405001</v>
      </c>
      <c r="F28" s="1300">
        <v>859072</v>
      </c>
      <c r="G28" s="1300">
        <v>700617</v>
      </c>
      <c r="H28" s="1300">
        <v>39714.982668999997</v>
      </c>
      <c r="I28" s="1300">
        <v>5061.0400639999998</v>
      </c>
      <c r="J28" s="1300">
        <v>4143.1330830000006</v>
      </c>
      <c r="K28" s="1299" t="s">
        <v>1039</v>
      </c>
      <c r="L28" s="1309">
        <v>5820</v>
      </c>
      <c r="M28" s="1309">
        <v>6166</v>
      </c>
      <c r="N28" s="1297">
        <v>14306.619047619048</v>
      </c>
      <c r="O28" s="1297">
        <v>84.624647333333328</v>
      </c>
      <c r="P28" s="289"/>
      <c r="Q28" s="713"/>
      <c r="R28" s="713"/>
    </row>
    <row r="29" spans="1:18">
      <c r="A29" s="1864"/>
      <c r="B29" s="1861"/>
      <c r="C29" s="1302" t="s">
        <v>1042</v>
      </c>
      <c r="D29" s="1301" t="s">
        <v>1043</v>
      </c>
      <c r="E29" s="1300">
        <v>26364373</v>
      </c>
      <c r="F29" s="1300">
        <v>2776706</v>
      </c>
      <c r="G29" s="1300">
        <v>3509944</v>
      </c>
      <c r="H29" s="1300">
        <v>718819.52817499998</v>
      </c>
      <c r="I29" s="1300">
        <v>90043.627687500004</v>
      </c>
      <c r="J29" s="1300">
        <v>126355.5056125</v>
      </c>
      <c r="K29" s="1299" t="s">
        <v>1044</v>
      </c>
      <c r="L29" s="1309">
        <v>283.2</v>
      </c>
      <c r="M29" s="1309">
        <v>310.39999999999998</v>
      </c>
      <c r="N29" s="1297">
        <v>22143.571428571428</v>
      </c>
      <c r="O29" s="1297">
        <v>771.79979583333352</v>
      </c>
      <c r="P29" s="289"/>
      <c r="Q29" s="713"/>
      <c r="R29" s="713"/>
    </row>
    <row r="30" spans="1:18">
      <c r="A30" s="1864"/>
      <c r="B30" s="1861"/>
      <c r="C30" s="1302" t="s">
        <v>1045</v>
      </c>
      <c r="D30" s="1301" t="s">
        <v>1046</v>
      </c>
      <c r="E30" s="1300">
        <v>15193173</v>
      </c>
      <c r="F30" s="1300">
        <v>1928812</v>
      </c>
      <c r="G30" s="1300">
        <v>2483711</v>
      </c>
      <c r="H30" s="1300">
        <v>85067.075135000006</v>
      </c>
      <c r="I30" s="1300">
        <v>12530.429244999999</v>
      </c>
      <c r="J30" s="1300">
        <v>17763.1836325</v>
      </c>
      <c r="K30" s="1299" t="s">
        <v>1044</v>
      </c>
      <c r="L30" s="1309">
        <v>283.2</v>
      </c>
      <c r="M30" s="1309">
        <v>310.5</v>
      </c>
      <c r="N30" s="1297">
        <v>19573.285714285714</v>
      </c>
      <c r="O30" s="1297">
        <v>135.60542559523807</v>
      </c>
      <c r="P30" s="289"/>
      <c r="Q30" s="713"/>
      <c r="R30" s="713"/>
    </row>
    <row r="31" spans="1:18">
      <c r="A31" s="1864"/>
      <c r="B31" s="1862"/>
      <c r="C31" s="1296" t="s">
        <v>1047</v>
      </c>
      <c r="D31" s="1295"/>
      <c r="E31" s="1294">
        <v>53225883</v>
      </c>
      <c r="F31" s="1294">
        <v>6163716</v>
      </c>
      <c r="G31" s="1294">
        <v>7228781</v>
      </c>
      <c r="H31" s="1294">
        <v>1171758.8748889999</v>
      </c>
      <c r="I31" s="1294">
        <v>142860.36791650002</v>
      </c>
      <c r="J31" s="1294">
        <v>179845.34116800001</v>
      </c>
      <c r="K31" s="1293"/>
      <c r="L31" s="1292"/>
      <c r="M31" s="1292"/>
      <c r="N31" s="1291"/>
      <c r="O31" s="1291"/>
      <c r="P31" s="289"/>
      <c r="Q31" s="713"/>
      <c r="R31" s="713"/>
    </row>
    <row r="32" spans="1:18">
      <c r="A32" s="1864"/>
      <c r="B32" s="1860" t="s">
        <v>461</v>
      </c>
      <c r="C32" s="1302" t="s">
        <v>1048</v>
      </c>
      <c r="D32" s="1306">
        <v>50</v>
      </c>
      <c r="E32" s="1300">
        <v>26222</v>
      </c>
      <c r="F32" s="1300">
        <v>1179</v>
      </c>
      <c r="G32" s="1300">
        <v>674</v>
      </c>
      <c r="H32" s="1300">
        <v>2411.5456149999995</v>
      </c>
      <c r="I32" s="1300">
        <v>111.48962</v>
      </c>
      <c r="J32" s="1300">
        <v>63.222605000000016</v>
      </c>
      <c r="K32" s="1299" t="s">
        <v>1049</v>
      </c>
      <c r="L32" s="1309">
        <v>18845</v>
      </c>
      <c r="M32" s="1309">
        <v>18562</v>
      </c>
      <c r="N32" s="1297">
        <v>51.523809523809526</v>
      </c>
      <c r="O32" s="1297">
        <v>4.8483888095238097</v>
      </c>
      <c r="P32" s="289"/>
      <c r="Q32" s="713"/>
      <c r="R32" s="713"/>
    </row>
    <row r="33" spans="1:18">
      <c r="A33" s="1864"/>
      <c r="B33" s="1861"/>
      <c r="C33" s="1302" t="s">
        <v>1050</v>
      </c>
      <c r="D33" s="1306">
        <v>50</v>
      </c>
      <c r="E33" s="1300">
        <v>0</v>
      </c>
      <c r="F33" s="1304">
        <v>0</v>
      </c>
      <c r="G33" s="1304">
        <v>0</v>
      </c>
      <c r="H33" s="1300">
        <v>0</v>
      </c>
      <c r="I33" s="1304">
        <v>0</v>
      </c>
      <c r="J33" s="1304">
        <v>0</v>
      </c>
      <c r="K33" s="1299" t="s">
        <v>1049</v>
      </c>
      <c r="L33" s="1309">
        <v>17684</v>
      </c>
      <c r="M33" s="1309">
        <v>17408</v>
      </c>
      <c r="N33" s="1297">
        <v>0</v>
      </c>
      <c r="O33" s="1297">
        <v>0</v>
      </c>
      <c r="P33" s="289"/>
      <c r="Q33" s="713"/>
      <c r="R33" s="713"/>
    </row>
    <row r="34" spans="1:18">
      <c r="A34" s="1864"/>
      <c r="B34" s="1862"/>
      <c r="C34" s="1296" t="s">
        <v>1051</v>
      </c>
      <c r="D34" s="1308"/>
      <c r="E34" s="1294">
        <v>26222</v>
      </c>
      <c r="F34" s="1294">
        <v>1179</v>
      </c>
      <c r="G34" s="1294">
        <v>674</v>
      </c>
      <c r="H34" s="1294">
        <v>2411.5456149999995</v>
      </c>
      <c r="I34" s="1294">
        <v>111.48962</v>
      </c>
      <c r="J34" s="1294">
        <v>63.222605000000016</v>
      </c>
      <c r="K34" s="1293"/>
      <c r="L34" s="1292"/>
      <c r="M34" s="1292"/>
      <c r="N34" s="1291"/>
      <c r="O34" s="1291"/>
      <c r="P34" s="289"/>
      <c r="Q34" s="713"/>
      <c r="R34" s="713"/>
    </row>
    <row r="35" spans="1:18" ht="30">
      <c r="A35" s="1865"/>
      <c r="B35" s="1290" t="s">
        <v>1052</v>
      </c>
      <c r="C35" s="1290" t="s">
        <v>1052</v>
      </c>
      <c r="D35" s="1289"/>
      <c r="E35" s="1307">
        <v>123023778</v>
      </c>
      <c r="F35" s="1307">
        <v>13777254</v>
      </c>
      <c r="G35" s="1307">
        <v>13503969</v>
      </c>
      <c r="H35" s="1307">
        <v>5230016.9785665991</v>
      </c>
      <c r="I35" s="1307">
        <v>618327.87621949997</v>
      </c>
      <c r="J35" s="1307">
        <v>543916.3789592</v>
      </c>
      <c r="K35" s="1287"/>
      <c r="L35" s="1292"/>
      <c r="M35" s="1292"/>
      <c r="N35" s="1291"/>
      <c r="O35" s="1291"/>
      <c r="P35" s="289"/>
      <c r="Q35" s="713"/>
      <c r="R35" s="713"/>
    </row>
    <row r="36" spans="1:18">
      <c r="A36" s="1860" t="s">
        <v>1053</v>
      </c>
      <c r="B36" s="1863" t="s">
        <v>965</v>
      </c>
      <c r="C36" s="1302" t="s">
        <v>993</v>
      </c>
      <c r="D36" s="1306" t="s">
        <v>994</v>
      </c>
      <c r="E36" s="1300">
        <v>4202974</v>
      </c>
      <c r="F36" s="1300">
        <v>954354</v>
      </c>
      <c r="G36" s="1300">
        <v>906311</v>
      </c>
      <c r="H36" s="1300">
        <v>3129081.3622400002</v>
      </c>
      <c r="I36" s="1300">
        <v>728926.27561500005</v>
      </c>
      <c r="J36" s="1300">
        <v>697496.33655500005</v>
      </c>
      <c r="K36" s="1299" t="s">
        <v>995</v>
      </c>
      <c r="L36" s="1305"/>
      <c r="M36" s="1305"/>
      <c r="N36" s="1297">
        <v>13009.142857142857</v>
      </c>
      <c r="O36" s="1297">
        <v>10007.796156904762</v>
      </c>
      <c r="P36" s="289"/>
      <c r="Q36" s="713"/>
      <c r="R36" s="713"/>
    </row>
    <row r="37" spans="1:18">
      <c r="A37" s="1861"/>
      <c r="B37" s="1864"/>
      <c r="C37" s="1302" t="s">
        <v>996</v>
      </c>
      <c r="D37" s="1306" t="s">
        <v>997</v>
      </c>
      <c r="E37" s="1300">
        <v>13218660</v>
      </c>
      <c r="F37" s="1300">
        <v>2426568</v>
      </c>
      <c r="G37" s="1300">
        <v>2816158</v>
      </c>
      <c r="H37" s="1300">
        <v>987931.74126150005</v>
      </c>
      <c r="I37" s="1300">
        <v>185897.52969299999</v>
      </c>
      <c r="J37" s="1300">
        <v>216467.19122100004</v>
      </c>
      <c r="K37" s="1299" t="s">
        <v>995</v>
      </c>
      <c r="L37" s="1305"/>
      <c r="M37" s="1305"/>
      <c r="N37" s="1297">
        <v>28586.142857142859</v>
      </c>
      <c r="O37" s="1297">
        <v>2208.1923667142855</v>
      </c>
      <c r="P37" s="636"/>
      <c r="Q37" s="713"/>
      <c r="R37" s="713"/>
    </row>
    <row r="38" spans="1:18">
      <c r="A38" s="1861"/>
      <c r="B38" s="1864"/>
      <c r="C38" s="1302" t="s">
        <v>1004</v>
      </c>
      <c r="D38" s="1306" t="s">
        <v>1005</v>
      </c>
      <c r="E38" s="1300">
        <v>4791476</v>
      </c>
      <c r="F38" s="1300">
        <v>1028692</v>
      </c>
      <c r="G38" s="1300">
        <v>123610</v>
      </c>
      <c r="H38" s="1300">
        <v>1270455.384536</v>
      </c>
      <c r="I38" s="1300">
        <v>280905.98406300001</v>
      </c>
      <c r="J38" s="1300">
        <v>35304.131393999996</v>
      </c>
      <c r="K38" s="1299" t="s">
        <v>1006</v>
      </c>
      <c r="L38" s="1305"/>
      <c r="M38" s="1305"/>
      <c r="N38" s="1297">
        <v>9423.9047619047615</v>
      </c>
      <c r="O38" s="1297">
        <v>2724.2513186428573</v>
      </c>
      <c r="P38" s="289"/>
      <c r="Q38" s="713"/>
      <c r="R38" s="713"/>
    </row>
    <row r="39" spans="1:18">
      <c r="A39" s="1861"/>
      <c r="B39" s="1864"/>
      <c r="C39" s="1302" t="s">
        <v>1007</v>
      </c>
      <c r="D39" s="1306" t="s">
        <v>1008</v>
      </c>
      <c r="E39" s="1300">
        <v>6469904</v>
      </c>
      <c r="F39" s="1300">
        <v>1836035</v>
      </c>
      <c r="G39" s="1300">
        <v>329565</v>
      </c>
      <c r="H39" s="1300">
        <v>291456.83329974994</v>
      </c>
      <c r="I39" s="1300">
        <v>84198.168067999999</v>
      </c>
      <c r="J39" s="1300">
        <v>15642.949162750001</v>
      </c>
      <c r="K39" s="1299" t="s">
        <v>1006</v>
      </c>
      <c r="L39" s="1305"/>
      <c r="M39" s="1305"/>
      <c r="N39" s="1297">
        <v>17313.428571428572</v>
      </c>
      <c r="O39" s="1297">
        <v>830.54067064285721</v>
      </c>
      <c r="P39" s="289"/>
      <c r="Q39" s="713"/>
      <c r="R39" s="713"/>
    </row>
    <row r="40" spans="1:18">
      <c r="A40" s="1861"/>
      <c r="B40" s="1865"/>
      <c r="C40" s="1296" t="s">
        <v>1011</v>
      </c>
      <c r="D40" s="1295"/>
      <c r="E40" s="1294">
        <v>28683014</v>
      </c>
      <c r="F40" s="1294">
        <v>6245649</v>
      </c>
      <c r="G40" s="1294">
        <v>4175644</v>
      </c>
      <c r="H40" s="1294">
        <v>5678925.3213372501</v>
      </c>
      <c r="I40" s="1294">
        <v>1279927.9574390003</v>
      </c>
      <c r="J40" s="1294">
        <v>964910.60833275015</v>
      </c>
      <c r="K40" s="1293"/>
      <c r="L40" s="1292"/>
      <c r="M40" s="1292"/>
      <c r="N40" s="1291"/>
      <c r="O40" s="1291"/>
      <c r="P40" s="289"/>
      <c r="Q40" s="713"/>
      <c r="R40" s="713"/>
    </row>
    <row r="41" spans="1:18">
      <c r="A41" s="1861"/>
      <c r="B41" s="1860" t="s">
        <v>1012</v>
      </c>
      <c r="C41" s="1303" t="s">
        <v>1017</v>
      </c>
      <c r="D41" s="1301" t="s">
        <v>1018</v>
      </c>
      <c r="E41" s="1300">
        <v>150197</v>
      </c>
      <c r="F41" s="1300">
        <v>27199</v>
      </c>
      <c r="G41" s="1300">
        <v>23999</v>
      </c>
      <c r="H41" s="1300">
        <v>31386.417247500001</v>
      </c>
      <c r="I41" s="1300">
        <v>5652.6566725000002</v>
      </c>
      <c r="J41" s="1300">
        <v>4942.7084224999999</v>
      </c>
      <c r="K41" s="1299" t="s">
        <v>1006</v>
      </c>
      <c r="L41" s="1298"/>
      <c r="M41" s="1298"/>
      <c r="N41" s="1297">
        <v>963.57142857142856</v>
      </c>
      <c r="O41" s="1297">
        <v>198.0932905952381</v>
      </c>
      <c r="P41" s="289"/>
      <c r="Q41" s="713"/>
      <c r="R41" s="713"/>
    </row>
    <row r="42" spans="1:18">
      <c r="A42" s="1861"/>
      <c r="B42" s="1861"/>
      <c r="C42" s="1302" t="s">
        <v>1021</v>
      </c>
      <c r="D42" s="1301" t="s">
        <v>1022</v>
      </c>
      <c r="E42" s="1300">
        <v>0</v>
      </c>
      <c r="F42" s="1304">
        <v>0</v>
      </c>
      <c r="G42" s="1304">
        <v>0</v>
      </c>
      <c r="H42" s="1300">
        <v>0</v>
      </c>
      <c r="I42" s="1304">
        <v>0</v>
      </c>
      <c r="J42" s="1304">
        <v>0</v>
      </c>
      <c r="K42" s="1299" t="s">
        <v>1006</v>
      </c>
      <c r="L42" s="1298"/>
      <c r="M42" s="1298"/>
      <c r="N42" s="1297">
        <v>0</v>
      </c>
      <c r="O42" s="1297">
        <v>0</v>
      </c>
      <c r="P42" s="289"/>
      <c r="Q42" s="713"/>
      <c r="R42" s="713"/>
    </row>
    <row r="43" spans="1:18">
      <c r="A43" s="1861"/>
      <c r="B43" s="1861"/>
      <c r="C43" s="1303" t="s">
        <v>1025</v>
      </c>
      <c r="D43" s="1301" t="s">
        <v>1014</v>
      </c>
      <c r="E43" s="1300">
        <v>16476</v>
      </c>
      <c r="F43" s="1300">
        <v>2917</v>
      </c>
      <c r="G43" s="1300">
        <v>3564</v>
      </c>
      <c r="H43" s="1300">
        <v>2305.8709250000002</v>
      </c>
      <c r="I43" s="1300">
        <v>420.01177999999999</v>
      </c>
      <c r="J43" s="1300">
        <v>519.45664499999998</v>
      </c>
      <c r="K43" s="1299" t="s">
        <v>1006</v>
      </c>
      <c r="L43" s="1298"/>
      <c r="M43" s="1298"/>
      <c r="N43" s="1297">
        <v>208.33333333333334</v>
      </c>
      <c r="O43" s="1297">
        <v>30.230066666666669</v>
      </c>
      <c r="P43" s="289"/>
      <c r="Q43" s="713"/>
      <c r="R43" s="713"/>
    </row>
    <row r="44" spans="1:18">
      <c r="A44" s="1861"/>
      <c r="B44" s="1862"/>
      <c r="C44" s="1296" t="s">
        <v>1027</v>
      </c>
      <c r="D44" s="1295"/>
      <c r="E44" s="1294">
        <v>166673</v>
      </c>
      <c r="F44" s="1294">
        <v>30116</v>
      </c>
      <c r="G44" s="1294">
        <v>27563</v>
      </c>
      <c r="H44" s="1294">
        <v>33692.288172500004</v>
      </c>
      <c r="I44" s="1294">
        <v>6072.6684525000001</v>
      </c>
      <c r="J44" s="1294">
        <v>5462.1650675000001</v>
      </c>
      <c r="K44" s="1293"/>
      <c r="L44" s="1292"/>
      <c r="M44" s="1292"/>
      <c r="N44" s="1291"/>
      <c r="O44" s="1291"/>
      <c r="P44" s="289"/>
      <c r="Q44" s="713"/>
      <c r="R44" s="713"/>
    </row>
    <row r="45" spans="1:18">
      <c r="A45" s="1861"/>
      <c r="B45" s="1860" t="s">
        <v>593</v>
      </c>
      <c r="C45" s="1303" t="s">
        <v>1037</v>
      </c>
      <c r="D45" s="1301" t="s">
        <v>1038</v>
      </c>
      <c r="E45" s="1300">
        <v>399422887</v>
      </c>
      <c r="F45" s="1300">
        <v>46656062</v>
      </c>
      <c r="G45" s="1300">
        <v>48585097</v>
      </c>
      <c r="H45" s="1300">
        <v>25422648.186751999</v>
      </c>
      <c r="I45" s="1300">
        <v>2787993.2821050002</v>
      </c>
      <c r="J45" s="1300">
        <v>2917288.7666849997</v>
      </c>
      <c r="K45" s="1299" t="s">
        <v>1039</v>
      </c>
      <c r="L45" s="1298"/>
      <c r="M45" s="1298"/>
      <c r="N45" s="1297">
        <v>182576.76190476189</v>
      </c>
      <c r="O45" s="1297">
        <v>10947.665147142858</v>
      </c>
      <c r="P45" s="289"/>
      <c r="Q45" s="713"/>
      <c r="R45" s="713"/>
    </row>
    <row r="46" spans="1:18">
      <c r="A46" s="1861"/>
      <c r="B46" s="1861"/>
      <c r="C46" s="1303" t="s">
        <v>1040</v>
      </c>
      <c r="D46" s="1301" t="s">
        <v>1041</v>
      </c>
      <c r="E46" s="1300">
        <v>25843457</v>
      </c>
      <c r="F46" s="1300">
        <v>4809533</v>
      </c>
      <c r="G46" s="1300">
        <v>4841185</v>
      </c>
      <c r="H46" s="1300">
        <v>159897.36695694999</v>
      </c>
      <c r="I46" s="1300">
        <v>28657.454527599999</v>
      </c>
      <c r="J46" s="1300">
        <v>29241.638861749998</v>
      </c>
      <c r="K46" s="1299" t="s">
        <v>1039</v>
      </c>
      <c r="L46" s="1298"/>
      <c r="M46" s="1298"/>
      <c r="N46" s="1297">
        <v>37874.380952380954</v>
      </c>
      <c r="O46" s="1297">
        <v>227.54778626428575</v>
      </c>
      <c r="P46" s="289"/>
      <c r="Q46" s="713"/>
      <c r="R46" s="713"/>
    </row>
    <row r="47" spans="1:18">
      <c r="A47" s="1861"/>
      <c r="B47" s="1861"/>
      <c r="C47" s="1302" t="s">
        <v>1042</v>
      </c>
      <c r="D47" s="1301" t="s">
        <v>1043</v>
      </c>
      <c r="E47" s="1300">
        <v>135584326</v>
      </c>
      <c r="F47" s="1300">
        <v>15530864</v>
      </c>
      <c r="G47" s="1300">
        <v>15646697</v>
      </c>
      <c r="H47" s="1300">
        <v>3816286.3162500001</v>
      </c>
      <c r="I47" s="1300">
        <v>511300.08525624999</v>
      </c>
      <c r="J47" s="1300">
        <v>589443.29056874989</v>
      </c>
      <c r="K47" s="1299" t="s">
        <v>1044</v>
      </c>
      <c r="L47" s="1298"/>
      <c r="M47" s="1298"/>
      <c r="N47" s="1297">
        <v>118231</v>
      </c>
      <c r="O47" s="1297">
        <v>4319.7457267857126</v>
      </c>
      <c r="P47" s="289"/>
      <c r="Q47" s="713"/>
      <c r="R47" s="713"/>
    </row>
    <row r="48" spans="1:18">
      <c r="A48" s="1861"/>
      <c r="B48" s="1861"/>
      <c r="C48" s="1302" t="s">
        <v>1045</v>
      </c>
      <c r="D48" s="1301" t="s">
        <v>1046</v>
      </c>
      <c r="E48" s="1300">
        <v>6666630</v>
      </c>
      <c r="F48" s="1300">
        <v>1148352</v>
      </c>
      <c r="G48" s="1300">
        <v>1580621</v>
      </c>
      <c r="H48" s="1300">
        <v>40434.176169999999</v>
      </c>
      <c r="I48" s="1300">
        <v>7641.3226050000003</v>
      </c>
      <c r="J48" s="1300">
        <v>12023.135748750001</v>
      </c>
      <c r="K48" s="1299" t="s">
        <v>1044</v>
      </c>
      <c r="L48" s="1298"/>
      <c r="M48" s="1298"/>
      <c r="N48" s="1297">
        <v>13998.190476190477</v>
      </c>
      <c r="O48" s="1297">
        <v>103.15672607142861</v>
      </c>
      <c r="P48" s="289"/>
      <c r="Q48" s="713"/>
      <c r="R48" s="713"/>
    </row>
    <row r="49" spans="1:18">
      <c r="A49" s="1861"/>
      <c r="B49" s="1862"/>
      <c r="C49" s="1296" t="s">
        <v>1047</v>
      </c>
      <c r="D49" s="1295"/>
      <c r="E49" s="1294">
        <v>567517300</v>
      </c>
      <c r="F49" s="1294">
        <v>68144811</v>
      </c>
      <c r="G49" s="1294">
        <v>70653600</v>
      </c>
      <c r="H49" s="1294">
        <v>29439266.046128947</v>
      </c>
      <c r="I49" s="1294">
        <v>3335592.1444938504</v>
      </c>
      <c r="J49" s="1294">
        <v>3547996.8318642494</v>
      </c>
      <c r="K49" s="1293"/>
      <c r="L49" s="1292"/>
      <c r="M49" s="1292"/>
      <c r="N49" s="1291"/>
      <c r="O49" s="1291"/>
      <c r="P49" s="289"/>
      <c r="Q49" s="713"/>
      <c r="R49" s="713"/>
    </row>
    <row r="50" spans="1:18" ht="30">
      <c r="A50" s="1862"/>
      <c r="B50" s="1290" t="s">
        <v>1054</v>
      </c>
      <c r="C50" s="1290" t="s">
        <v>1054</v>
      </c>
      <c r="D50" s="1289"/>
      <c r="E50" s="1288">
        <v>596366987</v>
      </c>
      <c r="F50" s="1288">
        <v>74420576</v>
      </c>
      <c r="G50" s="1288">
        <v>74856807</v>
      </c>
      <c r="H50" s="1288">
        <v>35151883.655638695</v>
      </c>
      <c r="I50" s="1288">
        <v>4621592.770385351</v>
      </c>
      <c r="J50" s="1288">
        <v>4518369.6052644998</v>
      </c>
      <c r="K50" s="1287"/>
      <c r="L50" s="1286"/>
      <c r="M50" s="1286"/>
      <c r="N50" s="1286"/>
      <c r="O50" s="1286"/>
      <c r="P50" s="289"/>
      <c r="Q50" s="713"/>
      <c r="R50" s="713"/>
    </row>
    <row r="51" spans="1:18">
      <c r="A51" s="718"/>
      <c r="B51" s="719"/>
      <c r="C51" s="719"/>
      <c r="D51" s="720"/>
      <c r="E51" s="721"/>
      <c r="F51" s="721"/>
      <c r="G51" s="721"/>
      <c r="H51" s="721"/>
      <c r="I51" s="721"/>
      <c r="J51" s="721"/>
      <c r="K51" s="722"/>
      <c r="L51" s="723"/>
      <c r="M51" s="723"/>
      <c r="N51" s="723"/>
      <c r="O51" s="723"/>
      <c r="P51" s="289"/>
      <c r="Q51" s="713"/>
      <c r="R51" s="713"/>
    </row>
    <row r="52" spans="1:18" ht="12.6" customHeight="1">
      <c r="A52" s="434" t="s">
        <v>1422</v>
      </c>
      <c r="B52" s="289"/>
      <c r="C52" s="724"/>
      <c r="D52" s="725"/>
      <c r="E52" s="724"/>
      <c r="F52" s="724"/>
      <c r="G52" s="724"/>
      <c r="H52" s="724"/>
      <c r="I52" s="724"/>
      <c r="J52" s="724"/>
      <c r="K52" s="724"/>
      <c r="L52" s="724"/>
      <c r="M52" s="724"/>
      <c r="N52" s="724"/>
      <c r="O52" s="724"/>
      <c r="P52" s="289"/>
      <c r="Q52" s="713"/>
      <c r="R52" s="713"/>
    </row>
    <row r="53" spans="1:18" ht="12.6" customHeight="1">
      <c r="A53" s="726" t="s">
        <v>478</v>
      </c>
      <c r="B53" s="434"/>
      <c r="C53" s="434"/>
      <c r="D53" s="727"/>
      <c r="E53" s="434"/>
      <c r="F53" s="434"/>
      <c r="G53" s="434"/>
      <c r="H53" s="434"/>
      <c r="I53" s="434"/>
      <c r="J53" s="434"/>
      <c r="K53" s="434"/>
      <c r="L53" s="434"/>
      <c r="M53" s="434"/>
      <c r="N53" s="434"/>
      <c r="O53" s="434"/>
      <c r="P53" s="289"/>
      <c r="Q53" s="713"/>
      <c r="R53" s="713"/>
    </row>
    <row r="54" spans="1:18">
      <c r="A54" s="434" t="s">
        <v>1055</v>
      </c>
      <c r="B54" s="434"/>
      <c r="C54" s="434"/>
      <c r="D54" s="727"/>
      <c r="E54" s="434"/>
      <c r="F54" s="434"/>
      <c r="G54" s="434"/>
      <c r="H54" s="434"/>
      <c r="I54" s="434"/>
      <c r="J54" s="434"/>
      <c r="K54" s="434"/>
      <c r="L54" s="434"/>
      <c r="M54" s="434"/>
      <c r="N54" s="434"/>
      <c r="O54" s="434"/>
      <c r="P54" s="289"/>
      <c r="Q54" s="713"/>
      <c r="R54" s="713"/>
    </row>
    <row r="55" spans="1:18">
      <c r="A55" s="434" t="s">
        <v>1056</v>
      </c>
      <c r="B55" s="434"/>
      <c r="C55" s="434"/>
      <c r="D55" s="727"/>
      <c r="E55" s="434"/>
      <c r="F55" s="434"/>
      <c r="G55" s="434"/>
      <c r="H55" s="434"/>
      <c r="I55" s="434"/>
      <c r="J55" s="434"/>
      <c r="K55" s="434"/>
      <c r="L55" s="434"/>
      <c r="M55" s="434"/>
      <c r="N55" s="434"/>
      <c r="O55" s="434"/>
      <c r="P55" s="289"/>
      <c r="Q55" s="713"/>
      <c r="R55" s="713"/>
    </row>
    <row r="56" spans="1:18">
      <c r="A56" s="434" t="s">
        <v>1057</v>
      </c>
      <c r="B56" s="434"/>
      <c r="C56" s="434"/>
      <c r="D56" s="727"/>
      <c r="E56" s="434"/>
      <c r="F56" s="434"/>
      <c r="G56" s="434"/>
      <c r="H56" s="434"/>
      <c r="I56" s="434"/>
      <c r="J56" s="434"/>
      <c r="K56" s="434"/>
      <c r="L56" s="434"/>
      <c r="M56" s="434"/>
      <c r="N56" s="434"/>
      <c r="O56" s="434"/>
      <c r="P56" s="289"/>
      <c r="Q56" s="713"/>
      <c r="R56" s="713"/>
    </row>
    <row r="57" spans="1:18">
      <c r="A57" s="434" t="s">
        <v>1058</v>
      </c>
      <c r="B57" s="434"/>
      <c r="C57" s="434"/>
      <c r="D57" s="727"/>
      <c r="E57" s="434"/>
      <c r="F57" s="434"/>
      <c r="G57" s="434"/>
      <c r="H57" s="434"/>
      <c r="I57" s="434"/>
      <c r="J57" s="434"/>
      <c r="K57" s="434"/>
      <c r="L57" s="434"/>
      <c r="M57" s="434"/>
      <c r="N57" s="434"/>
      <c r="O57" s="434"/>
      <c r="P57" s="289"/>
      <c r="Q57" s="713"/>
      <c r="R57" s="713"/>
    </row>
    <row r="58" spans="1:18">
      <c r="A58" s="289" t="s">
        <v>1059</v>
      </c>
      <c r="B58" s="662"/>
      <c r="C58" s="713"/>
      <c r="D58" s="728"/>
      <c r="E58" s="713"/>
      <c r="F58" s="713"/>
      <c r="G58" s="713"/>
      <c r="H58" s="713"/>
      <c r="I58" s="713"/>
      <c r="J58" s="713"/>
      <c r="K58" s="713"/>
      <c r="L58" s="713"/>
      <c r="M58" s="713"/>
      <c r="N58" s="713"/>
      <c r="O58" s="713"/>
      <c r="P58" s="289"/>
      <c r="Q58" s="713"/>
      <c r="R58" s="713"/>
    </row>
    <row r="59" spans="1:18">
      <c r="A59" s="236"/>
      <c r="B59" s="434"/>
      <c r="C59" s="434"/>
      <c r="D59" s="727"/>
      <c r="E59" s="434"/>
      <c r="F59" s="434"/>
      <c r="G59" s="434"/>
      <c r="H59" s="434"/>
      <c r="I59" s="434"/>
      <c r="J59" s="434"/>
      <c r="K59" s="434"/>
      <c r="L59" s="434"/>
      <c r="M59" s="434"/>
      <c r="N59" s="434"/>
      <c r="O59" s="434"/>
      <c r="P59" s="289"/>
      <c r="Q59" s="713"/>
      <c r="R59" s="713"/>
    </row>
    <row r="60" spans="1:18">
      <c r="A60" s="236"/>
      <c r="B60" s="434"/>
      <c r="C60" s="434"/>
      <c r="D60" s="727"/>
      <c r="E60" s="434"/>
      <c r="F60" s="434"/>
      <c r="G60" s="434"/>
      <c r="H60" s="434"/>
      <c r="I60" s="434"/>
      <c r="J60" s="434"/>
      <c r="K60" s="434"/>
      <c r="L60" s="434"/>
      <c r="M60" s="434"/>
      <c r="N60" s="434"/>
      <c r="O60" s="434"/>
      <c r="P60" s="289"/>
      <c r="Q60" s="713"/>
      <c r="R60" s="713"/>
    </row>
    <row r="61" spans="1:18">
      <c r="A61" s="236"/>
      <c r="B61" s="434"/>
      <c r="C61" s="434"/>
      <c r="D61" s="727"/>
      <c r="E61" s="434"/>
      <c r="F61" s="434"/>
      <c r="G61" s="434"/>
      <c r="H61" s="434"/>
      <c r="I61" s="434"/>
      <c r="J61" s="434"/>
      <c r="K61" s="434"/>
      <c r="L61" s="434"/>
      <c r="M61" s="434"/>
      <c r="N61" s="434"/>
      <c r="O61" s="434"/>
      <c r="P61" s="717"/>
      <c r="Q61" s="729"/>
      <c r="R61" s="713"/>
    </row>
    <row r="62" spans="1:18">
      <c r="A62" s="236"/>
      <c r="B62" s="662"/>
      <c r="C62" s="289"/>
      <c r="D62" s="727"/>
      <c r="E62" s="289"/>
      <c r="F62" s="289"/>
      <c r="G62" s="289"/>
      <c r="H62" s="289"/>
      <c r="I62" s="289"/>
      <c r="J62" s="289"/>
      <c r="K62" s="289"/>
      <c r="L62" s="289"/>
      <c r="M62" s="289"/>
      <c r="N62" s="289"/>
      <c r="O62" s="289"/>
      <c r="P62" s="717"/>
      <c r="Q62" s="729"/>
      <c r="R62" s="713"/>
    </row>
  </sheetData>
  <mergeCells count="19">
    <mergeCell ref="L2:M2"/>
    <mergeCell ref="N2:O2"/>
    <mergeCell ref="B4:B11"/>
    <mergeCell ref="B12:B21"/>
    <mergeCell ref="A2:A3"/>
    <mergeCell ref="B2:B3"/>
    <mergeCell ref="A4:A35"/>
    <mergeCell ref="B22:B26"/>
    <mergeCell ref="A36:A50"/>
    <mergeCell ref="B36:B40"/>
    <mergeCell ref="B41:B44"/>
    <mergeCell ref="B45:B49"/>
    <mergeCell ref="K2:K3"/>
    <mergeCell ref="B27:B31"/>
    <mergeCell ref="B32:B34"/>
    <mergeCell ref="C2:C3"/>
    <mergeCell ref="D2:D3"/>
    <mergeCell ref="E2:G2"/>
    <mergeCell ref="H2:J2"/>
  </mergeCells>
  <printOptions horizontalCentered="1"/>
  <pageMargins left="0.7" right="0.7" top="0.75" bottom="0.75" header="0.3" footer="0.3"/>
  <pageSetup paperSize="9" scale="37" fitToHeight="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6"/>
  <sheetViews>
    <sheetView workbookViewId="0">
      <selection sqref="A1:P1"/>
    </sheetView>
  </sheetViews>
  <sheetFormatPr defaultColWidth="9.140625" defaultRowHeight="11.25"/>
  <cols>
    <col min="1" max="1" width="11.140625" style="731" customWidth="1"/>
    <col min="2" max="2" width="11.85546875" style="731" customWidth="1"/>
    <col min="3" max="3" width="21.28515625" style="731" customWidth="1"/>
    <col min="4" max="4" width="15.42578125" style="731" bestFit="1" customWidth="1"/>
    <col min="5" max="5" width="11.5703125" style="731" customWidth="1"/>
    <col min="6" max="6" width="10.7109375" style="731" customWidth="1"/>
    <col min="7" max="8" width="10.5703125" style="731" customWidth="1"/>
    <col min="9" max="9" width="11.7109375" style="740" bestFit="1" customWidth="1"/>
    <col min="10" max="11" width="10.140625" style="740" bestFit="1" customWidth="1"/>
    <col min="12" max="12" width="14.140625" style="731" customWidth="1"/>
    <col min="13" max="14" width="10" style="731" bestFit="1" customWidth="1"/>
    <col min="15" max="15" width="10.28515625" style="731" customWidth="1"/>
    <col min="16" max="16" width="18.5703125" style="731" customWidth="1"/>
    <col min="17" max="19" width="9.140625" style="731"/>
    <col min="20" max="20" width="10.7109375" style="731" bestFit="1" customWidth="1"/>
    <col min="21" max="16384" width="9.140625" style="731"/>
  </cols>
  <sheetData>
    <row r="1" spans="1:30" ht="18" customHeight="1">
      <c r="A1" s="1876" t="s">
        <v>1290</v>
      </c>
      <c r="B1" s="1876"/>
      <c r="C1" s="1876"/>
      <c r="D1" s="1876"/>
      <c r="E1" s="1876"/>
      <c r="F1" s="1876"/>
      <c r="G1" s="1876"/>
      <c r="H1" s="1876"/>
      <c r="I1" s="1876"/>
      <c r="J1" s="1876"/>
      <c r="K1" s="1876"/>
      <c r="L1" s="1876"/>
      <c r="M1" s="1876"/>
      <c r="N1" s="1876"/>
      <c r="O1" s="1876"/>
      <c r="P1" s="1876"/>
    </row>
    <row r="2" spans="1:30" ht="15" customHeight="1">
      <c r="A2" s="1875" t="s">
        <v>983</v>
      </c>
      <c r="B2" s="1875" t="s">
        <v>984</v>
      </c>
      <c r="C2" s="1875" t="s">
        <v>985</v>
      </c>
      <c r="D2" s="1877" t="s">
        <v>1061</v>
      </c>
      <c r="E2" s="1877" t="s">
        <v>986</v>
      </c>
      <c r="F2" s="1879" t="s">
        <v>1288</v>
      </c>
      <c r="G2" s="1880"/>
      <c r="H2" s="1881"/>
      <c r="I2" s="1882" t="s">
        <v>230</v>
      </c>
      <c r="J2" s="1882"/>
      <c r="K2" s="1882"/>
      <c r="L2" s="1877" t="s">
        <v>987</v>
      </c>
      <c r="M2" s="1883"/>
      <c r="N2" s="1884"/>
      <c r="O2" s="1875" t="s">
        <v>1060</v>
      </c>
      <c r="P2" s="1875"/>
    </row>
    <row r="3" spans="1:30" ht="30" customHeight="1">
      <c r="A3" s="1875"/>
      <c r="B3" s="1875"/>
      <c r="C3" s="1875"/>
      <c r="D3" s="1878" t="s">
        <v>1061</v>
      </c>
      <c r="E3" s="1878"/>
      <c r="F3" s="1317" t="s">
        <v>674</v>
      </c>
      <c r="G3" s="1344">
        <v>45597</v>
      </c>
      <c r="H3" s="1344">
        <v>45627</v>
      </c>
      <c r="I3" s="1345" t="s">
        <v>674</v>
      </c>
      <c r="J3" s="1344">
        <v>45597</v>
      </c>
      <c r="K3" s="1344">
        <v>45627</v>
      </c>
      <c r="L3" s="1878"/>
      <c r="M3" s="1343">
        <v>45597</v>
      </c>
      <c r="N3" s="1343">
        <v>45627</v>
      </c>
      <c r="O3" s="1317" t="s">
        <v>472</v>
      </c>
      <c r="P3" s="1317" t="s">
        <v>1139</v>
      </c>
      <c r="U3" s="732"/>
      <c r="V3" s="732"/>
    </row>
    <row r="4" spans="1:30" ht="15.75">
      <c r="A4" s="1885" t="s">
        <v>1062</v>
      </c>
      <c r="B4" s="1885" t="s">
        <v>1063</v>
      </c>
      <c r="C4" s="1337" t="s">
        <v>1064</v>
      </c>
      <c r="D4" s="1336" t="s">
        <v>1065</v>
      </c>
      <c r="E4" s="1335" t="s">
        <v>1066</v>
      </c>
      <c r="F4" s="1333">
        <v>0</v>
      </c>
      <c r="G4" s="1333">
        <v>0</v>
      </c>
      <c r="H4" s="1333">
        <v>0</v>
      </c>
      <c r="I4" s="1332">
        <v>0</v>
      </c>
      <c r="J4" s="1332">
        <v>0</v>
      </c>
      <c r="K4" s="1332">
        <v>0</v>
      </c>
      <c r="L4" s="1333" t="s">
        <v>1067</v>
      </c>
      <c r="M4" s="1332">
        <v>2632</v>
      </c>
      <c r="N4" s="1332">
        <v>2655</v>
      </c>
      <c r="O4" s="1332">
        <v>0</v>
      </c>
      <c r="P4" s="1332">
        <v>0</v>
      </c>
      <c r="Q4" s="733"/>
      <c r="AD4" s="734"/>
    </row>
    <row r="5" spans="1:30" ht="15.75">
      <c r="A5" s="1885"/>
      <c r="B5" s="1885"/>
      <c r="C5" s="1337" t="s">
        <v>1068</v>
      </c>
      <c r="D5" s="1336" t="s">
        <v>1069</v>
      </c>
      <c r="E5" s="1335" t="s">
        <v>1066</v>
      </c>
      <c r="F5" s="1333">
        <v>3</v>
      </c>
      <c r="G5" s="1333">
        <v>0</v>
      </c>
      <c r="H5" s="1333">
        <v>0</v>
      </c>
      <c r="I5" s="1332">
        <v>0.06</v>
      </c>
      <c r="J5" s="1332">
        <v>0</v>
      </c>
      <c r="K5" s="1332">
        <v>0</v>
      </c>
      <c r="L5" s="1333" t="s">
        <v>1067</v>
      </c>
      <c r="M5" s="1332">
        <v>2413</v>
      </c>
      <c r="N5" s="1332">
        <v>2425</v>
      </c>
      <c r="O5" s="1332">
        <v>0</v>
      </c>
      <c r="P5" s="1332">
        <v>0</v>
      </c>
      <c r="Q5" s="733"/>
      <c r="AD5" s="734"/>
    </row>
    <row r="6" spans="1:30" ht="15.75">
      <c r="A6" s="1885"/>
      <c r="B6" s="1885"/>
      <c r="C6" s="1337" t="s">
        <v>1070</v>
      </c>
      <c r="D6" s="1336" t="s">
        <v>1070</v>
      </c>
      <c r="E6" s="1335" t="s">
        <v>1071</v>
      </c>
      <c r="F6" s="1333">
        <v>0</v>
      </c>
      <c r="G6" s="1333">
        <v>0</v>
      </c>
      <c r="H6" s="1333">
        <v>0</v>
      </c>
      <c r="I6" s="1332">
        <v>0</v>
      </c>
      <c r="J6" s="1332">
        <v>0</v>
      </c>
      <c r="K6" s="1332">
        <v>0</v>
      </c>
      <c r="L6" s="1333" t="s">
        <v>1072</v>
      </c>
      <c r="M6" s="1332">
        <v>1321</v>
      </c>
      <c r="N6" s="1332">
        <v>1311</v>
      </c>
      <c r="O6" s="1332">
        <v>0</v>
      </c>
      <c r="P6" s="1332">
        <v>0</v>
      </c>
      <c r="Q6" s="733"/>
      <c r="AD6" s="734"/>
    </row>
    <row r="7" spans="1:30" ht="15">
      <c r="A7" s="1885"/>
      <c r="B7" s="1885"/>
      <c r="C7" s="1337" t="s">
        <v>1073</v>
      </c>
      <c r="D7" s="1336" t="s">
        <v>1074</v>
      </c>
      <c r="E7" s="1335" t="s">
        <v>1014</v>
      </c>
      <c r="F7" s="1333">
        <v>390684</v>
      </c>
      <c r="G7" s="1333">
        <v>29357</v>
      </c>
      <c r="H7" s="1333">
        <v>30602</v>
      </c>
      <c r="I7" s="1332">
        <v>12247.34</v>
      </c>
      <c r="J7" s="1332">
        <v>971.44</v>
      </c>
      <c r="K7" s="1332">
        <v>979.87</v>
      </c>
      <c r="L7" s="1333" t="s">
        <v>1067</v>
      </c>
      <c r="M7" s="1332">
        <v>6494</v>
      </c>
      <c r="N7" s="1332">
        <v>6448</v>
      </c>
      <c r="O7" s="1332">
        <v>5889</v>
      </c>
      <c r="P7" s="1332">
        <v>188</v>
      </c>
      <c r="Q7" s="733"/>
    </row>
    <row r="8" spans="1:30" ht="15">
      <c r="A8" s="1885"/>
      <c r="B8" s="1885"/>
      <c r="C8" s="1337" t="s">
        <v>1075</v>
      </c>
      <c r="D8" s="1336" t="s">
        <v>1076</v>
      </c>
      <c r="E8" s="1335" t="s">
        <v>1066</v>
      </c>
      <c r="F8" s="1333">
        <v>0</v>
      </c>
      <c r="G8" s="1333">
        <v>0</v>
      </c>
      <c r="H8" s="1333">
        <v>0</v>
      </c>
      <c r="I8" s="1332">
        <v>0</v>
      </c>
      <c r="J8" s="1332" t="s">
        <v>231</v>
      </c>
      <c r="K8" s="1332">
        <v>0</v>
      </c>
      <c r="L8" s="1333" t="s">
        <v>1067</v>
      </c>
      <c r="M8" s="1332" t="s">
        <v>231</v>
      </c>
      <c r="N8" s="1332" t="s">
        <v>231</v>
      </c>
      <c r="O8" s="1332" t="s">
        <v>231</v>
      </c>
      <c r="P8" s="1332" t="s">
        <v>231</v>
      </c>
      <c r="Q8" s="733"/>
    </row>
    <row r="9" spans="1:30" ht="15">
      <c r="A9" s="1885"/>
      <c r="B9" s="1885"/>
      <c r="C9" s="1337" t="s">
        <v>1077</v>
      </c>
      <c r="D9" s="1336" t="s">
        <v>1078</v>
      </c>
      <c r="E9" s="1335" t="s">
        <v>1079</v>
      </c>
      <c r="F9" s="1333">
        <v>0</v>
      </c>
      <c r="G9" s="1333">
        <v>0</v>
      </c>
      <c r="H9" s="1333">
        <v>0</v>
      </c>
      <c r="I9" s="1332">
        <v>0</v>
      </c>
      <c r="J9" s="1332" t="s">
        <v>231</v>
      </c>
      <c r="K9" s="1332">
        <v>0</v>
      </c>
      <c r="L9" s="1333" t="s">
        <v>1067</v>
      </c>
      <c r="M9" s="1332" t="s">
        <v>231</v>
      </c>
      <c r="N9" s="1332" t="s">
        <v>231</v>
      </c>
      <c r="O9" s="1332" t="s">
        <v>231</v>
      </c>
      <c r="P9" s="1332" t="s">
        <v>231</v>
      </c>
      <c r="Q9" s="733"/>
    </row>
    <row r="10" spans="1:30" ht="15.75">
      <c r="A10" s="1885"/>
      <c r="B10" s="1885"/>
      <c r="C10" s="1337" t="s">
        <v>1080</v>
      </c>
      <c r="D10" s="1336" t="s">
        <v>1081</v>
      </c>
      <c r="E10" s="1335" t="s">
        <v>1014</v>
      </c>
      <c r="F10" s="1333">
        <v>233287</v>
      </c>
      <c r="G10" s="1333">
        <v>37394</v>
      </c>
      <c r="H10" s="1333">
        <v>24033</v>
      </c>
      <c r="I10" s="1332">
        <v>8637.9300000000021</v>
      </c>
      <c r="J10" s="1332">
        <v>1407.77</v>
      </c>
      <c r="K10" s="1332">
        <v>956.45</v>
      </c>
      <c r="L10" s="1333" t="s">
        <v>1067</v>
      </c>
      <c r="M10" s="1332">
        <v>7812</v>
      </c>
      <c r="N10" s="1332">
        <v>8104</v>
      </c>
      <c r="O10" s="1332">
        <v>5128</v>
      </c>
      <c r="P10" s="1332">
        <v>205</v>
      </c>
      <c r="Q10" s="733"/>
      <c r="AD10" s="734"/>
    </row>
    <row r="11" spans="1:30" ht="15.75">
      <c r="A11" s="1885"/>
      <c r="B11" s="1885"/>
      <c r="C11" s="1337" t="s">
        <v>1082</v>
      </c>
      <c r="D11" s="1336" t="s">
        <v>1083</v>
      </c>
      <c r="E11" s="1335" t="s">
        <v>1079</v>
      </c>
      <c r="F11" s="1333">
        <v>0</v>
      </c>
      <c r="G11" s="1333">
        <v>0</v>
      </c>
      <c r="H11" s="1333">
        <v>0</v>
      </c>
      <c r="I11" s="1332">
        <v>0</v>
      </c>
      <c r="J11" s="1332">
        <v>0</v>
      </c>
      <c r="K11" s="1332">
        <v>0</v>
      </c>
      <c r="L11" s="1333" t="s">
        <v>1084</v>
      </c>
      <c r="M11" s="1332">
        <v>26210</v>
      </c>
      <c r="N11" s="1332">
        <v>25770</v>
      </c>
      <c r="O11" s="1332">
        <v>0</v>
      </c>
      <c r="P11" s="1332">
        <v>0</v>
      </c>
      <c r="Q11" s="733"/>
      <c r="AD11" s="734"/>
    </row>
    <row r="12" spans="1:30" ht="15.75">
      <c r="A12" s="1885"/>
      <c r="B12" s="1885"/>
      <c r="C12" s="1337" t="s">
        <v>1291</v>
      </c>
      <c r="D12" s="1336" t="s">
        <v>1292</v>
      </c>
      <c r="E12" s="1335"/>
      <c r="F12" s="1333">
        <v>1360</v>
      </c>
      <c r="G12" s="1333">
        <v>231</v>
      </c>
      <c r="H12" s="1333">
        <v>372</v>
      </c>
      <c r="I12" s="1332">
        <v>78.58</v>
      </c>
      <c r="J12" s="1332">
        <v>14.48</v>
      </c>
      <c r="K12" s="1332">
        <v>22.11</v>
      </c>
      <c r="L12" s="1333" t="s">
        <v>1067</v>
      </c>
      <c r="M12" s="1332">
        <v>1246</v>
      </c>
      <c r="N12" s="1332">
        <v>1203</v>
      </c>
      <c r="O12" s="1332">
        <v>130</v>
      </c>
      <c r="P12" s="1332">
        <v>8</v>
      </c>
      <c r="Q12" s="733"/>
      <c r="AD12" s="734"/>
    </row>
    <row r="13" spans="1:30" ht="15">
      <c r="A13" s="1885"/>
      <c r="B13" s="1885"/>
      <c r="C13" s="1337" t="s">
        <v>1085</v>
      </c>
      <c r="D13" s="1336" t="s">
        <v>1086</v>
      </c>
      <c r="E13" s="1335" t="s">
        <v>1066</v>
      </c>
      <c r="F13" s="1333">
        <v>447684</v>
      </c>
      <c r="G13" s="1333">
        <v>33766</v>
      </c>
      <c r="H13" s="1333">
        <v>37812</v>
      </c>
      <c r="I13" s="1332">
        <v>12677.160000000002</v>
      </c>
      <c r="J13" s="1332">
        <v>951.49</v>
      </c>
      <c r="K13" s="1332">
        <v>1016.02</v>
      </c>
      <c r="L13" s="1333" t="s">
        <v>1072</v>
      </c>
      <c r="M13" s="1332">
        <v>2727</v>
      </c>
      <c r="N13" s="1332">
        <v>2692</v>
      </c>
      <c r="O13" s="1332">
        <v>4839</v>
      </c>
      <c r="P13" s="1332">
        <v>130</v>
      </c>
      <c r="Q13" s="733"/>
    </row>
    <row r="14" spans="1:30" ht="15">
      <c r="A14" s="1885"/>
      <c r="B14" s="1885"/>
      <c r="C14" s="1337" t="s">
        <v>1087</v>
      </c>
      <c r="D14" s="1336" t="s">
        <v>1087</v>
      </c>
      <c r="E14" s="1335" t="s">
        <v>1066</v>
      </c>
      <c r="F14" s="1333">
        <v>0</v>
      </c>
      <c r="G14" s="1333">
        <v>0</v>
      </c>
      <c r="H14" s="1333">
        <v>0</v>
      </c>
      <c r="I14" s="1332">
        <v>0</v>
      </c>
      <c r="J14" s="1332" t="s">
        <v>231</v>
      </c>
      <c r="K14" s="1332">
        <v>0</v>
      </c>
      <c r="L14" s="1333" t="s">
        <v>1067</v>
      </c>
      <c r="M14" s="1332" t="s">
        <v>231</v>
      </c>
      <c r="N14" s="1332" t="s">
        <v>231</v>
      </c>
      <c r="O14" s="1332" t="s">
        <v>231</v>
      </c>
      <c r="P14" s="1332" t="s">
        <v>231</v>
      </c>
      <c r="Q14" s="733"/>
    </row>
    <row r="15" spans="1:30" ht="15">
      <c r="A15" s="1885"/>
      <c r="B15" s="1885"/>
      <c r="C15" s="1337" t="s">
        <v>1088</v>
      </c>
      <c r="D15" s="1336" t="s">
        <v>1089</v>
      </c>
      <c r="E15" s="1335" t="s">
        <v>1066</v>
      </c>
      <c r="F15" s="1333">
        <v>958333</v>
      </c>
      <c r="G15" s="1333">
        <v>108484</v>
      </c>
      <c r="H15" s="1333">
        <v>104504</v>
      </c>
      <c r="I15" s="1332">
        <v>25883.21</v>
      </c>
      <c r="J15" s="1332">
        <v>2827.84</v>
      </c>
      <c r="K15" s="1332">
        <v>2718.78</v>
      </c>
      <c r="L15" s="1333" t="s">
        <v>1067</v>
      </c>
      <c r="M15" s="1332">
        <v>5158</v>
      </c>
      <c r="N15" s="1332">
        <v>5274</v>
      </c>
      <c r="O15" s="1332">
        <v>16005</v>
      </c>
      <c r="P15" s="1332">
        <v>416</v>
      </c>
      <c r="Q15" s="733"/>
    </row>
    <row r="16" spans="1:30" ht="15">
      <c r="A16" s="1885"/>
      <c r="B16" s="1885"/>
      <c r="C16" s="1337" t="s">
        <v>1090</v>
      </c>
      <c r="D16" s="1336" t="s">
        <v>1091</v>
      </c>
      <c r="E16" s="1335" t="s">
        <v>1014</v>
      </c>
      <c r="F16" s="1333">
        <v>477016</v>
      </c>
      <c r="G16" s="1333">
        <v>47529</v>
      </c>
      <c r="H16" s="1333">
        <v>50722</v>
      </c>
      <c r="I16" s="1332">
        <v>25556.83</v>
      </c>
      <c r="J16" s="1332">
        <v>2474.27</v>
      </c>
      <c r="K16" s="1332">
        <v>2596.14</v>
      </c>
      <c r="L16" s="1333" t="s">
        <v>1067</v>
      </c>
      <c r="M16" s="1332">
        <v>10061</v>
      </c>
      <c r="N16" s="1332">
        <v>10327</v>
      </c>
      <c r="O16" s="1332">
        <v>12238</v>
      </c>
      <c r="P16" s="1332">
        <v>625</v>
      </c>
      <c r="Q16" s="733"/>
    </row>
    <row r="17" spans="1:17" ht="15">
      <c r="A17" s="1885"/>
      <c r="B17" s="1885"/>
      <c r="C17" s="1337" t="s">
        <v>1092</v>
      </c>
      <c r="D17" s="1336" t="s">
        <v>1092</v>
      </c>
      <c r="E17" s="1335" t="s">
        <v>1014</v>
      </c>
      <c r="F17" s="1333">
        <v>0</v>
      </c>
      <c r="G17" s="1333">
        <v>0</v>
      </c>
      <c r="H17" s="1333">
        <v>0</v>
      </c>
      <c r="I17" s="1332">
        <v>0</v>
      </c>
      <c r="J17" s="1332">
        <v>0</v>
      </c>
      <c r="K17" s="1332">
        <v>0</v>
      </c>
      <c r="L17" s="1333" t="s">
        <v>1095</v>
      </c>
      <c r="M17" s="1332">
        <v>5121</v>
      </c>
      <c r="N17" s="1332">
        <v>5146</v>
      </c>
      <c r="O17" s="1332">
        <v>0</v>
      </c>
      <c r="P17" s="1332">
        <v>0</v>
      </c>
      <c r="Q17" s="733"/>
    </row>
    <row r="18" spans="1:17" ht="15">
      <c r="A18" s="1885"/>
      <c r="B18" s="1885"/>
      <c r="C18" s="1337" t="s">
        <v>1093</v>
      </c>
      <c r="D18" s="1336" t="s">
        <v>1094</v>
      </c>
      <c r="E18" s="1335" t="s">
        <v>1066</v>
      </c>
      <c r="F18" s="1333">
        <v>0</v>
      </c>
      <c r="G18" s="1333">
        <v>0</v>
      </c>
      <c r="H18" s="1333">
        <v>0</v>
      </c>
      <c r="I18" s="1332">
        <v>0</v>
      </c>
      <c r="J18" s="1332" t="s">
        <v>231</v>
      </c>
      <c r="K18" s="1332">
        <v>0</v>
      </c>
      <c r="L18" s="1333" t="s">
        <v>1067</v>
      </c>
      <c r="M18" s="1332" t="s">
        <v>231</v>
      </c>
      <c r="N18" s="1332" t="s">
        <v>231</v>
      </c>
      <c r="O18" s="1332" t="s">
        <v>231</v>
      </c>
      <c r="P18" s="1332" t="s">
        <v>231</v>
      </c>
      <c r="Q18" s="733"/>
    </row>
    <row r="19" spans="1:17" ht="15">
      <c r="A19" s="1885"/>
      <c r="B19" s="1885"/>
      <c r="C19" s="1337" t="s">
        <v>1096</v>
      </c>
      <c r="D19" s="1336" t="s">
        <v>1097</v>
      </c>
      <c r="E19" s="1335" t="s">
        <v>1098</v>
      </c>
      <c r="F19" s="1333">
        <v>0</v>
      </c>
      <c r="G19" s="1333">
        <v>0</v>
      </c>
      <c r="H19" s="1333">
        <v>0</v>
      </c>
      <c r="I19" s="1332">
        <v>0</v>
      </c>
      <c r="J19" s="1332">
        <v>0</v>
      </c>
      <c r="K19" s="1332">
        <v>0</v>
      </c>
      <c r="L19" s="1333"/>
      <c r="M19" s="1332">
        <v>14560</v>
      </c>
      <c r="N19" s="1332">
        <v>12000</v>
      </c>
      <c r="O19" s="1332">
        <v>0</v>
      </c>
      <c r="P19" s="1332">
        <v>0</v>
      </c>
      <c r="Q19" s="733"/>
    </row>
    <row r="20" spans="1:17" ht="15">
      <c r="A20" s="1885"/>
      <c r="B20" s="1885"/>
      <c r="C20" s="1337" t="s">
        <v>1099</v>
      </c>
      <c r="D20" s="1336" t="s">
        <v>1100</v>
      </c>
      <c r="E20" s="1335"/>
      <c r="F20" s="1333">
        <v>21</v>
      </c>
      <c r="G20" s="1333">
        <v>0</v>
      </c>
      <c r="H20" s="1333">
        <v>0</v>
      </c>
      <c r="I20" s="1332">
        <v>0.49</v>
      </c>
      <c r="J20" s="1332">
        <v>0</v>
      </c>
      <c r="K20" s="1332">
        <v>0</v>
      </c>
      <c r="L20" s="1333" t="s">
        <v>1067</v>
      </c>
      <c r="M20" s="1332">
        <v>25055</v>
      </c>
      <c r="N20" s="1332">
        <v>24445</v>
      </c>
      <c r="O20" s="1332">
        <v>0</v>
      </c>
      <c r="P20" s="1332">
        <v>0</v>
      </c>
      <c r="Q20" s="733"/>
    </row>
    <row r="21" spans="1:17" ht="15">
      <c r="A21" s="1885"/>
      <c r="B21" s="1885"/>
      <c r="C21" s="1337" t="s">
        <v>1099</v>
      </c>
      <c r="D21" s="1336" t="s">
        <v>1101</v>
      </c>
      <c r="E21" s="1335" t="s">
        <v>1098</v>
      </c>
      <c r="F21" s="1333">
        <v>93887</v>
      </c>
      <c r="G21" s="1333">
        <v>6836</v>
      </c>
      <c r="H21" s="1333">
        <v>6958</v>
      </c>
      <c r="I21" s="1332">
        <v>7332.9600000000009</v>
      </c>
      <c r="J21" s="1332">
        <v>510.55</v>
      </c>
      <c r="K21" s="1332">
        <v>504.95</v>
      </c>
      <c r="L21" s="1333" t="s">
        <v>1103</v>
      </c>
      <c r="M21" s="1332">
        <v>25255</v>
      </c>
      <c r="N21" s="1332">
        <v>24550</v>
      </c>
      <c r="O21" s="1332">
        <v>1010</v>
      </c>
      <c r="P21" s="1332">
        <v>73</v>
      </c>
      <c r="Q21" s="733"/>
    </row>
    <row r="22" spans="1:17" ht="15">
      <c r="A22" s="1885"/>
      <c r="B22" s="1885"/>
      <c r="C22" s="1337" t="s">
        <v>1033</v>
      </c>
      <c r="D22" s="1336" t="s">
        <v>1102</v>
      </c>
      <c r="E22" s="1335" t="s">
        <v>1034</v>
      </c>
      <c r="F22" s="1333">
        <v>34482</v>
      </c>
      <c r="G22" s="1333">
        <v>5488</v>
      </c>
      <c r="H22" s="1333">
        <v>4720</v>
      </c>
      <c r="I22" s="1332">
        <v>1080.1100000000001</v>
      </c>
      <c r="J22" s="1332">
        <v>169.75</v>
      </c>
      <c r="K22" s="1332">
        <v>141.91</v>
      </c>
      <c r="L22" s="1333" t="s">
        <v>1067</v>
      </c>
      <c r="M22" s="1332">
        <v>1441</v>
      </c>
      <c r="N22" s="1332">
        <v>1471</v>
      </c>
      <c r="O22" s="1332">
        <v>3520</v>
      </c>
      <c r="P22" s="1332">
        <v>106</v>
      </c>
      <c r="Q22" s="733"/>
    </row>
    <row r="23" spans="1:17" ht="15">
      <c r="A23" s="1885"/>
      <c r="B23" s="1885"/>
      <c r="C23" s="1337" t="s">
        <v>1104</v>
      </c>
      <c r="D23" s="1336" t="s">
        <v>1105</v>
      </c>
      <c r="E23" s="1335" t="s">
        <v>1066</v>
      </c>
      <c r="F23" s="1333">
        <v>7</v>
      </c>
      <c r="G23" s="1333">
        <v>0</v>
      </c>
      <c r="H23" s="1333">
        <v>7</v>
      </c>
      <c r="I23" s="1332">
        <v>0.17</v>
      </c>
      <c r="J23" s="1332">
        <v>0</v>
      </c>
      <c r="K23" s="1332">
        <v>0.17</v>
      </c>
      <c r="L23" s="1333" t="s">
        <v>1072</v>
      </c>
      <c r="M23" s="1332">
        <v>2445</v>
      </c>
      <c r="N23" s="1332">
        <v>2465</v>
      </c>
      <c r="O23" s="1332">
        <v>2</v>
      </c>
      <c r="P23" s="1332">
        <v>0</v>
      </c>
      <c r="Q23" s="733"/>
    </row>
    <row r="24" spans="1:17" ht="15">
      <c r="A24" s="1885"/>
      <c r="B24" s="1885"/>
      <c r="C24" s="1337" t="s">
        <v>1106</v>
      </c>
      <c r="D24" s="1336" t="s">
        <v>1107</v>
      </c>
      <c r="E24" s="1335" t="s">
        <v>1014</v>
      </c>
      <c r="F24" s="1333">
        <v>0</v>
      </c>
      <c r="G24" s="1333">
        <v>0</v>
      </c>
      <c r="H24" s="1333">
        <v>0</v>
      </c>
      <c r="I24" s="1332">
        <v>0</v>
      </c>
      <c r="J24" s="1332" t="s">
        <v>231</v>
      </c>
      <c r="K24" s="1332">
        <v>0</v>
      </c>
      <c r="L24" s="1333" t="s">
        <v>1067</v>
      </c>
      <c r="M24" s="1332" t="s">
        <v>231</v>
      </c>
      <c r="N24" s="1332" t="s">
        <v>231</v>
      </c>
      <c r="O24" s="1332" t="s">
        <v>231</v>
      </c>
      <c r="P24" s="1332" t="s">
        <v>231</v>
      </c>
      <c r="Q24" s="733"/>
    </row>
    <row r="25" spans="1:17" ht="15">
      <c r="A25" s="1885"/>
      <c r="B25" s="1885"/>
      <c r="C25" s="1337" t="s">
        <v>1108</v>
      </c>
      <c r="D25" s="1336" t="s">
        <v>1109</v>
      </c>
      <c r="E25" s="1335" t="s">
        <v>1066</v>
      </c>
      <c r="F25" s="1333">
        <v>0</v>
      </c>
      <c r="G25" s="1333">
        <v>0</v>
      </c>
      <c r="H25" s="1333">
        <v>0</v>
      </c>
      <c r="I25" s="1332">
        <v>0</v>
      </c>
      <c r="J25" s="1332" t="s">
        <v>231</v>
      </c>
      <c r="K25" s="1332">
        <v>0</v>
      </c>
      <c r="L25" s="1333" t="s">
        <v>1067</v>
      </c>
      <c r="M25" s="1332" t="s">
        <v>231</v>
      </c>
      <c r="N25" s="1332" t="s">
        <v>231</v>
      </c>
      <c r="O25" s="1332" t="s">
        <v>231</v>
      </c>
      <c r="P25" s="1332" t="s">
        <v>231</v>
      </c>
      <c r="Q25" s="733"/>
    </row>
    <row r="26" spans="1:17" ht="15">
      <c r="A26" s="1885"/>
      <c r="B26" s="1885"/>
      <c r="C26" s="1337" t="s">
        <v>1110</v>
      </c>
      <c r="D26" s="1336" t="s">
        <v>1111</v>
      </c>
      <c r="E26" s="1335" t="s">
        <v>1014</v>
      </c>
      <c r="F26" s="1333">
        <v>0</v>
      </c>
      <c r="G26" s="1333">
        <v>0</v>
      </c>
      <c r="H26" s="1333">
        <v>0</v>
      </c>
      <c r="I26" s="1332">
        <v>0</v>
      </c>
      <c r="J26" s="1332">
        <v>0</v>
      </c>
      <c r="K26" s="1332">
        <v>0</v>
      </c>
      <c r="L26" s="1333" t="s">
        <v>1067</v>
      </c>
      <c r="M26" s="1332">
        <v>13760</v>
      </c>
      <c r="N26" s="1332">
        <v>13755</v>
      </c>
      <c r="O26" s="1332">
        <v>0</v>
      </c>
      <c r="P26" s="1332">
        <v>0</v>
      </c>
      <c r="Q26" s="733"/>
    </row>
    <row r="27" spans="1:17" ht="15">
      <c r="A27" s="1885"/>
      <c r="B27" s="1885"/>
      <c r="C27" s="1337" t="s">
        <v>1112</v>
      </c>
      <c r="D27" s="1336" t="s">
        <v>1113</v>
      </c>
      <c r="E27" s="1335" t="s">
        <v>1014</v>
      </c>
      <c r="F27" s="1333">
        <v>0</v>
      </c>
      <c r="G27" s="1333">
        <v>0</v>
      </c>
      <c r="H27" s="1333">
        <v>0</v>
      </c>
      <c r="I27" s="1332">
        <v>0</v>
      </c>
      <c r="J27" s="1332" t="s">
        <v>231</v>
      </c>
      <c r="K27" s="1332">
        <v>0</v>
      </c>
      <c r="L27" s="1333" t="s">
        <v>1024</v>
      </c>
      <c r="M27" s="1332" t="s">
        <v>231</v>
      </c>
      <c r="N27" s="1332" t="s">
        <v>231</v>
      </c>
      <c r="O27" s="1332" t="s">
        <v>231</v>
      </c>
      <c r="P27" s="1332" t="s">
        <v>231</v>
      </c>
      <c r="Q27" s="733"/>
    </row>
    <row r="28" spans="1:17" ht="15">
      <c r="A28" s="1885"/>
      <c r="B28" s="1885"/>
      <c r="C28" s="1337" t="s">
        <v>1114</v>
      </c>
      <c r="D28" s="1336" t="s">
        <v>1115</v>
      </c>
      <c r="E28" s="1335" t="s">
        <v>1066</v>
      </c>
      <c r="F28" s="1333">
        <v>0</v>
      </c>
      <c r="G28" s="1333">
        <v>0</v>
      </c>
      <c r="H28" s="1333">
        <v>0</v>
      </c>
      <c r="I28" s="1332">
        <v>0</v>
      </c>
      <c r="J28" s="1332" t="s">
        <v>231</v>
      </c>
      <c r="K28" s="1332">
        <v>0</v>
      </c>
      <c r="L28" s="1333"/>
      <c r="M28" s="1332" t="s">
        <v>231</v>
      </c>
      <c r="N28" s="1332" t="s">
        <v>231</v>
      </c>
      <c r="O28" s="1332" t="s">
        <v>231</v>
      </c>
      <c r="P28" s="1332" t="s">
        <v>231</v>
      </c>
      <c r="Q28" s="733"/>
    </row>
    <row r="29" spans="1:17" ht="15">
      <c r="A29" s="1885"/>
      <c r="B29" s="1885"/>
      <c r="C29" s="1337" t="s">
        <v>1293</v>
      </c>
      <c r="D29" s="1336" t="s">
        <v>1116</v>
      </c>
      <c r="E29" s="1335" t="s">
        <v>1014</v>
      </c>
      <c r="F29" s="1333">
        <v>3983</v>
      </c>
      <c r="G29" s="1333">
        <v>93</v>
      </c>
      <c r="H29" s="1333">
        <v>2</v>
      </c>
      <c r="I29" s="1332">
        <v>186.77</v>
      </c>
      <c r="J29" s="1332">
        <v>6.18</v>
      </c>
      <c r="K29" s="1332">
        <v>0.13</v>
      </c>
      <c r="L29" s="1333" t="s">
        <v>1067</v>
      </c>
      <c r="M29" s="1332">
        <v>1314</v>
      </c>
      <c r="N29" s="1332">
        <v>1268</v>
      </c>
      <c r="O29" s="1332">
        <v>8</v>
      </c>
      <c r="P29" s="1332">
        <v>1</v>
      </c>
      <c r="Q29" s="733"/>
    </row>
    <row r="30" spans="1:17" ht="15">
      <c r="A30" s="1885"/>
      <c r="B30" s="1885"/>
      <c r="C30" s="1337" t="s">
        <v>1117</v>
      </c>
      <c r="D30" s="1336" t="s">
        <v>1118</v>
      </c>
      <c r="E30" s="1335" t="s">
        <v>1014</v>
      </c>
      <c r="F30" s="1333">
        <v>180120</v>
      </c>
      <c r="G30" s="1333">
        <v>11561</v>
      </c>
      <c r="H30" s="1333">
        <v>12865</v>
      </c>
      <c r="I30" s="1332">
        <v>14401.66</v>
      </c>
      <c r="J30" s="1332">
        <v>803.69</v>
      </c>
      <c r="K30" s="1332">
        <v>888.77</v>
      </c>
      <c r="L30" s="1333"/>
      <c r="M30" s="1332">
        <v>13552</v>
      </c>
      <c r="N30" s="1332">
        <v>14826</v>
      </c>
      <c r="O30" s="1332">
        <v>2726</v>
      </c>
      <c r="P30" s="1332">
        <v>189</v>
      </c>
      <c r="Q30" s="733"/>
    </row>
    <row r="31" spans="1:17" ht="15">
      <c r="A31" s="1885"/>
      <c r="B31" s="1885"/>
      <c r="C31" s="1337" t="s">
        <v>1119</v>
      </c>
      <c r="D31" s="1336" t="s">
        <v>1120</v>
      </c>
      <c r="E31" s="1335" t="s">
        <v>1066</v>
      </c>
      <c r="F31" s="1333">
        <v>0</v>
      </c>
      <c r="G31" s="1333">
        <v>0</v>
      </c>
      <c r="H31" s="1333">
        <v>0</v>
      </c>
      <c r="I31" s="1332">
        <v>0</v>
      </c>
      <c r="J31" s="1332" t="s">
        <v>231</v>
      </c>
      <c r="K31" s="1332">
        <v>0</v>
      </c>
      <c r="L31" s="1333"/>
      <c r="M31" s="1332" t="s">
        <v>231</v>
      </c>
      <c r="N31" s="1332" t="s">
        <v>231</v>
      </c>
      <c r="O31" s="1332" t="s">
        <v>231</v>
      </c>
      <c r="P31" s="1332" t="s">
        <v>231</v>
      </c>
      <c r="Q31" s="733"/>
    </row>
    <row r="32" spans="1:17" ht="15">
      <c r="A32" s="1885"/>
      <c r="B32" s="1885"/>
      <c r="C32" s="1337" t="s">
        <v>1294</v>
      </c>
      <c r="D32" s="1336" t="s">
        <v>1295</v>
      </c>
      <c r="E32" s="1335" t="s">
        <v>1014</v>
      </c>
      <c r="F32" s="1333">
        <v>173</v>
      </c>
      <c r="G32" s="1333">
        <v>45</v>
      </c>
      <c r="H32" s="1333">
        <v>0</v>
      </c>
      <c r="I32" s="1332">
        <v>3.19</v>
      </c>
      <c r="J32" s="1332">
        <v>0.83</v>
      </c>
      <c r="K32" s="1332">
        <v>0</v>
      </c>
      <c r="L32" s="1333" t="s">
        <v>1067</v>
      </c>
      <c r="M32" s="1332">
        <v>3791</v>
      </c>
      <c r="N32" s="1332">
        <v>3671</v>
      </c>
      <c r="O32" s="1332">
        <v>0</v>
      </c>
      <c r="P32" s="1332">
        <v>0</v>
      </c>
      <c r="Q32" s="733"/>
    </row>
    <row r="33" spans="1:18" s="735" customFormat="1" ht="15">
      <c r="A33" s="1885"/>
      <c r="B33" s="1886"/>
      <c r="C33" s="1330" t="s">
        <v>1036</v>
      </c>
      <c r="D33" s="1330"/>
      <c r="E33" s="1327"/>
      <c r="F33" s="1327">
        <v>2821040</v>
      </c>
      <c r="G33" s="1327">
        <v>280784</v>
      </c>
      <c r="H33" s="1327">
        <v>272597</v>
      </c>
      <c r="I33" s="1326">
        <v>108086.46</v>
      </c>
      <c r="J33" s="1326">
        <v>10138.290000000001</v>
      </c>
      <c r="K33" s="1326">
        <v>9825.2999999999993</v>
      </c>
      <c r="L33" s="1327"/>
      <c r="M33" s="1326" t="s">
        <v>231</v>
      </c>
      <c r="N33" s="1326"/>
      <c r="O33" s="1326">
        <v>51495</v>
      </c>
      <c r="P33" s="1326">
        <v>1940</v>
      </c>
      <c r="Q33" s="731"/>
      <c r="R33" s="731"/>
    </row>
    <row r="34" spans="1:18" ht="15">
      <c r="A34" s="1885"/>
      <c r="B34" s="1887" t="s">
        <v>976</v>
      </c>
      <c r="C34" s="1337" t="s">
        <v>1121</v>
      </c>
      <c r="D34" s="1336" t="s">
        <v>1122</v>
      </c>
      <c r="E34" s="1335" t="s">
        <v>1066</v>
      </c>
      <c r="F34" s="1333">
        <v>16</v>
      </c>
      <c r="G34" s="1333">
        <v>0</v>
      </c>
      <c r="H34" s="1333">
        <v>0</v>
      </c>
      <c r="I34" s="1332">
        <v>0.68</v>
      </c>
      <c r="J34" s="1332">
        <v>0</v>
      </c>
      <c r="K34" s="1332">
        <v>0</v>
      </c>
      <c r="L34" s="1333" t="s">
        <v>1024</v>
      </c>
      <c r="M34" s="1332">
        <v>41880</v>
      </c>
      <c r="N34" s="1332">
        <v>43170</v>
      </c>
      <c r="O34" s="1332">
        <v>0</v>
      </c>
      <c r="P34" s="1332">
        <v>0</v>
      </c>
    </row>
    <row r="35" spans="1:18" s="735" customFormat="1" ht="15">
      <c r="A35" s="1885"/>
      <c r="B35" s="1888"/>
      <c r="C35" s="1330" t="s">
        <v>1123</v>
      </c>
      <c r="D35" s="1330"/>
      <c r="E35" s="1338"/>
      <c r="F35" s="1338">
        <v>16</v>
      </c>
      <c r="G35" s="1327"/>
      <c r="H35" s="1327">
        <v>0</v>
      </c>
      <c r="I35" s="1326">
        <v>0.68</v>
      </c>
      <c r="J35" s="1326">
        <v>0</v>
      </c>
      <c r="K35" s="1326">
        <v>0</v>
      </c>
      <c r="L35" s="1342"/>
      <c r="M35" s="1341"/>
      <c r="N35" s="1341"/>
      <c r="O35" s="1341">
        <v>0</v>
      </c>
      <c r="P35" s="1341">
        <v>0</v>
      </c>
      <c r="Q35" s="731"/>
      <c r="R35" s="731"/>
    </row>
    <row r="36" spans="1:18" ht="15">
      <c r="A36" s="1885"/>
      <c r="B36" s="1887" t="s">
        <v>1124</v>
      </c>
      <c r="C36" s="1336" t="s">
        <v>1125</v>
      </c>
      <c r="D36" s="1336" t="s">
        <v>1125</v>
      </c>
      <c r="E36" s="1340" t="s">
        <v>1126</v>
      </c>
      <c r="F36" s="1333">
        <v>0</v>
      </c>
      <c r="G36" s="1333">
        <v>0</v>
      </c>
      <c r="H36" s="1333">
        <v>0</v>
      </c>
      <c r="I36" s="1332">
        <v>0</v>
      </c>
      <c r="J36" s="1332">
        <v>0</v>
      </c>
      <c r="K36" s="1332">
        <v>0</v>
      </c>
      <c r="L36" s="1339" t="s">
        <v>1049</v>
      </c>
      <c r="M36" s="1332">
        <v>0</v>
      </c>
      <c r="N36" s="1332">
        <v>0</v>
      </c>
      <c r="O36" s="1332">
        <v>0</v>
      </c>
      <c r="P36" s="1332">
        <v>0</v>
      </c>
    </row>
    <row r="37" spans="1:18" ht="15">
      <c r="A37" s="1885"/>
      <c r="B37" s="1889"/>
      <c r="C37" s="1336" t="s">
        <v>1127</v>
      </c>
      <c r="D37" s="1336" t="s">
        <v>1127</v>
      </c>
      <c r="E37" s="1340" t="s">
        <v>1126</v>
      </c>
      <c r="F37" s="1333">
        <v>0</v>
      </c>
      <c r="G37" s="1333">
        <v>0</v>
      </c>
      <c r="H37" s="1333">
        <v>0</v>
      </c>
      <c r="I37" s="1332">
        <v>0</v>
      </c>
      <c r="J37" s="1332">
        <v>0</v>
      </c>
      <c r="K37" s="1332">
        <v>0</v>
      </c>
      <c r="L37" s="1339" t="s">
        <v>1049</v>
      </c>
      <c r="M37" s="1332">
        <v>0</v>
      </c>
      <c r="N37" s="1332">
        <v>0</v>
      </c>
      <c r="O37" s="1332">
        <v>0</v>
      </c>
      <c r="P37" s="1332">
        <v>0</v>
      </c>
    </row>
    <row r="38" spans="1:18" ht="15">
      <c r="A38" s="1885"/>
      <c r="B38" s="1889"/>
      <c r="C38" s="1336" t="s">
        <v>1128</v>
      </c>
      <c r="D38" s="1336" t="s">
        <v>1128</v>
      </c>
      <c r="E38" s="1340" t="s">
        <v>1126</v>
      </c>
      <c r="F38" s="1333">
        <v>0</v>
      </c>
      <c r="G38" s="1333">
        <v>0</v>
      </c>
      <c r="H38" s="1333">
        <v>0</v>
      </c>
      <c r="I38" s="1332">
        <v>0</v>
      </c>
      <c r="J38" s="1332">
        <v>0</v>
      </c>
      <c r="K38" s="1332">
        <v>0</v>
      </c>
      <c r="L38" s="1339" t="s">
        <v>1049</v>
      </c>
      <c r="M38" s="1332">
        <v>0</v>
      </c>
      <c r="N38" s="1332">
        <v>0</v>
      </c>
      <c r="O38" s="1332">
        <v>0</v>
      </c>
      <c r="P38" s="1332">
        <v>0</v>
      </c>
    </row>
    <row r="39" spans="1:18" s="735" customFormat="1" ht="15">
      <c r="A39" s="1885"/>
      <c r="B39" s="1888"/>
      <c r="C39" s="1330" t="s">
        <v>1129</v>
      </c>
      <c r="D39" s="1330"/>
      <c r="E39" s="1338"/>
      <c r="F39" s="1338">
        <v>0</v>
      </c>
      <c r="G39" s="1327">
        <v>0</v>
      </c>
      <c r="H39" s="1327">
        <v>0</v>
      </c>
      <c r="I39" s="1326">
        <v>0</v>
      </c>
      <c r="J39" s="1326">
        <v>0</v>
      </c>
      <c r="K39" s="1326">
        <v>0</v>
      </c>
      <c r="L39" s="1327"/>
      <c r="M39" s="1326"/>
      <c r="N39" s="1326"/>
      <c r="O39" s="1326">
        <v>0</v>
      </c>
      <c r="P39" s="1326">
        <v>0</v>
      </c>
      <c r="Q39" s="731"/>
      <c r="R39" s="731"/>
    </row>
    <row r="40" spans="1:18" s="735" customFormat="1" ht="45">
      <c r="A40" s="1886"/>
      <c r="B40" s="1331" t="s">
        <v>1130</v>
      </c>
      <c r="C40" s="1330" t="s">
        <v>1130</v>
      </c>
      <c r="D40" s="1330"/>
      <c r="E40" s="1327"/>
      <c r="F40" s="1327">
        <v>2821056</v>
      </c>
      <c r="G40" s="1327">
        <v>280784</v>
      </c>
      <c r="H40" s="1327">
        <v>272597</v>
      </c>
      <c r="I40" s="1326">
        <v>108087.14</v>
      </c>
      <c r="J40" s="1326">
        <v>10138.290000000001</v>
      </c>
      <c r="K40" s="1326">
        <v>9825.2999999999993</v>
      </c>
      <c r="L40" s="1327"/>
      <c r="M40" s="1326"/>
      <c r="N40" s="1326"/>
      <c r="O40" s="1326">
        <v>51495</v>
      </c>
      <c r="P40" s="1326">
        <v>1940</v>
      </c>
      <c r="Q40" s="731"/>
      <c r="R40" s="731"/>
    </row>
    <row r="41" spans="1:18" ht="15">
      <c r="A41" s="1890" t="s">
        <v>1131</v>
      </c>
      <c r="B41" s="1887" t="s">
        <v>1132</v>
      </c>
      <c r="C41" s="1337" t="s">
        <v>1075</v>
      </c>
      <c r="D41" s="1336" t="s">
        <v>1076</v>
      </c>
      <c r="E41" s="1335" t="s">
        <v>1066</v>
      </c>
      <c r="F41" s="1333">
        <v>0</v>
      </c>
      <c r="G41" s="1334">
        <v>0</v>
      </c>
      <c r="H41" s="1334">
        <v>0</v>
      </c>
      <c r="I41" s="1332">
        <v>0</v>
      </c>
      <c r="J41" s="1332">
        <v>0</v>
      </c>
      <c r="K41" s="1332">
        <v>0</v>
      </c>
      <c r="L41" s="1333" t="s">
        <v>1067</v>
      </c>
      <c r="M41" s="1332">
        <v>0</v>
      </c>
      <c r="N41" s="1332">
        <v>0</v>
      </c>
      <c r="O41" s="1332">
        <v>0</v>
      </c>
      <c r="P41" s="1332">
        <v>0</v>
      </c>
    </row>
    <row r="42" spans="1:18" ht="15">
      <c r="A42" s="1885"/>
      <c r="B42" s="1889"/>
      <c r="C42" s="1337" t="s">
        <v>1081</v>
      </c>
      <c r="D42" s="1336" t="s">
        <v>1081</v>
      </c>
      <c r="E42" s="1335" t="s">
        <v>1014</v>
      </c>
      <c r="F42" s="1333">
        <v>0</v>
      </c>
      <c r="G42" s="1334">
        <v>0</v>
      </c>
      <c r="H42" s="1334">
        <v>0</v>
      </c>
      <c r="I42" s="1332">
        <v>0</v>
      </c>
      <c r="J42" s="1332">
        <v>0</v>
      </c>
      <c r="K42" s="1332">
        <v>0</v>
      </c>
      <c r="L42" s="1333" t="s">
        <v>1067</v>
      </c>
      <c r="M42" s="1332">
        <v>0</v>
      </c>
      <c r="N42" s="1332">
        <v>0</v>
      </c>
      <c r="O42" s="1332">
        <v>0</v>
      </c>
      <c r="P42" s="1332">
        <v>0</v>
      </c>
    </row>
    <row r="43" spans="1:18" ht="15">
      <c r="A43" s="1885"/>
      <c r="B43" s="1889"/>
      <c r="C43" s="1337" t="s">
        <v>1090</v>
      </c>
      <c r="D43" s="1336" t="s">
        <v>1091</v>
      </c>
      <c r="E43" s="1335" t="s">
        <v>1014</v>
      </c>
      <c r="F43" s="1333">
        <v>31.36</v>
      </c>
      <c r="G43" s="1334">
        <v>0</v>
      </c>
      <c r="H43" s="1334">
        <v>31.36</v>
      </c>
      <c r="I43" s="1332">
        <v>332.88</v>
      </c>
      <c r="J43" s="1332">
        <v>0</v>
      </c>
      <c r="K43" s="1332">
        <v>332.88</v>
      </c>
      <c r="L43" s="1333" t="s">
        <v>1067</v>
      </c>
      <c r="M43" s="1332">
        <v>0</v>
      </c>
      <c r="N43" s="1332">
        <v>0</v>
      </c>
      <c r="O43" s="1332">
        <v>419</v>
      </c>
      <c r="P43" s="1332">
        <v>0</v>
      </c>
    </row>
    <row r="44" spans="1:18" ht="15">
      <c r="A44" s="1885"/>
      <c r="B44" s="1889"/>
      <c r="C44" s="1337" t="s">
        <v>1133</v>
      </c>
      <c r="D44" s="1336" t="s">
        <v>1089</v>
      </c>
      <c r="E44" s="1335" t="s">
        <v>1014</v>
      </c>
      <c r="F44" s="1333">
        <v>1086.53</v>
      </c>
      <c r="G44" s="1334">
        <v>246.28</v>
      </c>
      <c r="H44" s="1334">
        <v>212.28</v>
      </c>
      <c r="I44" s="1332">
        <v>5845.39</v>
      </c>
      <c r="J44" s="1332">
        <v>1270.5</v>
      </c>
      <c r="K44" s="1332">
        <v>1101.3800000000001</v>
      </c>
      <c r="L44" s="1333" t="s">
        <v>1067</v>
      </c>
      <c r="M44" s="1332">
        <v>0</v>
      </c>
      <c r="N44" s="1332">
        <v>0</v>
      </c>
      <c r="O44" s="1332">
        <v>1832</v>
      </c>
      <c r="P44" s="1332">
        <v>0</v>
      </c>
    </row>
    <row r="45" spans="1:18" ht="15">
      <c r="A45" s="1885"/>
      <c r="B45" s="1889"/>
      <c r="C45" s="1337" t="s">
        <v>1099</v>
      </c>
      <c r="D45" s="1336" t="s">
        <v>1101</v>
      </c>
      <c r="E45" s="1335" t="s">
        <v>1098</v>
      </c>
      <c r="F45" s="1333">
        <v>0</v>
      </c>
      <c r="G45" s="1334">
        <v>0</v>
      </c>
      <c r="H45" s="1334">
        <v>0</v>
      </c>
      <c r="I45" s="1332">
        <v>0</v>
      </c>
      <c r="J45" s="1332">
        <v>0</v>
      </c>
      <c r="K45" s="1332">
        <v>0</v>
      </c>
      <c r="L45" s="1333" t="s">
        <v>1067</v>
      </c>
      <c r="M45" s="1332">
        <v>0</v>
      </c>
      <c r="N45" s="1332">
        <v>0</v>
      </c>
      <c r="O45" s="1332">
        <v>0</v>
      </c>
      <c r="P45" s="1332">
        <v>0</v>
      </c>
    </row>
    <row r="46" spans="1:18" ht="15">
      <c r="A46" s="1885"/>
      <c r="B46" s="1889"/>
      <c r="C46" s="1337" t="s">
        <v>1134</v>
      </c>
      <c r="D46" s="1336" t="s">
        <v>1113</v>
      </c>
      <c r="E46" s="1335" t="s">
        <v>1014</v>
      </c>
      <c r="F46" s="1333">
        <v>0</v>
      </c>
      <c r="G46" s="1334">
        <v>0</v>
      </c>
      <c r="H46" s="1334">
        <v>0</v>
      </c>
      <c r="I46" s="1332">
        <v>0</v>
      </c>
      <c r="J46" s="1332">
        <v>0</v>
      </c>
      <c r="K46" s="1332">
        <v>0</v>
      </c>
      <c r="L46" s="1333" t="s">
        <v>1067</v>
      </c>
      <c r="M46" s="1332">
        <v>0</v>
      </c>
      <c r="N46" s="1332">
        <v>0</v>
      </c>
      <c r="O46" s="1332">
        <v>0</v>
      </c>
      <c r="P46" s="1332">
        <v>0</v>
      </c>
    </row>
    <row r="47" spans="1:18" ht="15">
      <c r="A47" s="1885"/>
      <c r="B47" s="1889"/>
      <c r="C47" s="1337" t="s">
        <v>1104</v>
      </c>
      <c r="D47" s="1336" t="s">
        <v>1105</v>
      </c>
      <c r="E47" s="1335" t="s">
        <v>1066</v>
      </c>
      <c r="F47" s="1333">
        <v>0</v>
      </c>
      <c r="G47" s="1334">
        <v>0</v>
      </c>
      <c r="H47" s="1334">
        <v>0</v>
      </c>
      <c r="I47" s="1332">
        <v>0</v>
      </c>
      <c r="J47" s="1332">
        <v>0</v>
      </c>
      <c r="K47" s="1332">
        <v>0</v>
      </c>
      <c r="L47" s="1333" t="s">
        <v>1067</v>
      </c>
      <c r="M47" s="1332">
        <v>0</v>
      </c>
      <c r="N47" s="1332">
        <v>0</v>
      </c>
      <c r="O47" s="1332">
        <v>0</v>
      </c>
      <c r="P47" s="1332">
        <v>0</v>
      </c>
    </row>
    <row r="48" spans="1:18" ht="15">
      <c r="A48" s="1885"/>
      <c r="B48" s="1889"/>
      <c r="C48" s="1337" t="s">
        <v>1135</v>
      </c>
      <c r="D48" s="1336" t="s">
        <v>1109</v>
      </c>
      <c r="E48" s="1335" t="s">
        <v>1066</v>
      </c>
      <c r="F48" s="1333">
        <v>0</v>
      </c>
      <c r="G48" s="1334">
        <v>0</v>
      </c>
      <c r="H48" s="1334">
        <v>0</v>
      </c>
      <c r="I48" s="1332">
        <v>0</v>
      </c>
      <c r="J48" s="1332">
        <v>0</v>
      </c>
      <c r="K48" s="1332">
        <v>0</v>
      </c>
      <c r="L48" s="1333" t="s">
        <v>1067</v>
      </c>
      <c r="M48" s="1332">
        <v>0</v>
      </c>
      <c r="N48" s="1332">
        <v>0</v>
      </c>
      <c r="O48" s="1332">
        <v>0</v>
      </c>
      <c r="P48" s="1332">
        <v>0</v>
      </c>
    </row>
    <row r="49" spans="1:17" ht="15">
      <c r="A49" s="1885"/>
      <c r="B49" s="1889"/>
      <c r="C49" s="1337" t="s">
        <v>1119</v>
      </c>
      <c r="D49" s="1336" t="s">
        <v>1120</v>
      </c>
      <c r="E49" s="1335" t="s">
        <v>1066</v>
      </c>
      <c r="F49" s="1333">
        <v>0</v>
      </c>
      <c r="G49" s="1334">
        <v>0</v>
      </c>
      <c r="H49" s="1334">
        <v>0</v>
      </c>
      <c r="I49" s="1332">
        <v>0</v>
      </c>
      <c r="J49" s="1332">
        <v>0</v>
      </c>
      <c r="K49" s="1332">
        <v>0</v>
      </c>
      <c r="L49" s="1333" t="s">
        <v>1067</v>
      </c>
      <c r="M49" s="1332">
        <v>0</v>
      </c>
      <c r="N49" s="1332">
        <v>0</v>
      </c>
      <c r="O49" s="1332">
        <v>0</v>
      </c>
      <c r="P49" s="1332">
        <v>0</v>
      </c>
    </row>
    <row r="50" spans="1:17" ht="15">
      <c r="A50" s="1885"/>
      <c r="B50" s="1888"/>
      <c r="C50" s="1337" t="s">
        <v>1117</v>
      </c>
      <c r="D50" s="1336" t="s">
        <v>1118</v>
      </c>
      <c r="E50" s="1335" t="s">
        <v>1014</v>
      </c>
      <c r="F50" s="1333">
        <v>0</v>
      </c>
      <c r="G50" s="1334">
        <v>0</v>
      </c>
      <c r="H50" s="1334">
        <v>0</v>
      </c>
      <c r="I50" s="1332">
        <v>0</v>
      </c>
      <c r="J50" s="1332">
        <v>0</v>
      </c>
      <c r="K50" s="1332">
        <v>0</v>
      </c>
      <c r="L50" s="1333" t="s">
        <v>1067</v>
      </c>
      <c r="M50" s="1332">
        <v>0</v>
      </c>
      <c r="N50" s="1332">
        <v>0</v>
      </c>
      <c r="O50" s="1332">
        <v>0</v>
      </c>
      <c r="P50" s="1332">
        <v>0</v>
      </c>
    </row>
    <row r="51" spans="1:17" s="735" customFormat="1" ht="45">
      <c r="A51" s="1886"/>
      <c r="B51" s="1331" t="s">
        <v>1136</v>
      </c>
      <c r="C51" s="1330" t="s">
        <v>1136</v>
      </c>
      <c r="D51" s="1330"/>
      <c r="E51" s="1327"/>
      <c r="F51" s="1329">
        <v>1117.8899999999999</v>
      </c>
      <c r="G51" s="1329">
        <v>246.28</v>
      </c>
      <c r="H51" s="1329">
        <v>243.64</v>
      </c>
      <c r="I51" s="1328">
        <v>6178.27</v>
      </c>
      <c r="J51" s="1328">
        <v>1270.5</v>
      </c>
      <c r="K51" s="1328">
        <v>1434.2600000000002</v>
      </c>
      <c r="L51" s="1327"/>
      <c r="M51" s="1326">
        <v>0</v>
      </c>
      <c r="N51" s="1326">
        <v>0</v>
      </c>
      <c r="O51" s="1326">
        <v>2111</v>
      </c>
      <c r="P51" s="1326">
        <v>1</v>
      </c>
      <c r="Q51" s="731"/>
    </row>
    <row r="52" spans="1:17" s="735" customFormat="1" ht="15">
      <c r="A52" s="1325"/>
      <c r="B52" s="1324"/>
      <c r="C52" s="1323"/>
      <c r="D52" s="1323"/>
      <c r="E52" s="1320"/>
      <c r="F52" s="1322"/>
      <c r="G52" s="1322"/>
      <c r="H52" s="1322"/>
      <c r="I52" s="1321"/>
      <c r="J52" s="1321"/>
      <c r="K52" s="1321"/>
      <c r="L52" s="1320"/>
      <c r="M52" s="1319"/>
      <c r="N52" s="1319"/>
      <c r="O52" s="1319"/>
      <c r="P52" s="1319"/>
      <c r="Q52" s="731"/>
    </row>
    <row r="53" spans="1:17" ht="15">
      <c r="A53" s="736" t="s">
        <v>1422</v>
      </c>
      <c r="B53" s="631"/>
      <c r="C53" s="632"/>
      <c r="D53" s="632"/>
      <c r="E53" s="632"/>
      <c r="F53" s="632"/>
      <c r="G53" s="632"/>
      <c r="H53" s="632"/>
      <c r="I53" s="737"/>
      <c r="J53" s="737"/>
      <c r="K53" s="737"/>
      <c r="L53" s="632"/>
      <c r="M53" s="632"/>
      <c r="N53" s="632"/>
      <c r="O53" s="631"/>
      <c r="P53" s="631"/>
    </row>
    <row r="54" spans="1:17" ht="15">
      <c r="A54" s="631" t="s">
        <v>1137</v>
      </c>
      <c r="B54" s="631"/>
      <c r="C54" s="632"/>
      <c r="D54" s="632"/>
      <c r="E54" s="632"/>
      <c r="F54" s="632"/>
      <c r="G54" s="632"/>
      <c r="H54" s="632"/>
      <c r="I54" s="737"/>
      <c r="J54" s="737"/>
      <c r="K54" s="737"/>
      <c r="L54" s="632"/>
      <c r="M54" s="632"/>
      <c r="N54" s="632"/>
      <c r="O54" s="631"/>
      <c r="P54" s="631"/>
    </row>
    <row r="55" spans="1:17" ht="15">
      <c r="A55" s="631" t="s">
        <v>1138</v>
      </c>
      <c r="B55" s="631"/>
      <c r="C55" s="631"/>
      <c r="D55" s="631"/>
      <c r="E55" s="631"/>
      <c r="F55" s="631"/>
      <c r="G55" s="631"/>
      <c r="H55" s="631"/>
      <c r="I55" s="737"/>
      <c r="J55" s="738"/>
      <c r="K55" s="738"/>
      <c r="L55" s="631"/>
      <c r="M55" s="631"/>
      <c r="N55" s="631"/>
      <c r="O55" s="631"/>
      <c r="P55" s="631"/>
    </row>
    <row r="56" spans="1:17" ht="15">
      <c r="A56" s="632" t="s">
        <v>970</v>
      </c>
      <c r="B56" s="631"/>
      <c r="C56" s="631"/>
      <c r="D56" s="631"/>
      <c r="E56" s="631"/>
      <c r="F56" s="631"/>
      <c r="G56" s="631"/>
      <c r="H56" s="631"/>
      <c r="I56" s="737"/>
      <c r="J56" s="738"/>
      <c r="K56" s="738"/>
      <c r="L56" s="631"/>
      <c r="M56" s="631"/>
      <c r="N56" s="631"/>
      <c r="O56" s="631"/>
      <c r="P56" s="631"/>
      <c r="Q56" s="739"/>
    </row>
  </sheetData>
  <mergeCells count="17">
    <mergeCell ref="A4:A40"/>
    <mergeCell ref="B4:B33"/>
    <mergeCell ref="B34:B35"/>
    <mergeCell ref="B36:B39"/>
    <mergeCell ref="A41:A51"/>
    <mergeCell ref="B41:B50"/>
    <mergeCell ref="O2:P2"/>
    <mergeCell ref="A1:P1"/>
    <mergeCell ref="A2:A3"/>
    <mergeCell ref="B2:B3"/>
    <mergeCell ref="C2:C3"/>
    <mergeCell ref="D2:D3"/>
    <mergeCell ref="E2:E3"/>
    <mergeCell ref="F2:H2"/>
    <mergeCell ref="I2:K2"/>
    <mergeCell ref="L2:L3"/>
    <mergeCell ref="M2:N2"/>
  </mergeCells>
  <printOptions horizontalCentered="1"/>
  <pageMargins left="0.7" right="0.7" top="0.75" bottom="0.75" header="0.3" footer="0.3"/>
  <pageSetup paperSize="9" scale="40" fitToHeight="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2"/>
  <sheetViews>
    <sheetView workbookViewId="0">
      <pane xSplit="2" ySplit="3" topLeftCell="C4" activePane="bottomRight" state="frozen"/>
      <selection pane="topRight"/>
      <selection pane="bottomLeft"/>
      <selection pane="bottomRight" activeCell="C4" sqref="C4"/>
    </sheetView>
  </sheetViews>
  <sheetFormatPr defaultColWidth="9.140625" defaultRowHeight="12.75"/>
  <cols>
    <col min="1" max="1" width="11.140625" style="756" customWidth="1"/>
    <col min="2" max="2" width="17.42578125" style="750" bestFit="1" customWidth="1"/>
    <col min="3" max="3" width="27.7109375" style="714" customWidth="1"/>
    <col min="4" max="4" width="12.5703125" style="714" customWidth="1"/>
    <col min="5" max="5" width="9.7109375" style="714" customWidth="1"/>
    <col min="6" max="7" width="8.7109375" style="754" customWidth="1"/>
    <col min="8" max="9" width="9.140625" style="754" customWidth="1"/>
    <col min="10" max="10" width="9.140625" style="754" bestFit="1" customWidth="1"/>
    <col min="11" max="11" width="12.7109375" style="755" customWidth="1"/>
    <col min="12" max="12" width="10.140625" style="714" customWidth="1"/>
    <col min="13" max="13" width="10.5703125" style="714" customWidth="1"/>
    <col min="14" max="14" width="9.42578125" style="714" customWidth="1"/>
    <col min="15" max="15" width="17.5703125" style="714" customWidth="1"/>
    <col min="16" max="16384" width="9.140625" style="714"/>
  </cols>
  <sheetData>
    <row r="1" spans="1:26" ht="20.25" customHeight="1" thickBot="1">
      <c r="A1" s="1891" t="s">
        <v>1296</v>
      </c>
      <c r="B1" s="1892"/>
      <c r="C1" s="1892"/>
      <c r="D1" s="1892"/>
      <c r="E1" s="1892"/>
      <c r="F1" s="1892"/>
      <c r="G1" s="1892"/>
      <c r="H1" s="1892"/>
      <c r="I1" s="1892"/>
      <c r="J1" s="1892"/>
      <c r="K1" s="1892"/>
      <c r="L1" s="1892"/>
      <c r="M1" s="1892"/>
      <c r="N1" s="1892"/>
      <c r="O1" s="1892"/>
    </row>
    <row r="2" spans="1:26" ht="12.75" customHeight="1">
      <c r="A2" s="1893" t="s">
        <v>983</v>
      </c>
      <c r="B2" s="1895" t="s">
        <v>984</v>
      </c>
      <c r="C2" s="1897" t="s">
        <v>985</v>
      </c>
      <c r="D2" s="1897" t="s">
        <v>986</v>
      </c>
      <c r="E2" s="1895" t="s">
        <v>1288</v>
      </c>
      <c r="F2" s="1895"/>
      <c r="G2" s="1895"/>
      <c r="H2" s="1895" t="s">
        <v>230</v>
      </c>
      <c r="I2" s="1895"/>
      <c r="J2" s="1895"/>
      <c r="K2" s="1895" t="s">
        <v>987</v>
      </c>
      <c r="L2" s="1895" t="s">
        <v>988</v>
      </c>
      <c r="M2" s="1895"/>
      <c r="N2" s="1895" t="s">
        <v>1060</v>
      </c>
      <c r="O2" s="1899"/>
    </row>
    <row r="3" spans="1:26" ht="25.5" customHeight="1" thickBot="1">
      <c r="A3" s="1894"/>
      <c r="B3" s="1896"/>
      <c r="C3" s="1898"/>
      <c r="D3" s="1898"/>
      <c r="E3" s="741" t="s">
        <v>674</v>
      </c>
      <c r="F3" s="741">
        <v>45597</v>
      </c>
      <c r="G3" s="741">
        <v>45627</v>
      </c>
      <c r="H3" s="741" t="s">
        <v>674</v>
      </c>
      <c r="I3" s="741">
        <v>45597</v>
      </c>
      <c r="J3" s="741">
        <v>45627</v>
      </c>
      <c r="K3" s="1896"/>
      <c r="L3" s="741">
        <v>45597</v>
      </c>
      <c r="M3" s="741">
        <v>45627</v>
      </c>
      <c r="N3" s="741" t="s">
        <v>990</v>
      </c>
      <c r="O3" s="742" t="s">
        <v>1297</v>
      </c>
    </row>
    <row r="4" spans="1:26">
      <c r="A4" s="1903" t="s">
        <v>1140</v>
      </c>
      <c r="B4" s="1903" t="s">
        <v>961</v>
      </c>
      <c r="C4" s="743" t="s">
        <v>993</v>
      </c>
      <c r="D4" s="743" t="s">
        <v>1141</v>
      </c>
      <c r="E4" s="744">
        <v>0</v>
      </c>
      <c r="F4" s="745"/>
      <c r="G4" s="745"/>
      <c r="H4" s="746">
        <v>0</v>
      </c>
      <c r="I4" s="746"/>
      <c r="J4" s="746"/>
      <c r="K4" s="747" t="s">
        <v>995</v>
      </c>
      <c r="L4" s="745">
        <v>76374</v>
      </c>
      <c r="M4" s="745">
        <v>75995</v>
      </c>
      <c r="N4" s="748">
        <v>0</v>
      </c>
      <c r="O4" s="748">
        <v>0</v>
      </c>
    </row>
    <row r="5" spans="1:26">
      <c r="A5" s="1903"/>
      <c r="B5" s="1901"/>
      <c r="C5" s="1369" t="s">
        <v>1004</v>
      </c>
      <c r="D5" s="1369" t="s">
        <v>1142</v>
      </c>
      <c r="E5" s="1364">
        <v>20</v>
      </c>
      <c r="F5" s="1386">
        <v>0</v>
      </c>
      <c r="G5" s="1386">
        <v>0</v>
      </c>
      <c r="H5" s="1402">
        <v>5.4018949999999997</v>
      </c>
      <c r="I5" s="1402">
        <v>0</v>
      </c>
      <c r="J5" s="1402">
        <v>0</v>
      </c>
      <c r="K5" s="1381" t="s">
        <v>1006</v>
      </c>
      <c r="L5" s="1386">
        <v>88881</v>
      </c>
      <c r="M5" s="1386">
        <v>85978</v>
      </c>
      <c r="N5" s="1421">
        <v>0</v>
      </c>
      <c r="O5" s="1421">
        <v>0</v>
      </c>
    </row>
    <row r="6" spans="1:26">
      <c r="A6" s="1903"/>
      <c r="B6" s="1901"/>
      <c r="C6" s="1369" t="s">
        <v>1143</v>
      </c>
      <c r="D6" s="1369" t="s">
        <v>1144</v>
      </c>
      <c r="E6" s="1364">
        <v>0</v>
      </c>
      <c r="F6" s="1386"/>
      <c r="G6" s="1386"/>
      <c r="H6" s="1404">
        <v>0</v>
      </c>
      <c r="I6" s="1404"/>
      <c r="J6" s="1404"/>
      <c r="K6" s="1381" t="s">
        <v>995</v>
      </c>
      <c r="L6" s="1386">
        <v>76485</v>
      </c>
      <c r="M6" s="1386">
        <v>75995</v>
      </c>
      <c r="N6" s="1421">
        <v>0</v>
      </c>
      <c r="O6" s="1421">
        <v>0</v>
      </c>
    </row>
    <row r="7" spans="1:26">
      <c r="A7" s="1903"/>
      <c r="B7" s="1901"/>
      <c r="C7" s="1369" t="s">
        <v>1145</v>
      </c>
      <c r="D7" s="1369" t="s">
        <v>1146</v>
      </c>
      <c r="E7" s="1364">
        <v>0</v>
      </c>
      <c r="F7" s="1386"/>
      <c r="G7" s="1386"/>
      <c r="H7" s="1402">
        <v>0</v>
      </c>
      <c r="I7" s="1402"/>
      <c r="J7" s="1402"/>
      <c r="K7" s="1381" t="s">
        <v>1006</v>
      </c>
      <c r="L7" s="1386">
        <v>88560</v>
      </c>
      <c r="M7" s="1386">
        <v>86897</v>
      </c>
      <c r="N7" s="1421">
        <v>0</v>
      </c>
      <c r="O7" s="1421">
        <v>0</v>
      </c>
    </row>
    <row r="8" spans="1:26">
      <c r="A8" s="1903"/>
      <c r="B8" s="1901"/>
      <c r="C8" s="1369" t="s">
        <v>1147</v>
      </c>
      <c r="D8" s="1369" t="s">
        <v>1148</v>
      </c>
      <c r="E8" s="1364">
        <v>0</v>
      </c>
      <c r="F8" s="1386"/>
      <c r="G8" s="1386"/>
      <c r="H8" s="1402">
        <v>0</v>
      </c>
      <c r="I8" s="1402"/>
      <c r="J8" s="1402"/>
      <c r="K8" s="1381" t="s">
        <v>1006</v>
      </c>
      <c r="L8" s="1386">
        <v>88560</v>
      </c>
      <c r="M8" s="1386">
        <v>86897</v>
      </c>
      <c r="N8" s="1421">
        <v>0</v>
      </c>
      <c r="O8" s="1421">
        <v>0</v>
      </c>
    </row>
    <row r="9" spans="1:26">
      <c r="A9" s="1903"/>
      <c r="B9" s="1902"/>
      <c r="C9" s="1383" t="s">
        <v>1011</v>
      </c>
      <c r="D9" s="1383"/>
      <c r="E9" s="1392">
        <v>20</v>
      </c>
      <c r="F9" s="1416">
        <v>0</v>
      </c>
      <c r="G9" s="1416">
        <v>0</v>
      </c>
      <c r="H9" s="1420">
        <v>5.4018949999999997</v>
      </c>
      <c r="I9" s="1420">
        <v>0</v>
      </c>
      <c r="J9" s="1420">
        <v>0</v>
      </c>
      <c r="K9" s="1389"/>
      <c r="L9" s="1392">
        <v>418860</v>
      </c>
      <c r="M9" s="1392">
        <v>411762</v>
      </c>
      <c r="N9" s="1392">
        <v>0</v>
      </c>
      <c r="O9" s="1388">
        <v>0</v>
      </c>
    </row>
    <row r="10" spans="1:26">
      <c r="A10" s="1903"/>
      <c r="B10" s="1900" t="s">
        <v>1149</v>
      </c>
      <c r="C10" s="1369" t="s">
        <v>1150</v>
      </c>
      <c r="D10" s="1369"/>
      <c r="E10" s="1381">
        <v>0</v>
      </c>
      <c r="F10" s="1386"/>
      <c r="G10" s="1386"/>
      <c r="H10" s="1422">
        <v>0</v>
      </c>
      <c r="I10" s="1422"/>
      <c r="J10" s="1422"/>
      <c r="K10" s="1381"/>
      <c r="L10" s="1381"/>
      <c r="M10" s="1381"/>
      <c r="N10" s="1421">
        <v>0</v>
      </c>
      <c r="O10" s="1406" t="s">
        <v>231</v>
      </c>
      <c r="Y10" s="714" t="s">
        <v>231</v>
      </c>
      <c r="Z10" s="714" t="s">
        <v>231</v>
      </c>
    </row>
    <row r="11" spans="1:26">
      <c r="A11" s="1903"/>
      <c r="B11" s="1903"/>
      <c r="C11" s="1369" t="s">
        <v>1117</v>
      </c>
      <c r="D11" s="1369" t="s">
        <v>1066</v>
      </c>
      <c r="E11" s="1364">
        <v>0</v>
      </c>
      <c r="F11" s="1386"/>
      <c r="G11" s="1386"/>
      <c r="H11" s="1404">
        <v>0</v>
      </c>
      <c r="I11" s="1404"/>
      <c r="J11" s="1404"/>
      <c r="K11" s="1381" t="s">
        <v>1067</v>
      </c>
      <c r="L11" s="1364"/>
      <c r="M11" s="1364"/>
      <c r="N11" s="1413">
        <v>0</v>
      </c>
      <c r="O11" s="1380" t="s">
        <v>231</v>
      </c>
    </row>
    <row r="12" spans="1:26">
      <c r="A12" s="1903"/>
      <c r="B12" s="1903"/>
      <c r="C12" s="1369" t="s">
        <v>1151</v>
      </c>
      <c r="E12" s="1364">
        <v>0</v>
      </c>
      <c r="F12" s="1386"/>
      <c r="G12" s="1386"/>
      <c r="H12" s="1404">
        <v>0</v>
      </c>
      <c r="I12" s="1404"/>
      <c r="J12" s="1404"/>
      <c r="K12" s="1381"/>
      <c r="L12" s="1364"/>
      <c r="M12" s="1364"/>
      <c r="N12" s="1413">
        <v>0</v>
      </c>
      <c r="O12" s="1380" t="s">
        <v>231</v>
      </c>
    </row>
    <row r="13" spans="1:26">
      <c r="A13" s="1903"/>
      <c r="B13" s="1901"/>
      <c r="C13" s="1369" t="s">
        <v>1152</v>
      </c>
      <c r="D13" s="1369" t="s">
        <v>1153</v>
      </c>
      <c r="E13" s="1364">
        <v>0</v>
      </c>
      <c r="F13" s="1386"/>
      <c r="G13" s="1386"/>
      <c r="H13" s="1404">
        <v>0</v>
      </c>
      <c r="I13" s="1404"/>
      <c r="J13" s="1404"/>
      <c r="K13" s="1381" t="s">
        <v>1006</v>
      </c>
      <c r="L13" s="1367">
        <v>413.3</v>
      </c>
      <c r="M13" s="1367">
        <v>453.7</v>
      </c>
      <c r="N13" s="1413">
        <v>0</v>
      </c>
      <c r="O13" s="1413">
        <v>0</v>
      </c>
    </row>
    <row r="14" spans="1:26">
      <c r="A14" s="1903"/>
      <c r="B14" s="1901"/>
      <c r="C14" s="1369" t="s">
        <v>1154</v>
      </c>
      <c r="D14" s="1414" t="s">
        <v>1155</v>
      </c>
      <c r="E14" s="1364">
        <v>0</v>
      </c>
      <c r="F14" s="1386"/>
      <c r="G14" s="1386"/>
      <c r="H14" s="1404">
        <v>0</v>
      </c>
      <c r="I14" s="1404"/>
      <c r="J14" s="1404"/>
      <c r="K14" s="1381" t="s">
        <v>1084</v>
      </c>
      <c r="L14" s="1364"/>
      <c r="M14" s="1364"/>
      <c r="N14" s="1413">
        <v>0</v>
      </c>
      <c r="O14" s="1413">
        <v>0</v>
      </c>
    </row>
    <row r="15" spans="1:26">
      <c r="A15" s="1903"/>
      <c r="B15" s="1902"/>
      <c r="C15" s="1383" t="s">
        <v>1036</v>
      </c>
      <c r="D15" s="1383"/>
      <c r="E15" s="1392">
        <v>0</v>
      </c>
      <c r="F15" s="1416">
        <v>0</v>
      </c>
      <c r="G15" s="1416">
        <v>0</v>
      </c>
      <c r="H15" s="1420">
        <v>0</v>
      </c>
      <c r="I15" s="1420">
        <v>0</v>
      </c>
      <c r="J15" s="1420">
        <v>0</v>
      </c>
      <c r="K15" s="1389"/>
      <c r="L15" s="1392">
        <v>413.3</v>
      </c>
      <c r="M15" s="1392">
        <v>453.7</v>
      </c>
      <c r="N15" s="1392">
        <v>0</v>
      </c>
      <c r="O15" s="1388">
        <v>0</v>
      </c>
    </row>
    <row r="16" spans="1:26">
      <c r="A16" s="1903"/>
      <c r="B16" s="1900" t="s">
        <v>969</v>
      </c>
      <c r="C16" s="1419" t="s">
        <v>1156</v>
      </c>
      <c r="D16" s="1369" t="s">
        <v>1066</v>
      </c>
      <c r="E16" s="1364">
        <v>0</v>
      </c>
      <c r="F16" s="1386"/>
      <c r="G16" s="1386"/>
      <c r="H16" s="1404">
        <v>0</v>
      </c>
      <c r="I16" s="1404"/>
      <c r="J16" s="1404"/>
      <c r="K16" s="1381" t="s">
        <v>1024</v>
      </c>
      <c r="L16" s="1386">
        <v>40330</v>
      </c>
      <c r="M16" s="1386">
        <v>40990</v>
      </c>
      <c r="N16" s="1381">
        <v>0</v>
      </c>
      <c r="O16" s="1406">
        <v>0</v>
      </c>
    </row>
    <row r="17" spans="1:16">
      <c r="A17" s="1903"/>
      <c r="B17" s="1901"/>
      <c r="C17" s="1369" t="s">
        <v>1017</v>
      </c>
      <c r="D17" s="1369" t="s">
        <v>1018</v>
      </c>
      <c r="E17" s="1403">
        <v>0</v>
      </c>
      <c r="F17" s="1386"/>
      <c r="G17" s="1386"/>
      <c r="H17" s="1402">
        <v>0</v>
      </c>
      <c r="I17" s="1402"/>
      <c r="J17" s="1402"/>
      <c r="K17" s="1381" t="s">
        <v>1006</v>
      </c>
      <c r="L17" s="1386"/>
      <c r="M17" s="1386"/>
      <c r="N17" s="1381">
        <v>0</v>
      </c>
      <c r="O17" s="1406">
        <v>0</v>
      </c>
    </row>
    <row r="18" spans="1:16">
      <c r="A18" s="1903"/>
      <c r="B18" s="1901"/>
      <c r="C18" s="1369" t="s">
        <v>1013</v>
      </c>
      <c r="D18" s="1369" t="s">
        <v>1014</v>
      </c>
      <c r="E18" s="1403">
        <v>0</v>
      </c>
      <c r="F18" s="1386"/>
      <c r="G18" s="1386"/>
      <c r="H18" s="1402">
        <v>0</v>
      </c>
      <c r="I18" s="1402"/>
      <c r="J18" s="1402"/>
      <c r="K18" s="1381"/>
      <c r="L18" s="1386"/>
      <c r="M18" s="1386"/>
      <c r="N18" s="1381">
        <v>0</v>
      </c>
      <c r="O18" s="1406">
        <v>0</v>
      </c>
    </row>
    <row r="19" spans="1:16">
      <c r="A19" s="1903"/>
      <c r="B19" s="1901"/>
      <c r="C19" s="1369" t="s">
        <v>1025</v>
      </c>
      <c r="D19" s="1369" t="s">
        <v>1014</v>
      </c>
      <c r="E19" s="1403">
        <v>0</v>
      </c>
      <c r="F19" s="1386"/>
      <c r="G19" s="1386"/>
      <c r="H19" s="1402">
        <v>0</v>
      </c>
      <c r="I19" s="1402"/>
      <c r="J19" s="1402"/>
      <c r="K19" s="1381"/>
      <c r="L19" s="1386"/>
      <c r="M19" s="1386"/>
      <c r="N19" s="1381">
        <v>0</v>
      </c>
      <c r="O19" s="1406">
        <v>0</v>
      </c>
    </row>
    <row r="20" spans="1:16">
      <c r="A20" s="1903"/>
      <c r="B20" s="1902"/>
      <c r="C20" s="1383" t="s">
        <v>1123</v>
      </c>
      <c r="D20" s="1383"/>
      <c r="E20" s="1392">
        <v>0</v>
      </c>
      <c r="F20" s="1416">
        <v>0</v>
      </c>
      <c r="G20" s="1416">
        <v>0</v>
      </c>
      <c r="H20" s="1391">
        <v>0</v>
      </c>
      <c r="I20" s="1391">
        <v>0</v>
      </c>
      <c r="J20" s="1391">
        <v>0</v>
      </c>
      <c r="K20" s="1389"/>
      <c r="L20" s="1392">
        <v>40330</v>
      </c>
      <c r="M20" s="1392">
        <v>40990</v>
      </c>
      <c r="N20" s="1392">
        <v>0</v>
      </c>
      <c r="O20" s="1418">
        <v>0</v>
      </c>
    </row>
    <row r="21" spans="1:16">
      <c r="A21" s="1903"/>
      <c r="B21" s="1900" t="s">
        <v>962</v>
      </c>
      <c r="C21" s="1369" t="s">
        <v>1157</v>
      </c>
      <c r="D21" s="1369"/>
      <c r="E21" s="1403">
        <v>0</v>
      </c>
      <c r="F21" s="1386"/>
      <c r="G21" s="1386"/>
      <c r="H21" s="1402">
        <v>0</v>
      </c>
      <c r="I21" s="1402"/>
      <c r="J21" s="1402"/>
      <c r="K21" s="1381" t="s">
        <v>231</v>
      </c>
      <c r="L21" s="1386">
        <v>6174</v>
      </c>
      <c r="M21" s="1386">
        <v>6403</v>
      </c>
      <c r="N21" s="1381" t="s">
        <v>231</v>
      </c>
      <c r="O21" s="1381" t="s">
        <v>231</v>
      </c>
    </row>
    <row r="22" spans="1:16">
      <c r="A22" s="1903"/>
      <c r="B22" s="1903"/>
      <c r="C22" s="1369" t="s">
        <v>1158</v>
      </c>
      <c r="D22" s="1369"/>
      <c r="E22" s="1403">
        <v>0</v>
      </c>
      <c r="F22" s="1386"/>
      <c r="G22" s="1386"/>
      <c r="H22" s="1402">
        <v>0</v>
      </c>
      <c r="I22" s="1417"/>
      <c r="J22" s="1417"/>
      <c r="K22" s="1381"/>
      <c r="L22" s="1386">
        <v>5810</v>
      </c>
      <c r="M22" s="1386">
        <v>6173</v>
      </c>
      <c r="N22" s="1381"/>
      <c r="O22" s="1381"/>
    </row>
    <row r="23" spans="1:16">
      <c r="A23" s="1903"/>
      <c r="B23" s="1902"/>
      <c r="C23" s="1383" t="s">
        <v>1047</v>
      </c>
      <c r="D23" s="1383"/>
      <c r="E23" s="1392">
        <v>0</v>
      </c>
      <c r="F23" s="1416">
        <v>0</v>
      </c>
      <c r="G23" s="1416">
        <v>0</v>
      </c>
      <c r="H23" s="1391">
        <v>0</v>
      </c>
      <c r="I23" s="1391">
        <v>0</v>
      </c>
      <c r="J23" s="1391">
        <v>0</v>
      </c>
      <c r="K23" s="1389"/>
      <c r="L23" s="1392">
        <v>11984</v>
      </c>
      <c r="M23" s="1392">
        <v>12576</v>
      </c>
      <c r="N23" s="1392">
        <v>0</v>
      </c>
      <c r="O23" s="1392">
        <v>0</v>
      </c>
    </row>
    <row r="24" spans="1:16">
      <c r="A24" s="1904"/>
      <c r="B24" s="1360" t="s">
        <v>1298</v>
      </c>
      <c r="C24" s="1383"/>
      <c r="D24" s="1383"/>
      <c r="E24" s="1383">
        <v>20</v>
      </c>
      <c r="F24" s="1415">
        <v>0</v>
      </c>
      <c r="G24" s="1415">
        <v>0</v>
      </c>
      <c r="H24" s="1415">
        <v>5.4018949999999997</v>
      </c>
      <c r="I24" s="1415">
        <v>0</v>
      </c>
      <c r="J24" s="1415">
        <v>0</v>
      </c>
      <c r="K24" s="1383"/>
      <c r="L24" s="1383">
        <v>471587.3</v>
      </c>
      <c r="M24" s="1383">
        <v>465781.7</v>
      </c>
      <c r="N24" s="1383">
        <v>0</v>
      </c>
      <c r="O24" s="1383">
        <v>0</v>
      </c>
    </row>
    <row r="25" spans="1:16">
      <c r="A25" s="1900" t="s">
        <v>1159</v>
      </c>
      <c r="B25" s="1900" t="s">
        <v>1160</v>
      </c>
      <c r="C25" s="1369" t="s">
        <v>993</v>
      </c>
      <c r="D25" s="1369" t="s">
        <v>1141</v>
      </c>
      <c r="E25" s="1403">
        <v>56</v>
      </c>
      <c r="F25" s="1386">
        <v>0</v>
      </c>
      <c r="G25" s="1386">
        <v>0</v>
      </c>
      <c r="H25" s="1402">
        <v>39.884219999999999</v>
      </c>
      <c r="I25" s="1402">
        <v>0</v>
      </c>
      <c r="J25" s="1402">
        <v>0</v>
      </c>
      <c r="K25" s="1370" t="s">
        <v>995</v>
      </c>
      <c r="L25" s="1364"/>
      <c r="M25" s="1364"/>
      <c r="N25" s="1413" t="s">
        <v>231</v>
      </c>
      <c r="O25" s="1413" t="s">
        <v>231</v>
      </c>
    </row>
    <row r="26" spans="1:16">
      <c r="A26" s="1903"/>
      <c r="B26" s="1901"/>
      <c r="C26" s="1369" t="s">
        <v>1004</v>
      </c>
      <c r="D26" s="1414" t="s">
        <v>1161</v>
      </c>
      <c r="E26" s="1403">
        <v>830</v>
      </c>
      <c r="F26" s="1386">
        <v>0</v>
      </c>
      <c r="G26" s="1386">
        <v>0</v>
      </c>
      <c r="H26" s="1402">
        <v>217.68997050000002</v>
      </c>
      <c r="I26" s="1402">
        <v>0</v>
      </c>
      <c r="J26" s="1402">
        <v>0</v>
      </c>
      <c r="K26" s="1370" t="s">
        <v>1006</v>
      </c>
      <c r="L26" s="1364"/>
      <c r="M26" s="1364"/>
      <c r="N26" s="1413">
        <v>5.33</v>
      </c>
      <c r="O26" s="1413">
        <v>1.54</v>
      </c>
    </row>
    <row r="27" spans="1:16">
      <c r="A27" s="1903"/>
      <c r="B27" s="1901"/>
      <c r="C27" s="1369" t="s">
        <v>1162</v>
      </c>
      <c r="D27" s="714" t="s">
        <v>1141</v>
      </c>
      <c r="E27" s="1403">
        <v>0</v>
      </c>
      <c r="F27" s="1386"/>
      <c r="G27" s="1386"/>
      <c r="H27" s="1402">
        <v>0</v>
      </c>
      <c r="I27" s="1402"/>
      <c r="J27" s="1402"/>
      <c r="K27" s="1370" t="s">
        <v>1006</v>
      </c>
      <c r="L27" s="1364"/>
      <c r="M27" s="1364"/>
      <c r="N27" s="1413">
        <v>0</v>
      </c>
      <c r="O27" s="1413">
        <v>0</v>
      </c>
    </row>
    <row r="28" spans="1:16">
      <c r="A28" s="1903"/>
      <c r="B28" s="1901"/>
      <c r="C28" s="1369" t="s">
        <v>1143</v>
      </c>
      <c r="D28" s="1369" t="s">
        <v>1144</v>
      </c>
      <c r="E28" s="1364">
        <v>0</v>
      </c>
      <c r="F28" s="1386"/>
      <c r="G28" s="1386"/>
      <c r="H28" s="1404">
        <v>0</v>
      </c>
      <c r="I28" s="1404"/>
      <c r="J28" s="1404"/>
      <c r="K28" s="1370" t="s">
        <v>995</v>
      </c>
      <c r="L28" s="1364"/>
      <c r="M28" s="1364"/>
      <c r="N28" s="1413">
        <v>0</v>
      </c>
      <c r="O28" s="1413">
        <v>0</v>
      </c>
      <c r="P28" s="749"/>
    </row>
    <row r="29" spans="1:16">
      <c r="A29" s="1903"/>
      <c r="B29" s="1902"/>
      <c r="C29" s="1412" t="s">
        <v>1011</v>
      </c>
      <c r="D29" s="1412"/>
      <c r="E29" s="1408">
        <v>886</v>
      </c>
      <c r="F29" s="1411">
        <v>0</v>
      </c>
      <c r="G29" s="1411">
        <v>0</v>
      </c>
      <c r="H29" s="1410">
        <v>257.57419049999999</v>
      </c>
      <c r="I29" s="1410">
        <v>0</v>
      </c>
      <c r="J29" s="1410">
        <v>0</v>
      </c>
      <c r="K29" s="1409"/>
      <c r="L29" s="1408">
        <v>0</v>
      </c>
      <c r="M29" s="1408">
        <v>0</v>
      </c>
      <c r="N29" s="1408">
        <v>5.33</v>
      </c>
      <c r="O29" s="1407">
        <v>1.54</v>
      </c>
      <c r="P29" s="749"/>
    </row>
    <row r="30" spans="1:16">
      <c r="A30" s="1903"/>
      <c r="B30" s="1900" t="s">
        <v>593</v>
      </c>
      <c r="C30" s="1369" t="s">
        <v>1157</v>
      </c>
      <c r="D30" s="1369"/>
      <c r="E30" s="1403">
        <v>191</v>
      </c>
      <c r="F30" s="1386">
        <v>0</v>
      </c>
      <c r="G30" s="1386">
        <v>0</v>
      </c>
      <c r="H30" s="1402">
        <v>13.771009999999999</v>
      </c>
      <c r="I30" s="1402">
        <v>0</v>
      </c>
      <c r="J30" s="1402">
        <v>0</v>
      </c>
      <c r="K30" s="1370" t="s">
        <v>1163</v>
      </c>
      <c r="L30" s="1364"/>
      <c r="M30" s="1364"/>
      <c r="N30" s="1381">
        <v>0</v>
      </c>
      <c r="O30" s="1406">
        <v>0</v>
      </c>
      <c r="P30" s="749"/>
    </row>
    <row r="31" spans="1:16">
      <c r="A31" s="1903"/>
      <c r="B31" s="1901"/>
      <c r="C31" s="1369" t="s">
        <v>1158</v>
      </c>
      <c r="D31" s="1369"/>
      <c r="E31" s="1403">
        <v>60</v>
      </c>
      <c r="F31" s="1386">
        <v>0</v>
      </c>
      <c r="G31" s="1386">
        <v>0</v>
      </c>
      <c r="H31" s="1402">
        <v>4.03</v>
      </c>
      <c r="I31" s="1402">
        <v>0</v>
      </c>
      <c r="J31" s="1402">
        <v>0</v>
      </c>
      <c r="K31" s="1370" t="s">
        <v>1163</v>
      </c>
      <c r="L31" s="1364"/>
      <c r="M31" s="1364"/>
      <c r="N31" s="1381">
        <v>0</v>
      </c>
      <c r="O31" s="1406">
        <v>0</v>
      </c>
      <c r="P31" s="749"/>
    </row>
    <row r="32" spans="1:16">
      <c r="A32" s="1903"/>
      <c r="B32" s="1901"/>
      <c r="C32" s="1382" t="s">
        <v>1047</v>
      </c>
      <c r="D32" s="1382"/>
      <c r="E32" s="1364">
        <v>251</v>
      </c>
      <c r="F32" s="1405">
        <v>0</v>
      </c>
      <c r="G32" s="1405">
        <v>0</v>
      </c>
      <c r="H32" s="1404">
        <v>17.801009999999998</v>
      </c>
      <c r="I32" s="1366">
        <v>0</v>
      </c>
      <c r="J32" s="1366">
        <v>0</v>
      </c>
      <c r="K32" s="1381"/>
      <c r="L32" s="1364">
        <v>0</v>
      </c>
      <c r="M32" s="1364">
        <v>0</v>
      </c>
      <c r="N32" s="1401">
        <v>0</v>
      </c>
      <c r="O32" s="1401">
        <v>0</v>
      </c>
      <c r="P32" s="749"/>
    </row>
    <row r="33" spans="1:16">
      <c r="A33" s="1903"/>
      <c r="B33" s="1900" t="s">
        <v>1273</v>
      </c>
      <c r="C33" s="1369" t="s">
        <v>1017</v>
      </c>
      <c r="D33" s="1369" t="s">
        <v>1018</v>
      </c>
      <c r="E33" s="1403">
        <v>0</v>
      </c>
      <c r="F33" s="1386"/>
      <c r="G33" s="1386"/>
      <c r="H33" s="1402">
        <v>0</v>
      </c>
      <c r="I33" s="1402"/>
      <c r="J33" s="1402"/>
      <c r="K33" s="1370" t="s">
        <v>1006</v>
      </c>
      <c r="L33" s="1364"/>
      <c r="M33" s="1364"/>
      <c r="N33" s="1401" t="s">
        <v>231</v>
      </c>
      <c r="O33" s="1364" t="s">
        <v>231</v>
      </c>
      <c r="P33" s="749"/>
    </row>
    <row r="34" spans="1:16">
      <c r="A34" s="1903"/>
      <c r="B34" s="1902"/>
      <c r="C34" s="1383" t="s">
        <v>1123</v>
      </c>
      <c r="D34" s="1383"/>
      <c r="E34" s="1359">
        <v>0</v>
      </c>
      <c r="F34" s="1399">
        <v>0</v>
      </c>
      <c r="G34" s="1399">
        <v>0</v>
      </c>
      <c r="H34" s="1398">
        <v>0</v>
      </c>
      <c r="I34" s="1398"/>
      <c r="J34" s="1398"/>
      <c r="K34" s="1356"/>
      <c r="L34" s="1359">
        <v>0</v>
      </c>
      <c r="M34" s="1359">
        <v>0</v>
      </c>
      <c r="N34" s="1397">
        <v>0</v>
      </c>
      <c r="O34" s="1355">
        <v>0</v>
      </c>
      <c r="P34" s="749"/>
    </row>
    <row r="35" spans="1:16">
      <c r="A35" s="1904"/>
      <c r="B35" s="1400" t="s">
        <v>1164</v>
      </c>
      <c r="C35" s="1360"/>
      <c r="D35" s="1360"/>
      <c r="E35" s="1359">
        <v>1137</v>
      </c>
      <c r="F35" s="1399">
        <v>0</v>
      </c>
      <c r="G35" s="1399">
        <v>0</v>
      </c>
      <c r="H35" s="1398">
        <v>275.37520050000001</v>
      </c>
      <c r="I35" s="1357">
        <v>0</v>
      </c>
      <c r="J35" s="1357">
        <v>0</v>
      </c>
      <c r="K35" s="1356"/>
      <c r="L35" s="1396">
        <v>0</v>
      </c>
      <c r="M35" s="1396">
        <v>0</v>
      </c>
      <c r="N35" s="1397">
        <v>5.33</v>
      </c>
      <c r="O35" s="1396">
        <v>1.54</v>
      </c>
      <c r="P35" s="749"/>
    </row>
    <row r="36" spans="1:16">
      <c r="A36" s="1900" t="s">
        <v>1165</v>
      </c>
      <c r="B36" s="1900" t="s">
        <v>1160</v>
      </c>
      <c r="C36" s="1369" t="s">
        <v>993</v>
      </c>
      <c r="D36" s="1369" t="s">
        <v>1141</v>
      </c>
      <c r="E36" s="1364">
        <v>0</v>
      </c>
      <c r="F36" s="1367">
        <v>0</v>
      </c>
      <c r="G36" s="1367">
        <v>0</v>
      </c>
      <c r="H36" s="1366">
        <v>0</v>
      </c>
      <c r="I36" s="1366">
        <v>0</v>
      </c>
      <c r="J36" s="1366">
        <v>0</v>
      </c>
      <c r="K36" s="1381" t="s">
        <v>995</v>
      </c>
      <c r="L36" s="1364" t="s">
        <v>219</v>
      </c>
      <c r="M36" s="1364" t="s">
        <v>219</v>
      </c>
      <c r="N36" s="1363">
        <v>0</v>
      </c>
      <c r="O36" s="1363">
        <v>0</v>
      </c>
      <c r="P36" s="749"/>
    </row>
    <row r="37" spans="1:16">
      <c r="A37" s="1903"/>
      <c r="B37" s="1901"/>
      <c r="C37" s="1369" t="s">
        <v>996</v>
      </c>
      <c r="D37" s="1369" t="s">
        <v>1144</v>
      </c>
      <c r="E37" s="1364">
        <v>0</v>
      </c>
      <c r="F37" s="1367">
        <v>0</v>
      </c>
      <c r="G37" s="1367">
        <v>0</v>
      </c>
      <c r="H37" s="1366">
        <v>0</v>
      </c>
      <c r="I37" s="1366">
        <v>0</v>
      </c>
      <c r="J37" s="1366">
        <v>0</v>
      </c>
      <c r="K37" s="1381" t="s">
        <v>995</v>
      </c>
      <c r="L37" s="1364" t="s">
        <v>219</v>
      </c>
      <c r="M37" s="1364" t="s">
        <v>219</v>
      </c>
      <c r="N37" s="1363">
        <v>0</v>
      </c>
      <c r="O37" s="1363">
        <v>0</v>
      </c>
      <c r="P37" s="749"/>
    </row>
    <row r="38" spans="1:16">
      <c r="A38" s="1903"/>
      <c r="B38" s="1901"/>
      <c r="C38" s="1369" t="s">
        <v>1166</v>
      </c>
      <c r="D38" s="1369" t="s">
        <v>1167</v>
      </c>
      <c r="E38" s="1364">
        <v>0</v>
      </c>
      <c r="F38" s="1367">
        <v>0</v>
      </c>
      <c r="G38" s="1367">
        <v>0</v>
      </c>
      <c r="H38" s="1366">
        <v>0</v>
      </c>
      <c r="I38" s="1366">
        <v>0</v>
      </c>
      <c r="J38" s="1366">
        <v>0</v>
      </c>
      <c r="K38" s="1381" t="s">
        <v>1168</v>
      </c>
      <c r="L38" s="1364" t="s">
        <v>219</v>
      </c>
      <c r="M38" s="1364" t="s">
        <v>219</v>
      </c>
      <c r="N38" s="1363">
        <v>0</v>
      </c>
      <c r="O38" s="1363">
        <v>0</v>
      </c>
      <c r="P38" s="749"/>
    </row>
    <row r="39" spans="1:16">
      <c r="A39" s="1903"/>
      <c r="B39" s="1901"/>
      <c r="C39" s="1369" t="s">
        <v>1004</v>
      </c>
      <c r="D39" s="1369" t="s">
        <v>1142</v>
      </c>
      <c r="E39" s="1395">
        <v>136</v>
      </c>
      <c r="F39" s="1394">
        <v>24</v>
      </c>
      <c r="G39" s="1394">
        <v>10</v>
      </c>
      <c r="H39" s="1366">
        <v>36.617762999999989</v>
      </c>
      <c r="I39" s="1366">
        <v>6.57</v>
      </c>
      <c r="J39" s="1366">
        <v>2.7265199999999998</v>
      </c>
      <c r="K39" s="1381" t="s">
        <v>1006</v>
      </c>
      <c r="L39" s="1364">
        <v>91230</v>
      </c>
      <c r="M39" s="1364" t="s">
        <v>219</v>
      </c>
      <c r="N39" s="1379">
        <v>0.43</v>
      </c>
      <c r="O39" s="1379">
        <v>0.12</v>
      </c>
      <c r="P39" s="749"/>
    </row>
    <row r="40" spans="1:16">
      <c r="A40" s="1903"/>
      <c r="B40" s="1901"/>
      <c r="C40" s="1369" t="s">
        <v>1169</v>
      </c>
      <c r="D40" s="1369" t="s">
        <v>1170</v>
      </c>
      <c r="E40" s="1395">
        <v>0</v>
      </c>
      <c r="F40" s="1394">
        <v>0</v>
      </c>
      <c r="G40" s="1394">
        <v>0</v>
      </c>
      <c r="H40" s="1366">
        <v>0</v>
      </c>
      <c r="I40" s="1366">
        <v>0</v>
      </c>
      <c r="J40" s="1366">
        <v>0</v>
      </c>
      <c r="K40" s="1393" t="s">
        <v>1006</v>
      </c>
      <c r="L40" s="1364" t="s">
        <v>219</v>
      </c>
      <c r="M40" s="1364" t="s">
        <v>219</v>
      </c>
      <c r="N40" s="1363">
        <v>0</v>
      </c>
      <c r="O40" s="1363">
        <v>0</v>
      </c>
      <c r="P40" s="749"/>
    </row>
    <row r="41" spans="1:16">
      <c r="A41" s="1903"/>
      <c r="B41" s="1901"/>
      <c r="C41" s="1369" t="s">
        <v>1171</v>
      </c>
      <c r="D41" s="1369" t="s">
        <v>1141</v>
      </c>
      <c r="E41" s="1395">
        <v>0</v>
      </c>
      <c r="F41" s="1394">
        <v>0</v>
      </c>
      <c r="G41" s="1394">
        <v>0</v>
      </c>
      <c r="H41" s="1366">
        <v>0</v>
      </c>
      <c r="I41" s="1366">
        <v>0</v>
      </c>
      <c r="J41" s="1366">
        <v>0</v>
      </c>
      <c r="K41" s="1393" t="s">
        <v>1006</v>
      </c>
      <c r="L41" s="1364" t="s">
        <v>219</v>
      </c>
      <c r="M41" s="1364" t="s">
        <v>219</v>
      </c>
      <c r="N41" s="1363">
        <v>0</v>
      </c>
      <c r="O41" s="1363">
        <v>0</v>
      </c>
      <c r="P41" s="749"/>
    </row>
    <row r="42" spans="1:16">
      <c r="A42" s="1903"/>
      <c r="B42" s="1901"/>
      <c r="C42" s="1369" t="s">
        <v>1299</v>
      </c>
      <c r="D42" s="1369" t="s">
        <v>1300</v>
      </c>
      <c r="E42" s="1395">
        <v>24</v>
      </c>
      <c r="F42" s="1394">
        <v>24</v>
      </c>
      <c r="G42" s="1394">
        <v>0</v>
      </c>
      <c r="H42" s="1366">
        <v>0.1516016</v>
      </c>
      <c r="I42" s="1366">
        <v>0.1516016</v>
      </c>
      <c r="J42" s="1366">
        <v>0</v>
      </c>
      <c r="K42" s="1393" t="s">
        <v>1000</v>
      </c>
      <c r="L42" s="1364" t="s">
        <v>219</v>
      </c>
      <c r="M42" s="1364" t="s">
        <v>219</v>
      </c>
      <c r="N42" s="1363">
        <v>0</v>
      </c>
      <c r="O42" s="1363">
        <v>0</v>
      </c>
      <c r="P42" s="749"/>
    </row>
    <row r="43" spans="1:16">
      <c r="A43" s="1903"/>
      <c r="B43" s="1902"/>
      <c r="C43" s="1383" t="s">
        <v>1011</v>
      </c>
      <c r="D43" s="1383"/>
      <c r="E43" s="1359">
        <v>160</v>
      </c>
      <c r="F43" s="1358">
        <v>48</v>
      </c>
      <c r="G43" s="1358">
        <v>10</v>
      </c>
      <c r="H43" s="1357">
        <v>36.769364599999989</v>
      </c>
      <c r="I43" s="1357">
        <v>6.7243615999999999</v>
      </c>
      <c r="J43" s="1357">
        <v>2.7265199999999998</v>
      </c>
      <c r="K43" s="1356"/>
      <c r="L43" s="1355"/>
      <c r="M43" s="1355"/>
      <c r="N43" s="1355">
        <v>0.43</v>
      </c>
      <c r="O43" s="1355">
        <v>0.12</v>
      </c>
      <c r="P43" s="749"/>
    </row>
    <row r="44" spans="1:16">
      <c r="A44" s="1903"/>
      <c r="B44" s="1900" t="s">
        <v>1172</v>
      </c>
      <c r="C44" s="1369" t="s">
        <v>1173</v>
      </c>
      <c r="D44" s="1369" t="s">
        <v>1174</v>
      </c>
      <c r="E44" s="1364">
        <v>0</v>
      </c>
      <c r="F44" s="1367">
        <v>0</v>
      </c>
      <c r="G44" s="1367">
        <v>0</v>
      </c>
      <c r="H44" s="1366">
        <v>0</v>
      </c>
      <c r="I44" s="1366">
        <v>0</v>
      </c>
      <c r="J44" s="1366">
        <v>0</v>
      </c>
      <c r="K44" s="1381" t="s">
        <v>1039</v>
      </c>
      <c r="L44" s="1364" t="s">
        <v>219</v>
      </c>
      <c r="M44" s="1364" t="s">
        <v>219</v>
      </c>
      <c r="N44" s="1363">
        <v>0</v>
      </c>
      <c r="O44" s="1363">
        <v>0</v>
      </c>
      <c r="P44" s="749"/>
    </row>
    <row r="45" spans="1:16">
      <c r="A45" s="1903"/>
      <c r="B45" s="1901"/>
      <c r="C45" s="1369" t="s">
        <v>1175</v>
      </c>
      <c r="D45" s="1369" t="s">
        <v>1176</v>
      </c>
      <c r="E45" s="1364">
        <v>0</v>
      </c>
      <c r="F45" s="1367">
        <v>0</v>
      </c>
      <c r="G45" s="1367">
        <v>0</v>
      </c>
      <c r="H45" s="1366">
        <v>0</v>
      </c>
      <c r="I45" s="1366">
        <v>0</v>
      </c>
      <c r="J45" s="1366">
        <v>0</v>
      </c>
      <c r="K45" s="1381" t="s">
        <v>1039</v>
      </c>
      <c r="L45" s="1364" t="s">
        <v>219</v>
      </c>
      <c r="M45" s="1364" t="s">
        <v>219</v>
      </c>
      <c r="N45" s="1363">
        <v>0</v>
      </c>
      <c r="O45" s="1363">
        <v>0</v>
      </c>
      <c r="P45" s="749"/>
    </row>
    <row r="46" spans="1:16">
      <c r="A46" s="1903"/>
      <c r="B46" s="1901"/>
      <c r="C46" s="1369" t="s">
        <v>1177</v>
      </c>
      <c r="D46" s="1369" t="s">
        <v>1043</v>
      </c>
      <c r="E46" s="1364">
        <v>716</v>
      </c>
      <c r="F46" s="1367">
        <v>2</v>
      </c>
      <c r="G46" s="1367">
        <v>0</v>
      </c>
      <c r="H46" s="1366">
        <v>18.439837499999999</v>
      </c>
      <c r="I46" s="1366">
        <v>7.0000000000000007E-2</v>
      </c>
      <c r="J46" s="1366">
        <v>0</v>
      </c>
      <c r="K46" s="1381" t="s">
        <v>1044</v>
      </c>
      <c r="L46" s="1364" t="s">
        <v>219</v>
      </c>
      <c r="M46" s="1364" t="s">
        <v>219</v>
      </c>
      <c r="N46" s="1379">
        <v>0.28999999999999998</v>
      </c>
      <c r="O46" s="1379">
        <v>0.01</v>
      </c>
      <c r="P46" s="749"/>
    </row>
    <row r="47" spans="1:16">
      <c r="A47" s="1903"/>
      <c r="B47" s="1901"/>
      <c r="C47" s="1369" t="s">
        <v>1158</v>
      </c>
      <c r="D47" s="1369" t="s">
        <v>1178</v>
      </c>
      <c r="E47" s="1364">
        <v>1405</v>
      </c>
      <c r="F47" s="1367">
        <v>123</v>
      </c>
      <c r="G47" s="1367">
        <v>232</v>
      </c>
      <c r="H47" s="1366">
        <v>87.833059999999989</v>
      </c>
      <c r="I47" s="1366">
        <v>7.087019999999999</v>
      </c>
      <c r="J47" s="1366">
        <v>13.762630000000001</v>
      </c>
      <c r="K47" s="1381" t="s">
        <v>1039</v>
      </c>
      <c r="L47" s="1364">
        <v>5884</v>
      </c>
      <c r="M47" s="1364">
        <v>6096</v>
      </c>
      <c r="N47" s="1379">
        <v>47.1</v>
      </c>
      <c r="O47" s="1379">
        <v>2.8</v>
      </c>
      <c r="P47" s="749"/>
    </row>
    <row r="48" spans="1:16">
      <c r="A48" s="1903"/>
      <c r="B48" s="1901"/>
      <c r="C48" s="1369" t="s">
        <v>1301</v>
      </c>
      <c r="D48" s="1369" t="s">
        <v>1176</v>
      </c>
      <c r="E48" s="1364">
        <v>0</v>
      </c>
      <c r="F48" s="1367">
        <v>0</v>
      </c>
      <c r="G48" s="1367">
        <v>0</v>
      </c>
      <c r="H48" s="1366">
        <v>0</v>
      </c>
      <c r="I48" s="1366">
        <v>0</v>
      </c>
      <c r="J48" s="1366">
        <v>0</v>
      </c>
      <c r="K48" s="1381" t="s">
        <v>1039</v>
      </c>
      <c r="L48" s="1364" t="s">
        <v>219</v>
      </c>
      <c r="M48" s="1364" t="s">
        <v>219</v>
      </c>
      <c r="N48" s="1379">
        <v>0</v>
      </c>
      <c r="O48" s="1379">
        <v>0</v>
      </c>
      <c r="P48" s="749"/>
    </row>
    <row r="49" spans="1:16">
      <c r="A49" s="1903"/>
      <c r="B49" s="1901"/>
      <c r="C49" s="1369" t="s">
        <v>1302</v>
      </c>
      <c r="D49" s="1369" t="s">
        <v>1046</v>
      </c>
      <c r="E49" s="1364">
        <v>0</v>
      </c>
      <c r="F49" s="1367">
        <v>0</v>
      </c>
      <c r="G49" s="1367">
        <v>0</v>
      </c>
      <c r="H49" s="1366">
        <v>0</v>
      </c>
      <c r="I49" s="1366">
        <v>0</v>
      </c>
      <c r="J49" s="1366">
        <v>0</v>
      </c>
      <c r="K49" s="1381" t="s">
        <v>1039</v>
      </c>
      <c r="L49" s="1364" t="s">
        <v>219</v>
      </c>
      <c r="M49" s="1364" t="s">
        <v>219</v>
      </c>
      <c r="N49" s="1379">
        <v>0</v>
      </c>
      <c r="O49" s="1379">
        <v>0</v>
      </c>
      <c r="P49" s="749"/>
    </row>
    <row r="50" spans="1:16">
      <c r="A50" s="1903"/>
      <c r="B50" s="1902"/>
      <c r="C50" s="1383" t="s">
        <v>1047</v>
      </c>
      <c r="D50" s="1383"/>
      <c r="E50" s="1392">
        <v>2121</v>
      </c>
      <c r="F50" s="1391">
        <v>125</v>
      </c>
      <c r="G50" s="1391">
        <v>232</v>
      </c>
      <c r="H50" s="1390">
        <v>106.27289749999998</v>
      </c>
      <c r="I50" s="1390">
        <v>7.1570199999999993</v>
      </c>
      <c r="J50" s="1390">
        <v>13.762630000000001</v>
      </c>
      <c r="K50" s="1389"/>
      <c r="L50" s="1388"/>
      <c r="M50" s="1388"/>
      <c r="N50" s="1388">
        <v>47.39</v>
      </c>
      <c r="O50" s="1388">
        <v>2.8099999999999996</v>
      </c>
      <c r="P50" s="749"/>
    </row>
    <row r="51" spans="1:16">
      <c r="A51" s="1903"/>
      <c r="B51" s="1900" t="s">
        <v>1132</v>
      </c>
      <c r="C51" s="1387" t="s">
        <v>1179</v>
      </c>
      <c r="D51" s="1369" t="s">
        <v>1066</v>
      </c>
      <c r="E51" s="1381">
        <v>0</v>
      </c>
      <c r="F51" s="1386">
        <v>0</v>
      </c>
      <c r="G51" s="1386">
        <v>0</v>
      </c>
      <c r="H51" s="1385">
        <v>0</v>
      </c>
      <c r="I51" s="1385">
        <v>0</v>
      </c>
      <c r="J51" s="1385">
        <v>0</v>
      </c>
      <c r="K51" s="1370" t="s">
        <v>1180</v>
      </c>
      <c r="L51" s="1381" t="s">
        <v>219</v>
      </c>
      <c r="M51" s="1381" t="s">
        <v>219</v>
      </c>
      <c r="N51" s="1384">
        <v>0</v>
      </c>
      <c r="O51" s="1384">
        <v>0</v>
      </c>
      <c r="P51" s="749"/>
    </row>
    <row r="52" spans="1:16">
      <c r="A52" s="1903"/>
      <c r="B52" s="1902"/>
      <c r="C52" s="1383" t="s">
        <v>1036</v>
      </c>
      <c r="D52" s="1383"/>
      <c r="E52" s="1359">
        <v>0</v>
      </c>
      <c r="F52" s="1358">
        <v>0</v>
      </c>
      <c r="G52" s="1358">
        <v>0</v>
      </c>
      <c r="H52" s="1357">
        <v>0</v>
      </c>
      <c r="I52" s="1357">
        <v>0</v>
      </c>
      <c r="J52" s="1357">
        <v>0</v>
      </c>
      <c r="K52" s="1356"/>
      <c r="L52" s="1355"/>
      <c r="M52" s="1355"/>
      <c r="N52" s="1355">
        <v>0</v>
      </c>
      <c r="O52" s="1355">
        <v>0</v>
      </c>
      <c r="P52" s="749"/>
    </row>
    <row r="53" spans="1:16">
      <c r="A53" s="1903"/>
      <c r="B53" s="1900" t="s">
        <v>1273</v>
      </c>
      <c r="C53" s="1369" t="s">
        <v>1017</v>
      </c>
      <c r="D53" s="1369" t="s">
        <v>1018</v>
      </c>
      <c r="E53" s="1364">
        <v>0</v>
      </c>
      <c r="F53" s="1367">
        <v>0</v>
      </c>
      <c r="G53" s="1367">
        <v>0</v>
      </c>
      <c r="H53" s="1366">
        <v>0</v>
      </c>
      <c r="I53" s="1366">
        <v>0</v>
      </c>
      <c r="J53" s="1366">
        <v>0</v>
      </c>
      <c r="K53" s="1370" t="s">
        <v>1006</v>
      </c>
      <c r="L53" s="1364" t="s">
        <v>219</v>
      </c>
      <c r="M53" s="1364" t="s">
        <v>219</v>
      </c>
      <c r="N53" s="1363">
        <v>0</v>
      </c>
      <c r="O53" s="1363">
        <v>0</v>
      </c>
      <c r="P53" s="749"/>
    </row>
    <row r="54" spans="1:16">
      <c r="A54" s="1903"/>
      <c r="B54" s="1903"/>
      <c r="C54" s="1369" t="s">
        <v>1303</v>
      </c>
      <c r="D54" s="1369" t="s">
        <v>1016</v>
      </c>
      <c r="E54" s="1364">
        <v>0</v>
      </c>
      <c r="F54" s="1367">
        <v>0</v>
      </c>
      <c r="G54" s="1367">
        <v>0</v>
      </c>
      <c r="H54" s="1366">
        <v>0</v>
      </c>
      <c r="I54" s="1366">
        <v>0</v>
      </c>
      <c r="J54" s="1366">
        <v>0</v>
      </c>
      <c r="K54" s="1370" t="s">
        <v>1006</v>
      </c>
      <c r="L54" s="1364" t="s">
        <v>219</v>
      </c>
      <c r="M54" s="1364" t="s">
        <v>219</v>
      </c>
      <c r="N54" s="1363">
        <v>0</v>
      </c>
      <c r="O54" s="1363">
        <v>0</v>
      </c>
      <c r="P54" s="749"/>
    </row>
    <row r="55" spans="1:16">
      <c r="A55" s="1903"/>
      <c r="B55" s="1903"/>
      <c r="C55" s="1369" t="s">
        <v>1304</v>
      </c>
      <c r="D55" s="1369" t="s">
        <v>1014</v>
      </c>
      <c r="E55" s="1364">
        <v>0</v>
      </c>
      <c r="F55" s="1367">
        <v>0</v>
      </c>
      <c r="G55" s="1367">
        <v>0</v>
      </c>
      <c r="H55" s="1366">
        <v>0</v>
      </c>
      <c r="I55" s="1366">
        <v>0</v>
      </c>
      <c r="J55" s="1366">
        <v>0</v>
      </c>
      <c r="K55" s="1370" t="s">
        <v>1006</v>
      </c>
      <c r="L55" s="1364" t="s">
        <v>219</v>
      </c>
      <c r="M55" s="1364" t="s">
        <v>219</v>
      </c>
      <c r="N55" s="1363">
        <v>0</v>
      </c>
      <c r="O55" s="1363">
        <v>0</v>
      </c>
      <c r="P55" s="749"/>
    </row>
    <row r="56" spans="1:16">
      <c r="A56" s="1903"/>
      <c r="B56" s="1903"/>
      <c r="C56" s="1369" t="s">
        <v>1305</v>
      </c>
      <c r="D56" s="1369" t="s">
        <v>1014</v>
      </c>
      <c r="E56" s="1364">
        <v>0</v>
      </c>
      <c r="F56" s="1367">
        <v>0</v>
      </c>
      <c r="G56" s="1367">
        <v>0</v>
      </c>
      <c r="H56" s="1366">
        <v>0</v>
      </c>
      <c r="I56" s="1366">
        <v>0</v>
      </c>
      <c r="J56" s="1366">
        <v>0</v>
      </c>
      <c r="K56" s="1370" t="s">
        <v>1006</v>
      </c>
      <c r="L56" s="1364" t="s">
        <v>219</v>
      </c>
      <c r="M56" s="1364" t="s">
        <v>219</v>
      </c>
      <c r="N56" s="1363">
        <v>0</v>
      </c>
      <c r="O56" s="1363">
        <v>0</v>
      </c>
      <c r="P56" s="749"/>
    </row>
    <row r="57" spans="1:16">
      <c r="A57" s="1903"/>
      <c r="B57" s="1903"/>
      <c r="C57" s="1369" t="s">
        <v>1306</v>
      </c>
      <c r="D57" s="1369" t="s">
        <v>1016</v>
      </c>
      <c r="E57" s="1364">
        <v>0</v>
      </c>
      <c r="F57" s="1367">
        <v>0</v>
      </c>
      <c r="G57" s="1367">
        <v>0</v>
      </c>
      <c r="H57" s="1366">
        <v>0</v>
      </c>
      <c r="I57" s="1366">
        <v>0</v>
      </c>
      <c r="J57" s="1366">
        <v>0</v>
      </c>
      <c r="K57" s="1370" t="s">
        <v>1006</v>
      </c>
      <c r="L57" s="1364" t="s">
        <v>219</v>
      </c>
      <c r="M57" s="1364" t="s">
        <v>219</v>
      </c>
      <c r="N57" s="1363">
        <v>0</v>
      </c>
      <c r="O57" s="1363">
        <v>0</v>
      </c>
      <c r="P57" s="749"/>
    </row>
    <row r="58" spans="1:16">
      <c r="A58" s="1903"/>
      <c r="B58" s="1903"/>
      <c r="C58" s="1369" t="s">
        <v>1307</v>
      </c>
      <c r="D58" s="1369" t="s">
        <v>1308</v>
      </c>
      <c r="E58" s="1364">
        <v>0</v>
      </c>
      <c r="F58" s="1367">
        <v>0</v>
      </c>
      <c r="G58" s="1367">
        <v>0</v>
      </c>
      <c r="H58" s="1366">
        <v>0</v>
      </c>
      <c r="I58" s="1366">
        <v>0</v>
      </c>
      <c r="J58" s="1366">
        <v>0</v>
      </c>
      <c r="K58" s="1370" t="s">
        <v>1006</v>
      </c>
      <c r="L58" s="1364" t="s">
        <v>219</v>
      </c>
      <c r="M58" s="1364" t="s">
        <v>219</v>
      </c>
      <c r="N58" s="1363">
        <v>0</v>
      </c>
      <c r="O58" s="1363">
        <v>0</v>
      </c>
      <c r="P58" s="749"/>
    </row>
    <row r="59" spans="1:16">
      <c r="A59" s="1903"/>
      <c r="B59" s="1903"/>
      <c r="C59" s="1369" t="s">
        <v>1309</v>
      </c>
      <c r="D59" s="1369" t="s">
        <v>1014</v>
      </c>
      <c r="E59" s="1364">
        <v>0</v>
      </c>
      <c r="F59" s="1367">
        <v>0</v>
      </c>
      <c r="G59" s="1367">
        <v>0</v>
      </c>
      <c r="H59" s="1366">
        <v>0</v>
      </c>
      <c r="I59" s="1366">
        <v>0</v>
      </c>
      <c r="J59" s="1366">
        <v>0</v>
      </c>
      <c r="K59" s="1370" t="s">
        <v>1006</v>
      </c>
      <c r="L59" s="1364" t="s">
        <v>219</v>
      </c>
      <c r="M59" s="1364" t="s">
        <v>219</v>
      </c>
      <c r="N59" s="1363">
        <v>0</v>
      </c>
      <c r="O59" s="1363">
        <v>0</v>
      </c>
      <c r="P59" s="749"/>
    </row>
    <row r="60" spans="1:16">
      <c r="A60" s="1903"/>
      <c r="B60" s="1903"/>
      <c r="C60" s="1369" t="s">
        <v>1310</v>
      </c>
      <c r="D60" s="1369" t="s">
        <v>1016</v>
      </c>
      <c r="E60" s="1364">
        <v>0</v>
      </c>
      <c r="F60" s="1367">
        <v>0</v>
      </c>
      <c r="G60" s="1367">
        <v>0</v>
      </c>
      <c r="H60" s="1366">
        <v>0</v>
      </c>
      <c r="I60" s="1366">
        <v>0</v>
      </c>
      <c r="J60" s="1366">
        <v>0</v>
      </c>
      <c r="K60" s="1370" t="s">
        <v>1006</v>
      </c>
      <c r="L60" s="1364" t="s">
        <v>219</v>
      </c>
      <c r="M60" s="1364" t="s">
        <v>219</v>
      </c>
      <c r="N60" s="1363">
        <v>0</v>
      </c>
      <c r="O60" s="1363">
        <v>0</v>
      </c>
      <c r="P60" s="749"/>
    </row>
    <row r="61" spans="1:16">
      <c r="A61" s="1903"/>
      <c r="B61" s="1902"/>
      <c r="C61" s="1382" t="s">
        <v>1181</v>
      </c>
      <c r="D61" s="1382"/>
      <c r="E61" s="1364">
        <v>0</v>
      </c>
      <c r="F61" s="1367">
        <v>0</v>
      </c>
      <c r="G61" s="1367">
        <v>0</v>
      </c>
      <c r="H61" s="1366">
        <v>0</v>
      </c>
      <c r="I61" s="1366">
        <v>0</v>
      </c>
      <c r="J61" s="1366">
        <v>0</v>
      </c>
      <c r="K61" s="1381"/>
      <c r="L61" s="1380"/>
      <c r="M61" s="1380"/>
      <c r="N61" s="1379">
        <v>0</v>
      </c>
      <c r="O61" s="1379">
        <v>0</v>
      </c>
      <c r="P61" s="749"/>
    </row>
    <row r="62" spans="1:16">
      <c r="A62" s="1904"/>
      <c r="B62" s="1378" t="s">
        <v>1182</v>
      </c>
      <c r="C62" s="1377" t="s">
        <v>1182</v>
      </c>
      <c r="D62" s="1376"/>
      <c r="E62" s="1375">
        <v>2281</v>
      </c>
      <c r="F62" s="1374">
        <v>173</v>
      </c>
      <c r="G62" s="1374">
        <v>242</v>
      </c>
      <c r="H62" s="1373">
        <v>143.04226209999996</v>
      </c>
      <c r="I62" s="1373">
        <v>13.881381599999999</v>
      </c>
      <c r="J62" s="1373">
        <v>16.489150000000002</v>
      </c>
      <c r="K62" s="1372"/>
      <c r="L62" s="1371"/>
      <c r="M62" s="1371"/>
      <c r="N62" s="1371">
        <v>47.82</v>
      </c>
      <c r="O62" s="1371">
        <v>2.9299999999999997</v>
      </c>
      <c r="P62" s="749"/>
    </row>
    <row r="63" spans="1:16">
      <c r="A63" s="1900" t="s">
        <v>1183</v>
      </c>
      <c r="B63" s="1905" t="s">
        <v>965</v>
      </c>
      <c r="C63" s="1369" t="s">
        <v>996</v>
      </c>
      <c r="D63" s="1369" t="s">
        <v>1144</v>
      </c>
      <c r="E63" s="1364">
        <v>0</v>
      </c>
      <c r="F63" s="1367">
        <v>0</v>
      </c>
      <c r="G63" s="1367">
        <v>0</v>
      </c>
      <c r="H63" s="1366">
        <v>0</v>
      </c>
      <c r="I63" s="1366">
        <v>0</v>
      </c>
      <c r="J63" s="1366">
        <v>0</v>
      </c>
      <c r="K63" s="1370" t="s">
        <v>995</v>
      </c>
      <c r="L63" s="1364" t="s">
        <v>219</v>
      </c>
      <c r="M63" s="1364" t="s">
        <v>219</v>
      </c>
      <c r="N63" s="1363">
        <v>0</v>
      </c>
      <c r="O63" s="1363">
        <v>0</v>
      </c>
      <c r="P63" s="749"/>
    </row>
    <row r="64" spans="1:16">
      <c r="A64" s="1903"/>
      <c r="B64" s="1901"/>
      <c r="C64" s="1369" t="s">
        <v>1004</v>
      </c>
      <c r="D64" s="1369" t="s">
        <v>1142</v>
      </c>
      <c r="E64" s="1364">
        <v>49455</v>
      </c>
      <c r="F64" s="1367">
        <v>3154</v>
      </c>
      <c r="G64" s="1367">
        <v>5548</v>
      </c>
      <c r="H64" s="1366">
        <v>13355.452702499982</v>
      </c>
      <c r="I64" s="1366">
        <v>865.99957799999993</v>
      </c>
      <c r="J64" s="1366">
        <v>1533.5510654999996</v>
      </c>
      <c r="K64" s="1370" t="s">
        <v>1006</v>
      </c>
      <c r="L64" s="1364" t="s">
        <v>219</v>
      </c>
      <c r="M64" s="1364" t="s">
        <v>219</v>
      </c>
      <c r="N64" s="1363">
        <v>13.67</v>
      </c>
      <c r="O64" s="1363">
        <v>3.7772857142857141</v>
      </c>
      <c r="P64" s="749"/>
    </row>
    <row r="65" spans="1:16">
      <c r="A65" s="1903"/>
      <c r="B65" s="1901"/>
      <c r="C65" s="1369" t="s">
        <v>1311</v>
      </c>
      <c r="D65" s="1369" t="s">
        <v>1141</v>
      </c>
      <c r="E65" s="1364">
        <v>0</v>
      </c>
      <c r="F65" s="1367">
        <v>0</v>
      </c>
      <c r="G65" s="1367">
        <v>0</v>
      </c>
      <c r="H65" s="1366">
        <v>0</v>
      </c>
      <c r="I65" s="1366">
        <v>0</v>
      </c>
      <c r="J65" s="1366">
        <v>0</v>
      </c>
      <c r="K65" s="1370" t="s">
        <v>995</v>
      </c>
      <c r="L65" s="1364" t="s">
        <v>219</v>
      </c>
      <c r="M65" s="1364" t="s">
        <v>219</v>
      </c>
      <c r="N65" s="1363">
        <v>0</v>
      </c>
      <c r="O65" s="1363">
        <v>0</v>
      </c>
      <c r="P65" s="749"/>
    </row>
    <row r="66" spans="1:16">
      <c r="A66" s="1903"/>
      <c r="B66" s="1902"/>
      <c r="C66" s="1369" t="s">
        <v>1169</v>
      </c>
      <c r="D66" s="1369" t="s">
        <v>1170</v>
      </c>
      <c r="E66" s="1364">
        <v>0</v>
      </c>
      <c r="F66" s="1367">
        <v>0</v>
      </c>
      <c r="G66" s="1367">
        <v>0</v>
      </c>
      <c r="H66" s="1366">
        <v>0</v>
      </c>
      <c r="I66" s="1366">
        <v>0</v>
      </c>
      <c r="J66" s="1366">
        <v>0</v>
      </c>
      <c r="K66" s="1370" t="s">
        <v>1006</v>
      </c>
      <c r="L66" s="1364" t="s">
        <v>219</v>
      </c>
      <c r="M66" s="1364" t="s">
        <v>219</v>
      </c>
      <c r="N66" s="1363">
        <v>0</v>
      </c>
      <c r="O66" s="1363">
        <v>0</v>
      </c>
      <c r="P66" s="749"/>
    </row>
    <row r="67" spans="1:16">
      <c r="A67" s="1903"/>
      <c r="B67" s="1905" t="s">
        <v>593</v>
      </c>
      <c r="C67" s="1369" t="s">
        <v>1177</v>
      </c>
      <c r="D67" s="1369" t="s">
        <v>1184</v>
      </c>
      <c r="E67" s="1364">
        <v>7994</v>
      </c>
      <c r="F67" s="1367">
        <v>279</v>
      </c>
      <c r="G67" s="1367">
        <v>60</v>
      </c>
      <c r="H67" s="1366">
        <v>196.57189999999966</v>
      </c>
      <c r="I67" s="1366">
        <v>9.3359874999999981</v>
      </c>
      <c r="J67" s="1366">
        <v>2.2292250000000005</v>
      </c>
      <c r="K67" s="1370" t="s">
        <v>1044</v>
      </c>
      <c r="L67" s="1364" t="s">
        <v>219</v>
      </c>
      <c r="M67" s="1364" t="s">
        <v>219</v>
      </c>
      <c r="N67" s="1363">
        <v>15.76</v>
      </c>
      <c r="O67" s="1363">
        <v>0.56476190476190458</v>
      </c>
      <c r="P67" s="749"/>
    </row>
    <row r="68" spans="1:16">
      <c r="A68" s="1903"/>
      <c r="B68" s="1902"/>
      <c r="C68" s="1369" t="s">
        <v>1158</v>
      </c>
      <c r="D68" s="1368" t="s">
        <v>1185</v>
      </c>
      <c r="E68" s="1364">
        <v>11757632</v>
      </c>
      <c r="F68" s="1367">
        <v>1298045</v>
      </c>
      <c r="G68" s="1367">
        <v>1693401</v>
      </c>
      <c r="H68" s="1366">
        <v>758816.28881899989</v>
      </c>
      <c r="I68" s="1366">
        <v>78265.572935999749</v>
      </c>
      <c r="J68" s="1366">
        <v>101563.29562000018</v>
      </c>
      <c r="K68" s="1365" t="s">
        <v>1039</v>
      </c>
      <c r="L68" s="1364" t="s">
        <v>219</v>
      </c>
      <c r="M68" s="1364" t="s">
        <v>219</v>
      </c>
      <c r="N68" s="1363">
        <v>1785.19</v>
      </c>
      <c r="O68" s="1363">
        <v>105.7330238095238</v>
      </c>
      <c r="P68" s="749"/>
    </row>
    <row r="69" spans="1:16">
      <c r="A69" s="1903"/>
      <c r="B69" s="1905" t="s">
        <v>1273</v>
      </c>
      <c r="C69" s="1369" t="s">
        <v>1312</v>
      </c>
      <c r="D69" s="1368" t="s">
        <v>1018</v>
      </c>
      <c r="E69" s="1364">
        <v>0</v>
      </c>
      <c r="F69" s="1367">
        <v>0</v>
      </c>
      <c r="G69" s="1367">
        <v>0</v>
      </c>
      <c r="H69" s="1366">
        <v>0</v>
      </c>
      <c r="I69" s="1366">
        <v>0</v>
      </c>
      <c r="J69" s="1366">
        <v>0</v>
      </c>
      <c r="K69" s="1365" t="s">
        <v>1006</v>
      </c>
      <c r="L69" s="1364" t="s">
        <v>219</v>
      </c>
      <c r="M69" s="1364" t="s">
        <v>219</v>
      </c>
      <c r="N69" s="1363">
        <v>0</v>
      </c>
      <c r="O69" s="1363">
        <v>0</v>
      </c>
      <c r="P69" s="749"/>
    </row>
    <row r="70" spans="1:16">
      <c r="A70" s="1903"/>
      <c r="B70" s="1902"/>
      <c r="C70" s="1369" t="s">
        <v>1309</v>
      </c>
      <c r="D70" s="1368" t="s">
        <v>1014</v>
      </c>
      <c r="E70" s="1364">
        <v>0</v>
      </c>
      <c r="F70" s="1367">
        <v>0</v>
      </c>
      <c r="G70" s="1367">
        <v>0</v>
      </c>
      <c r="H70" s="1366">
        <v>0</v>
      </c>
      <c r="I70" s="1366">
        <v>0</v>
      </c>
      <c r="J70" s="1366">
        <v>0</v>
      </c>
      <c r="K70" s="1365" t="s">
        <v>1006</v>
      </c>
      <c r="L70" s="1364" t="s">
        <v>219</v>
      </c>
      <c r="M70" s="1364" t="s">
        <v>219</v>
      </c>
      <c r="N70" s="1363">
        <v>0</v>
      </c>
      <c r="O70" s="1363">
        <v>0</v>
      </c>
      <c r="P70" s="749"/>
    </row>
    <row r="71" spans="1:16">
      <c r="A71" s="1904"/>
      <c r="B71" s="1362" t="s">
        <v>1186</v>
      </c>
      <c r="C71" s="1361" t="s">
        <v>1187</v>
      </c>
      <c r="D71" s="1360"/>
      <c r="E71" s="1359">
        <v>11815081</v>
      </c>
      <c r="F71" s="1358">
        <v>1301478</v>
      </c>
      <c r="G71" s="1358">
        <v>1699009</v>
      </c>
      <c r="H71" s="1357">
        <v>772368.31342149992</v>
      </c>
      <c r="I71" s="1357">
        <v>79140.908501499754</v>
      </c>
      <c r="J71" s="1357">
        <v>103099.07591050018</v>
      </c>
      <c r="K71" s="1356"/>
      <c r="L71" s="1355"/>
      <c r="M71" s="1355"/>
      <c r="N71" s="1355">
        <v>1814.6200000000001</v>
      </c>
      <c r="O71" s="1355">
        <v>110.07507142857142</v>
      </c>
      <c r="P71" s="749"/>
    </row>
    <row r="72" spans="1:16">
      <c r="A72" s="1354"/>
      <c r="B72" s="1353"/>
      <c r="C72" s="1352"/>
      <c r="D72" s="1351"/>
      <c r="E72" s="1350"/>
      <c r="F72" s="1349"/>
      <c r="G72" s="1349"/>
      <c r="H72" s="1348"/>
      <c r="I72" s="1348"/>
      <c r="J72" s="1348"/>
      <c r="K72" s="1347"/>
      <c r="L72" s="1346"/>
      <c r="M72" s="1346"/>
      <c r="N72" s="1346"/>
      <c r="O72" s="1346"/>
      <c r="P72" s="749"/>
    </row>
    <row r="73" spans="1:16" ht="15.75" customHeight="1">
      <c r="A73" s="736" t="s">
        <v>1422</v>
      </c>
      <c r="C73" s="435"/>
      <c r="D73" s="435"/>
      <c r="E73" s="435"/>
      <c r="F73" s="751"/>
      <c r="G73" s="751"/>
      <c r="H73" s="752"/>
      <c r="I73" s="752"/>
      <c r="J73" s="752"/>
      <c r="K73" s="436"/>
      <c r="L73" s="436"/>
      <c r="M73" s="436"/>
      <c r="N73" s="436"/>
      <c r="O73" s="436"/>
    </row>
    <row r="74" spans="1:16" ht="14.25" customHeight="1">
      <c r="A74" s="437" t="s">
        <v>1188</v>
      </c>
      <c r="B74" s="438"/>
      <c r="C74" s="438"/>
      <c r="D74" s="438"/>
      <c r="E74" s="438"/>
      <c r="F74" s="753"/>
      <c r="G74" s="753"/>
      <c r="H74" s="753"/>
      <c r="I74" s="753"/>
      <c r="L74" s="439"/>
      <c r="M74" s="439"/>
      <c r="N74" s="439"/>
      <c r="O74" s="439"/>
    </row>
    <row r="75" spans="1:16">
      <c r="K75" s="714"/>
    </row>
    <row r="76" spans="1:16">
      <c r="K76" s="714"/>
    </row>
    <row r="77" spans="1:16">
      <c r="K77" s="714"/>
    </row>
    <row r="78" spans="1:16">
      <c r="K78" s="714"/>
    </row>
    <row r="79" spans="1:16">
      <c r="K79" s="714"/>
    </row>
    <row r="80" spans="1:16">
      <c r="K80" s="714"/>
    </row>
    <row r="81" spans="11:11">
      <c r="K81" s="714"/>
    </row>
    <row r="82" spans="11:11">
      <c r="K82" s="714"/>
    </row>
    <row r="83" spans="11:11">
      <c r="K83" s="714"/>
    </row>
    <row r="84" spans="11:11">
      <c r="K84" s="714"/>
    </row>
    <row r="85" spans="11:11">
      <c r="K85" s="714"/>
    </row>
    <row r="86" spans="11:11">
      <c r="K86" s="714"/>
    </row>
    <row r="87" spans="11:11">
      <c r="K87" s="714"/>
    </row>
    <row r="88" spans="11:11">
      <c r="K88" s="714"/>
    </row>
    <row r="89" spans="11:11">
      <c r="K89" s="714"/>
    </row>
    <row r="90" spans="11:11">
      <c r="K90" s="714"/>
    </row>
    <row r="91" spans="11:11">
      <c r="K91" s="714"/>
    </row>
    <row r="92" spans="11:11">
      <c r="K92" s="714"/>
    </row>
    <row r="93" spans="11:11">
      <c r="K93" s="714"/>
    </row>
    <row r="94" spans="11:11">
      <c r="K94" s="714"/>
    </row>
    <row r="95" spans="11:11">
      <c r="K95" s="714"/>
    </row>
    <row r="96" spans="11:11">
      <c r="K96" s="714"/>
    </row>
    <row r="97" spans="11:11">
      <c r="K97" s="714"/>
    </row>
    <row r="98" spans="11:11">
      <c r="K98" s="714"/>
    </row>
    <row r="99" spans="11:11">
      <c r="K99" s="714"/>
    </row>
    <row r="100" spans="11:11">
      <c r="K100" s="714"/>
    </row>
    <row r="101" spans="11:11">
      <c r="K101" s="714"/>
    </row>
    <row r="102" spans="11:11">
      <c r="K102" s="714"/>
    </row>
    <row r="103" spans="11:11">
      <c r="K103" s="714"/>
    </row>
    <row r="104" spans="11:11">
      <c r="K104" s="714"/>
    </row>
    <row r="105" spans="11:11">
      <c r="K105" s="714"/>
    </row>
    <row r="106" spans="11:11">
      <c r="K106" s="714"/>
    </row>
    <row r="107" spans="11:11">
      <c r="K107" s="714"/>
    </row>
    <row r="108" spans="11:11">
      <c r="K108" s="714"/>
    </row>
    <row r="109" spans="11:11">
      <c r="K109" s="714"/>
    </row>
    <row r="110" spans="11:11">
      <c r="K110" s="714"/>
    </row>
    <row r="111" spans="11:11">
      <c r="K111" s="714"/>
    </row>
    <row r="112" spans="11:11">
      <c r="K112" s="714"/>
    </row>
    <row r="113" spans="11:11">
      <c r="K113" s="714"/>
    </row>
    <row r="114" spans="11:11">
      <c r="K114" s="714"/>
    </row>
    <row r="115" spans="11:11">
      <c r="K115" s="714"/>
    </row>
    <row r="116" spans="11:11">
      <c r="K116" s="714"/>
    </row>
    <row r="117" spans="11:11">
      <c r="K117" s="714"/>
    </row>
    <row r="118" spans="11:11">
      <c r="K118" s="714"/>
    </row>
    <row r="119" spans="11:11">
      <c r="K119" s="714"/>
    </row>
    <row r="120" spans="11:11">
      <c r="K120" s="714"/>
    </row>
    <row r="121" spans="11:11">
      <c r="K121" s="714"/>
    </row>
    <row r="122" spans="11:11">
      <c r="K122" s="714"/>
    </row>
    <row r="123" spans="11:11">
      <c r="K123" s="714"/>
    </row>
    <row r="124" spans="11:11">
      <c r="K124" s="714"/>
    </row>
    <row r="125" spans="11:11">
      <c r="K125" s="714"/>
    </row>
    <row r="126" spans="11:11">
      <c r="K126" s="714"/>
    </row>
    <row r="127" spans="11:11">
      <c r="K127" s="714"/>
    </row>
    <row r="128" spans="11:11">
      <c r="K128" s="714"/>
    </row>
    <row r="129" spans="11:11">
      <c r="K129" s="714"/>
    </row>
    <row r="130" spans="11:11">
      <c r="K130" s="714"/>
    </row>
    <row r="131" spans="11:11">
      <c r="K131" s="714"/>
    </row>
    <row r="132" spans="11:11">
      <c r="K132" s="714"/>
    </row>
    <row r="133" spans="11:11">
      <c r="K133" s="714"/>
    </row>
    <row r="134" spans="11:11">
      <c r="K134" s="714"/>
    </row>
    <row r="135" spans="11:11">
      <c r="K135" s="714"/>
    </row>
    <row r="136" spans="11:11">
      <c r="K136" s="714"/>
    </row>
    <row r="137" spans="11:11">
      <c r="K137" s="714"/>
    </row>
    <row r="138" spans="11:11">
      <c r="K138" s="714"/>
    </row>
    <row r="139" spans="11:11">
      <c r="K139" s="714"/>
    </row>
    <row r="140" spans="11:11">
      <c r="K140" s="714"/>
    </row>
    <row r="141" spans="11:11">
      <c r="K141" s="714"/>
    </row>
    <row r="142" spans="11:11">
      <c r="K142" s="714"/>
    </row>
    <row r="143" spans="11:11">
      <c r="K143" s="714"/>
    </row>
    <row r="144" spans="11:11">
      <c r="K144" s="714"/>
    </row>
    <row r="145" spans="11:11">
      <c r="K145" s="714"/>
    </row>
    <row r="146" spans="11:11">
      <c r="K146" s="714"/>
    </row>
    <row r="147" spans="11:11">
      <c r="K147" s="714"/>
    </row>
    <row r="148" spans="11:11">
      <c r="K148" s="714"/>
    </row>
    <row r="149" spans="11:11">
      <c r="K149" s="714"/>
    </row>
    <row r="150" spans="11:11">
      <c r="K150" s="714"/>
    </row>
    <row r="151" spans="11:11">
      <c r="K151" s="714"/>
    </row>
    <row r="152" spans="11:11">
      <c r="K152" s="714"/>
    </row>
    <row r="153" spans="11:11">
      <c r="K153" s="714"/>
    </row>
    <row r="154" spans="11:11">
      <c r="K154" s="714"/>
    </row>
    <row r="155" spans="11:11">
      <c r="K155" s="714"/>
    </row>
    <row r="156" spans="11:11">
      <c r="K156" s="714"/>
    </row>
    <row r="157" spans="11:11">
      <c r="K157" s="714"/>
    </row>
    <row r="158" spans="11:11">
      <c r="K158" s="714"/>
    </row>
    <row r="159" spans="11:11">
      <c r="K159" s="714"/>
    </row>
    <row r="160" spans="11:11">
      <c r="K160" s="714"/>
    </row>
    <row r="161" spans="11:11">
      <c r="K161" s="714"/>
    </row>
    <row r="162" spans="11:11">
      <c r="K162" s="714"/>
    </row>
    <row r="163" spans="11:11">
      <c r="K163" s="714"/>
    </row>
    <row r="164" spans="11:11">
      <c r="K164" s="714"/>
    </row>
    <row r="165" spans="11:11">
      <c r="K165" s="714"/>
    </row>
    <row r="166" spans="11:11">
      <c r="K166" s="714"/>
    </row>
    <row r="167" spans="11:11">
      <c r="K167" s="714"/>
    </row>
    <row r="168" spans="11:11">
      <c r="K168" s="714"/>
    </row>
    <row r="169" spans="11:11">
      <c r="K169" s="714"/>
    </row>
    <row r="170" spans="11:11">
      <c r="K170" s="714"/>
    </row>
    <row r="171" spans="11:11">
      <c r="K171" s="714"/>
    </row>
    <row r="172" spans="11:11">
      <c r="K172" s="714"/>
    </row>
  </sheetData>
  <mergeCells count="28">
    <mergeCell ref="A4:A24"/>
    <mergeCell ref="B4:B9"/>
    <mergeCell ref="B10:B15"/>
    <mergeCell ref="B16:B20"/>
    <mergeCell ref="B21:B23"/>
    <mergeCell ref="B30:B32"/>
    <mergeCell ref="B33:B34"/>
    <mergeCell ref="A63:A71"/>
    <mergeCell ref="B63:B66"/>
    <mergeCell ref="B67:B68"/>
    <mergeCell ref="B69:B70"/>
    <mergeCell ref="A36:A62"/>
    <mergeCell ref="B36:B43"/>
    <mergeCell ref="B44:B50"/>
    <mergeCell ref="B51:B52"/>
    <mergeCell ref="B53:B61"/>
    <mergeCell ref="A25:A35"/>
    <mergeCell ref="B25:B29"/>
    <mergeCell ref="A1:O1"/>
    <mergeCell ref="A2:A3"/>
    <mergeCell ref="B2:B3"/>
    <mergeCell ref="C2:C3"/>
    <mergeCell ref="D2:D3"/>
    <mergeCell ref="E2:G2"/>
    <mergeCell ref="H2:J2"/>
    <mergeCell ref="K2:K3"/>
    <mergeCell ref="L2:M2"/>
    <mergeCell ref="N2:O2"/>
  </mergeCells>
  <printOptions horizontalCentered="1"/>
  <pageMargins left="0.7" right="0.7" top="0.75" bottom="0.75" header="0.3" footer="0.3"/>
  <pageSetup paperSize="9" scale="46" fitToHeight="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workbookViewId="0">
      <pane ySplit="7" topLeftCell="A8" activePane="bottomLeft" state="frozen"/>
      <selection pane="bottomLeft" activeCell="A8" sqref="A8"/>
    </sheetView>
  </sheetViews>
  <sheetFormatPr defaultRowHeight="15"/>
  <cols>
    <col min="1" max="1" width="73" style="236" bestFit="1" customWidth="1"/>
    <col min="2" max="2" width="16" style="236" bestFit="1" customWidth="1"/>
    <col min="3" max="3" width="11.42578125" style="236" bestFit="1" customWidth="1"/>
    <col min="4" max="4" width="10.85546875" style="236" customWidth="1"/>
    <col min="5" max="6" width="10.7109375" style="236" bestFit="1" customWidth="1"/>
    <col min="7" max="8" width="11.42578125" style="236" bestFit="1" customWidth="1"/>
    <col min="9" max="10" width="14" style="236" customWidth="1"/>
    <col min="11" max="16384" width="9.140625" style="236"/>
  </cols>
  <sheetData>
    <row r="1" spans="1:10">
      <c r="A1" s="1906" t="s">
        <v>191</v>
      </c>
      <c r="B1" s="1906"/>
      <c r="C1" s="1906"/>
    </row>
    <row r="2" spans="1:10">
      <c r="A2" s="1446" t="s">
        <v>1451</v>
      </c>
      <c r="B2" s="1454">
        <v>7660491</v>
      </c>
      <c r="C2" s="584"/>
    </row>
    <row r="3" spans="1:10">
      <c r="A3" s="1446" t="s">
        <v>1450</v>
      </c>
      <c r="B3" s="1454" t="s">
        <v>1449</v>
      </c>
      <c r="C3" s="584"/>
    </row>
    <row r="4" spans="1:10">
      <c r="A4" s="1446" t="s">
        <v>1448</v>
      </c>
      <c r="B4" s="1454" t="s">
        <v>1447</v>
      </c>
      <c r="C4" s="584"/>
    </row>
    <row r="5" spans="1:10" ht="30">
      <c r="A5" s="1446" t="s">
        <v>666</v>
      </c>
      <c r="B5" s="1453">
        <v>29.7</v>
      </c>
      <c r="C5" s="584"/>
    </row>
    <row r="6" spans="1:10">
      <c r="A6" s="1446" t="s">
        <v>1446</v>
      </c>
      <c r="B6" s="1453">
        <v>30.8</v>
      </c>
      <c r="C6" s="584"/>
    </row>
    <row r="7" spans="1:10">
      <c r="A7" s="1452" t="s">
        <v>192</v>
      </c>
      <c r="B7" s="1451">
        <v>45383</v>
      </c>
      <c r="C7" s="1451">
        <v>45413</v>
      </c>
      <c r="D7" s="1451">
        <v>45444</v>
      </c>
      <c r="E7" s="1451">
        <v>45474</v>
      </c>
      <c r="F7" s="1451">
        <v>45505</v>
      </c>
      <c r="G7" s="1451">
        <v>45536</v>
      </c>
      <c r="H7" s="1451">
        <v>45566</v>
      </c>
      <c r="I7" s="1451">
        <v>45597</v>
      </c>
      <c r="J7" s="1451">
        <v>45627</v>
      </c>
    </row>
    <row r="8" spans="1:10">
      <c r="A8" s="1428" t="s">
        <v>193</v>
      </c>
      <c r="B8" s="1428">
        <v>4.5</v>
      </c>
      <c r="C8" s="1428">
        <v>4.5</v>
      </c>
      <c r="D8" s="1428">
        <v>4.5</v>
      </c>
      <c r="E8" s="1428">
        <v>4.5</v>
      </c>
      <c r="F8" s="1428">
        <v>4.5</v>
      </c>
      <c r="G8" s="1428">
        <v>4.5</v>
      </c>
      <c r="H8" s="1428">
        <v>4.5</v>
      </c>
      <c r="I8" s="1428">
        <v>4.5</v>
      </c>
      <c r="J8" s="1428">
        <v>4.25</v>
      </c>
    </row>
    <row r="9" spans="1:10">
      <c r="A9" s="1428" t="s">
        <v>194</v>
      </c>
      <c r="B9" s="1428">
        <v>6.5</v>
      </c>
      <c r="C9" s="1428">
        <v>6.5</v>
      </c>
      <c r="D9" s="1428">
        <v>6.5</v>
      </c>
      <c r="E9" s="1428">
        <v>6.5</v>
      </c>
      <c r="F9" s="1428">
        <v>6.5</v>
      </c>
      <c r="G9" s="1428">
        <v>6.5</v>
      </c>
      <c r="H9" s="1428">
        <v>6.5</v>
      </c>
      <c r="I9" s="1428">
        <v>6.5</v>
      </c>
      <c r="J9" s="1428">
        <v>6.5</v>
      </c>
    </row>
    <row r="10" spans="1:10">
      <c r="A10" s="1450" t="s">
        <v>195</v>
      </c>
      <c r="B10" s="1448">
        <v>253583.37</v>
      </c>
      <c r="C10" s="1448">
        <v>248313.84</v>
      </c>
      <c r="D10" s="1448">
        <v>253518.89</v>
      </c>
      <c r="E10" s="1448">
        <v>255897.78</v>
      </c>
      <c r="F10" s="1448">
        <v>257027.47</v>
      </c>
      <c r="G10" s="1448">
        <f>25878742/100</f>
        <v>258787.42</v>
      </c>
      <c r="H10" s="1447">
        <v>262159</v>
      </c>
      <c r="I10" s="1447">
        <v>262904</v>
      </c>
      <c r="J10" s="1447" t="s">
        <v>1445</v>
      </c>
    </row>
    <row r="11" spans="1:10">
      <c r="A11" s="1428" t="s">
        <v>196</v>
      </c>
      <c r="B11" s="1448">
        <v>209361.42</v>
      </c>
      <c r="C11" s="1448">
        <v>210876</v>
      </c>
      <c r="D11" s="1448">
        <v>209029.2</v>
      </c>
      <c r="E11" s="1448">
        <v>211937.41</v>
      </c>
      <c r="F11" s="1448">
        <v>213242.06</v>
      </c>
      <c r="G11" s="1448">
        <f>21505561/100</f>
        <v>215055.61</v>
      </c>
      <c r="H11" s="1449">
        <v>218076</v>
      </c>
      <c r="I11" s="1449">
        <v>218540</v>
      </c>
      <c r="J11" s="1449" t="s">
        <v>1444</v>
      </c>
    </row>
    <row r="12" spans="1:10" ht="15.75" customHeight="1">
      <c r="A12" s="1428" t="s">
        <v>197</v>
      </c>
      <c r="B12" s="1448">
        <v>166311.9</v>
      </c>
      <c r="C12" s="1448">
        <v>167814</v>
      </c>
      <c r="D12" s="1448">
        <v>167107.97</v>
      </c>
      <c r="E12" s="1448">
        <v>168147.92</v>
      </c>
      <c r="F12" s="1448">
        <v>169451.62</v>
      </c>
      <c r="G12" s="1448">
        <f>17125371/100</f>
        <v>171253.71</v>
      </c>
      <c r="H12" s="1447">
        <v>172383</v>
      </c>
      <c r="I12" s="1447">
        <v>173623</v>
      </c>
      <c r="J12" s="1447" t="s">
        <v>1443</v>
      </c>
    </row>
    <row r="13" spans="1:10">
      <c r="A13" s="1446" t="s">
        <v>198</v>
      </c>
      <c r="B13" s="1431"/>
      <c r="C13" s="1430"/>
      <c r="E13" s="1428"/>
      <c r="H13" s="11"/>
      <c r="I13" s="11"/>
      <c r="J13" s="11"/>
    </row>
    <row r="14" spans="1:10">
      <c r="A14" s="1428" t="s">
        <v>199</v>
      </c>
      <c r="B14" s="1436">
        <v>6.65</v>
      </c>
      <c r="C14" s="1436" t="s">
        <v>1442</v>
      </c>
      <c r="D14" s="1436">
        <v>6.67</v>
      </c>
      <c r="E14" s="1428">
        <v>6.5</v>
      </c>
      <c r="F14" s="1428">
        <v>6.59</v>
      </c>
      <c r="G14" s="1428">
        <v>6.61</v>
      </c>
      <c r="H14" s="1427">
        <v>6.5</v>
      </c>
      <c r="I14" s="1428">
        <v>6.5</v>
      </c>
      <c r="J14" s="1428">
        <v>6.71</v>
      </c>
    </row>
    <row r="15" spans="1:10">
      <c r="A15" s="1428" t="s">
        <v>200</v>
      </c>
      <c r="B15" s="1436">
        <v>6.92</v>
      </c>
      <c r="C15" s="1436">
        <v>6.85</v>
      </c>
      <c r="D15" s="1436">
        <v>6.8</v>
      </c>
      <c r="E15" s="1428">
        <v>6.72</v>
      </c>
      <c r="F15" s="1428">
        <v>6.63</v>
      </c>
      <c r="G15" s="1428">
        <v>6.65</v>
      </c>
      <c r="H15" s="1427">
        <v>6.51</v>
      </c>
      <c r="I15" s="1428">
        <v>6.51</v>
      </c>
      <c r="J15" s="1428">
        <v>6.55</v>
      </c>
    </row>
    <row r="16" spans="1:10">
      <c r="A16" s="1434" t="s">
        <v>201</v>
      </c>
      <c r="B16" s="1445" t="s">
        <v>621</v>
      </c>
      <c r="C16" s="1445" t="s">
        <v>621</v>
      </c>
      <c r="D16" s="1436" t="s">
        <v>764</v>
      </c>
      <c r="E16" s="1436" t="s">
        <v>764</v>
      </c>
      <c r="F16" s="1428" t="s">
        <v>764</v>
      </c>
      <c r="G16" s="1428" t="s">
        <v>764</v>
      </c>
      <c r="H16" s="1427" t="s">
        <v>764</v>
      </c>
      <c r="I16" s="1427" t="s">
        <v>764</v>
      </c>
      <c r="J16" s="1427" t="s">
        <v>764</v>
      </c>
    </row>
    <row r="17" spans="1:12">
      <c r="A17" s="1428" t="s">
        <v>202</v>
      </c>
      <c r="B17" s="1436" t="s">
        <v>203</v>
      </c>
      <c r="C17" s="1436" t="s">
        <v>203</v>
      </c>
      <c r="D17" s="1436" t="s">
        <v>765</v>
      </c>
      <c r="E17" s="1427" t="s">
        <v>203</v>
      </c>
      <c r="F17" s="1427" t="s">
        <v>203</v>
      </c>
      <c r="G17" s="1427" t="s">
        <v>203</v>
      </c>
      <c r="H17" s="1427" t="s">
        <v>203</v>
      </c>
      <c r="I17" s="1427" t="s">
        <v>203</v>
      </c>
      <c r="J17" s="1427" t="s">
        <v>203</v>
      </c>
    </row>
    <row r="18" spans="1:12">
      <c r="A18" s="1431" t="s">
        <v>204</v>
      </c>
      <c r="B18" s="1431"/>
      <c r="C18" s="1430"/>
      <c r="E18" s="1428"/>
      <c r="K18" s="584"/>
      <c r="L18" s="584"/>
    </row>
    <row r="19" spans="1:12">
      <c r="A19" s="1428" t="s">
        <v>205</v>
      </c>
      <c r="B19" s="1441">
        <v>2272962.9500000002</v>
      </c>
      <c r="C19" s="1441">
        <v>2637533.6700000004</v>
      </c>
      <c r="D19" s="1441">
        <v>3132227.57</v>
      </c>
      <c r="E19" s="1441">
        <v>3296724.85</v>
      </c>
      <c r="F19" s="1441">
        <v>2847505</v>
      </c>
      <c r="G19" s="1441">
        <v>2740057.79</v>
      </c>
      <c r="H19" s="1441">
        <v>2514561.2602946409</v>
      </c>
      <c r="I19" s="1440">
        <v>2036475</v>
      </c>
      <c r="J19" s="1440">
        <v>2325707.7400000002</v>
      </c>
      <c r="K19" s="1444"/>
      <c r="L19" s="584"/>
    </row>
    <row r="20" spans="1:12">
      <c r="A20" s="1428" t="s">
        <v>206</v>
      </c>
      <c r="B20" s="1443">
        <v>40655851.939999998</v>
      </c>
      <c r="C20" s="1443">
        <v>41212881.140000001</v>
      </c>
      <c r="D20" s="1443">
        <v>43924743.630000003</v>
      </c>
      <c r="E20" s="1441">
        <v>46238008.350000001</v>
      </c>
      <c r="F20" s="1441">
        <v>46439993.770000003</v>
      </c>
      <c r="G20" s="1441">
        <v>47435137.149999999</v>
      </c>
      <c r="H20" s="1441">
        <v>44471429.920000002</v>
      </c>
      <c r="I20" s="1440">
        <v>44668650.359999999</v>
      </c>
      <c r="J20" s="1440">
        <v>44195106.439999998</v>
      </c>
    </row>
    <row r="21" spans="1:12">
      <c r="A21" s="1428" t="s">
        <v>207</v>
      </c>
      <c r="B21" s="1443">
        <v>40304405.9649911</v>
      </c>
      <c r="C21" s="1443">
        <v>40880529.739361502</v>
      </c>
      <c r="D21" s="1443">
        <v>43573919</v>
      </c>
      <c r="E21" s="1441">
        <v>45865877.613030799</v>
      </c>
      <c r="F21" s="1441">
        <v>46109615.540309303</v>
      </c>
      <c r="G21" s="1441">
        <v>47064725.361702502</v>
      </c>
      <c r="H21" s="1441">
        <v>44137974.234856397</v>
      </c>
      <c r="I21" s="1440">
        <v>44320060</v>
      </c>
      <c r="J21" s="1440">
        <v>43893973.6096448</v>
      </c>
    </row>
    <row r="22" spans="1:12">
      <c r="A22" s="1428" t="s">
        <v>208</v>
      </c>
      <c r="B22" s="1442">
        <v>-8671</v>
      </c>
      <c r="C22" s="1442">
        <v>-25586</v>
      </c>
      <c r="D22" s="1442">
        <v>26565</v>
      </c>
      <c r="E22" s="1441">
        <v>32365</v>
      </c>
      <c r="F22" s="1441">
        <v>7322</v>
      </c>
      <c r="G22" s="1441">
        <v>57724</v>
      </c>
      <c r="H22" s="1441">
        <v>-94017</v>
      </c>
      <c r="I22" s="1440">
        <v>-21611.8</v>
      </c>
      <c r="J22" s="1440">
        <v>15446.5</v>
      </c>
    </row>
    <row r="23" spans="1:12">
      <c r="A23" s="1431" t="s">
        <v>209</v>
      </c>
      <c r="B23" s="1431"/>
      <c r="C23" s="1430"/>
      <c r="E23" s="1428"/>
    </row>
    <row r="24" spans="1:12">
      <c r="A24" s="1428" t="s">
        <v>210</v>
      </c>
      <c r="B24" s="1438">
        <v>641590</v>
      </c>
      <c r="C24" s="1438">
        <v>651510</v>
      </c>
      <c r="D24" s="1438">
        <v>651997</v>
      </c>
      <c r="E24" s="1438">
        <v>667386</v>
      </c>
      <c r="F24" s="1438">
        <v>689235</v>
      </c>
      <c r="G24" s="1438">
        <v>704885</v>
      </c>
      <c r="H24" s="1438">
        <v>682130</v>
      </c>
      <c r="I24" s="1438">
        <v>658091</v>
      </c>
      <c r="J24" s="1438">
        <v>640279</v>
      </c>
    </row>
    <row r="25" spans="1:12">
      <c r="A25" s="1428" t="s">
        <v>211</v>
      </c>
      <c r="B25" s="1436">
        <v>83.34</v>
      </c>
      <c r="C25" s="1436">
        <v>83.3</v>
      </c>
      <c r="D25" s="1438">
        <v>83.45</v>
      </c>
      <c r="E25" s="1428">
        <v>83.73</v>
      </c>
      <c r="F25" s="1428">
        <v>83.87</v>
      </c>
      <c r="G25" s="1428">
        <v>83.67</v>
      </c>
      <c r="H25" s="1428">
        <v>84.09</v>
      </c>
      <c r="I25" s="1428">
        <v>84.5</v>
      </c>
      <c r="J25" s="1428">
        <v>85.59</v>
      </c>
    </row>
    <row r="26" spans="1:12">
      <c r="A26" s="1428" t="s">
        <v>212</v>
      </c>
      <c r="B26" s="1436">
        <v>89.43</v>
      </c>
      <c r="C26" s="1436">
        <v>90.12</v>
      </c>
      <c r="D26" s="1438">
        <v>89.25</v>
      </c>
      <c r="E26" s="1428">
        <v>90.32</v>
      </c>
      <c r="F26" s="1428">
        <v>92.91</v>
      </c>
      <c r="G26" s="1428">
        <v>93.46</v>
      </c>
      <c r="H26" s="1428">
        <v>91.25</v>
      </c>
      <c r="I26" s="1428">
        <v>89.36</v>
      </c>
      <c r="J26" s="1428">
        <v>89.11</v>
      </c>
    </row>
    <row r="27" spans="1:12">
      <c r="A27" s="1428" t="s">
        <v>213</v>
      </c>
      <c r="B27" s="1427">
        <v>1.37</v>
      </c>
      <c r="C27" s="1427">
        <v>1.34</v>
      </c>
      <c r="D27" s="1439">
        <v>1.26</v>
      </c>
      <c r="E27" s="1428">
        <v>1.33</v>
      </c>
      <c r="F27" s="1428">
        <v>1.64</v>
      </c>
      <c r="G27" s="1428">
        <v>2.11</v>
      </c>
      <c r="H27" s="1435">
        <v>2</v>
      </c>
      <c r="I27" s="1435">
        <v>2.1800000000000002</v>
      </c>
      <c r="J27" s="1435">
        <v>2.91</v>
      </c>
      <c r="L27" s="11"/>
    </row>
    <row r="28" spans="1:12">
      <c r="A28" s="1431" t="s">
        <v>214</v>
      </c>
      <c r="B28" s="1431"/>
      <c r="C28" s="1430"/>
      <c r="E28" s="1428"/>
    </row>
    <row r="29" spans="1:12">
      <c r="A29" s="1428" t="s">
        <v>215</v>
      </c>
      <c r="B29" s="1438">
        <v>1240</v>
      </c>
      <c r="C29" s="1438">
        <f>232000/100</f>
        <v>2320</v>
      </c>
      <c r="D29" s="1438">
        <v>3410</v>
      </c>
      <c r="E29" s="1438">
        <v>4530</v>
      </c>
      <c r="F29" s="1438">
        <v>5936.97</v>
      </c>
      <c r="G29" s="1438">
        <f>705697/100</f>
        <v>7056.97</v>
      </c>
      <c r="H29" s="1437" t="s">
        <v>1313</v>
      </c>
      <c r="I29" s="1437">
        <v>9636.9699999999993</v>
      </c>
      <c r="J29" s="1437">
        <v>10897</v>
      </c>
    </row>
    <row r="30" spans="1:12">
      <c r="A30" s="1428" t="s">
        <v>216</v>
      </c>
      <c r="B30" s="1436">
        <v>1.26</v>
      </c>
      <c r="C30" s="1436">
        <v>2.6104417670682833</v>
      </c>
      <c r="D30" s="1436">
        <v>3.36</v>
      </c>
      <c r="E30" s="1428">
        <v>2.1</v>
      </c>
      <c r="F30" s="1428">
        <v>1.25</v>
      </c>
      <c r="G30" s="1428">
        <v>1.84</v>
      </c>
      <c r="H30" s="1434">
        <v>2.75</v>
      </c>
      <c r="I30" s="1434">
        <v>1.89</v>
      </c>
      <c r="J30" s="1434">
        <v>2.37</v>
      </c>
    </row>
    <row r="31" spans="1:12">
      <c r="A31" s="1428" t="s">
        <v>217</v>
      </c>
      <c r="B31" s="1436">
        <v>4.83</v>
      </c>
      <c r="C31" s="1436">
        <v>4.8</v>
      </c>
      <c r="D31" s="1436">
        <v>5.08</v>
      </c>
      <c r="E31" s="1428">
        <v>3.54</v>
      </c>
      <c r="F31" s="1428">
        <v>3.65</v>
      </c>
      <c r="G31" s="1435">
        <v>5.49</v>
      </c>
      <c r="H31" s="1434">
        <v>6.21</v>
      </c>
      <c r="I31" s="1434">
        <v>5.48</v>
      </c>
      <c r="J31" s="1434">
        <v>5.22</v>
      </c>
    </row>
    <row r="32" spans="1:12">
      <c r="A32" s="1431" t="s">
        <v>1314</v>
      </c>
      <c r="B32" s="1430"/>
      <c r="C32" s="1430"/>
      <c r="E32" s="1428"/>
    </row>
    <row r="33" spans="1:11">
      <c r="A33" s="1428" t="s">
        <v>218</v>
      </c>
      <c r="B33" s="1427">
        <v>148</v>
      </c>
      <c r="C33" s="1427">
        <v>154.69999999999999</v>
      </c>
      <c r="D33" s="1427">
        <v>151</v>
      </c>
      <c r="E33" s="1427">
        <v>149.4</v>
      </c>
      <c r="F33" s="1432">
        <v>145.69999999999999</v>
      </c>
      <c r="G33" s="1427">
        <v>146.69999999999999</v>
      </c>
      <c r="H33" s="1424">
        <v>149.9</v>
      </c>
      <c r="I33" s="1424">
        <v>148.4</v>
      </c>
      <c r="J33" s="1424"/>
      <c r="K33" s="1433"/>
    </row>
    <row r="34" spans="1:11">
      <c r="A34" s="1428" t="s">
        <v>220</v>
      </c>
      <c r="B34" s="1427">
        <v>130.9</v>
      </c>
      <c r="C34" s="1427">
        <v>136.5</v>
      </c>
      <c r="D34" s="1427">
        <v>134.9</v>
      </c>
      <c r="E34" s="1427">
        <v>116.1</v>
      </c>
      <c r="F34" s="1432">
        <v>107.1</v>
      </c>
      <c r="G34" s="1427">
        <v>111.7</v>
      </c>
      <c r="H34" s="1424">
        <v>128.5</v>
      </c>
      <c r="I34" s="1424">
        <v>133.80000000000001</v>
      </c>
      <c r="J34" s="1424"/>
    </row>
    <row r="35" spans="1:11">
      <c r="A35" s="1428" t="s">
        <v>221</v>
      </c>
      <c r="B35" s="1427">
        <v>144.6</v>
      </c>
      <c r="C35" s="1427">
        <v>150.4</v>
      </c>
      <c r="D35" s="1427">
        <v>146.6</v>
      </c>
      <c r="E35" s="1427">
        <v>148.30000000000001</v>
      </c>
      <c r="F35" s="1432">
        <v>146</v>
      </c>
      <c r="G35" s="1427">
        <v>147</v>
      </c>
      <c r="H35" s="1424">
        <v>147.9</v>
      </c>
      <c r="I35" s="1424">
        <v>147.4</v>
      </c>
      <c r="J35" s="1424"/>
    </row>
    <row r="36" spans="1:11">
      <c r="A36" s="1428" t="s">
        <v>222</v>
      </c>
      <c r="B36" s="1427">
        <v>212</v>
      </c>
      <c r="C36" s="1427">
        <v>229.3</v>
      </c>
      <c r="D36" s="1427">
        <v>222.8</v>
      </c>
      <c r="E36" s="1427">
        <v>220.2</v>
      </c>
      <c r="F36" s="1432">
        <v>212.3</v>
      </c>
      <c r="G36" s="1427">
        <v>206.9</v>
      </c>
      <c r="H36" s="1424">
        <v>207.8</v>
      </c>
      <c r="I36" s="1424">
        <v>184.1</v>
      </c>
      <c r="J36" s="1424"/>
    </row>
    <row r="37" spans="1:11">
      <c r="A37" s="1431" t="s">
        <v>223</v>
      </c>
      <c r="B37" s="1430"/>
      <c r="C37" s="1430"/>
      <c r="E37" s="1428"/>
      <c r="J37" s="11"/>
    </row>
    <row r="38" spans="1:11">
      <c r="A38" s="1428" t="s">
        <v>224</v>
      </c>
      <c r="B38" s="1429">
        <v>65.638280125999998</v>
      </c>
      <c r="C38" s="1429">
        <v>69.365133447000005</v>
      </c>
      <c r="D38" s="1425">
        <v>65.47</v>
      </c>
      <c r="E38" s="1426">
        <v>64.473539361000007</v>
      </c>
      <c r="F38" s="1426">
        <v>65.400000000000006</v>
      </c>
      <c r="G38" s="1425">
        <v>65.19</v>
      </c>
      <c r="H38" s="1424">
        <v>73.209999999999994</v>
      </c>
      <c r="I38" s="1424">
        <v>67.790000000000006</v>
      </c>
      <c r="J38" s="1424">
        <v>70.67</v>
      </c>
    </row>
    <row r="39" spans="1:11">
      <c r="A39" s="1428" t="s">
        <v>225</v>
      </c>
      <c r="B39" s="1429">
        <v>71.314999999999998</v>
      </c>
      <c r="C39" s="1429">
        <v>78.863</v>
      </c>
      <c r="D39" s="1425">
        <v>73.47</v>
      </c>
      <c r="E39" s="1426">
        <v>73.379000000000005</v>
      </c>
      <c r="F39" s="1426">
        <v>80.06</v>
      </c>
      <c r="G39" s="1425">
        <v>71.680000000000007</v>
      </c>
      <c r="H39" s="1424">
        <v>83.33</v>
      </c>
      <c r="I39" s="1424">
        <v>87.63</v>
      </c>
      <c r="J39" s="1424">
        <v>77.44</v>
      </c>
    </row>
    <row r="40" spans="1:11">
      <c r="A40" s="1428" t="s">
        <v>226</v>
      </c>
      <c r="B40" s="1427">
        <f>-B39+B38</f>
        <v>-5.6767198739999998</v>
      </c>
      <c r="C40" s="1427">
        <f>-C39+C38</f>
        <v>-9.4978665529999944</v>
      </c>
      <c r="D40" s="1427">
        <f>-D39+D38</f>
        <v>-8</v>
      </c>
      <c r="E40" s="1427">
        <f>-E39+E38</f>
        <v>-8.9054606389999975</v>
      </c>
      <c r="F40" s="1426">
        <f>-F39+F38</f>
        <v>-14.659999999999997</v>
      </c>
      <c r="G40" s="1425">
        <v>-6.49</v>
      </c>
      <c r="H40" s="1424">
        <v>-10.119999999999999</v>
      </c>
      <c r="I40" s="1424">
        <v>-19.84</v>
      </c>
      <c r="J40" s="1424">
        <v>-6.78</v>
      </c>
    </row>
    <row r="41" spans="1:11">
      <c r="A41" s="757" t="s">
        <v>227</v>
      </c>
      <c r="J41" s="11"/>
    </row>
    <row r="42" spans="1:11">
      <c r="A42" s="1423" t="s">
        <v>1441</v>
      </c>
    </row>
    <row r="43" spans="1:11">
      <c r="A43" s="1423" t="s">
        <v>667</v>
      </c>
    </row>
    <row r="44" spans="1:11">
      <c r="A44" s="1423" t="s">
        <v>1440</v>
      </c>
    </row>
    <row r="45" spans="1:11">
      <c r="A45" s="758" t="s">
        <v>228</v>
      </c>
    </row>
    <row r="46" spans="1:11">
      <c r="A46" s="758" t="s">
        <v>1439</v>
      </c>
    </row>
    <row r="47" spans="1:11">
      <c r="A47" s="758" t="s">
        <v>1315</v>
      </c>
    </row>
    <row r="48" spans="1:11">
      <c r="A48" s="758" t="s">
        <v>229</v>
      </c>
    </row>
  </sheetData>
  <mergeCells count="1">
    <mergeCell ref="A1:C1"/>
  </mergeCells>
  <hyperlinks>
    <hyperlink ref="A15" location="_edn3" display="_edn3"/>
  </hyperlinks>
  <printOptions horizontalCentered="1"/>
  <pageMargins left="0.7" right="0.7" top="0.75" bottom="0.75" header="0.3" footer="0.3"/>
  <pageSetup paperSize="9" scale="73"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Y66"/>
  <sheetViews>
    <sheetView workbookViewId="0"/>
  </sheetViews>
  <sheetFormatPr defaultRowHeight="15"/>
  <cols>
    <col min="1" max="1" width="17.5703125" customWidth="1"/>
    <col min="2" max="2" width="19.42578125" customWidth="1"/>
    <col min="3" max="3" width="25.5703125" customWidth="1"/>
    <col min="4" max="4" width="10.5703125" customWidth="1"/>
    <col min="5" max="5" width="10.28515625" customWidth="1"/>
    <col min="6" max="6" width="10.28515625" style="11" customWidth="1"/>
    <col min="7" max="7" width="12.85546875" style="11" customWidth="1"/>
    <col min="10" max="10" width="10.140625" style="236" bestFit="1" customWidth="1"/>
    <col min="11" max="11" width="9.140625" style="236"/>
  </cols>
  <sheetData>
    <row r="1" spans="1:25" ht="15.75">
      <c r="A1" s="268" t="s">
        <v>141</v>
      </c>
      <c r="B1" s="268"/>
      <c r="C1" s="268"/>
      <c r="D1" s="268"/>
      <c r="E1" s="268"/>
      <c r="F1" s="268"/>
      <c r="G1" s="268"/>
    </row>
    <row r="2" spans="1:25" ht="15" customHeight="1">
      <c r="A2" s="1542" t="s">
        <v>677</v>
      </c>
      <c r="B2" s="1544" t="s">
        <v>678</v>
      </c>
      <c r="C2" s="1544" t="s">
        <v>142</v>
      </c>
      <c r="D2" s="1543" t="s">
        <v>476</v>
      </c>
      <c r="E2" s="1543"/>
      <c r="F2" s="1543" t="s">
        <v>1362</v>
      </c>
      <c r="G2" s="1543"/>
      <c r="H2" s="1541">
        <v>45383</v>
      </c>
      <c r="I2" s="1541"/>
      <c r="J2" s="1533">
        <v>45443</v>
      </c>
      <c r="K2" s="1534"/>
      <c r="L2" s="1533">
        <v>45473</v>
      </c>
      <c r="M2" s="1534"/>
      <c r="N2" s="1533">
        <v>45504</v>
      </c>
      <c r="O2" s="1534"/>
      <c r="P2" s="1533">
        <v>45535</v>
      </c>
      <c r="Q2" s="1534"/>
      <c r="R2" s="1533">
        <v>45565</v>
      </c>
      <c r="S2" s="1534"/>
      <c r="T2" s="1533">
        <v>45596</v>
      </c>
      <c r="U2" s="1534"/>
      <c r="V2" s="1533">
        <v>45626</v>
      </c>
      <c r="W2" s="1534"/>
      <c r="X2" s="1533">
        <v>45657</v>
      </c>
      <c r="Y2" s="1534"/>
    </row>
    <row r="3" spans="1:25" ht="25.5">
      <c r="A3" s="1542"/>
      <c r="B3" s="1544"/>
      <c r="C3" s="1544"/>
      <c r="D3" s="806" t="s">
        <v>138</v>
      </c>
      <c r="E3" s="806" t="s">
        <v>1204</v>
      </c>
      <c r="F3" s="806" t="s">
        <v>138</v>
      </c>
      <c r="G3" s="806" t="s">
        <v>1204</v>
      </c>
      <c r="H3" s="806" t="s">
        <v>138</v>
      </c>
      <c r="I3" s="806" t="s">
        <v>1204</v>
      </c>
      <c r="J3" s="806" t="s">
        <v>138</v>
      </c>
      <c r="K3" s="806" t="s">
        <v>1204</v>
      </c>
      <c r="L3" s="806" t="s">
        <v>138</v>
      </c>
      <c r="M3" s="806" t="s">
        <v>1204</v>
      </c>
      <c r="N3" s="806" t="s">
        <v>138</v>
      </c>
      <c r="O3" s="806" t="s">
        <v>1204</v>
      </c>
      <c r="P3" s="806" t="s">
        <v>138</v>
      </c>
      <c r="Q3" s="806" t="s">
        <v>1204</v>
      </c>
      <c r="R3" s="806" t="s">
        <v>138</v>
      </c>
      <c r="S3" s="806" t="s">
        <v>1204</v>
      </c>
      <c r="T3" s="806" t="s">
        <v>138</v>
      </c>
      <c r="U3" s="806" t="s">
        <v>1204</v>
      </c>
      <c r="V3" s="806" t="s">
        <v>138</v>
      </c>
      <c r="W3" s="806" t="s">
        <v>1204</v>
      </c>
      <c r="X3" s="806" t="s">
        <v>138</v>
      </c>
      <c r="Y3" s="806" t="s">
        <v>1204</v>
      </c>
    </row>
    <row r="4" spans="1:25">
      <c r="A4" s="1535" t="s">
        <v>738</v>
      </c>
      <c r="B4" s="1535" t="s">
        <v>739</v>
      </c>
      <c r="C4" s="263" t="s">
        <v>679</v>
      </c>
      <c r="D4" s="266">
        <v>7</v>
      </c>
      <c r="E4" s="149">
        <v>615.83574079999994</v>
      </c>
      <c r="F4" s="177">
        <v>12</v>
      </c>
      <c r="G4" s="177">
        <v>507.21721862999999</v>
      </c>
      <c r="H4" s="149">
        <v>0</v>
      </c>
      <c r="I4" s="149">
        <v>0</v>
      </c>
      <c r="J4" s="480">
        <v>2</v>
      </c>
      <c r="K4" s="480">
        <v>60.491599999999998</v>
      </c>
      <c r="L4" s="149">
        <v>3</v>
      </c>
      <c r="M4" s="149">
        <v>149.28</v>
      </c>
      <c r="N4" s="149">
        <v>0</v>
      </c>
      <c r="O4" s="149">
        <v>0</v>
      </c>
      <c r="P4" s="149">
        <v>1</v>
      </c>
      <c r="Q4" s="149">
        <v>25.14744</v>
      </c>
      <c r="R4" s="149">
        <v>1</v>
      </c>
      <c r="S4" s="149">
        <v>67.36</v>
      </c>
      <c r="T4" s="149">
        <v>4</v>
      </c>
      <c r="U4" s="149">
        <v>201.99567862999999</v>
      </c>
      <c r="V4" s="149">
        <v>0</v>
      </c>
      <c r="W4" s="149">
        <v>0</v>
      </c>
      <c r="X4" s="149">
        <v>1</v>
      </c>
      <c r="Y4" s="149">
        <v>2.9424999999999999</v>
      </c>
    </row>
    <row r="5" spans="1:25">
      <c r="A5" s="1537"/>
      <c r="B5" s="1536"/>
      <c r="C5" s="263" t="s">
        <v>680</v>
      </c>
      <c r="D5" s="266">
        <v>2</v>
      </c>
      <c r="E5" s="149">
        <v>170.5403</v>
      </c>
      <c r="F5" s="177">
        <v>2</v>
      </c>
      <c r="G5" s="177">
        <v>3421.2106439999998</v>
      </c>
      <c r="H5" s="149">
        <v>0</v>
      </c>
      <c r="I5" s="149">
        <v>0</v>
      </c>
      <c r="J5" s="480">
        <v>0</v>
      </c>
      <c r="K5" s="480">
        <v>0</v>
      </c>
      <c r="L5" s="149">
        <v>0</v>
      </c>
      <c r="M5" s="149">
        <v>0</v>
      </c>
      <c r="N5" s="149">
        <v>1</v>
      </c>
      <c r="O5" s="149">
        <v>44.676000000000002</v>
      </c>
      <c r="P5" s="149">
        <v>0</v>
      </c>
      <c r="Q5" s="149">
        <v>0</v>
      </c>
      <c r="R5" s="149">
        <v>0</v>
      </c>
      <c r="S5" s="149">
        <v>0</v>
      </c>
      <c r="T5" s="149">
        <v>0</v>
      </c>
      <c r="U5" s="149">
        <v>0</v>
      </c>
      <c r="V5" s="149">
        <v>0</v>
      </c>
      <c r="W5" s="149">
        <v>0</v>
      </c>
      <c r="X5" s="149">
        <v>1</v>
      </c>
      <c r="Y5" s="149">
        <v>3376.5346439999998</v>
      </c>
    </row>
    <row r="6" spans="1:25">
      <c r="A6" s="1537"/>
      <c r="B6" s="1535" t="s">
        <v>740</v>
      </c>
      <c r="C6" s="263" t="s">
        <v>681</v>
      </c>
      <c r="D6" s="266">
        <v>2</v>
      </c>
      <c r="E6" s="149">
        <v>4447.0123926000006</v>
      </c>
      <c r="F6" s="177">
        <v>1</v>
      </c>
      <c r="G6" s="177">
        <v>400</v>
      </c>
      <c r="H6" s="149">
        <v>0</v>
      </c>
      <c r="I6" s="149">
        <v>0</v>
      </c>
      <c r="J6" s="480">
        <v>1</v>
      </c>
      <c r="K6" s="480">
        <v>400</v>
      </c>
      <c r="L6" s="149">
        <v>0</v>
      </c>
      <c r="M6" s="149">
        <v>0</v>
      </c>
      <c r="N6" s="149">
        <v>0</v>
      </c>
      <c r="O6" s="149">
        <v>0</v>
      </c>
      <c r="P6" s="149">
        <v>0</v>
      </c>
      <c r="Q6" s="149">
        <v>0</v>
      </c>
      <c r="R6" s="149">
        <v>0</v>
      </c>
      <c r="S6" s="149">
        <v>0</v>
      </c>
      <c r="T6" s="149">
        <v>0</v>
      </c>
      <c r="U6" s="149">
        <v>0</v>
      </c>
      <c r="V6" s="149">
        <v>0</v>
      </c>
      <c r="W6" s="149">
        <v>0</v>
      </c>
      <c r="X6" s="149">
        <v>0</v>
      </c>
      <c r="Y6" s="149">
        <v>0</v>
      </c>
    </row>
    <row r="7" spans="1:25">
      <c r="A7" s="1537"/>
      <c r="B7" s="1536"/>
      <c r="C7" s="263" t="s">
        <v>682</v>
      </c>
      <c r="D7" s="266">
        <v>1</v>
      </c>
      <c r="E7" s="149">
        <v>49.98</v>
      </c>
      <c r="F7" s="177">
        <v>0</v>
      </c>
      <c r="G7" s="177">
        <v>0</v>
      </c>
      <c r="H7" s="149">
        <v>0</v>
      </c>
      <c r="I7" s="149">
        <v>0</v>
      </c>
      <c r="J7" s="480">
        <v>0</v>
      </c>
      <c r="K7" s="480">
        <v>0</v>
      </c>
      <c r="L7" s="149">
        <v>0</v>
      </c>
      <c r="M7" s="149">
        <v>0</v>
      </c>
      <c r="N7" s="149">
        <v>0</v>
      </c>
      <c r="O7" s="149">
        <v>0</v>
      </c>
      <c r="P7" s="149">
        <v>0</v>
      </c>
      <c r="Q7" s="149">
        <v>0</v>
      </c>
      <c r="R7" s="149">
        <v>0</v>
      </c>
      <c r="S7" s="149">
        <v>0</v>
      </c>
      <c r="T7" s="149">
        <v>0</v>
      </c>
      <c r="U7" s="149">
        <v>0</v>
      </c>
      <c r="V7" s="149">
        <v>0</v>
      </c>
      <c r="W7" s="149">
        <v>0</v>
      </c>
      <c r="X7" s="149">
        <v>0</v>
      </c>
      <c r="Y7" s="149">
        <v>0</v>
      </c>
    </row>
    <row r="8" spans="1:25">
      <c r="A8" s="1537"/>
      <c r="B8" s="1535" t="s">
        <v>741</v>
      </c>
      <c r="C8" s="263" t="s">
        <v>683</v>
      </c>
      <c r="D8" s="266">
        <v>1</v>
      </c>
      <c r="E8" s="149">
        <v>42.692639999999997</v>
      </c>
      <c r="F8" s="177">
        <v>2</v>
      </c>
      <c r="G8" s="177">
        <v>195.06622830000001</v>
      </c>
      <c r="H8" s="149">
        <v>0</v>
      </c>
      <c r="I8" s="149">
        <v>0</v>
      </c>
      <c r="J8" s="480">
        <v>0</v>
      </c>
      <c r="K8" s="480">
        <v>0</v>
      </c>
      <c r="L8" s="149">
        <v>0</v>
      </c>
      <c r="M8" s="149">
        <v>0</v>
      </c>
      <c r="N8" s="149">
        <v>1</v>
      </c>
      <c r="O8" s="149">
        <v>170.99998830000001</v>
      </c>
      <c r="P8" s="149">
        <v>1</v>
      </c>
      <c r="Q8" s="149">
        <v>24.066240000000001</v>
      </c>
      <c r="R8" s="149">
        <v>0</v>
      </c>
      <c r="S8" s="149">
        <v>0</v>
      </c>
      <c r="T8" s="149">
        <v>0</v>
      </c>
      <c r="U8" s="149">
        <v>0</v>
      </c>
      <c r="V8" s="149">
        <v>0</v>
      </c>
      <c r="W8" s="149">
        <v>0</v>
      </c>
      <c r="X8" s="149">
        <v>0</v>
      </c>
      <c r="Y8" s="149">
        <v>0</v>
      </c>
    </row>
    <row r="9" spans="1:25">
      <c r="A9" s="1537"/>
      <c r="B9" s="1537"/>
      <c r="C9" s="263" t="s">
        <v>684</v>
      </c>
      <c r="D9" s="266">
        <v>0</v>
      </c>
      <c r="E9" s="149">
        <v>0</v>
      </c>
      <c r="F9" s="177">
        <v>0</v>
      </c>
      <c r="G9" s="177">
        <v>0</v>
      </c>
      <c r="H9" s="149">
        <v>0</v>
      </c>
      <c r="I9" s="149">
        <v>0</v>
      </c>
      <c r="J9" s="480">
        <v>0</v>
      </c>
      <c r="K9" s="480">
        <v>0</v>
      </c>
      <c r="L9" s="149">
        <v>0</v>
      </c>
      <c r="M9" s="149">
        <v>0</v>
      </c>
      <c r="N9" s="149">
        <v>0</v>
      </c>
      <c r="O9" s="149">
        <v>0</v>
      </c>
      <c r="P9" s="149">
        <v>0</v>
      </c>
      <c r="Q9" s="149">
        <v>0</v>
      </c>
      <c r="R9" s="149">
        <v>0</v>
      </c>
      <c r="S9" s="149">
        <v>0</v>
      </c>
      <c r="T9" s="149">
        <v>0</v>
      </c>
      <c r="U9" s="149">
        <v>0</v>
      </c>
      <c r="V9" s="149">
        <v>0</v>
      </c>
      <c r="W9" s="149">
        <v>0</v>
      </c>
      <c r="X9" s="149">
        <v>0</v>
      </c>
      <c r="Y9" s="149">
        <v>0</v>
      </c>
    </row>
    <row r="10" spans="1:25">
      <c r="A10" s="1537"/>
      <c r="B10" s="1537"/>
      <c r="C10" s="263" t="s">
        <v>685</v>
      </c>
      <c r="D10" s="266">
        <v>0</v>
      </c>
      <c r="E10" s="149">
        <v>0</v>
      </c>
      <c r="F10" s="177">
        <v>1</v>
      </c>
      <c r="G10" s="177">
        <v>34.24</v>
      </c>
      <c r="H10" s="149">
        <v>0</v>
      </c>
      <c r="I10" s="149">
        <v>0</v>
      </c>
      <c r="J10" s="480">
        <v>0</v>
      </c>
      <c r="K10" s="480">
        <v>0</v>
      </c>
      <c r="L10" s="149">
        <v>0</v>
      </c>
      <c r="M10" s="149">
        <v>0</v>
      </c>
      <c r="N10" s="149">
        <v>0</v>
      </c>
      <c r="O10" s="149">
        <v>0</v>
      </c>
      <c r="P10" s="149">
        <v>0</v>
      </c>
      <c r="Q10" s="149">
        <v>0</v>
      </c>
      <c r="R10" s="149">
        <v>1</v>
      </c>
      <c r="S10" s="149">
        <v>34.24</v>
      </c>
      <c r="T10" s="149">
        <v>0</v>
      </c>
      <c r="U10" s="149">
        <v>0</v>
      </c>
      <c r="V10" s="149">
        <v>0</v>
      </c>
      <c r="W10" s="149">
        <v>0</v>
      </c>
      <c r="X10" s="149">
        <v>0</v>
      </c>
      <c r="Y10" s="149">
        <v>0</v>
      </c>
    </row>
    <row r="11" spans="1:25">
      <c r="A11" s="1537"/>
      <c r="B11" s="1537"/>
      <c r="C11" s="263" t="s">
        <v>686</v>
      </c>
      <c r="D11" s="266">
        <v>0</v>
      </c>
      <c r="E11" s="149">
        <v>0</v>
      </c>
      <c r="F11" s="177">
        <v>1</v>
      </c>
      <c r="G11" s="177">
        <v>113.16096</v>
      </c>
      <c r="H11" s="149">
        <v>0</v>
      </c>
      <c r="I11" s="149">
        <v>0</v>
      </c>
      <c r="J11" s="480">
        <v>0</v>
      </c>
      <c r="K11" s="480">
        <v>0</v>
      </c>
      <c r="L11" s="149">
        <v>0</v>
      </c>
      <c r="M11" s="149">
        <v>0</v>
      </c>
      <c r="N11" s="149">
        <v>1</v>
      </c>
      <c r="O11" s="149">
        <v>113.16096</v>
      </c>
      <c r="P11" s="149">
        <v>0</v>
      </c>
      <c r="Q11" s="149">
        <v>0</v>
      </c>
      <c r="R11" s="149">
        <v>0</v>
      </c>
      <c r="S11" s="149">
        <v>0</v>
      </c>
      <c r="T11" s="149">
        <v>0</v>
      </c>
      <c r="U11" s="149">
        <v>0</v>
      </c>
      <c r="V11" s="149">
        <v>0</v>
      </c>
      <c r="W11" s="149">
        <v>0</v>
      </c>
      <c r="X11" s="149">
        <v>0</v>
      </c>
      <c r="Y11" s="149">
        <v>0</v>
      </c>
    </row>
    <row r="12" spans="1:25">
      <c r="A12" s="1537"/>
      <c r="B12" s="1536"/>
      <c r="C12" s="263" t="s">
        <v>687</v>
      </c>
      <c r="D12" s="266">
        <v>1</v>
      </c>
      <c r="E12" s="149">
        <v>37.5335775</v>
      </c>
      <c r="F12" s="177">
        <v>0</v>
      </c>
      <c r="G12" s="177">
        <v>0</v>
      </c>
      <c r="H12" s="149">
        <v>0</v>
      </c>
      <c r="I12" s="149">
        <v>0</v>
      </c>
      <c r="J12" s="480">
        <v>0</v>
      </c>
      <c r="K12" s="480">
        <v>0</v>
      </c>
      <c r="L12" s="149">
        <v>0</v>
      </c>
      <c r="M12" s="149">
        <v>0</v>
      </c>
      <c r="N12" s="149">
        <v>0</v>
      </c>
      <c r="O12" s="149">
        <v>0</v>
      </c>
      <c r="P12" s="149">
        <v>0</v>
      </c>
      <c r="Q12" s="149">
        <v>0</v>
      </c>
      <c r="R12" s="149">
        <v>0</v>
      </c>
      <c r="S12" s="149">
        <v>0</v>
      </c>
      <c r="T12" s="149">
        <v>0</v>
      </c>
      <c r="U12" s="149">
        <v>0</v>
      </c>
      <c r="V12" s="149">
        <v>0</v>
      </c>
      <c r="W12" s="149">
        <v>0</v>
      </c>
      <c r="X12" s="149">
        <v>0</v>
      </c>
      <c r="Y12" s="149">
        <v>0</v>
      </c>
    </row>
    <row r="13" spans="1:25">
      <c r="A13" s="1536"/>
      <c r="B13" s="269" t="s">
        <v>742</v>
      </c>
      <c r="C13" s="263" t="s">
        <v>688</v>
      </c>
      <c r="D13" s="266">
        <v>2</v>
      </c>
      <c r="E13" s="149">
        <v>77.48</v>
      </c>
      <c r="F13" s="177">
        <v>2</v>
      </c>
      <c r="G13" s="177">
        <v>84.9273448</v>
      </c>
      <c r="H13" s="149">
        <v>0</v>
      </c>
      <c r="I13" s="149">
        <v>0</v>
      </c>
      <c r="J13" s="480">
        <v>1</v>
      </c>
      <c r="K13" s="480">
        <v>45.1073448</v>
      </c>
      <c r="L13" s="149">
        <v>0</v>
      </c>
      <c r="M13" s="149">
        <v>0</v>
      </c>
      <c r="N13" s="149">
        <v>1</v>
      </c>
      <c r="O13" s="149">
        <v>39.82</v>
      </c>
      <c r="P13" s="149">
        <v>0</v>
      </c>
      <c r="Q13" s="149">
        <v>0</v>
      </c>
      <c r="R13" s="149">
        <v>0</v>
      </c>
      <c r="S13" s="149">
        <v>0</v>
      </c>
      <c r="T13" s="149">
        <v>0</v>
      </c>
      <c r="U13" s="149">
        <v>0</v>
      </c>
      <c r="V13" s="149">
        <v>0</v>
      </c>
      <c r="W13" s="149">
        <v>0</v>
      </c>
      <c r="X13" s="149">
        <v>0</v>
      </c>
      <c r="Y13" s="149">
        <v>0</v>
      </c>
    </row>
    <row r="14" spans="1:25">
      <c r="A14" s="1535" t="s">
        <v>743</v>
      </c>
      <c r="B14" s="1535" t="s">
        <v>744</v>
      </c>
      <c r="C14" s="263" t="s">
        <v>689</v>
      </c>
      <c r="D14" s="266">
        <v>1</v>
      </c>
      <c r="E14" s="149">
        <v>601.54999999999995</v>
      </c>
      <c r="F14" s="177">
        <v>6</v>
      </c>
      <c r="G14" s="177">
        <v>34226.36</v>
      </c>
      <c r="H14" s="149">
        <v>0</v>
      </c>
      <c r="I14" s="149">
        <v>0</v>
      </c>
      <c r="J14" s="480">
        <v>0</v>
      </c>
      <c r="K14" s="480">
        <v>0</v>
      </c>
      <c r="L14" s="149">
        <v>0</v>
      </c>
      <c r="M14" s="149">
        <v>0</v>
      </c>
      <c r="N14" s="149">
        <v>1</v>
      </c>
      <c r="O14" s="149">
        <v>115.64</v>
      </c>
      <c r="P14" s="149">
        <v>3</v>
      </c>
      <c r="Q14" s="149">
        <v>6227.88</v>
      </c>
      <c r="R14" s="149">
        <v>1</v>
      </c>
      <c r="S14" s="149">
        <v>24.09</v>
      </c>
      <c r="T14" s="149">
        <v>1</v>
      </c>
      <c r="U14" s="149">
        <v>27858.75</v>
      </c>
      <c r="V14" s="149">
        <v>0</v>
      </c>
      <c r="W14" s="149">
        <v>0</v>
      </c>
      <c r="X14" s="149">
        <v>0</v>
      </c>
      <c r="Y14" s="149">
        <v>0</v>
      </c>
    </row>
    <row r="15" spans="1:25">
      <c r="A15" s="1537"/>
      <c r="B15" s="1536"/>
      <c r="C15" s="263" t="s">
        <v>690</v>
      </c>
      <c r="D15" s="266">
        <v>3</v>
      </c>
      <c r="E15" s="149">
        <v>914.20791999999994</v>
      </c>
      <c r="F15" s="177">
        <v>9</v>
      </c>
      <c r="G15" s="177">
        <v>2231.7190000000001</v>
      </c>
      <c r="H15" s="149">
        <v>1</v>
      </c>
      <c r="I15" s="149">
        <v>53.89</v>
      </c>
      <c r="J15" s="480">
        <v>1</v>
      </c>
      <c r="K15" s="480">
        <v>25.2456</v>
      </c>
      <c r="L15" s="149">
        <v>0</v>
      </c>
      <c r="M15" s="149">
        <v>0</v>
      </c>
      <c r="N15" s="149">
        <v>0</v>
      </c>
      <c r="O15" s="149">
        <v>0</v>
      </c>
      <c r="P15" s="149">
        <v>0</v>
      </c>
      <c r="Q15" s="149">
        <v>0</v>
      </c>
      <c r="R15" s="149">
        <v>2</v>
      </c>
      <c r="S15" s="149">
        <v>730</v>
      </c>
      <c r="T15" s="149">
        <v>3</v>
      </c>
      <c r="U15" s="149">
        <v>123.32340000000001</v>
      </c>
      <c r="V15" s="149">
        <v>0</v>
      </c>
      <c r="W15" s="149">
        <v>0</v>
      </c>
      <c r="X15" s="149">
        <v>2</v>
      </c>
      <c r="Y15" s="149">
        <v>1299.26</v>
      </c>
    </row>
    <row r="16" spans="1:25">
      <c r="A16" s="1537"/>
      <c r="B16" s="269" t="s">
        <v>745</v>
      </c>
      <c r="C16" s="263" t="s">
        <v>691</v>
      </c>
      <c r="D16" s="266">
        <v>22</v>
      </c>
      <c r="E16" s="149">
        <v>4644.4648800999994</v>
      </c>
      <c r="F16" s="177">
        <v>18</v>
      </c>
      <c r="G16" s="177">
        <v>2446.1523238999998</v>
      </c>
      <c r="H16" s="149">
        <v>5</v>
      </c>
      <c r="I16" s="149">
        <v>141.13036500000001</v>
      </c>
      <c r="J16" s="480">
        <v>1</v>
      </c>
      <c r="K16" s="480">
        <v>15</v>
      </c>
      <c r="L16" s="149">
        <v>4</v>
      </c>
      <c r="M16" s="149">
        <v>633.55999999999995</v>
      </c>
      <c r="N16" s="149">
        <v>1</v>
      </c>
      <c r="O16" s="149">
        <v>28.05</v>
      </c>
      <c r="P16" s="149">
        <v>2</v>
      </c>
      <c r="Q16" s="149">
        <v>119.84800000000001</v>
      </c>
      <c r="R16" s="149">
        <v>2</v>
      </c>
      <c r="S16" s="149">
        <v>1149.1500000000001</v>
      </c>
      <c r="T16" s="149">
        <v>0</v>
      </c>
      <c r="U16" s="149">
        <v>0</v>
      </c>
      <c r="V16" s="149">
        <v>1</v>
      </c>
      <c r="W16" s="149">
        <v>61.2</v>
      </c>
      <c r="X16" s="149">
        <v>2</v>
      </c>
      <c r="Y16" s="149">
        <v>298.21395889999997</v>
      </c>
    </row>
    <row r="17" spans="1:25">
      <c r="A17" s="1537"/>
      <c r="B17" s="269" t="s">
        <v>746</v>
      </c>
      <c r="C17" s="263" t="s">
        <v>692</v>
      </c>
      <c r="D17" s="266">
        <v>14</v>
      </c>
      <c r="E17" s="149">
        <v>279.06739999999996</v>
      </c>
      <c r="F17" s="177">
        <v>24</v>
      </c>
      <c r="G17" s="177">
        <v>1445.947273966</v>
      </c>
      <c r="H17" s="149">
        <v>1</v>
      </c>
      <c r="I17" s="149">
        <v>44.741307599999999</v>
      </c>
      <c r="J17" s="480">
        <v>2</v>
      </c>
      <c r="K17" s="480">
        <v>28.87</v>
      </c>
      <c r="L17" s="149">
        <v>3</v>
      </c>
      <c r="M17" s="149">
        <v>76.39</v>
      </c>
      <c r="N17" s="149">
        <v>1</v>
      </c>
      <c r="O17" s="149">
        <v>49.92</v>
      </c>
      <c r="P17" s="149">
        <v>4</v>
      </c>
      <c r="Q17" s="149">
        <v>261.39165596599997</v>
      </c>
      <c r="R17" s="149">
        <v>4</v>
      </c>
      <c r="S17" s="149">
        <v>158.14000000000001</v>
      </c>
      <c r="T17" s="149">
        <v>4</v>
      </c>
      <c r="U17" s="149">
        <v>151.18111039999999</v>
      </c>
      <c r="V17" s="149">
        <v>3</v>
      </c>
      <c r="W17" s="149">
        <v>92.503199999999993</v>
      </c>
      <c r="X17" s="149">
        <v>2</v>
      </c>
      <c r="Y17" s="149">
        <v>582.80999999999995</v>
      </c>
    </row>
    <row r="18" spans="1:25">
      <c r="A18" s="1537"/>
      <c r="B18" s="1535" t="s">
        <v>747</v>
      </c>
      <c r="C18" s="263" t="s">
        <v>693</v>
      </c>
      <c r="D18" s="266">
        <v>5</v>
      </c>
      <c r="E18" s="149">
        <v>555.20499999999993</v>
      </c>
      <c r="F18" s="177">
        <v>5</v>
      </c>
      <c r="G18" s="177">
        <v>141.23779999999999</v>
      </c>
      <c r="H18" s="149">
        <v>0</v>
      </c>
      <c r="I18" s="149">
        <v>0</v>
      </c>
      <c r="J18" s="480">
        <v>1</v>
      </c>
      <c r="K18" s="480">
        <v>8.4816000000000003</v>
      </c>
      <c r="L18" s="149">
        <v>0</v>
      </c>
      <c r="M18" s="149">
        <v>0</v>
      </c>
      <c r="N18" s="149">
        <v>0</v>
      </c>
      <c r="O18" s="149">
        <v>0</v>
      </c>
      <c r="P18" s="149">
        <v>1</v>
      </c>
      <c r="Q18" s="149">
        <v>18.72</v>
      </c>
      <c r="R18" s="149">
        <v>1</v>
      </c>
      <c r="S18" s="149">
        <v>55.98</v>
      </c>
      <c r="T18" s="149">
        <v>0</v>
      </c>
      <c r="U18" s="149">
        <v>0</v>
      </c>
      <c r="V18" s="149">
        <v>0</v>
      </c>
      <c r="W18" s="149">
        <v>0</v>
      </c>
      <c r="X18" s="149">
        <v>2</v>
      </c>
      <c r="Y18" s="149">
        <v>58.056200000000004</v>
      </c>
    </row>
    <row r="19" spans="1:25">
      <c r="A19" s="1537"/>
      <c r="B19" s="1537"/>
      <c r="C19" s="263" t="s">
        <v>694</v>
      </c>
      <c r="D19" s="266">
        <v>6</v>
      </c>
      <c r="E19" s="149">
        <v>240.97613100000001</v>
      </c>
      <c r="F19" s="177">
        <v>2</v>
      </c>
      <c r="G19" s="177">
        <v>34.201520000000002</v>
      </c>
      <c r="H19" s="149">
        <v>1</v>
      </c>
      <c r="I19" s="149">
        <v>14.251519999999999</v>
      </c>
      <c r="J19" s="480">
        <v>0</v>
      </c>
      <c r="K19" s="480">
        <v>0</v>
      </c>
      <c r="L19" s="149">
        <v>0</v>
      </c>
      <c r="M19" s="149">
        <v>0</v>
      </c>
      <c r="N19" s="149">
        <v>0</v>
      </c>
      <c r="O19" s="149">
        <v>0</v>
      </c>
      <c r="P19" s="149">
        <v>0</v>
      </c>
      <c r="Q19" s="149">
        <v>0</v>
      </c>
      <c r="R19" s="149">
        <v>0</v>
      </c>
      <c r="S19" s="149">
        <v>0</v>
      </c>
      <c r="T19" s="149">
        <v>0</v>
      </c>
      <c r="U19" s="149">
        <v>0</v>
      </c>
      <c r="V19" s="149">
        <v>0</v>
      </c>
      <c r="W19" s="149">
        <v>0</v>
      </c>
      <c r="X19" s="149">
        <v>1</v>
      </c>
      <c r="Y19" s="149">
        <v>19.95</v>
      </c>
    </row>
    <row r="20" spans="1:25">
      <c r="A20" s="1537"/>
      <c r="B20" s="1536"/>
      <c r="C20" s="263" t="s">
        <v>695</v>
      </c>
      <c r="D20" s="266">
        <v>0</v>
      </c>
      <c r="E20" s="149">
        <v>0</v>
      </c>
      <c r="F20" s="177">
        <v>1</v>
      </c>
      <c r="G20" s="177">
        <v>45.9</v>
      </c>
      <c r="H20" s="149">
        <v>0</v>
      </c>
      <c r="I20" s="149">
        <v>0</v>
      </c>
      <c r="J20" s="480">
        <v>0</v>
      </c>
      <c r="K20" s="480">
        <v>0</v>
      </c>
      <c r="L20" s="149">
        <v>0</v>
      </c>
      <c r="M20" s="149">
        <v>0</v>
      </c>
      <c r="N20" s="149">
        <v>1</v>
      </c>
      <c r="O20" s="149">
        <v>45.9</v>
      </c>
      <c r="P20" s="149">
        <v>0</v>
      </c>
      <c r="Q20" s="149">
        <v>0</v>
      </c>
      <c r="R20" s="149">
        <v>0</v>
      </c>
      <c r="S20" s="149">
        <v>0</v>
      </c>
      <c r="T20" s="149">
        <v>0</v>
      </c>
      <c r="U20" s="149">
        <v>0</v>
      </c>
      <c r="V20" s="149">
        <v>0</v>
      </c>
      <c r="W20" s="149">
        <v>0</v>
      </c>
      <c r="X20" s="149">
        <v>0</v>
      </c>
      <c r="Y20" s="149">
        <v>0</v>
      </c>
    </row>
    <row r="21" spans="1:25">
      <c r="A21" s="1537"/>
      <c r="B21" s="269" t="s">
        <v>748</v>
      </c>
      <c r="C21" s="263" t="s">
        <v>696</v>
      </c>
      <c r="D21" s="266">
        <v>6</v>
      </c>
      <c r="E21" s="149">
        <v>1256.2571</v>
      </c>
      <c r="F21" s="177">
        <v>6</v>
      </c>
      <c r="G21" s="177">
        <v>2540.5374999999999</v>
      </c>
      <c r="H21" s="149">
        <v>0</v>
      </c>
      <c r="I21" s="149">
        <v>0</v>
      </c>
      <c r="J21" s="480">
        <v>0</v>
      </c>
      <c r="K21" s="480">
        <v>0</v>
      </c>
      <c r="L21" s="149">
        <v>0</v>
      </c>
      <c r="M21" s="149">
        <v>0</v>
      </c>
      <c r="N21" s="149">
        <v>2</v>
      </c>
      <c r="O21" s="149">
        <v>2029.4839999999999</v>
      </c>
      <c r="P21" s="149">
        <v>0</v>
      </c>
      <c r="Q21" s="149">
        <v>0</v>
      </c>
      <c r="R21" s="149">
        <v>2</v>
      </c>
      <c r="S21" s="149">
        <v>438.12</v>
      </c>
      <c r="T21" s="149">
        <v>1</v>
      </c>
      <c r="U21" s="149">
        <v>25.903500000000001</v>
      </c>
      <c r="V21" s="149">
        <v>1</v>
      </c>
      <c r="W21" s="149">
        <v>47.03</v>
      </c>
      <c r="X21" s="149">
        <v>0</v>
      </c>
      <c r="Y21" s="149">
        <v>0</v>
      </c>
    </row>
    <row r="22" spans="1:25">
      <c r="A22" s="1537"/>
      <c r="B22" s="1535" t="s">
        <v>143</v>
      </c>
      <c r="C22" s="263" t="s">
        <v>697</v>
      </c>
      <c r="D22" s="266">
        <v>5</v>
      </c>
      <c r="E22" s="149">
        <v>4895.93</v>
      </c>
      <c r="F22" s="177">
        <v>10</v>
      </c>
      <c r="G22" s="177">
        <v>4005.3414160000002</v>
      </c>
      <c r="H22" s="149">
        <v>1</v>
      </c>
      <c r="I22" s="149">
        <v>16.473600000000001</v>
      </c>
      <c r="J22" s="480">
        <v>1</v>
      </c>
      <c r="K22" s="480">
        <v>1550.8093160000001</v>
      </c>
      <c r="L22" s="149">
        <v>2</v>
      </c>
      <c r="M22" s="149">
        <v>749.22800000000007</v>
      </c>
      <c r="N22" s="149">
        <v>0</v>
      </c>
      <c r="O22" s="149">
        <v>0</v>
      </c>
      <c r="P22" s="149">
        <v>0</v>
      </c>
      <c r="Q22" s="149">
        <v>0</v>
      </c>
      <c r="R22" s="149">
        <v>2</v>
      </c>
      <c r="S22" s="149">
        <v>19.27</v>
      </c>
      <c r="T22" s="149">
        <v>2</v>
      </c>
      <c r="U22" s="149">
        <v>40.140500000000003</v>
      </c>
      <c r="V22" s="149">
        <v>0</v>
      </c>
      <c r="W22" s="149">
        <v>0</v>
      </c>
      <c r="X22" s="149">
        <v>2</v>
      </c>
      <c r="Y22" s="149">
        <v>1629.42</v>
      </c>
    </row>
    <row r="23" spans="1:25">
      <c r="A23" s="1537"/>
      <c r="B23" s="1537"/>
      <c r="C23" s="263" t="s">
        <v>698</v>
      </c>
      <c r="D23" s="266">
        <v>7</v>
      </c>
      <c r="E23" s="149">
        <v>215.69183999999998</v>
      </c>
      <c r="F23" s="177">
        <v>4</v>
      </c>
      <c r="G23" s="177">
        <v>153.29760000000002</v>
      </c>
      <c r="H23" s="149">
        <v>0</v>
      </c>
      <c r="I23" s="149">
        <v>0</v>
      </c>
      <c r="J23" s="480">
        <v>0</v>
      </c>
      <c r="K23" s="480">
        <v>0</v>
      </c>
      <c r="L23" s="149">
        <v>1</v>
      </c>
      <c r="M23" s="149">
        <v>6.81</v>
      </c>
      <c r="N23" s="149">
        <v>0</v>
      </c>
      <c r="O23" s="149">
        <v>0</v>
      </c>
      <c r="P23" s="149">
        <v>0</v>
      </c>
      <c r="Q23" s="149">
        <v>0</v>
      </c>
      <c r="R23" s="149">
        <v>2</v>
      </c>
      <c r="S23" s="149">
        <v>131.4</v>
      </c>
      <c r="T23" s="149">
        <v>1</v>
      </c>
      <c r="U23" s="149">
        <v>15.0876</v>
      </c>
      <c r="V23" s="149">
        <v>0</v>
      </c>
      <c r="W23" s="149">
        <v>0</v>
      </c>
      <c r="X23" s="149">
        <v>0</v>
      </c>
      <c r="Y23" s="149">
        <v>0</v>
      </c>
    </row>
    <row r="24" spans="1:25">
      <c r="A24" s="1536"/>
      <c r="B24" s="1536"/>
      <c r="C24" s="263" t="s">
        <v>699</v>
      </c>
      <c r="D24" s="266">
        <v>12</v>
      </c>
      <c r="E24" s="149">
        <v>3584.8555719999995</v>
      </c>
      <c r="F24" s="177">
        <v>6</v>
      </c>
      <c r="G24" s="177">
        <v>24373.39</v>
      </c>
      <c r="H24" s="149">
        <v>0</v>
      </c>
      <c r="I24" s="149">
        <v>0</v>
      </c>
      <c r="J24" s="480">
        <v>1</v>
      </c>
      <c r="K24" s="480">
        <v>13.53</v>
      </c>
      <c r="L24" s="149">
        <v>0</v>
      </c>
      <c r="M24" s="149">
        <v>0</v>
      </c>
      <c r="N24" s="149">
        <v>0</v>
      </c>
      <c r="O24" s="149">
        <v>0</v>
      </c>
      <c r="P24" s="149">
        <v>2</v>
      </c>
      <c r="Q24" s="149">
        <v>4197.75</v>
      </c>
      <c r="R24" s="149">
        <v>1</v>
      </c>
      <c r="S24" s="149">
        <v>834.68</v>
      </c>
      <c r="T24" s="149">
        <v>0</v>
      </c>
      <c r="U24" s="149">
        <v>0</v>
      </c>
      <c r="V24" s="149">
        <v>1</v>
      </c>
      <c r="W24" s="149">
        <v>11327.43</v>
      </c>
      <c r="X24" s="149">
        <v>1</v>
      </c>
      <c r="Y24" s="149">
        <v>8000</v>
      </c>
    </row>
    <row r="25" spans="1:25">
      <c r="A25" s="1535" t="s">
        <v>593</v>
      </c>
      <c r="B25" s="1535" t="s">
        <v>749</v>
      </c>
      <c r="C25" s="263" t="s">
        <v>700</v>
      </c>
      <c r="D25" s="266">
        <v>2</v>
      </c>
      <c r="E25" s="149">
        <v>558.4</v>
      </c>
      <c r="F25" s="177">
        <v>0</v>
      </c>
      <c r="G25" s="177">
        <v>0</v>
      </c>
      <c r="H25" s="149">
        <v>0</v>
      </c>
      <c r="I25" s="149">
        <v>0</v>
      </c>
      <c r="J25" s="480">
        <v>0</v>
      </c>
      <c r="K25" s="480">
        <v>0</v>
      </c>
      <c r="L25" s="149">
        <v>0</v>
      </c>
      <c r="M25" s="149">
        <v>0</v>
      </c>
      <c r="N25" s="149">
        <v>0</v>
      </c>
      <c r="O25" s="149">
        <v>0</v>
      </c>
      <c r="P25" s="149">
        <v>0</v>
      </c>
      <c r="Q25" s="149">
        <v>0</v>
      </c>
      <c r="R25" s="149">
        <v>0</v>
      </c>
      <c r="S25" s="149">
        <v>0</v>
      </c>
      <c r="T25" s="149">
        <v>0</v>
      </c>
      <c r="U25" s="149">
        <v>0</v>
      </c>
      <c r="V25" s="149">
        <v>0</v>
      </c>
      <c r="W25" s="149">
        <v>0</v>
      </c>
      <c r="X25" s="149">
        <v>0</v>
      </c>
      <c r="Y25" s="149">
        <v>0</v>
      </c>
    </row>
    <row r="26" spans="1:25">
      <c r="A26" s="1537"/>
      <c r="B26" s="1537"/>
      <c r="C26" s="263" t="s">
        <v>701</v>
      </c>
      <c r="D26" s="266">
        <v>0</v>
      </c>
      <c r="E26" s="149">
        <v>0</v>
      </c>
      <c r="F26" s="177">
        <v>0</v>
      </c>
      <c r="G26" s="177">
        <v>0</v>
      </c>
      <c r="H26" s="149">
        <v>0</v>
      </c>
      <c r="I26" s="149">
        <v>0</v>
      </c>
      <c r="J26" s="480">
        <v>0</v>
      </c>
      <c r="K26" s="480">
        <v>0</v>
      </c>
      <c r="L26" s="149">
        <v>0</v>
      </c>
      <c r="M26" s="149">
        <v>0</v>
      </c>
      <c r="N26" s="149">
        <v>0</v>
      </c>
      <c r="O26" s="149">
        <v>0</v>
      </c>
      <c r="P26" s="149">
        <v>0</v>
      </c>
      <c r="Q26" s="149">
        <v>0</v>
      </c>
      <c r="R26" s="149">
        <v>0</v>
      </c>
      <c r="S26" s="149">
        <v>0</v>
      </c>
      <c r="T26" s="149">
        <v>0</v>
      </c>
      <c r="U26" s="149">
        <v>0</v>
      </c>
      <c r="V26" s="149">
        <v>0</v>
      </c>
      <c r="W26" s="149">
        <v>0</v>
      </c>
      <c r="X26" s="149">
        <v>0</v>
      </c>
      <c r="Y26" s="149">
        <v>0</v>
      </c>
    </row>
    <row r="27" spans="1:25">
      <c r="A27" s="1537"/>
      <c r="B27" s="1537"/>
      <c r="C27" s="263" t="s">
        <v>702</v>
      </c>
      <c r="D27" s="266">
        <v>2</v>
      </c>
      <c r="E27" s="149">
        <v>520.92999999999995</v>
      </c>
      <c r="F27" s="177">
        <v>2</v>
      </c>
      <c r="G27" s="177">
        <v>31</v>
      </c>
      <c r="H27" s="149">
        <v>1</v>
      </c>
      <c r="I27" s="149">
        <v>6.3</v>
      </c>
      <c r="J27" s="480">
        <v>0</v>
      </c>
      <c r="K27" s="480">
        <v>0</v>
      </c>
      <c r="L27" s="149">
        <v>0</v>
      </c>
      <c r="M27" s="149">
        <v>0</v>
      </c>
      <c r="N27" s="149">
        <v>0</v>
      </c>
      <c r="O27" s="149">
        <v>0</v>
      </c>
      <c r="P27" s="149">
        <v>0</v>
      </c>
      <c r="Q27" s="149">
        <v>0</v>
      </c>
      <c r="R27" s="149">
        <v>0</v>
      </c>
      <c r="S27" s="149">
        <v>0</v>
      </c>
      <c r="T27" s="149">
        <v>0</v>
      </c>
      <c r="U27" s="149">
        <v>0</v>
      </c>
      <c r="V27" s="149">
        <v>0</v>
      </c>
      <c r="W27" s="149">
        <v>0</v>
      </c>
      <c r="X27" s="149">
        <v>1</v>
      </c>
      <c r="Y27" s="149">
        <v>24.7</v>
      </c>
    </row>
    <row r="28" spans="1:25">
      <c r="A28" s="1536"/>
      <c r="B28" s="1536"/>
      <c r="C28" s="263" t="s">
        <v>703</v>
      </c>
      <c r="D28" s="266">
        <v>0</v>
      </c>
      <c r="E28" s="149">
        <v>0</v>
      </c>
      <c r="F28" s="177">
        <v>0</v>
      </c>
      <c r="G28" s="177">
        <v>0</v>
      </c>
      <c r="H28" s="149">
        <v>0</v>
      </c>
      <c r="I28" s="149">
        <v>0</v>
      </c>
      <c r="J28" s="480">
        <v>0</v>
      </c>
      <c r="K28" s="480">
        <v>0</v>
      </c>
      <c r="L28" s="149">
        <v>0</v>
      </c>
      <c r="M28" s="149">
        <v>0</v>
      </c>
      <c r="N28" s="149">
        <v>0</v>
      </c>
      <c r="O28" s="149">
        <v>0</v>
      </c>
      <c r="P28" s="149">
        <v>0</v>
      </c>
      <c r="Q28" s="149">
        <v>0</v>
      </c>
      <c r="R28" s="149">
        <v>0</v>
      </c>
      <c r="S28" s="149">
        <v>0</v>
      </c>
      <c r="T28" s="149">
        <v>0</v>
      </c>
      <c r="U28" s="149">
        <v>0</v>
      </c>
      <c r="V28" s="149">
        <v>0</v>
      </c>
      <c r="W28" s="149">
        <v>0</v>
      </c>
      <c r="X28" s="149">
        <v>0</v>
      </c>
      <c r="Y28" s="149">
        <v>0</v>
      </c>
    </row>
    <row r="29" spans="1:25">
      <c r="A29" s="1538" t="s">
        <v>750</v>
      </c>
      <c r="B29" s="1538" t="s">
        <v>750</v>
      </c>
      <c r="C29" s="263" t="s">
        <v>704</v>
      </c>
      <c r="D29" s="266">
        <v>8</v>
      </c>
      <c r="E29" s="149">
        <v>324.42033169999996</v>
      </c>
      <c r="F29" s="177">
        <v>15</v>
      </c>
      <c r="G29" s="177">
        <v>3924.5057290599998</v>
      </c>
      <c r="H29" s="149">
        <v>2</v>
      </c>
      <c r="I29" s="149">
        <v>76.065600000000003</v>
      </c>
      <c r="J29" s="480">
        <v>2</v>
      </c>
      <c r="K29" s="480">
        <v>54.699999999999996</v>
      </c>
      <c r="L29" s="149">
        <v>2</v>
      </c>
      <c r="M29" s="149">
        <v>86.129519999999999</v>
      </c>
      <c r="N29" s="149">
        <v>2</v>
      </c>
      <c r="O29" s="149">
        <v>561.15</v>
      </c>
      <c r="P29" s="149">
        <v>2</v>
      </c>
      <c r="Q29" s="149">
        <v>3010.8051332999999</v>
      </c>
      <c r="R29" s="149">
        <v>1</v>
      </c>
      <c r="S29" s="149">
        <v>48.97</v>
      </c>
      <c r="T29" s="149">
        <v>1</v>
      </c>
      <c r="U29" s="149">
        <v>12</v>
      </c>
      <c r="V29" s="149">
        <v>0</v>
      </c>
      <c r="W29" s="149">
        <v>0</v>
      </c>
      <c r="X29" s="149">
        <v>3</v>
      </c>
      <c r="Y29" s="149">
        <v>74.685475760000003</v>
      </c>
    </row>
    <row r="30" spans="1:25">
      <c r="A30" s="1539"/>
      <c r="B30" s="1539"/>
      <c r="C30" s="263" t="s">
        <v>705</v>
      </c>
      <c r="D30" s="266">
        <v>1</v>
      </c>
      <c r="E30" s="149">
        <v>48.943300000000001</v>
      </c>
      <c r="F30" s="177">
        <v>2</v>
      </c>
      <c r="G30" s="177">
        <v>1521.78</v>
      </c>
      <c r="H30" s="149">
        <v>1</v>
      </c>
      <c r="I30" s="149">
        <v>21.78</v>
      </c>
      <c r="J30" s="480">
        <v>0</v>
      </c>
      <c r="K30" s="480">
        <v>0</v>
      </c>
      <c r="L30" s="149">
        <v>0</v>
      </c>
      <c r="M30" s="149">
        <v>0</v>
      </c>
      <c r="N30" s="149">
        <v>1</v>
      </c>
      <c r="O30" s="149">
        <v>1500</v>
      </c>
      <c r="P30" s="149">
        <v>0</v>
      </c>
      <c r="Q30" s="149">
        <v>0</v>
      </c>
      <c r="R30" s="149">
        <v>0</v>
      </c>
      <c r="S30" s="149">
        <v>0</v>
      </c>
      <c r="T30" s="149">
        <v>0</v>
      </c>
      <c r="U30" s="149">
        <v>0</v>
      </c>
      <c r="V30" s="149">
        <v>0</v>
      </c>
      <c r="W30" s="149">
        <v>0</v>
      </c>
      <c r="X30" s="149">
        <v>0</v>
      </c>
      <c r="Y30" s="149">
        <v>0</v>
      </c>
    </row>
    <row r="31" spans="1:25">
      <c r="A31" s="1539"/>
      <c r="B31" s="1539"/>
      <c r="C31" s="263" t="s">
        <v>706</v>
      </c>
      <c r="D31" s="266">
        <v>1</v>
      </c>
      <c r="E31" s="149">
        <v>16.07</v>
      </c>
      <c r="F31" s="177">
        <v>0</v>
      </c>
      <c r="G31" s="177">
        <v>0</v>
      </c>
      <c r="H31" s="149">
        <v>0</v>
      </c>
      <c r="I31" s="149">
        <v>0</v>
      </c>
      <c r="J31" s="480">
        <v>0</v>
      </c>
      <c r="K31" s="480">
        <v>0</v>
      </c>
      <c r="L31" s="149">
        <v>0</v>
      </c>
      <c r="M31" s="149">
        <v>0</v>
      </c>
      <c r="N31" s="149">
        <v>0</v>
      </c>
      <c r="O31" s="149">
        <v>0</v>
      </c>
      <c r="P31" s="149">
        <v>0</v>
      </c>
      <c r="Q31" s="149">
        <v>0</v>
      </c>
      <c r="R31" s="149">
        <v>0</v>
      </c>
      <c r="S31" s="149">
        <v>0</v>
      </c>
      <c r="T31" s="149">
        <v>0</v>
      </c>
      <c r="U31" s="149">
        <v>0</v>
      </c>
      <c r="V31" s="149">
        <v>0</v>
      </c>
      <c r="W31" s="149">
        <v>0</v>
      </c>
      <c r="X31" s="149">
        <v>0</v>
      </c>
      <c r="Y31" s="149">
        <v>0</v>
      </c>
    </row>
    <row r="32" spans="1:25" s="236" customFormat="1">
      <c r="A32" s="1539"/>
      <c r="B32" s="1539"/>
      <c r="C32" s="766" t="s">
        <v>707</v>
      </c>
      <c r="D32" s="767">
        <v>13</v>
      </c>
      <c r="E32" s="480">
        <v>1596.7931286</v>
      </c>
      <c r="F32" s="480">
        <v>14</v>
      </c>
      <c r="G32" s="480">
        <v>530.29293499999994</v>
      </c>
      <c r="H32" s="480">
        <v>2</v>
      </c>
      <c r="I32" s="480">
        <v>32.1</v>
      </c>
      <c r="J32" s="480">
        <v>3</v>
      </c>
      <c r="K32" s="480">
        <v>93.82</v>
      </c>
      <c r="L32" s="480">
        <v>2</v>
      </c>
      <c r="M32" s="480">
        <v>77.14</v>
      </c>
      <c r="N32" s="480">
        <v>1</v>
      </c>
      <c r="O32" s="480">
        <v>12.72</v>
      </c>
      <c r="P32" s="480">
        <v>1</v>
      </c>
      <c r="Q32" s="480">
        <v>48.183687499999998</v>
      </c>
      <c r="R32" s="480">
        <v>1</v>
      </c>
      <c r="S32" s="480">
        <v>81.94</v>
      </c>
      <c r="T32" s="480">
        <v>3</v>
      </c>
      <c r="U32" s="480">
        <v>136.96924749999999</v>
      </c>
      <c r="V32" s="149">
        <v>0</v>
      </c>
      <c r="W32" s="149">
        <v>0</v>
      </c>
      <c r="X32" s="149">
        <v>1</v>
      </c>
      <c r="Y32" s="149">
        <v>47.42</v>
      </c>
    </row>
    <row r="33" spans="1:25">
      <c r="A33" s="1539"/>
      <c r="B33" s="1539"/>
      <c r="C33" s="263" t="s">
        <v>708</v>
      </c>
      <c r="D33" s="266">
        <v>1</v>
      </c>
      <c r="E33" s="149">
        <v>1701.44</v>
      </c>
      <c r="F33" s="177">
        <v>1</v>
      </c>
      <c r="G33" s="177">
        <v>19.463999999999999</v>
      </c>
      <c r="H33" s="149">
        <v>0</v>
      </c>
      <c r="I33" s="149">
        <v>0</v>
      </c>
      <c r="J33" s="480">
        <v>0</v>
      </c>
      <c r="K33" s="480">
        <v>0</v>
      </c>
      <c r="L33" s="149">
        <v>0</v>
      </c>
      <c r="M33" s="149">
        <v>0</v>
      </c>
      <c r="N33" s="149">
        <v>1</v>
      </c>
      <c r="O33" s="149">
        <v>19.463999999999999</v>
      </c>
      <c r="P33" s="149">
        <v>0</v>
      </c>
      <c r="Q33" s="149">
        <v>0</v>
      </c>
      <c r="R33" s="149">
        <v>0</v>
      </c>
      <c r="S33" s="149">
        <v>0</v>
      </c>
      <c r="T33" s="149">
        <v>0</v>
      </c>
      <c r="U33" s="149">
        <v>0</v>
      </c>
      <c r="V33" s="149">
        <v>0</v>
      </c>
      <c r="W33" s="149">
        <v>0</v>
      </c>
      <c r="X33" s="149">
        <v>0</v>
      </c>
      <c r="Y33" s="149">
        <v>0</v>
      </c>
    </row>
    <row r="34" spans="1:25">
      <c r="A34" s="1539"/>
      <c r="B34" s="1539"/>
      <c r="C34" s="263" t="s">
        <v>709</v>
      </c>
      <c r="D34" s="266">
        <v>2</v>
      </c>
      <c r="E34" s="149">
        <v>1793</v>
      </c>
      <c r="F34" s="177">
        <v>1</v>
      </c>
      <c r="G34" s="177">
        <v>24.54</v>
      </c>
      <c r="H34" s="149">
        <v>0</v>
      </c>
      <c r="I34" s="149">
        <v>0</v>
      </c>
      <c r="J34" s="480">
        <v>0</v>
      </c>
      <c r="K34" s="480">
        <v>0</v>
      </c>
      <c r="L34" s="149">
        <v>0</v>
      </c>
      <c r="M34" s="149">
        <v>0</v>
      </c>
      <c r="N34" s="149">
        <v>1</v>
      </c>
      <c r="O34" s="149">
        <v>24.54</v>
      </c>
      <c r="P34" s="149">
        <v>0</v>
      </c>
      <c r="Q34" s="149">
        <v>0</v>
      </c>
      <c r="R34" s="149">
        <v>0</v>
      </c>
      <c r="S34" s="149">
        <v>0</v>
      </c>
      <c r="T34" s="149">
        <v>0</v>
      </c>
      <c r="U34" s="149">
        <v>0</v>
      </c>
      <c r="V34" s="149">
        <v>0</v>
      </c>
      <c r="W34" s="149">
        <v>0</v>
      </c>
      <c r="X34" s="149">
        <v>0</v>
      </c>
      <c r="Y34" s="149">
        <v>0</v>
      </c>
    </row>
    <row r="35" spans="1:25">
      <c r="A35" s="1540"/>
      <c r="B35" s="1540"/>
      <c r="C35" s="263" t="s">
        <v>710</v>
      </c>
      <c r="D35" s="266">
        <v>0</v>
      </c>
      <c r="E35" s="149">
        <v>0</v>
      </c>
      <c r="F35" s="177">
        <v>1</v>
      </c>
      <c r="G35" s="177">
        <v>554.75</v>
      </c>
      <c r="H35" s="149">
        <v>0</v>
      </c>
      <c r="I35" s="149">
        <v>0</v>
      </c>
      <c r="J35" s="480">
        <v>0</v>
      </c>
      <c r="K35" s="480">
        <v>0</v>
      </c>
      <c r="L35" s="149">
        <v>0</v>
      </c>
      <c r="M35" s="149">
        <v>0</v>
      </c>
      <c r="N35" s="149">
        <v>0</v>
      </c>
      <c r="O35" s="149">
        <v>0</v>
      </c>
      <c r="P35" s="149">
        <v>0</v>
      </c>
      <c r="Q35" s="149">
        <v>0</v>
      </c>
      <c r="R35" s="149">
        <v>0</v>
      </c>
      <c r="S35" s="149">
        <v>0</v>
      </c>
      <c r="T35" s="149">
        <v>1</v>
      </c>
      <c r="U35" s="149">
        <v>554.75</v>
      </c>
      <c r="V35" s="149">
        <v>0</v>
      </c>
      <c r="W35" s="149">
        <v>0</v>
      </c>
      <c r="X35" s="149">
        <v>0</v>
      </c>
      <c r="Y35" s="149">
        <v>0</v>
      </c>
    </row>
    <row r="36" spans="1:25">
      <c r="A36" s="1535" t="s">
        <v>751</v>
      </c>
      <c r="B36" s="1535" t="s">
        <v>751</v>
      </c>
      <c r="C36" s="263" t="s">
        <v>711</v>
      </c>
      <c r="D36" s="266">
        <v>12</v>
      </c>
      <c r="E36" s="149">
        <v>12826.930345999999</v>
      </c>
      <c r="F36" s="177">
        <v>29</v>
      </c>
      <c r="G36" s="177">
        <v>15843.921479670002</v>
      </c>
      <c r="H36" s="149">
        <v>1</v>
      </c>
      <c r="I36" s="149">
        <v>33.130000000000003</v>
      </c>
      <c r="J36" s="480">
        <v>2</v>
      </c>
      <c r="K36" s="480">
        <v>4271.8280999999997</v>
      </c>
      <c r="L36" s="149">
        <v>4</v>
      </c>
      <c r="M36" s="149">
        <v>255.05</v>
      </c>
      <c r="N36" s="149">
        <v>4</v>
      </c>
      <c r="O36" s="149">
        <v>150.92431999999999</v>
      </c>
      <c r="P36" s="149">
        <v>0</v>
      </c>
      <c r="Q36" s="149">
        <v>0</v>
      </c>
      <c r="R36" s="149">
        <v>10</v>
      </c>
      <c r="S36" s="149">
        <v>7788.43</v>
      </c>
      <c r="T36" s="149">
        <v>4</v>
      </c>
      <c r="U36" s="149">
        <v>237.38629491</v>
      </c>
      <c r="V36" s="149">
        <v>1</v>
      </c>
      <c r="W36" s="149">
        <v>2900</v>
      </c>
      <c r="X36" s="149">
        <v>3</v>
      </c>
      <c r="Y36" s="149">
        <v>207.17276476000001</v>
      </c>
    </row>
    <row r="37" spans="1:25">
      <c r="A37" s="1537"/>
      <c r="B37" s="1537"/>
      <c r="C37" s="263" t="s">
        <v>712</v>
      </c>
      <c r="D37" s="266">
        <v>4</v>
      </c>
      <c r="E37" s="149">
        <v>2057.21</v>
      </c>
      <c r="F37" s="177">
        <v>1</v>
      </c>
      <c r="G37" s="177">
        <v>1151</v>
      </c>
      <c r="H37" s="149">
        <v>1</v>
      </c>
      <c r="I37" s="149">
        <v>1151</v>
      </c>
      <c r="J37" s="480">
        <v>0</v>
      </c>
      <c r="K37" s="480">
        <v>0</v>
      </c>
      <c r="L37" s="149">
        <v>0</v>
      </c>
      <c r="M37" s="149">
        <v>0</v>
      </c>
      <c r="N37" s="149">
        <v>0</v>
      </c>
      <c r="O37" s="149">
        <v>0</v>
      </c>
      <c r="P37" s="149">
        <v>0</v>
      </c>
      <c r="Q37" s="149">
        <v>0</v>
      </c>
      <c r="R37" s="149">
        <v>0</v>
      </c>
      <c r="S37" s="149">
        <v>0</v>
      </c>
      <c r="T37" s="149">
        <v>0</v>
      </c>
      <c r="U37" s="149">
        <v>0</v>
      </c>
      <c r="V37" s="149">
        <v>0</v>
      </c>
      <c r="W37" s="149">
        <v>0</v>
      </c>
      <c r="X37" s="149">
        <v>0</v>
      </c>
      <c r="Y37" s="149">
        <v>0</v>
      </c>
    </row>
    <row r="38" spans="1:25">
      <c r="A38" s="1537"/>
      <c r="B38" s="1537"/>
      <c r="C38" s="263" t="s">
        <v>713</v>
      </c>
      <c r="D38" s="266">
        <v>4</v>
      </c>
      <c r="E38" s="149">
        <v>914.39506000000006</v>
      </c>
      <c r="F38" s="177">
        <v>3</v>
      </c>
      <c r="G38" s="177">
        <v>1088.46</v>
      </c>
      <c r="H38" s="149">
        <v>0</v>
      </c>
      <c r="I38" s="149">
        <v>0</v>
      </c>
      <c r="J38" s="480">
        <v>0</v>
      </c>
      <c r="K38" s="480">
        <v>0</v>
      </c>
      <c r="L38" s="149">
        <v>0</v>
      </c>
      <c r="M38" s="149">
        <v>0</v>
      </c>
      <c r="N38" s="149">
        <v>0</v>
      </c>
      <c r="O38" s="149">
        <v>0</v>
      </c>
      <c r="P38" s="149">
        <v>1</v>
      </c>
      <c r="Q38" s="149">
        <v>48.93</v>
      </c>
      <c r="R38" s="149">
        <v>0</v>
      </c>
      <c r="S38" s="149">
        <v>0</v>
      </c>
      <c r="T38" s="149">
        <v>0</v>
      </c>
      <c r="U38" s="149">
        <v>0</v>
      </c>
      <c r="V38" s="149">
        <v>1</v>
      </c>
      <c r="W38" s="149">
        <v>199.28</v>
      </c>
      <c r="X38" s="149">
        <v>1</v>
      </c>
      <c r="Y38" s="149">
        <v>840.25</v>
      </c>
    </row>
    <row r="39" spans="1:25">
      <c r="A39" s="1537"/>
      <c r="B39" s="1537"/>
      <c r="C39" s="263" t="s">
        <v>714</v>
      </c>
      <c r="D39" s="266">
        <v>1</v>
      </c>
      <c r="E39" s="149">
        <v>1171.58</v>
      </c>
      <c r="F39" s="177">
        <v>2</v>
      </c>
      <c r="G39" s="177">
        <v>4814.6458591999999</v>
      </c>
      <c r="H39" s="149">
        <v>0</v>
      </c>
      <c r="I39" s="149">
        <v>0</v>
      </c>
      <c r="J39" s="480">
        <v>1</v>
      </c>
      <c r="K39" s="480">
        <v>2614.6458591999999</v>
      </c>
      <c r="L39" s="149">
        <v>0</v>
      </c>
      <c r="M39" s="149">
        <v>0</v>
      </c>
      <c r="N39" s="149">
        <v>0</v>
      </c>
      <c r="O39" s="149">
        <v>0</v>
      </c>
      <c r="P39" s="149">
        <v>0</v>
      </c>
      <c r="Q39" s="149">
        <v>0</v>
      </c>
      <c r="R39" s="149">
        <v>0</v>
      </c>
      <c r="S39" s="149">
        <v>0</v>
      </c>
      <c r="T39" s="149">
        <v>0</v>
      </c>
      <c r="U39" s="149">
        <v>0</v>
      </c>
      <c r="V39" s="149">
        <v>1</v>
      </c>
      <c r="W39" s="149">
        <v>2200</v>
      </c>
      <c r="X39" s="149">
        <v>0</v>
      </c>
      <c r="Y39" s="149">
        <v>0</v>
      </c>
    </row>
    <row r="40" spans="1:25">
      <c r="A40" s="1536"/>
      <c r="B40" s="1536"/>
      <c r="C40" s="263" t="s">
        <v>715</v>
      </c>
      <c r="D40" s="266">
        <v>1</v>
      </c>
      <c r="E40" s="149">
        <v>49.965440000000001</v>
      </c>
      <c r="F40" s="177">
        <v>1</v>
      </c>
      <c r="G40" s="177">
        <v>572</v>
      </c>
      <c r="H40" s="149">
        <v>0</v>
      </c>
      <c r="I40" s="149">
        <v>0</v>
      </c>
      <c r="J40" s="480">
        <v>0</v>
      </c>
      <c r="K40" s="480">
        <v>0</v>
      </c>
      <c r="L40" s="149">
        <v>0</v>
      </c>
      <c r="M40" s="149">
        <v>0</v>
      </c>
      <c r="N40" s="149">
        <v>0</v>
      </c>
      <c r="O40" s="149">
        <v>0</v>
      </c>
      <c r="P40" s="149">
        <v>0</v>
      </c>
      <c r="Q40" s="149">
        <v>0</v>
      </c>
      <c r="R40" s="149">
        <v>0</v>
      </c>
      <c r="S40" s="149">
        <v>0</v>
      </c>
      <c r="T40" s="149">
        <v>0</v>
      </c>
      <c r="U40" s="149">
        <v>0</v>
      </c>
      <c r="V40" s="149">
        <v>0</v>
      </c>
      <c r="W40" s="149">
        <v>0</v>
      </c>
      <c r="X40" s="149">
        <v>1</v>
      </c>
      <c r="Y40" s="149">
        <v>572</v>
      </c>
    </row>
    <row r="41" spans="1:25">
      <c r="A41" s="1535" t="s">
        <v>144</v>
      </c>
      <c r="B41" s="1535" t="s">
        <v>144</v>
      </c>
      <c r="C41" s="263" t="s">
        <v>716</v>
      </c>
      <c r="D41" s="266">
        <v>18</v>
      </c>
      <c r="E41" s="149">
        <v>8849.0514124000001</v>
      </c>
      <c r="F41" s="177">
        <v>9</v>
      </c>
      <c r="G41" s="177">
        <v>7978.5611200000003</v>
      </c>
      <c r="H41" s="149">
        <v>1</v>
      </c>
      <c r="I41" s="149">
        <v>12.07</v>
      </c>
      <c r="J41" s="480">
        <v>1</v>
      </c>
      <c r="K41" s="480">
        <v>43.161119999999997</v>
      </c>
      <c r="L41" s="149">
        <v>2</v>
      </c>
      <c r="M41" s="149">
        <v>460.49</v>
      </c>
      <c r="N41" s="149">
        <v>1</v>
      </c>
      <c r="O41" s="149">
        <v>1952.03</v>
      </c>
      <c r="P41" s="149">
        <v>1</v>
      </c>
      <c r="Q41" s="149">
        <v>1856.74</v>
      </c>
      <c r="R41" s="149">
        <v>0</v>
      </c>
      <c r="S41" s="149">
        <v>0</v>
      </c>
      <c r="T41" s="149">
        <v>0</v>
      </c>
      <c r="U41" s="149">
        <v>0</v>
      </c>
      <c r="V41" s="149">
        <v>1</v>
      </c>
      <c r="W41" s="149">
        <v>29.34</v>
      </c>
      <c r="X41" s="149">
        <v>2</v>
      </c>
      <c r="Y41" s="149">
        <v>3624.73</v>
      </c>
    </row>
    <row r="42" spans="1:25">
      <c r="A42" s="1537"/>
      <c r="B42" s="1537"/>
      <c r="C42" s="263" t="s">
        <v>717</v>
      </c>
      <c r="D42" s="266">
        <v>3</v>
      </c>
      <c r="E42" s="149">
        <v>88.767200000000003</v>
      </c>
      <c r="F42" s="177">
        <v>3</v>
      </c>
      <c r="G42" s="177">
        <v>112.49199999999999</v>
      </c>
      <c r="H42" s="149">
        <v>0</v>
      </c>
      <c r="I42" s="149">
        <v>0</v>
      </c>
      <c r="J42" s="480">
        <v>1</v>
      </c>
      <c r="K42" s="480">
        <v>12.6</v>
      </c>
      <c r="L42" s="149">
        <v>0</v>
      </c>
      <c r="M42" s="149">
        <v>0</v>
      </c>
      <c r="N42" s="149">
        <v>0</v>
      </c>
      <c r="O42" s="149">
        <v>0</v>
      </c>
      <c r="P42" s="149">
        <v>1</v>
      </c>
      <c r="Q42" s="149">
        <v>29.231999999999999</v>
      </c>
      <c r="R42" s="149">
        <v>1</v>
      </c>
      <c r="S42" s="149">
        <v>70.66</v>
      </c>
      <c r="T42" s="149">
        <v>0</v>
      </c>
      <c r="U42" s="149">
        <v>0</v>
      </c>
      <c r="V42" s="149">
        <v>0</v>
      </c>
      <c r="W42" s="149">
        <v>0</v>
      </c>
      <c r="X42" s="149">
        <v>0</v>
      </c>
      <c r="Y42" s="149">
        <v>0</v>
      </c>
    </row>
    <row r="43" spans="1:25">
      <c r="A43" s="1536"/>
      <c r="B43" s="1536"/>
      <c r="C43" s="263" t="s">
        <v>718</v>
      </c>
      <c r="D43" s="266">
        <v>10</v>
      </c>
      <c r="E43" s="149">
        <v>2250.5</v>
      </c>
      <c r="F43" s="177">
        <v>4</v>
      </c>
      <c r="G43" s="177">
        <v>2735.0360000000001</v>
      </c>
      <c r="H43" s="149">
        <v>0</v>
      </c>
      <c r="I43" s="149">
        <v>0</v>
      </c>
      <c r="J43" s="480">
        <v>1</v>
      </c>
      <c r="K43" s="480">
        <v>1841.75</v>
      </c>
      <c r="L43" s="149">
        <v>0</v>
      </c>
      <c r="M43" s="149">
        <v>0</v>
      </c>
      <c r="N43" s="149">
        <v>1</v>
      </c>
      <c r="O43" s="149">
        <v>41.256</v>
      </c>
      <c r="P43" s="149">
        <v>1</v>
      </c>
      <c r="Q43" s="149">
        <v>5.78</v>
      </c>
      <c r="R43" s="149">
        <v>0</v>
      </c>
      <c r="S43" s="149">
        <v>0</v>
      </c>
      <c r="T43" s="149">
        <v>0</v>
      </c>
      <c r="U43" s="149">
        <v>0</v>
      </c>
      <c r="V43" s="149">
        <v>0</v>
      </c>
      <c r="W43" s="149">
        <v>0</v>
      </c>
      <c r="X43" s="149">
        <v>1</v>
      </c>
      <c r="Y43" s="149">
        <v>846.25</v>
      </c>
    </row>
    <row r="44" spans="1:25">
      <c r="A44" s="1535" t="s">
        <v>752</v>
      </c>
      <c r="B44" s="269" t="s">
        <v>753</v>
      </c>
      <c r="C44" s="263" t="s">
        <v>719</v>
      </c>
      <c r="D44" s="266">
        <v>12</v>
      </c>
      <c r="E44" s="149">
        <v>770.89711699999998</v>
      </c>
      <c r="F44" s="177">
        <v>23</v>
      </c>
      <c r="G44" s="177">
        <v>9173.7602800000004</v>
      </c>
      <c r="H44" s="149">
        <v>4</v>
      </c>
      <c r="I44" s="149">
        <v>565.13648000000001</v>
      </c>
      <c r="J44" s="480">
        <v>1</v>
      </c>
      <c r="K44" s="480">
        <v>23.364000000000001</v>
      </c>
      <c r="L44" s="149">
        <v>0</v>
      </c>
      <c r="M44" s="149">
        <v>0</v>
      </c>
      <c r="N44" s="149">
        <v>4</v>
      </c>
      <c r="O44" s="149">
        <v>393.06100000000004</v>
      </c>
      <c r="P44" s="149">
        <v>4</v>
      </c>
      <c r="Q44" s="149">
        <v>1972.3532</v>
      </c>
      <c r="R44" s="149">
        <v>2</v>
      </c>
      <c r="S44" s="149">
        <v>24.35</v>
      </c>
      <c r="T44" s="149">
        <v>5</v>
      </c>
      <c r="U44" s="149">
        <v>656.90560000000005</v>
      </c>
      <c r="V44" s="149">
        <v>1</v>
      </c>
      <c r="W44" s="149">
        <v>5430</v>
      </c>
      <c r="X44" s="149">
        <v>2</v>
      </c>
      <c r="Y44" s="149">
        <v>108.59</v>
      </c>
    </row>
    <row r="45" spans="1:25">
      <c r="A45" s="1537"/>
      <c r="B45" s="1535" t="s">
        <v>754</v>
      </c>
      <c r="C45" s="263" t="s">
        <v>720</v>
      </c>
      <c r="D45" s="266">
        <v>2</v>
      </c>
      <c r="E45" s="149">
        <v>653.04</v>
      </c>
      <c r="F45" s="177">
        <v>4</v>
      </c>
      <c r="G45" s="177">
        <v>640.54631999999992</v>
      </c>
      <c r="H45" s="149">
        <v>0</v>
      </c>
      <c r="I45" s="149">
        <v>0</v>
      </c>
      <c r="J45" s="480">
        <v>0</v>
      </c>
      <c r="K45" s="480">
        <v>0</v>
      </c>
      <c r="L45" s="149">
        <v>0</v>
      </c>
      <c r="M45" s="149">
        <v>0</v>
      </c>
      <c r="N45" s="149">
        <v>0</v>
      </c>
      <c r="O45" s="149">
        <v>0</v>
      </c>
      <c r="P45" s="149">
        <v>1</v>
      </c>
      <c r="Q45" s="149">
        <v>5.58</v>
      </c>
      <c r="R45" s="149">
        <v>0</v>
      </c>
      <c r="S45" s="149">
        <v>0</v>
      </c>
      <c r="T45" s="149">
        <v>1</v>
      </c>
      <c r="U45" s="149">
        <v>35.896320000000003</v>
      </c>
      <c r="V45" s="149">
        <v>0</v>
      </c>
      <c r="W45" s="149">
        <v>0</v>
      </c>
      <c r="X45" s="149">
        <v>2</v>
      </c>
      <c r="Y45" s="149">
        <v>599.06999999999994</v>
      </c>
    </row>
    <row r="46" spans="1:25" ht="15" customHeight="1">
      <c r="A46" s="1537"/>
      <c r="B46" s="1537"/>
      <c r="C46" s="267" t="s">
        <v>721</v>
      </c>
      <c r="D46" s="266">
        <v>0</v>
      </c>
      <c r="E46" s="149">
        <v>0</v>
      </c>
      <c r="F46" s="177">
        <v>1</v>
      </c>
      <c r="G46" s="177">
        <v>49.07</v>
      </c>
      <c r="H46" s="149">
        <v>0</v>
      </c>
      <c r="I46" s="149">
        <v>0</v>
      </c>
      <c r="J46" s="480">
        <v>0</v>
      </c>
      <c r="K46" s="480">
        <v>0</v>
      </c>
      <c r="L46" s="149">
        <v>1</v>
      </c>
      <c r="M46" s="149">
        <v>49.07</v>
      </c>
      <c r="N46" s="149">
        <v>0</v>
      </c>
      <c r="O46" s="149">
        <v>0</v>
      </c>
      <c r="P46" s="149">
        <v>0</v>
      </c>
      <c r="Q46" s="149">
        <v>0</v>
      </c>
      <c r="R46" s="149">
        <v>0</v>
      </c>
      <c r="S46" s="149">
        <v>0</v>
      </c>
      <c r="T46" s="149">
        <v>0</v>
      </c>
      <c r="U46" s="149">
        <v>0</v>
      </c>
      <c r="V46" s="149">
        <v>0</v>
      </c>
      <c r="W46" s="149">
        <v>0</v>
      </c>
      <c r="X46" s="149">
        <v>0</v>
      </c>
      <c r="Y46" s="149">
        <v>0</v>
      </c>
    </row>
    <row r="47" spans="1:25">
      <c r="A47" s="1537"/>
      <c r="B47" s="1537"/>
      <c r="C47" s="263" t="s">
        <v>722</v>
      </c>
      <c r="D47" s="266">
        <v>16</v>
      </c>
      <c r="E47" s="149">
        <v>3342.4780930000002</v>
      </c>
      <c r="F47" s="177">
        <v>11</v>
      </c>
      <c r="G47" s="177">
        <v>8670.3736649999992</v>
      </c>
      <c r="H47" s="149">
        <v>0</v>
      </c>
      <c r="I47" s="149">
        <v>0</v>
      </c>
      <c r="J47" s="480">
        <v>1</v>
      </c>
      <c r="K47" s="480">
        <v>174.63106500000001</v>
      </c>
      <c r="L47" s="149">
        <v>1</v>
      </c>
      <c r="M47" s="149">
        <v>30.7944</v>
      </c>
      <c r="N47" s="149">
        <v>2</v>
      </c>
      <c r="O47" s="149">
        <v>116.84</v>
      </c>
      <c r="P47" s="149">
        <v>1</v>
      </c>
      <c r="Q47" s="149">
        <v>31.3674</v>
      </c>
      <c r="R47" s="149">
        <v>2</v>
      </c>
      <c r="S47" s="149">
        <v>2848.4767999999999</v>
      </c>
      <c r="T47" s="149">
        <v>2</v>
      </c>
      <c r="U47" s="149">
        <v>4519.3439999999991</v>
      </c>
      <c r="V47" s="149">
        <v>0</v>
      </c>
      <c r="W47" s="149">
        <v>0</v>
      </c>
      <c r="X47" s="149">
        <v>2</v>
      </c>
      <c r="Y47" s="149">
        <v>948.92</v>
      </c>
    </row>
    <row r="48" spans="1:25">
      <c r="A48" s="1537"/>
      <c r="B48" s="1537"/>
      <c r="C48" s="263" t="s">
        <v>723</v>
      </c>
      <c r="D48" s="266">
        <v>13</v>
      </c>
      <c r="E48" s="149">
        <v>2010.2531999999999</v>
      </c>
      <c r="F48" s="177">
        <v>14</v>
      </c>
      <c r="G48" s="177">
        <v>1752.2293106</v>
      </c>
      <c r="H48" s="149">
        <v>3</v>
      </c>
      <c r="I48" s="149">
        <v>666.32</v>
      </c>
      <c r="J48" s="480">
        <v>2</v>
      </c>
      <c r="K48" s="480">
        <v>51.0916</v>
      </c>
      <c r="L48" s="149">
        <v>2</v>
      </c>
      <c r="M48" s="149">
        <v>505.02728000000002</v>
      </c>
      <c r="N48" s="149">
        <v>3</v>
      </c>
      <c r="O48" s="149">
        <v>128.610848</v>
      </c>
      <c r="P48" s="149">
        <v>0</v>
      </c>
      <c r="Q48" s="149">
        <v>0</v>
      </c>
      <c r="R48" s="149">
        <v>2</v>
      </c>
      <c r="S48" s="149">
        <v>176.34</v>
      </c>
      <c r="T48" s="149">
        <v>1</v>
      </c>
      <c r="U48" s="149">
        <v>45.489582599999999</v>
      </c>
      <c r="V48" s="149">
        <v>0</v>
      </c>
      <c r="W48" s="149">
        <v>0</v>
      </c>
      <c r="X48" s="149">
        <v>1</v>
      </c>
      <c r="Y48" s="149">
        <v>179.35</v>
      </c>
    </row>
    <row r="49" spans="1:25">
      <c r="A49" s="1536"/>
      <c r="B49" s="1536"/>
      <c r="C49" s="263" t="s">
        <v>724</v>
      </c>
      <c r="D49" s="266">
        <v>43</v>
      </c>
      <c r="E49" s="149">
        <v>6129.4286200000006</v>
      </c>
      <c r="F49" s="177">
        <v>39</v>
      </c>
      <c r="G49" s="177">
        <v>2810.2937871999998</v>
      </c>
      <c r="H49" s="149">
        <v>3</v>
      </c>
      <c r="I49" s="149">
        <v>134.09199999999998</v>
      </c>
      <c r="J49" s="480">
        <v>3</v>
      </c>
      <c r="K49" s="480">
        <v>59.557999999999993</v>
      </c>
      <c r="L49" s="149">
        <v>2</v>
      </c>
      <c r="M49" s="149">
        <v>100.35599999999999</v>
      </c>
      <c r="N49" s="149">
        <v>4</v>
      </c>
      <c r="O49" s="149">
        <v>801.15458719999992</v>
      </c>
      <c r="P49" s="149">
        <v>5</v>
      </c>
      <c r="Q49" s="149">
        <v>102.7811</v>
      </c>
      <c r="R49" s="149">
        <v>12</v>
      </c>
      <c r="S49" s="149">
        <v>565.38000000000011</v>
      </c>
      <c r="T49" s="149">
        <v>6</v>
      </c>
      <c r="U49" s="149">
        <v>855.68550000000005</v>
      </c>
      <c r="V49" s="149">
        <v>0</v>
      </c>
      <c r="W49" s="149">
        <v>0</v>
      </c>
      <c r="X49" s="149">
        <v>4</v>
      </c>
      <c r="Y49" s="149">
        <v>191.28659999999999</v>
      </c>
    </row>
    <row r="50" spans="1:25">
      <c r="A50" s="1535" t="s">
        <v>755</v>
      </c>
      <c r="B50" s="1535" t="s">
        <v>755</v>
      </c>
      <c r="C50" s="263" t="s">
        <v>725</v>
      </c>
      <c r="D50" s="266">
        <v>10</v>
      </c>
      <c r="E50" s="149">
        <v>302.71300000000002</v>
      </c>
      <c r="F50" s="177">
        <v>6</v>
      </c>
      <c r="G50" s="177">
        <v>453.66447959999999</v>
      </c>
      <c r="H50" s="149">
        <v>2</v>
      </c>
      <c r="I50" s="149">
        <v>93.441959999999995</v>
      </c>
      <c r="J50" s="480">
        <v>0</v>
      </c>
      <c r="K50" s="480">
        <v>0</v>
      </c>
      <c r="L50" s="149">
        <v>0</v>
      </c>
      <c r="M50" s="149">
        <v>0</v>
      </c>
      <c r="N50" s="149">
        <v>0</v>
      </c>
      <c r="O50" s="149">
        <v>0</v>
      </c>
      <c r="P50" s="149">
        <v>2</v>
      </c>
      <c r="Q50" s="149">
        <v>299.58192959999997</v>
      </c>
      <c r="R50" s="149">
        <v>1</v>
      </c>
      <c r="S50" s="149">
        <v>33.844799999999999</v>
      </c>
      <c r="T50" s="149">
        <v>0</v>
      </c>
      <c r="U50" s="149">
        <v>0</v>
      </c>
      <c r="V50" s="149">
        <v>0</v>
      </c>
      <c r="W50" s="149">
        <v>0</v>
      </c>
      <c r="X50" s="149">
        <v>1</v>
      </c>
      <c r="Y50" s="149">
        <v>26.79579</v>
      </c>
    </row>
    <row r="51" spans="1:25">
      <c r="A51" s="1537"/>
      <c r="B51" s="1537"/>
      <c r="C51" s="263" t="s">
        <v>726</v>
      </c>
      <c r="D51" s="266">
        <v>15</v>
      </c>
      <c r="E51" s="149">
        <v>4756.0068719999999</v>
      </c>
      <c r="F51" s="177">
        <v>8</v>
      </c>
      <c r="G51" s="177">
        <v>4962.5599852000005</v>
      </c>
      <c r="H51" s="149">
        <v>0</v>
      </c>
      <c r="I51" s="149">
        <v>0</v>
      </c>
      <c r="J51" s="480">
        <v>1</v>
      </c>
      <c r="K51" s="480">
        <v>49.4</v>
      </c>
      <c r="L51" s="149">
        <v>2</v>
      </c>
      <c r="M51" s="149">
        <v>33.22</v>
      </c>
      <c r="N51" s="149">
        <v>0</v>
      </c>
      <c r="O51" s="149">
        <v>0</v>
      </c>
      <c r="P51" s="149">
        <v>2</v>
      </c>
      <c r="Q51" s="149">
        <v>226.75998519999999</v>
      </c>
      <c r="R51" s="149">
        <v>0</v>
      </c>
      <c r="S51" s="149">
        <v>0</v>
      </c>
      <c r="T51" s="149">
        <v>0</v>
      </c>
      <c r="U51" s="149">
        <v>0</v>
      </c>
      <c r="V51" s="149">
        <v>2</v>
      </c>
      <c r="W51" s="149">
        <v>2155.2600000000002</v>
      </c>
      <c r="X51" s="149">
        <v>1</v>
      </c>
      <c r="Y51" s="149">
        <v>2497.92</v>
      </c>
    </row>
    <row r="52" spans="1:25">
      <c r="A52" s="1536"/>
      <c r="B52" s="1536"/>
      <c r="C52" s="263" t="s">
        <v>727</v>
      </c>
      <c r="D52" s="266">
        <v>5</v>
      </c>
      <c r="E52" s="149">
        <v>1311.6339999999998</v>
      </c>
      <c r="F52" s="177">
        <v>2</v>
      </c>
      <c r="G52" s="177">
        <v>35.18</v>
      </c>
      <c r="H52" s="149">
        <v>0</v>
      </c>
      <c r="I52" s="149">
        <v>0</v>
      </c>
      <c r="J52" s="480">
        <v>2</v>
      </c>
      <c r="K52" s="480">
        <v>35.18</v>
      </c>
      <c r="L52" s="149">
        <v>0</v>
      </c>
      <c r="M52" s="149">
        <v>0</v>
      </c>
      <c r="N52" s="149">
        <v>0</v>
      </c>
      <c r="O52" s="149">
        <v>0</v>
      </c>
      <c r="P52" s="149">
        <v>0</v>
      </c>
      <c r="Q52" s="149">
        <v>0</v>
      </c>
      <c r="R52" s="149">
        <v>0</v>
      </c>
      <c r="S52" s="149">
        <v>0</v>
      </c>
      <c r="T52" s="149">
        <v>0</v>
      </c>
      <c r="U52" s="149">
        <v>0</v>
      </c>
      <c r="V52" s="149">
        <v>0</v>
      </c>
      <c r="W52" s="149">
        <v>0</v>
      </c>
      <c r="X52" s="149">
        <v>0</v>
      </c>
      <c r="Y52" s="149">
        <v>0</v>
      </c>
    </row>
    <row r="53" spans="1:25">
      <c r="A53" s="1535" t="s">
        <v>756</v>
      </c>
      <c r="B53" s="1535" t="s">
        <v>756</v>
      </c>
      <c r="C53" s="263" t="s">
        <v>728</v>
      </c>
      <c r="D53" s="266">
        <v>0</v>
      </c>
      <c r="E53" s="149">
        <v>0</v>
      </c>
      <c r="F53" s="177">
        <v>0</v>
      </c>
      <c r="G53" s="177">
        <v>0</v>
      </c>
      <c r="H53" s="149">
        <v>0</v>
      </c>
      <c r="I53" s="149">
        <v>0</v>
      </c>
      <c r="J53" s="480">
        <v>0</v>
      </c>
      <c r="K53" s="480">
        <v>0</v>
      </c>
      <c r="L53" s="149">
        <v>0</v>
      </c>
      <c r="M53" s="149">
        <v>0</v>
      </c>
      <c r="N53" s="149">
        <v>0</v>
      </c>
      <c r="O53" s="149">
        <v>0</v>
      </c>
      <c r="P53" s="149">
        <v>0</v>
      </c>
      <c r="Q53" s="149">
        <v>0</v>
      </c>
      <c r="R53" s="149">
        <v>0</v>
      </c>
      <c r="S53" s="149">
        <v>0</v>
      </c>
      <c r="T53" s="149">
        <v>0</v>
      </c>
      <c r="U53" s="149">
        <v>0</v>
      </c>
      <c r="V53" s="149">
        <v>0</v>
      </c>
      <c r="W53" s="149">
        <v>0</v>
      </c>
      <c r="X53" s="149">
        <v>0</v>
      </c>
      <c r="Y53" s="149">
        <v>0</v>
      </c>
    </row>
    <row r="54" spans="1:25">
      <c r="A54" s="1537"/>
      <c r="B54" s="1537"/>
      <c r="C54" s="263" t="s">
        <v>729</v>
      </c>
      <c r="D54" s="266">
        <v>13</v>
      </c>
      <c r="E54" s="149">
        <v>1336.1109836000001</v>
      </c>
      <c r="F54" s="177">
        <v>11</v>
      </c>
      <c r="G54" s="177">
        <v>2524.64788</v>
      </c>
      <c r="H54" s="149">
        <v>1</v>
      </c>
      <c r="I54" s="149">
        <v>5.6</v>
      </c>
      <c r="J54" s="480">
        <v>2</v>
      </c>
      <c r="K54" s="480">
        <v>136.64580000000001</v>
      </c>
      <c r="L54" s="149">
        <v>0</v>
      </c>
      <c r="M54" s="149">
        <v>0</v>
      </c>
      <c r="N54" s="149">
        <v>0</v>
      </c>
      <c r="O54" s="149">
        <v>0</v>
      </c>
      <c r="P54" s="149">
        <v>2</v>
      </c>
      <c r="Q54" s="149">
        <v>77.070400000000006</v>
      </c>
      <c r="R54" s="149">
        <v>3</v>
      </c>
      <c r="S54" s="149">
        <v>1159.1399999999999</v>
      </c>
      <c r="T54" s="149">
        <v>2</v>
      </c>
      <c r="U54" s="149">
        <v>31.471679999999999</v>
      </c>
      <c r="V54" s="149">
        <v>1</v>
      </c>
      <c r="W54" s="149">
        <v>1114.72</v>
      </c>
      <c r="X54" s="149">
        <v>0</v>
      </c>
      <c r="Y54" s="149">
        <v>0</v>
      </c>
    </row>
    <row r="55" spans="1:25">
      <c r="A55" s="1537"/>
      <c r="B55" s="1537"/>
      <c r="C55" s="263" t="s">
        <v>730</v>
      </c>
      <c r="D55" s="266">
        <v>1</v>
      </c>
      <c r="E55" s="149">
        <v>2800</v>
      </c>
      <c r="F55" s="177">
        <v>1</v>
      </c>
      <c r="G55" s="177">
        <v>28</v>
      </c>
      <c r="H55" s="149">
        <v>0</v>
      </c>
      <c r="I55" s="149">
        <v>0</v>
      </c>
      <c r="J55" s="480">
        <v>1</v>
      </c>
      <c r="K55" s="480">
        <v>28</v>
      </c>
      <c r="L55" s="149">
        <v>0</v>
      </c>
      <c r="M55" s="149">
        <v>0</v>
      </c>
      <c r="N55" s="149">
        <v>0</v>
      </c>
      <c r="O55" s="149">
        <v>0</v>
      </c>
      <c r="P55" s="149">
        <v>0</v>
      </c>
      <c r="Q55" s="149">
        <v>0</v>
      </c>
      <c r="R55" s="149">
        <v>0</v>
      </c>
      <c r="S55" s="149">
        <v>0</v>
      </c>
      <c r="T55" s="149">
        <v>0</v>
      </c>
      <c r="U55" s="149">
        <v>0</v>
      </c>
      <c r="V55" s="149">
        <v>0</v>
      </c>
      <c r="W55" s="149">
        <v>0</v>
      </c>
      <c r="X55" s="149">
        <v>0</v>
      </c>
      <c r="Y55" s="149">
        <v>0</v>
      </c>
    </row>
    <row r="56" spans="1:25">
      <c r="A56" s="1537"/>
      <c r="B56" s="1537"/>
      <c r="C56" s="263" t="s">
        <v>731</v>
      </c>
      <c r="D56" s="266">
        <v>19</v>
      </c>
      <c r="E56" s="149">
        <v>1437.8788473000002</v>
      </c>
      <c r="F56" s="177">
        <v>31</v>
      </c>
      <c r="G56" s="177">
        <v>6001.6803165400006</v>
      </c>
      <c r="H56" s="149">
        <v>2</v>
      </c>
      <c r="I56" s="149">
        <v>28.043999999999997</v>
      </c>
      <c r="J56" s="480">
        <v>4</v>
      </c>
      <c r="K56" s="480">
        <v>700.16846780000003</v>
      </c>
      <c r="L56" s="149">
        <v>4</v>
      </c>
      <c r="M56" s="149">
        <v>269.46960000000001</v>
      </c>
      <c r="N56" s="149">
        <v>3</v>
      </c>
      <c r="O56" s="149">
        <v>99.226189599999998</v>
      </c>
      <c r="P56" s="149">
        <v>4</v>
      </c>
      <c r="Q56" s="149">
        <v>177.17401133999999</v>
      </c>
      <c r="R56" s="149">
        <v>2</v>
      </c>
      <c r="S56" s="149">
        <v>142.24</v>
      </c>
      <c r="T56" s="149">
        <v>5</v>
      </c>
      <c r="U56" s="149">
        <v>150.95861499999998</v>
      </c>
      <c r="V56" s="149">
        <v>2</v>
      </c>
      <c r="W56" s="149">
        <v>58.44</v>
      </c>
      <c r="X56" s="149">
        <v>5</v>
      </c>
      <c r="Y56" s="149">
        <v>4375.9594328000003</v>
      </c>
    </row>
    <row r="57" spans="1:25">
      <c r="A57" s="1536"/>
      <c r="B57" s="1536"/>
      <c r="C57" s="263" t="s">
        <v>732</v>
      </c>
      <c r="D57" s="266">
        <v>0</v>
      </c>
      <c r="E57" s="149">
        <v>0</v>
      </c>
      <c r="F57" s="177">
        <v>0</v>
      </c>
      <c r="G57" s="177">
        <v>0</v>
      </c>
      <c r="H57" s="149">
        <v>0</v>
      </c>
      <c r="I57" s="149">
        <v>0</v>
      </c>
      <c r="J57" s="480">
        <v>0</v>
      </c>
      <c r="K57" s="480">
        <v>0</v>
      </c>
      <c r="L57" s="149">
        <v>0</v>
      </c>
      <c r="M57" s="149">
        <v>0</v>
      </c>
      <c r="N57" s="149">
        <v>0</v>
      </c>
      <c r="O57" s="149">
        <v>0</v>
      </c>
      <c r="P57" s="149">
        <v>0</v>
      </c>
      <c r="Q57" s="149">
        <v>0</v>
      </c>
      <c r="R57" s="149">
        <v>0</v>
      </c>
      <c r="S57" s="149">
        <v>0</v>
      </c>
      <c r="T57" s="149">
        <v>0</v>
      </c>
      <c r="U57" s="149">
        <v>0</v>
      </c>
      <c r="V57" s="149">
        <v>0</v>
      </c>
      <c r="W57" s="149">
        <v>0</v>
      </c>
      <c r="X57" s="149">
        <v>0</v>
      </c>
      <c r="Y57" s="149">
        <v>0</v>
      </c>
    </row>
    <row r="58" spans="1:25">
      <c r="A58" s="1535" t="s">
        <v>757</v>
      </c>
      <c r="B58" s="1535" t="s">
        <v>757</v>
      </c>
      <c r="C58" s="263" t="s">
        <v>733</v>
      </c>
      <c r="D58" s="266">
        <v>4</v>
      </c>
      <c r="E58" s="149">
        <v>134.93</v>
      </c>
      <c r="F58" s="177">
        <v>4</v>
      </c>
      <c r="G58" s="177">
        <v>22724.9899993</v>
      </c>
      <c r="H58" s="149">
        <v>2</v>
      </c>
      <c r="I58" s="149">
        <v>22274.999999299998</v>
      </c>
      <c r="J58" s="480">
        <v>0</v>
      </c>
      <c r="K58" s="480">
        <v>0</v>
      </c>
      <c r="L58" s="149">
        <v>0</v>
      </c>
      <c r="M58" s="149">
        <v>0</v>
      </c>
      <c r="N58" s="149">
        <v>2</v>
      </c>
      <c r="O58" s="149">
        <v>449.99</v>
      </c>
      <c r="P58" s="149">
        <v>0</v>
      </c>
      <c r="Q58" s="149">
        <v>0</v>
      </c>
      <c r="R58" s="149">
        <v>0</v>
      </c>
      <c r="S58" s="149">
        <v>0</v>
      </c>
      <c r="T58" s="149">
        <v>0</v>
      </c>
      <c r="U58" s="149">
        <v>0</v>
      </c>
      <c r="V58" s="149">
        <v>0</v>
      </c>
      <c r="W58" s="149">
        <v>0</v>
      </c>
      <c r="X58" s="149">
        <v>0</v>
      </c>
      <c r="Y58" s="149">
        <v>0</v>
      </c>
    </row>
    <row r="59" spans="1:25">
      <c r="A59" s="1536"/>
      <c r="B59" s="1536"/>
      <c r="C59" s="263" t="s">
        <v>734</v>
      </c>
      <c r="D59" s="266">
        <v>0</v>
      </c>
      <c r="E59" s="149">
        <v>0</v>
      </c>
      <c r="F59" s="177">
        <v>0</v>
      </c>
      <c r="G59" s="177">
        <v>0</v>
      </c>
      <c r="H59" s="149">
        <v>0</v>
      </c>
      <c r="I59" s="149">
        <v>0</v>
      </c>
      <c r="J59" s="480">
        <v>0</v>
      </c>
      <c r="K59" s="480">
        <v>0</v>
      </c>
      <c r="L59" s="149">
        <v>0</v>
      </c>
      <c r="M59" s="149">
        <v>0</v>
      </c>
      <c r="N59" s="149">
        <v>0</v>
      </c>
      <c r="O59" s="149">
        <v>0</v>
      </c>
      <c r="P59" s="149">
        <v>0</v>
      </c>
      <c r="Q59" s="149">
        <v>0</v>
      </c>
      <c r="R59" s="149">
        <v>0</v>
      </c>
      <c r="S59" s="149">
        <v>0</v>
      </c>
      <c r="T59" s="149">
        <v>0</v>
      </c>
      <c r="U59" s="149">
        <v>0</v>
      </c>
      <c r="V59" s="149">
        <v>0</v>
      </c>
      <c r="W59" s="149">
        <v>0</v>
      </c>
      <c r="X59" s="149">
        <v>0</v>
      </c>
      <c r="Y59" s="149">
        <v>0</v>
      </c>
    </row>
    <row r="60" spans="1:25">
      <c r="A60" s="1535" t="s">
        <v>758</v>
      </c>
      <c r="B60" s="269" t="s">
        <v>145</v>
      </c>
      <c r="C60" s="263" t="s">
        <v>735</v>
      </c>
      <c r="D60" s="266">
        <v>3</v>
      </c>
      <c r="E60" s="149">
        <v>273.99879440000001</v>
      </c>
      <c r="F60" s="177">
        <v>3</v>
      </c>
      <c r="G60" s="177">
        <v>10298.300651</v>
      </c>
      <c r="H60" s="149">
        <v>0</v>
      </c>
      <c r="I60" s="149">
        <v>0</v>
      </c>
      <c r="J60" s="480">
        <v>0</v>
      </c>
      <c r="K60" s="480">
        <v>0</v>
      </c>
      <c r="L60" s="149">
        <v>0</v>
      </c>
      <c r="M60" s="149">
        <v>0</v>
      </c>
      <c r="N60" s="149">
        <v>0</v>
      </c>
      <c r="O60" s="149">
        <v>0</v>
      </c>
      <c r="P60" s="149">
        <v>1</v>
      </c>
      <c r="Q60" s="149">
        <v>48.300651000000002</v>
      </c>
      <c r="R60" s="149">
        <v>1</v>
      </c>
      <c r="S60" s="149">
        <v>250</v>
      </c>
      <c r="T60" s="149">
        <v>0</v>
      </c>
      <c r="U60" s="149">
        <v>0</v>
      </c>
      <c r="V60" s="149">
        <v>1</v>
      </c>
      <c r="W60" s="149">
        <v>10000</v>
      </c>
      <c r="X60" s="149">
        <v>0</v>
      </c>
      <c r="Y60" s="149">
        <v>0</v>
      </c>
    </row>
    <row r="61" spans="1:25">
      <c r="A61" s="1536"/>
      <c r="B61" s="269" t="s">
        <v>758</v>
      </c>
      <c r="C61" s="263" t="s">
        <v>736</v>
      </c>
      <c r="D61" s="266">
        <v>4</v>
      </c>
      <c r="E61" s="149">
        <v>435.47</v>
      </c>
      <c r="F61" s="177">
        <v>9</v>
      </c>
      <c r="G61" s="177">
        <v>1582.5361600000001</v>
      </c>
      <c r="H61" s="149">
        <v>0</v>
      </c>
      <c r="I61" s="149">
        <v>0</v>
      </c>
      <c r="J61" s="480">
        <v>0</v>
      </c>
      <c r="K61" s="480">
        <v>0</v>
      </c>
      <c r="L61" s="149">
        <v>2</v>
      </c>
      <c r="M61" s="149">
        <v>82.223199999999991</v>
      </c>
      <c r="N61" s="149">
        <v>2</v>
      </c>
      <c r="O61" s="149">
        <v>112.48295999999999</v>
      </c>
      <c r="P61" s="149">
        <v>0</v>
      </c>
      <c r="Q61" s="149">
        <v>0</v>
      </c>
      <c r="R61" s="149">
        <v>1</v>
      </c>
      <c r="S61" s="149">
        <v>51.2</v>
      </c>
      <c r="T61" s="149">
        <v>0</v>
      </c>
      <c r="U61" s="149">
        <v>0</v>
      </c>
      <c r="V61" s="149">
        <v>1</v>
      </c>
      <c r="W61" s="149">
        <v>650.29999999999995</v>
      </c>
      <c r="X61" s="149">
        <v>3</v>
      </c>
      <c r="Y61" s="149">
        <v>686.33</v>
      </c>
    </row>
    <row r="62" spans="1:25">
      <c r="A62" s="269" t="s">
        <v>759</v>
      </c>
      <c r="B62" s="269" t="s">
        <v>759</v>
      </c>
      <c r="C62" s="263" t="s">
        <v>737</v>
      </c>
      <c r="D62" s="266">
        <v>0</v>
      </c>
      <c r="E62" s="149">
        <v>0</v>
      </c>
      <c r="F62" s="177">
        <v>1</v>
      </c>
      <c r="G62" s="177">
        <v>6.96</v>
      </c>
      <c r="H62" s="149">
        <v>0</v>
      </c>
      <c r="I62" s="149">
        <v>0</v>
      </c>
      <c r="J62" s="480">
        <v>0</v>
      </c>
      <c r="K62" s="480">
        <v>0</v>
      </c>
      <c r="L62" s="149">
        <v>1</v>
      </c>
      <c r="M62" s="149">
        <v>6.96</v>
      </c>
      <c r="N62" s="149">
        <v>0</v>
      </c>
      <c r="O62" s="149">
        <v>0</v>
      </c>
      <c r="P62" s="149">
        <v>0</v>
      </c>
      <c r="Q62" s="149">
        <v>0</v>
      </c>
      <c r="R62" s="149">
        <v>0</v>
      </c>
      <c r="S62" s="149">
        <v>0</v>
      </c>
      <c r="T62" s="149">
        <v>0</v>
      </c>
      <c r="U62" s="149">
        <v>0</v>
      </c>
      <c r="V62" s="149">
        <v>0</v>
      </c>
      <c r="W62" s="149">
        <v>0</v>
      </c>
      <c r="X62" s="149">
        <v>0</v>
      </c>
      <c r="Y62" s="149">
        <v>0</v>
      </c>
    </row>
    <row r="63" spans="1:25">
      <c r="A63" s="161"/>
      <c r="B63" s="161"/>
      <c r="C63" s="284" t="s">
        <v>93</v>
      </c>
      <c r="D63" s="285">
        <v>340</v>
      </c>
      <c r="E63" s="286">
        <v>83092.516240000012</v>
      </c>
      <c r="F63" s="286">
        <v>368</v>
      </c>
      <c r="G63" s="286">
        <v>189017.14878696599</v>
      </c>
      <c r="H63" s="286">
        <v>35</v>
      </c>
      <c r="I63" s="286">
        <v>25370.5668319</v>
      </c>
      <c r="J63" s="286">
        <v>39</v>
      </c>
      <c r="K63" s="286">
        <v>12338.079472799998</v>
      </c>
      <c r="L63" s="286">
        <v>38</v>
      </c>
      <c r="M63" s="286">
        <v>3571.1979999999999</v>
      </c>
      <c r="N63" s="286">
        <v>42</v>
      </c>
      <c r="O63" s="286">
        <v>9001.1008531000007</v>
      </c>
      <c r="P63" s="286">
        <v>43</v>
      </c>
      <c r="Q63" s="286">
        <v>18815.442833906007</v>
      </c>
      <c r="R63" s="286">
        <v>58</v>
      </c>
      <c r="S63" s="286">
        <v>16883.401600000005</v>
      </c>
      <c r="T63" s="286">
        <v>47</v>
      </c>
      <c r="U63" s="286">
        <v>35653.238629040003</v>
      </c>
      <c r="V63" s="286">
        <v>18</v>
      </c>
      <c r="W63" s="286">
        <v>36265.503200000006</v>
      </c>
      <c r="X63" s="286">
        <v>48</v>
      </c>
      <c r="Y63" s="286">
        <v>31118.617366220002</v>
      </c>
    </row>
    <row r="64" spans="1:25" s="232" customFormat="1">
      <c r="A64" s="1"/>
      <c r="B64" s="1"/>
      <c r="C64" s="270"/>
      <c r="D64" s="271"/>
      <c r="E64" s="272"/>
      <c r="F64" s="325"/>
      <c r="G64" s="325"/>
      <c r="H64" s="272"/>
      <c r="I64" s="272"/>
      <c r="J64" s="236"/>
      <c r="K64" s="236"/>
    </row>
    <row r="65" spans="1:15" ht="15" customHeight="1">
      <c r="A65" s="262" t="s">
        <v>760</v>
      </c>
      <c r="B65" s="262"/>
      <c r="C65" s="262"/>
      <c r="D65" s="262"/>
      <c r="E65" s="262"/>
      <c r="F65" s="326"/>
      <c r="G65" s="326"/>
      <c r="H65" s="262"/>
      <c r="I65" s="262"/>
      <c r="J65" s="765"/>
      <c r="K65" s="765"/>
      <c r="L65" s="262"/>
      <c r="M65" s="262"/>
      <c r="N65" s="262"/>
      <c r="O65" s="262"/>
    </row>
    <row r="66" spans="1:15">
      <c r="A66" s="187" t="s">
        <v>1215</v>
      </c>
      <c r="H66" s="14"/>
      <c r="I66" s="14"/>
    </row>
  </sheetData>
  <sortState ref="A4:G26">
    <sortCondition ref="A4:A26"/>
  </sortState>
  <mergeCells count="39">
    <mergeCell ref="X2:Y2"/>
    <mergeCell ref="N2:O2"/>
    <mergeCell ref="P2:Q2"/>
    <mergeCell ref="R2:S2"/>
    <mergeCell ref="T2:U2"/>
    <mergeCell ref="V2:W2"/>
    <mergeCell ref="J2:K2"/>
    <mergeCell ref="A14:A24"/>
    <mergeCell ref="B14:B15"/>
    <mergeCell ref="B18:B20"/>
    <mergeCell ref="B22:B24"/>
    <mergeCell ref="A25:A28"/>
    <mergeCell ref="B25:B28"/>
    <mergeCell ref="H2:I2"/>
    <mergeCell ref="A4:A13"/>
    <mergeCell ref="B4:B5"/>
    <mergeCell ref="B6:B7"/>
    <mergeCell ref="B8:B12"/>
    <mergeCell ref="A2:A3"/>
    <mergeCell ref="D2:E2"/>
    <mergeCell ref="F2:G2"/>
    <mergeCell ref="B2:B3"/>
    <mergeCell ref="C2:C3"/>
    <mergeCell ref="L2:M2"/>
    <mergeCell ref="A58:A59"/>
    <mergeCell ref="B58:B59"/>
    <mergeCell ref="A60:A61"/>
    <mergeCell ref="A44:A49"/>
    <mergeCell ref="B45:B49"/>
    <mergeCell ref="A50:A52"/>
    <mergeCell ref="B50:B52"/>
    <mergeCell ref="A53:A57"/>
    <mergeCell ref="B53:B57"/>
    <mergeCell ref="A29:A35"/>
    <mergeCell ref="B29:B35"/>
    <mergeCell ref="A36:A40"/>
    <mergeCell ref="B36:B40"/>
    <mergeCell ref="A41:A43"/>
    <mergeCell ref="B41:B43"/>
  </mergeCells>
  <printOptions horizontalCentered="1"/>
  <pageMargins left="0.7" right="0.7" top="0.75" bottom="0.75" header="0.3" footer="0.3"/>
  <pageSetup paperSize="9" scale="90" fitToHeight="0" orientation="landscape" r:id="rId1"/>
  <rowBreaks count="1" manualBreakCount="1">
    <brk id="35"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U30"/>
  <sheetViews>
    <sheetView showGridLines="0" workbookViewId="0">
      <selection sqref="A1:Q1"/>
    </sheetView>
  </sheetViews>
  <sheetFormatPr defaultRowHeight="15"/>
  <cols>
    <col min="1" max="1" width="13.140625" customWidth="1"/>
  </cols>
  <sheetData>
    <row r="1" spans="1:21">
      <c r="A1" s="1547" t="s">
        <v>4</v>
      </c>
      <c r="B1" s="1548"/>
      <c r="C1" s="1548"/>
      <c r="D1" s="1548"/>
      <c r="E1" s="1548"/>
      <c r="F1" s="1548"/>
      <c r="G1" s="1548"/>
      <c r="H1" s="1548"/>
      <c r="I1" s="1548"/>
      <c r="J1" s="1548"/>
      <c r="K1" s="1548"/>
      <c r="L1" s="1548"/>
      <c r="M1" s="1548"/>
      <c r="N1" s="1548"/>
      <c r="O1" s="1548"/>
      <c r="P1" s="1548"/>
      <c r="Q1" s="1549"/>
      <c r="R1" s="47"/>
      <c r="S1" s="47"/>
    </row>
    <row r="2" spans="1:21">
      <c r="A2" s="1550" t="s">
        <v>113</v>
      </c>
      <c r="B2" s="1552" t="s">
        <v>93</v>
      </c>
      <c r="C2" s="1552"/>
      <c r="D2" s="1552" t="s">
        <v>147</v>
      </c>
      <c r="E2" s="1552"/>
      <c r="F2" s="1552"/>
      <c r="G2" s="1552"/>
      <c r="H2" s="1552" t="s">
        <v>148</v>
      </c>
      <c r="I2" s="1552"/>
      <c r="J2" s="1552"/>
      <c r="K2" s="1552"/>
      <c r="L2" s="1552"/>
      <c r="M2" s="1552"/>
      <c r="N2" s="1552"/>
      <c r="O2" s="1552"/>
      <c r="P2" s="1552"/>
      <c r="Q2" s="1552"/>
      <c r="R2" s="48"/>
      <c r="S2" s="48"/>
    </row>
    <row r="3" spans="1:21">
      <c r="A3" s="1551"/>
      <c r="B3" s="1553"/>
      <c r="C3" s="1553"/>
      <c r="D3" s="1553" t="s">
        <v>149</v>
      </c>
      <c r="E3" s="1553"/>
      <c r="F3" s="1553" t="s">
        <v>135</v>
      </c>
      <c r="G3" s="1553"/>
      <c r="H3" s="1553" t="s">
        <v>150</v>
      </c>
      <c r="I3" s="1553"/>
      <c r="J3" s="1553" t="s">
        <v>151</v>
      </c>
      <c r="K3" s="1553"/>
      <c r="L3" s="1553" t="s">
        <v>152</v>
      </c>
      <c r="M3" s="1553"/>
      <c r="N3" s="1553" t="s">
        <v>153</v>
      </c>
      <c r="O3" s="1553"/>
      <c r="P3" s="1553" t="s">
        <v>154</v>
      </c>
      <c r="Q3" s="1553"/>
      <c r="R3" s="48"/>
      <c r="S3" s="48"/>
    </row>
    <row r="4" spans="1:21" ht="30">
      <c r="A4" s="1551"/>
      <c r="B4" s="804" t="s">
        <v>138</v>
      </c>
      <c r="C4" s="804" t="s">
        <v>1204</v>
      </c>
      <c r="D4" s="804" t="s">
        <v>138</v>
      </c>
      <c r="E4" s="804" t="s">
        <v>1204</v>
      </c>
      <c r="F4" s="804" t="s">
        <v>138</v>
      </c>
      <c r="G4" s="804" t="s">
        <v>1204</v>
      </c>
      <c r="H4" s="804" t="s">
        <v>138</v>
      </c>
      <c r="I4" s="804" t="s">
        <v>1204</v>
      </c>
      <c r="J4" s="804" t="s">
        <v>138</v>
      </c>
      <c r="K4" s="804" t="s">
        <v>1204</v>
      </c>
      <c r="L4" s="804" t="s">
        <v>138</v>
      </c>
      <c r="M4" s="804" t="s">
        <v>1204</v>
      </c>
      <c r="N4" s="804" t="s">
        <v>138</v>
      </c>
      <c r="O4" s="804" t="s">
        <v>1204</v>
      </c>
      <c r="P4" s="804" t="s">
        <v>138</v>
      </c>
      <c r="Q4" s="804" t="s">
        <v>1204</v>
      </c>
      <c r="R4" s="49"/>
      <c r="S4" s="49"/>
    </row>
    <row r="5" spans="1:21">
      <c r="A5" s="281" t="s">
        <v>476</v>
      </c>
      <c r="B5" s="240">
        <v>340</v>
      </c>
      <c r="C5" s="240">
        <v>83091.975847599984</v>
      </c>
      <c r="D5" s="240">
        <v>337</v>
      </c>
      <c r="E5" s="240">
        <v>80426.091544199997</v>
      </c>
      <c r="F5" s="240">
        <v>2</v>
      </c>
      <c r="G5" s="240">
        <v>2639.41</v>
      </c>
      <c r="H5" s="240">
        <v>72</v>
      </c>
      <c r="I5" s="240">
        <v>32405.593709199999</v>
      </c>
      <c r="J5" s="240">
        <v>16</v>
      </c>
      <c r="K5" s="240">
        <v>2306.4180996999999</v>
      </c>
      <c r="L5" s="240">
        <v>195</v>
      </c>
      <c r="M5" s="240">
        <v>37193.107738699997</v>
      </c>
      <c r="N5" s="240">
        <v>50</v>
      </c>
      <c r="O5" s="240">
        <v>10340.569020000001</v>
      </c>
      <c r="P5" s="240">
        <v>7</v>
      </c>
      <c r="Q5" s="240">
        <v>846.28728000000001</v>
      </c>
      <c r="R5" s="50"/>
      <c r="S5" s="50"/>
    </row>
    <row r="6" spans="1:21">
      <c r="A6" s="805" t="s">
        <v>674</v>
      </c>
      <c r="B6" s="181">
        <f t="shared" ref="B6:C12" si="0">SUM(H6,J6,L6,N6,P6)</f>
        <v>368</v>
      </c>
      <c r="C6" s="181">
        <f>SUM(I6,K6,M6,O6,Q6)</f>
        <v>189017.47214146599</v>
      </c>
      <c r="D6" s="182">
        <f t="shared" ref="D6:Q6" si="1">SUM(D7:D15)</f>
        <v>367</v>
      </c>
      <c r="E6" s="182">
        <f t="shared" si="1"/>
        <v>179014.86838916596</v>
      </c>
      <c r="F6" s="182">
        <f t="shared" si="1"/>
        <v>1</v>
      </c>
      <c r="G6" s="182">
        <f t="shared" si="1"/>
        <v>10000</v>
      </c>
      <c r="H6" s="182">
        <f t="shared" si="1"/>
        <v>83</v>
      </c>
      <c r="I6" s="182">
        <f t="shared" si="1"/>
        <v>40715.396665216002</v>
      </c>
      <c r="J6" s="182">
        <f t="shared" si="1"/>
        <v>28</v>
      </c>
      <c r="K6" s="182">
        <f t="shared" si="1"/>
        <v>7033.7843945599998</v>
      </c>
      <c r="L6" s="182">
        <f t="shared" si="1"/>
        <v>197</v>
      </c>
      <c r="M6" s="182">
        <f t="shared" si="1"/>
        <v>73439.269489129991</v>
      </c>
      <c r="N6" s="182">
        <f t="shared" si="1"/>
        <v>52</v>
      </c>
      <c r="O6" s="182">
        <f t="shared" si="1"/>
        <v>67147.546644260001</v>
      </c>
      <c r="P6" s="182">
        <f t="shared" si="1"/>
        <v>8</v>
      </c>
      <c r="Q6" s="182">
        <f t="shared" si="1"/>
        <v>681.47494829999994</v>
      </c>
      <c r="R6" s="51"/>
      <c r="S6" s="51"/>
    </row>
    <row r="7" spans="1:21">
      <c r="A7" s="137">
        <v>45412</v>
      </c>
      <c r="B7" s="135">
        <f t="shared" si="0"/>
        <v>35</v>
      </c>
      <c r="C7" s="135">
        <f t="shared" si="0"/>
        <v>25370.566831899996</v>
      </c>
      <c r="D7" s="135">
        <v>35</v>
      </c>
      <c r="E7" s="135">
        <v>25370.566831899996</v>
      </c>
      <c r="F7" s="135">
        <v>0</v>
      </c>
      <c r="G7" s="135">
        <v>0</v>
      </c>
      <c r="H7" s="135">
        <v>10</v>
      </c>
      <c r="I7" s="135">
        <v>4644.9488850000007</v>
      </c>
      <c r="J7" s="135">
        <v>0</v>
      </c>
      <c r="K7" s="135">
        <v>0</v>
      </c>
      <c r="L7" s="135">
        <v>22</v>
      </c>
      <c r="M7" s="135">
        <v>19527.236426899995</v>
      </c>
      <c r="N7" s="135">
        <v>3</v>
      </c>
      <c r="O7" s="135">
        <v>1198.3815200000001</v>
      </c>
      <c r="P7" s="135">
        <v>0</v>
      </c>
      <c r="Q7" s="135">
        <v>0</v>
      </c>
      <c r="R7" s="52"/>
      <c r="S7" s="52"/>
      <c r="T7" s="52"/>
      <c r="U7" s="52"/>
    </row>
    <row r="8" spans="1:21">
      <c r="A8" s="137">
        <v>45443</v>
      </c>
      <c r="B8" s="135">
        <f t="shared" si="0"/>
        <v>39</v>
      </c>
      <c r="C8" s="135">
        <f t="shared" si="0"/>
        <v>12338.4028273</v>
      </c>
      <c r="D8" s="135">
        <v>39</v>
      </c>
      <c r="E8" s="135">
        <v>12338.4028273</v>
      </c>
      <c r="F8" s="135">
        <v>0</v>
      </c>
      <c r="G8" s="135">
        <v>0</v>
      </c>
      <c r="H8" s="135">
        <v>6</v>
      </c>
      <c r="I8" s="135">
        <v>2234.4149838000003</v>
      </c>
      <c r="J8" s="135">
        <v>3</v>
      </c>
      <c r="K8" s="135">
        <v>426.58800000000002</v>
      </c>
      <c r="L8" s="135">
        <v>23</v>
      </c>
      <c r="M8" s="135">
        <v>4608.0137235000002</v>
      </c>
      <c r="N8" s="135">
        <v>6</v>
      </c>
      <c r="O8" s="135">
        <v>5026.2249999999995</v>
      </c>
      <c r="P8" s="135">
        <v>1</v>
      </c>
      <c r="Q8" s="135">
        <v>43.161119999999997</v>
      </c>
      <c r="R8" s="52"/>
      <c r="S8" s="52"/>
      <c r="T8" s="131"/>
      <c r="U8" s="131"/>
    </row>
    <row r="9" spans="1:21">
      <c r="A9" s="137">
        <v>45473</v>
      </c>
      <c r="B9" s="135">
        <f t="shared" si="0"/>
        <v>38</v>
      </c>
      <c r="C9" s="135">
        <f t="shared" si="0"/>
        <v>3571.1980000000003</v>
      </c>
      <c r="D9" s="135">
        <v>38</v>
      </c>
      <c r="E9" s="135">
        <v>3571.1980000000003</v>
      </c>
      <c r="F9" s="135">
        <v>0</v>
      </c>
      <c r="G9" s="135">
        <v>0</v>
      </c>
      <c r="H9" s="135">
        <v>7</v>
      </c>
      <c r="I9" s="135">
        <v>1299.5532000000001</v>
      </c>
      <c r="J9" s="135">
        <v>3</v>
      </c>
      <c r="K9" s="135">
        <v>87.91</v>
      </c>
      <c r="L9" s="135">
        <v>25</v>
      </c>
      <c r="M9" s="135">
        <v>1581.0903999999998</v>
      </c>
      <c r="N9" s="135">
        <v>2</v>
      </c>
      <c r="O9" s="135">
        <v>571.85</v>
      </c>
      <c r="P9" s="135">
        <v>1</v>
      </c>
      <c r="Q9" s="135">
        <v>30.7944</v>
      </c>
      <c r="R9" s="52"/>
      <c r="S9" s="52"/>
    </row>
    <row r="10" spans="1:21">
      <c r="A10" s="137">
        <v>45504</v>
      </c>
      <c r="B10" s="135">
        <f t="shared" si="0"/>
        <v>42</v>
      </c>
      <c r="C10" s="135">
        <f t="shared" si="0"/>
        <v>9001.1008530999989</v>
      </c>
      <c r="D10" s="135">
        <v>42</v>
      </c>
      <c r="E10" s="135">
        <v>9001.1008530999989</v>
      </c>
      <c r="F10" s="135">
        <v>0</v>
      </c>
      <c r="G10" s="135">
        <v>0</v>
      </c>
      <c r="H10" s="135">
        <v>12</v>
      </c>
      <c r="I10" s="135">
        <v>1603.3992968</v>
      </c>
      <c r="J10" s="135">
        <v>4</v>
      </c>
      <c r="K10" s="135">
        <v>199.82195999999999</v>
      </c>
      <c r="L10" s="135">
        <v>19</v>
      </c>
      <c r="M10" s="135">
        <v>4648.3601679999992</v>
      </c>
      <c r="N10" s="135">
        <v>4</v>
      </c>
      <c r="O10" s="135">
        <v>2296.33</v>
      </c>
      <c r="P10" s="135">
        <v>3</v>
      </c>
      <c r="Q10" s="135">
        <v>253.1894283</v>
      </c>
      <c r="R10" s="52"/>
      <c r="S10" s="52"/>
    </row>
    <row r="11" spans="1:21">
      <c r="A11" s="137">
        <v>45535</v>
      </c>
      <c r="B11" s="135">
        <f t="shared" si="0"/>
        <v>43</v>
      </c>
      <c r="C11" s="135">
        <f t="shared" si="0"/>
        <v>18815.442833906</v>
      </c>
      <c r="D11" s="135">
        <v>43</v>
      </c>
      <c r="E11" s="135">
        <v>18815.442833906</v>
      </c>
      <c r="F11" s="135">
        <v>0</v>
      </c>
      <c r="G11" s="135">
        <v>0</v>
      </c>
      <c r="H11" s="135">
        <v>12</v>
      </c>
      <c r="I11" s="135">
        <v>4205.4737630659993</v>
      </c>
      <c r="J11" s="135">
        <v>4</v>
      </c>
      <c r="K11" s="135">
        <v>3079.2996358</v>
      </c>
      <c r="L11" s="135">
        <v>20</v>
      </c>
      <c r="M11" s="135">
        <v>5101.5248965399996</v>
      </c>
      <c r="N11" s="135">
        <v>7</v>
      </c>
      <c r="O11" s="135">
        <v>6429.1445384999997</v>
      </c>
      <c r="P11" s="135">
        <v>0</v>
      </c>
      <c r="Q11" s="135">
        <v>0</v>
      </c>
      <c r="R11" s="52"/>
      <c r="S11" s="52"/>
    </row>
    <row r="12" spans="1:21">
      <c r="A12" s="137">
        <v>45565</v>
      </c>
      <c r="B12" s="135">
        <f t="shared" si="0"/>
        <v>58</v>
      </c>
      <c r="C12" s="135">
        <f t="shared" si="0"/>
        <v>16883.401600000001</v>
      </c>
      <c r="D12" s="135">
        <v>58</v>
      </c>
      <c r="E12" s="135">
        <v>16883</v>
      </c>
      <c r="F12" s="135">
        <v>0</v>
      </c>
      <c r="G12" s="135">
        <v>0</v>
      </c>
      <c r="H12" s="135">
        <v>12</v>
      </c>
      <c r="I12" s="135">
        <v>1145.6599999999999</v>
      </c>
      <c r="J12" s="135">
        <v>8</v>
      </c>
      <c r="K12" s="135">
        <v>1936.9567999999999</v>
      </c>
      <c r="L12" s="135">
        <v>24</v>
      </c>
      <c r="M12" s="135">
        <v>9076.484800000002</v>
      </c>
      <c r="N12" s="135">
        <v>12</v>
      </c>
      <c r="O12" s="135">
        <v>4408.5099999999993</v>
      </c>
      <c r="P12" s="135">
        <v>2</v>
      </c>
      <c r="Q12" s="135">
        <v>315.78999999999996</v>
      </c>
      <c r="R12" s="52"/>
      <c r="S12" s="52"/>
    </row>
    <row r="13" spans="1:21">
      <c r="A13" s="137">
        <v>45596</v>
      </c>
      <c r="B13" s="135">
        <f t="shared" ref="B13:C15" si="2">SUM(H13,J13,L13,N13,P13)</f>
        <v>47</v>
      </c>
      <c r="C13" s="135">
        <f t="shared" si="2"/>
        <v>35653.238629040003</v>
      </c>
      <c r="D13" s="135">
        <v>47</v>
      </c>
      <c r="E13" s="135">
        <v>35651.168629039996</v>
      </c>
      <c r="F13" s="135">
        <v>0</v>
      </c>
      <c r="G13" s="135">
        <v>0</v>
      </c>
      <c r="H13" s="135">
        <v>11</v>
      </c>
      <c r="I13" s="135">
        <v>1057.9405416499999</v>
      </c>
      <c r="J13" s="135">
        <v>1</v>
      </c>
      <c r="K13" s="135">
        <v>22.471679999999999</v>
      </c>
      <c r="L13" s="135">
        <v>30</v>
      </c>
      <c r="M13" s="135">
        <v>5965.2386873899995</v>
      </c>
      <c r="N13" s="135">
        <v>5</v>
      </c>
      <c r="O13" s="135">
        <v>28607.58772</v>
      </c>
      <c r="P13" s="135">
        <v>0</v>
      </c>
      <c r="Q13" s="135">
        <v>0</v>
      </c>
      <c r="R13" s="52"/>
      <c r="S13" s="52"/>
    </row>
    <row r="14" spans="1:21">
      <c r="A14" s="137">
        <v>45626</v>
      </c>
      <c r="B14" s="135">
        <f t="shared" si="2"/>
        <v>18</v>
      </c>
      <c r="C14" s="135">
        <f t="shared" si="2"/>
        <v>36265.503199999999</v>
      </c>
      <c r="D14" s="135">
        <v>17</v>
      </c>
      <c r="E14" s="135">
        <v>26265.371047699999</v>
      </c>
      <c r="F14" s="135">
        <v>1</v>
      </c>
      <c r="G14" s="135">
        <v>10000</v>
      </c>
      <c r="H14" s="135">
        <v>5</v>
      </c>
      <c r="I14" s="135">
        <v>15779.64</v>
      </c>
      <c r="J14" s="135">
        <v>1</v>
      </c>
      <c r="K14" s="135">
        <v>42.22</v>
      </c>
      <c r="L14" s="135">
        <v>8</v>
      </c>
      <c r="M14" s="135">
        <v>5695.8131999999996</v>
      </c>
      <c r="N14" s="135">
        <v>4</v>
      </c>
      <c r="O14" s="135">
        <v>14747.83</v>
      </c>
      <c r="P14" s="135">
        <v>0</v>
      </c>
      <c r="Q14" s="135">
        <v>0</v>
      </c>
      <c r="R14" s="52"/>
      <c r="S14" s="52"/>
    </row>
    <row r="15" spans="1:21">
      <c r="A15" s="137" t="s">
        <v>1452</v>
      </c>
      <c r="B15" s="135">
        <f t="shared" si="2"/>
        <v>48</v>
      </c>
      <c r="C15" s="135">
        <f t="shared" si="2"/>
        <v>31118.617366220002</v>
      </c>
      <c r="D15" s="135">
        <v>48</v>
      </c>
      <c r="E15" s="135">
        <v>31118.617366220002</v>
      </c>
      <c r="F15" s="135">
        <v>0</v>
      </c>
      <c r="G15" s="135">
        <v>0</v>
      </c>
      <c r="H15" s="135">
        <v>8</v>
      </c>
      <c r="I15" s="135">
        <v>8744.3659949000012</v>
      </c>
      <c r="J15" s="135">
        <v>4</v>
      </c>
      <c r="K15" s="135">
        <v>1238.5163187599999</v>
      </c>
      <c r="L15" s="135">
        <v>26</v>
      </c>
      <c r="M15" s="135">
        <v>17235.507186800001</v>
      </c>
      <c r="N15" s="135">
        <v>9</v>
      </c>
      <c r="O15" s="135">
        <v>3861.6878657600005</v>
      </c>
      <c r="P15" s="135">
        <v>1</v>
      </c>
      <c r="Q15" s="135">
        <v>38.54</v>
      </c>
      <c r="R15" s="52"/>
      <c r="S15" s="52"/>
    </row>
    <row r="16" spans="1:21" s="232" customFormat="1">
      <c r="A16" s="413" t="s">
        <v>1422</v>
      </c>
      <c r="B16" s="414"/>
      <c r="C16" s="414"/>
      <c r="D16" s="414"/>
      <c r="E16" s="414"/>
      <c r="F16" s="414"/>
      <c r="G16" s="414"/>
      <c r="H16" s="414"/>
      <c r="I16" s="414"/>
      <c r="J16" s="414"/>
      <c r="K16" s="414"/>
      <c r="L16" s="414"/>
      <c r="M16" s="414"/>
      <c r="N16" s="414"/>
      <c r="O16" s="414"/>
      <c r="P16" s="414"/>
      <c r="Q16" s="414"/>
      <c r="R16" s="52"/>
      <c r="S16" s="52"/>
    </row>
    <row r="17" spans="1:19">
      <c r="A17" s="1546" t="s">
        <v>146</v>
      </c>
      <c r="B17" s="1546"/>
      <c r="C17" s="1546"/>
      <c r="D17" s="1546"/>
      <c r="E17" s="1546"/>
      <c r="F17" s="1546"/>
      <c r="G17" s="1546"/>
      <c r="H17" s="1546"/>
      <c r="I17" s="1546"/>
      <c r="J17" s="53"/>
      <c r="K17" s="54"/>
      <c r="L17" s="53"/>
      <c r="M17" s="54"/>
      <c r="N17" s="53"/>
      <c r="O17" s="54"/>
      <c r="P17" s="53"/>
      <c r="Q17" s="54"/>
      <c r="R17" s="15"/>
      <c r="S17" s="15"/>
    </row>
    <row r="18" spans="1:19">
      <c r="A18" s="1545" t="s">
        <v>1215</v>
      </c>
      <c r="B18" s="1545"/>
      <c r="C18" s="19"/>
      <c r="D18" s="55"/>
      <c r="E18" s="55"/>
      <c r="F18" s="55"/>
      <c r="G18" s="55"/>
      <c r="H18" s="55"/>
      <c r="I18" s="55"/>
      <c r="J18" s="53"/>
      <c r="N18" s="53"/>
      <c r="O18" s="54"/>
      <c r="P18" s="53"/>
      <c r="Q18" s="53"/>
      <c r="R18" s="53"/>
      <c r="S18" s="53"/>
    </row>
    <row r="19" spans="1:19">
      <c r="A19" s="331"/>
      <c r="B19" s="53"/>
      <c r="C19" s="54"/>
      <c r="D19" s="53"/>
      <c r="E19" s="54"/>
      <c r="F19" s="53"/>
      <c r="G19" s="53"/>
      <c r="H19" s="53"/>
      <c r="I19" s="53"/>
      <c r="J19" s="53"/>
      <c r="N19" s="53"/>
      <c r="O19" s="54"/>
      <c r="P19" s="53"/>
      <c r="Q19" s="53"/>
      <c r="R19" s="53"/>
      <c r="S19" s="53"/>
    </row>
    <row r="20" spans="1:19">
      <c r="A20" s="1545"/>
      <c r="B20" s="1545"/>
      <c r="C20" s="1545"/>
      <c r="D20" s="1545"/>
      <c r="E20" s="57"/>
      <c r="F20" s="53"/>
      <c r="G20" s="53"/>
      <c r="H20" s="53"/>
      <c r="I20" s="53"/>
      <c r="J20" s="53"/>
      <c r="N20" s="58"/>
      <c r="O20" s="58"/>
      <c r="P20" s="58"/>
      <c r="Q20" s="58"/>
      <c r="R20" s="59"/>
      <c r="S20" s="59"/>
    </row>
    <row r="21" spans="1:19">
      <c r="A21" s="56"/>
      <c r="B21" s="57"/>
      <c r="C21" s="57"/>
      <c r="D21" s="57"/>
      <c r="E21" s="57"/>
      <c r="F21" s="7"/>
      <c r="G21" s="7"/>
      <c r="H21" s="60"/>
      <c r="I21" s="57"/>
      <c r="J21" s="57"/>
      <c r="N21" s="57"/>
      <c r="O21" s="57"/>
      <c r="P21" s="7"/>
      <c r="Q21" s="7"/>
      <c r="R21" s="7"/>
      <c r="S21" s="7"/>
    </row>
    <row r="22" spans="1:19">
      <c r="A22" s="56"/>
      <c r="B22" s="57"/>
      <c r="C22" s="61"/>
      <c r="D22" s="57"/>
      <c r="E22" s="61"/>
      <c r="F22" s="61"/>
      <c r="G22" s="61"/>
      <c r="H22" s="57"/>
      <c r="I22" s="61"/>
      <c r="J22" s="57"/>
      <c r="N22" s="57"/>
      <c r="O22" s="61"/>
      <c r="P22" s="57"/>
      <c r="Q22" s="61"/>
      <c r="R22" s="61"/>
      <c r="S22" s="61"/>
    </row>
    <row r="23" spans="1:19">
      <c r="A23" s="56"/>
      <c r="B23" s="57"/>
      <c r="C23" s="61"/>
      <c r="D23" s="57"/>
      <c r="E23" s="61"/>
      <c r="F23" s="61"/>
      <c r="G23" s="61"/>
      <c r="H23" s="57"/>
      <c r="I23" s="61"/>
      <c r="J23" s="57"/>
      <c r="K23" s="61"/>
      <c r="L23" s="57"/>
      <c r="M23" s="61"/>
      <c r="N23" s="57"/>
      <c r="O23" s="61"/>
      <c r="P23" s="57"/>
      <c r="Q23" s="61"/>
      <c r="R23" s="61"/>
      <c r="S23" s="61"/>
    </row>
    <row r="24" spans="1:19">
      <c r="A24" s="46"/>
      <c r="B24" s="62"/>
      <c r="C24" s="52"/>
      <c r="D24" s="62"/>
      <c r="E24" s="52"/>
      <c r="F24" s="52"/>
      <c r="G24" s="52"/>
      <c r="H24" s="62"/>
      <c r="I24" s="52"/>
      <c r="J24" s="62"/>
      <c r="K24" s="52"/>
      <c r="L24" s="62"/>
      <c r="M24" s="52"/>
      <c r="N24" s="62"/>
      <c r="O24" s="52"/>
      <c r="P24" s="62"/>
      <c r="Q24" s="52"/>
      <c r="R24" s="52"/>
      <c r="S24" s="52"/>
    </row>
    <row r="25" spans="1:19">
      <c r="A25" s="46"/>
      <c r="B25" s="62"/>
      <c r="C25" s="52"/>
      <c r="D25" s="62"/>
      <c r="E25" s="52"/>
      <c r="F25" s="52"/>
      <c r="G25" s="52"/>
      <c r="H25" s="62"/>
      <c r="I25" s="52"/>
      <c r="J25" s="62"/>
      <c r="K25" s="52"/>
      <c r="L25" s="62"/>
      <c r="M25" s="52"/>
      <c r="N25" s="62"/>
      <c r="O25" s="52"/>
      <c r="P25" s="62"/>
      <c r="Q25" s="52"/>
      <c r="R25" s="52"/>
      <c r="S25" s="52"/>
    </row>
    <row r="26" spans="1:19">
      <c r="A26" s="46"/>
      <c r="B26" s="62"/>
      <c r="C26" s="52"/>
      <c r="D26" s="62"/>
      <c r="E26" s="52"/>
      <c r="F26" s="52"/>
      <c r="G26" s="52"/>
      <c r="H26" s="62"/>
      <c r="I26" s="52"/>
      <c r="J26" s="62"/>
      <c r="K26" s="52"/>
      <c r="L26" s="62"/>
      <c r="M26" s="52"/>
      <c r="N26" s="62"/>
      <c r="O26" s="52"/>
      <c r="P26" s="62"/>
      <c r="Q26" s="52"/>
      <c r="R26" s="52"/>
      <c r="S26" s="52"/>
    </row>
    <row r="28" spans="1:19">
      <c r="J28" s="63"/>
      <c r="K28" s="63"/>
      <c r="L28" s="63"/>
      <c r="M28" s="63"/>
      <c r="N28" s="63"/>
      <c r="O28" s="63"/>
      <c r="P28" s="63"/>
      <c r="Q28" s="63"/>
      <c r="R28" s="47"/>
      <c r="S28" s="47"/>
    </row>
    <row r="29" spans="1:19">
      <c r="J29" s="19"/>
      <c r="K29" s="19"/>
      <c r="L29" s="19"/>
      <c r="M29" s="63"/>
      <c r="N29" s="63"/>
      <c r="O29" s="63"/>
      <c r="P29" s="63"/>
      <c r="Q29" s="63"/>
      <c r="R29" s="47"/>
      <c r="S29" s="47"/>
    </row>
    <row r="30" spans="1:19">
      <c r="J30" s="63"/>
      <c r="K30" s="63"/>
      <c r="L30" s="63"/>
      <c r="M30" s="63"/>
      <c r="N30" s="63"/>
      <c r="O30" s="63"/>
      <c r="P30" s="63"/>
      <c r="Q30" s="63"/>
      <c r="R30" s="11"/>
    </row>
  </sheetData>
  <mergeCells count="15">
    <mergeCell ref="A20:D20"/>
    <mergeCell ref="A17:I17"/>
    <mergeCell ref="A18:B18"/>
    <mergeCell ref="A1:Q1"/>
    <mergeCell ref="A2:A4"/>
    <mergeCell ref="B2:C3"/>
    <mergeCell ref="D2:G2"/>
    <mergeCell ref="H2:Q2"/>
    <mergeCell ref="D3:E3"/>
    <mergeCell ref="F3:G3"/>
    <mergeCell ref="H3:I3"/>
    <mergeCell ref="J3:K3"/>
    <mergeCell ref="L3:M3"/>
    <mergeCell ref="N3:O3"/>
    <mergeCell ref="P3:Q3"/>
  </mergeCells>
  <printOptions horizontalCentered="1"/>
  <pageMargins left="0.7" right="0.7" top="0.75" bottom="0.75" header="0.3" footer="0.3"/>
  <pageSetup paperSize="9"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2023-08-11 16:53:47</KDate>
  <Classification>SEBI-PUBLIC</Classification>
  <Subclassification/>
  <HostName>MUM0128007</HostName>
  <Domain_User>SEBINT/8007</Domain_User>
  <IPAdd>10.88.96.128</IPAdd>
  <FilePath>X:\Bulletin\2023 08 August\SEBI_Bulletin_August_2023.xlsx</FilePath>
  <KID>6C3C8C09061F638273696270073079</KID>
  <UniqueName/>
  <Suggested/>
  <Justification/>
</Klassify>
</file>

<file path=customXml/itemProps1.xml><?xml version="1.0" encoding="utf-8"?>
<ds:datastoreItem xmlns:ds="http://schemas.openxmlformats.org/officeDocument/2006/customXml" ds:itemID="{C763D44E-AA55-4E41-90D6-77D821A0F9D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75</vt:i4>
      </vt:variant>
      <vt:variant>
        <vt:lpstr>Named Ranges</vt:lpstr>
      </vt:variant>
      <vt:variant>
        <vt:i4>35</vt:i4>
      </vt:variant>
    </vt:vector>
  </HeadingPairs>
  <TitlesOfParts>
    <vt:vector size="110" baseType="lpstr">
      <vt:lpstr>Data Summary</vt:lpstr>
      <vt:lpstr>1</vt:lpstr>
      <vt:lpstr>2</vt:lpstr>
      <vt:lpstr>3</vt:lpstr>
      <vt:lpstr>4</vt:lpstr>
      <vt:lpstr>5</vt:lpstr>
      <vt:lpstr>6</vt:lpstr>
      <vt:lpstr>7</vt:lpstr>
      <vt:lpstr>8</vt:lpstr>
      <vt:lpstr>9</vt:lpstr>
      <vt:lpstr>10</vt:lpstr>
      <vt:lpstr>11</vt:lpstr>
      <vt:lpstr>12</vt:lpstr>
      <vt:lpstr>13 </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 </vt:lpstr>
      <vt:lpstr>62</vt:lpstr>
      <vt:lpstr>63</vt:lpstr>
      <vt:lpstr>64</vt:lpstr>
      <vt:lpstr>65</vt:lpstr>
      <vt:lpstr>66</vt:lpstr>
      <vt:lpstr>67</vt:lpstr>
      <vt:lpstr>68</vt:lpstr>
      <vt:lpstr>69</vt:lpstr>
      <vt:lpstr>70</vt:lpstr>
      <vt:lpstr>71</vt:lpstr>
      <vt:lpstr>72</vt:lpstr>
      <vt:lpstr>73</vt:lpstr>
      <vt:lpstr>74</vt:lpstr>
      <vt:lpstr>'1'!Print_Area</vt:lpstr>
      <vt:lpstr>'10'!Print_Area</vt:lpstr>
      <vt:lpstr>'11'!Print_Area</vt:lpstr>
      <vt:lpstr>'12'!Print_Area</vt:lpstr>
      <vt:lpstr>'14'!Print_Area</vt:lpstr>
      <vt:lpstr>'15'!Print_Area</vt:lpstr>
      <vt:lpstr>'16'!Print_Area</vt:lpstr>
      <vt:lpstr>'17'!Print_Area</vt:lpstr>
      <vt:lpstr>'18'!Print_Area</vt:lpstr>
      <vt:lpstr>'19'!Print_Area</vt:lpstr>
      <vt:lpstr>'2'!Print_Area</vt:lpstr>
      <vt:lpstr>'20'!Print_Area</vt:lpstr>
      <vt:lpstr>'21'!Print_Area</vt:lpstr>
      <vt:lpstr>'24'!Print_Area</vt:lpstr>
      <vt:lpstr>'3'!Print_Area</vt:lpstr>
      <vt:lpstr>'34'!Print_Area</vt:lpstr>
      <vt:lpstr>'35'!Print_Area</vt:lpstr>
      <vt:lpstr>'4'!Print_Area</vt:lpstr>
      <vt:lpstr>'49'!Print_Area</vt:lpstr>
      <vt:lpstr>'5'!Print_Area</vt:lpstr>
      <vt:lpstr>'53'!Print_Area</vt:lpstr>
      <vt:lpstr>'54'!Print_Area</vt:lpstr>
      <vt:lpstr>'55'!Print_Area</vt:lpstr>
      <vt:lpstr>'58'!Print_Area</vt:lpstr>
      <vt:lpstr>'64'!Print_Area</vt:lpstr>
      <vt:lpstr>'65'!Print_Area</vt:lpstr>
      <vt:lpstr>'66'!Print_Area</vt:lpstr>
      <vt:lpstr>'67'!Print_Area</vt:lpstr>
      <vt:lpstr>'68'!Print_Area</vt:lpstr>
      <vt:lpstr>'69'!Print_Area</vt:lpstr>
      <vt:lpstr>'7'!Print_Area</vt:lpstr>
      <vt:lpstr>'70'!Print_Area</vt:lpstr>
      <vt:lpstr>'74'!Print_Area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2025-01-24T09:55:09Z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SEBI-PUBLIC</vt:lpwstr>
  </property>
  <property fmtid="{D5CDD505-2E9C-101B-9397-08002B2CF9AE}" pid="3" name="Rules">
    <vt:lpwstr/>
  </property>
  <property fmtid="{D5CDD505-2E9C-101B-9397-08002B2CF9AE}" pid="4" name="KID">
    <vt:lpwstr>6C3C8C09061F638273696270073079</vt:lpwstr>
  </property>
</Properties>
</file>