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tabRatio="865" activeTab="13"/>
  </bookViews>
  <sheets>
    <sheet name="Data Summary" sheetId="2" r:id="rId1"/>
    <sheet name="1" sheetId="78"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8" r:id="rId14"/>
    <sheet name="14" sheetId="15" r:id="rId15"/>
    <sheet name="15" sheetId="16"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69" r:id="rId54"/>
    <sheet name="54" sheetId="70" r:id="rId55"/>
    <sheet name="55" sheetId="71" r:id="rId56"/>
    <sheet name="56" sheetId="73" r:id="rId57"/>
    <sheet name="57" sheetId="72" r:id="rId58"/>
    <sheet name="58" sheetId="74" r:id="rId59"/>
    <sheet name="59" sheetId="75" r:id="rId60"/>
    <sheet name="60" sheetId="76" r:id="rId61"/>
    <sheet name="61" sheetId="56" r:id="rId62"/>
    <sheet name="62" sheetId="57" r:id="rId63"/>
    <sheet name="63" sheetId="58" r:id="rId64"/>
    <sheet name="64" sheetId="59" r:id="rId65"/>
    <sheet name="65" sheetId="60" r:id="rId66"/>
    <sheet name="66" sheetId="61" r:id="rId67"/>
    <sheet name="67" sheetId="62" r:id="rId68"/>
    <sheet name="68" sheetId="63" r:id="rId69"/>
    <sheet name="69" sheetId="64" r:id="rId70"/>
    <sheet name="70" sheetId="65" r:id="rId71"/>
    <sheet name="71" sheetId="66" r:id="rId72"/>
    <sheet name="72" sheetId="67" r:id="rId73"/>
    <sheet name="73" sheetId="68" r:id="rId74"/>
    <sheet name="74" sheetId="17" r:id="rId75"/>
  </sheets>
  <externalReferences>
    <externalReference r:id="rId76"/>
  </externalReferences>
  <definedNames>
    <definedName name="_xlnm._FilterDatabase" localSheetId="2" hidden="1">'2'!$A$2:$Q$32</definedName>
    <definedName name="_xlnm._FilterDatabase" localSheetId="3" hidden="1">'3'!$A$2:$J$3</definedName>
    <definedName name="_xlnm._FilterDatabase" localSheetId="72" hidden="1">'72'!$A$1:$P$50</definedName>
    <definedName name="_xlnm.Print_Area" localSheetId="12">'12'!$A$1:$I$19</definedName>
    <definedName name="_xlnm.Print_Area" localSheetId="13">'13'!$A$1:$I$21</definedName>
    <definedName name="_xlnm.Print_Area" localSheetId="14">'14'!$A$1:$M$13</definedName>
    <definedName name="_xlnm.Print_Area" localSheetId="15">'15'!$A$1:$K$13</definedName>
    <definedName name="_xlnm.Print_Area" localSheetId="18">'18'!$A$1:$P$18</definedName>
    <definedName name="_xlnm.Print_Area" localSheetId="2">'2'!$A$1:$Q$32</definedName>
    <definedName name="_xlnm.Print_Area" localSheetId="24">'24'!$A$1:$J$39</definedName>
    <definedName name="_xlnm.Print_Area" localSheetId="3">'3'!$A$1:$J$7</definedName>
    <definedName name="_xlnm.Print_Area" localSheetId="49">'49'!$A$1:$K$21</definedName>
    <definedName name="_xlnm.Print_Area" localSheetId="5">'5'!$A$61:$K$85</definedName>
    <definedName name="_xlnm.Print_Area" localSheetId="53">'53'!$A$1:$F$18</definedName>
    <definedName name="_xlnm.Print_Area" localSheetId="54">'54'!$A$1:$F$16</definedName>
    <definedName name="_xlnm.Print_Area" localSheetId="55">'55'!$A$1:$AC$21</definedName>
    <definedName name="_xlnm.Print_Area" localSheetId="58">'58'!$A$1:$N$89</definedName>
    <definedName name="_xlnm.Print_Area" localSheetId="64">'64'!$A$1:$L$18</definedName>
    <definedName name="_xlnm.Print_Area" localSheetId="65">'65'!$A$1:$F$18</definedName>
    <definedName name="_xlnm.Print_Area" localSheetId="66">'66'!$A$1:$T$38</definedName>
    <definedName name="_xlnm.Print_Area" localSheetId="67">'67'!$A$1:$T$21</definedName>
    <definedName name="_xlnm.Print_Area" localSheetId="68">'68'!$A$1:$N$39</definedName>
    <definedName name="_xlnm.Print_Area" localSheetId="69">'69'!$A$1:$N$33</definedName>
    <definedName name="_xlnm.Print_Area" localSheetId="70">'70'!$A$1:$H$53</definedName>
    <definedName name="_xlnm.Print_Area" localSheetId="71">'71'!$A$1:$O$56</definedName>
    <definedName name="_xlnm.Print_Area" localSheetId="72">'72'!$A$1:$N$50</definedName>
    <definedName name="_xlnm.Print_Area" localSheetId="73">'73'!$A$1:$O$46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8" l="1"/>
  <c r="I16" i="18"/>
  <c r="O18" i="76" l="1"/>
  <c r="N18" i="76"/>
  <c r="M18" i="76"/>
  <c r="L18" i="76"/>
  <c r="P17" i="76"/>
  <c r="P16" i="76"/>
  <c r="P15" i="76"/>
  <c r="P14" i="76"/>
  <c r="P13" i="76"/>
  <c r="P12" i="76"/>
  <c r="P11" i="76"/>
  <c r="P10" i="76"/>
  <c r="P9" i="76"/>
  <c r="P8" i="76"/>
  <c r="P7" i="76"/>
  <c r="P6" i="76"/>
  <c r="P18" i="76" s="1"/>
  <c r="J5" i="30" l="1"/>
  <c r="G5" i="30"/>
  <c r="D5" i="30"/>
  <c r="E18" i="76" l="1"/>
  <c r="D18" i="76"/>
  <c r="C18" i="76"/>
  <c r="B18" i="76"/>
  <c r="F17" i="76"/>
  <c r="F16" i="76"/>
  <c r="F15" i="76"/>
  <c r="F14" i="76"/>
  <c r="F13" i="76"/>
  <c r="F12" i="76"/>
  <c r="F11" i="76"/>
  <c r="F10" i="76"/>
  <c r="F9" i="76"/>
  <c r="F8" i="76"/>
  <c r="F7" i="76"/>
  <c r="F6" i="76"/>
  <c r="F18" i="76" s="1"/>
  <c r="K6" i="76"/>
  <c r="K7" i="76"/>
  <c r="K8" i="76"/>
  <c r="K9" i="76"/>
  <c r="K10" i="76"/>
  <c r="K11" i="76"/>
  <c r="K12" i="76"/>
  <c r="K13" i="76"/>
  <c r="K14" i="76"/>
  <c r="K15" i="76"/>
  <c r="K16" i="76"/>
  <c r="K17" i="76"/>
  <c r="G18" i="76"/>
  <c r="H18" i="76"/>
  <c r="I18" i="76"/>
  <c r="J18" i="76"/>
  <c r="J16" i="75"/>
  <c r="I16" i="75"/>
  <c r="H16" i="75"/>
  <c r="F14" i="70"/>
  <c r="E14" i="70"/>
  <c r="F15" i="69"/>
  <c r="K18" i="76" l="1"/>
  <c r="J15" i="75" l="1"/>
  <c r="I15" i="75"/>
  <c r="H15" i="75"/>
  <c r="E49" i="7"/>
  <c r="K38" i="17" l="1"/>
  <c r="H16" i="14" l="1"/>
  <c r="I16" i="14"/>
  <c r="G30" i="7"/>
  <c r="H30" i="7"/>
  <c r="I30" i="7"/>
  <c r="F30" i="7"/>
  <c r="AT30" i="7"/>
  <c r="AU30" i="7"/>
  <c r="AV30" i="7"/>
  <c r="AW30" i="7"/>
  <c r="J16" i="13" l="1"/>
  <c r="K16" i="13"/>
  <c r="J16" i="12"/>
  <c r="K16" i="12"/>
  <c r="H18" i="6" l="1"/>
  <c r="I18" i="6"/>
  <c r="C40" i="7" l="1"/>
  <c r="B16" i="11"/>
  <c r="C16" i="11"/>
  <c r="B17" i="10"/>
  <c r="C17" i="10"/>
  <c r="C16" i="10"/>
  <c r="D5" i="9"/>
  <c r="E5" i="9"/>
  <c r="F5" i="9"/>
  <c r="G5" i="9"/>
  <c r="D6" i="9"/>
  <c r="E6" i="9"/>
  <c r="F6" i="9"/>
  <c r="G6" i="9"/>
  <c r="D7" i="9"/>
  <c r="E7" i="9"/>
  <c r="F7" i="9"/>
  <c r="G7" i="9"/>
  <c r="D8" i="9"/>
  <c r="E8" i="9"/>
  <c r="F8" i="9"/>
  <c r="G8" i="9"/>
  <c r="D9" i="9"/>
  <c r="E9" i="9"/>
  <c r="F9" i="9"/>
  <c r="G9" i="9"/>
  <c r="D10" i="9"/>
  <c r="E10" i="9"/>
  <c r="F10" i="9"/>
  <c r="G10" i="9"/>
  <c r="D11" i="9"/>
  <c r="E11" i="9"/>
  <c r="F11" i="9"/>
  <c r="G11" i="9"/>
  <c r="D12" i="9"/>
  <c r="E12" i="9"/>
  <c r="F12" i="9"/>
  <c r="G12" i="9"/>
  <c r="D13" i="9"/>
  <c r="E13" i="9"/>
  <c r="F13" i="9"/>
  <c r="G13" i="9"/>
  <c r="D14" i="9"/>
  <c r="E14" i="9"/>
  <c r="F14" i="9"/>
  <c r="G14" i="9"/>
  <c r="D15" i="9"/>
  <c r="E15" i="9"/>
  <c r="F15" i="9"/>
  <c r="G15" i="9"/>
  <c r="D16" i="9"/>
  <c r="E16" i="9"/>
  <c r="F16" i="9"/>
  <c r="G16" i="9"/>
  <c r="D17" i="9"/>
  <c r="E17" i="9"/>
  <c r="F17" i="9"/>
  <c r="G17" i="9"/>
  <c r="D18" i="9"/>
  <c r="E18" i="9"/>
  <c r="F18" i="9"/>
  <c r="G18" i="9"/>
  <c r="D19" i="9"/>
  <c r="E19" i="9"/>
  <c r="F19" i="9"/>
  <c r="G19" i="9"/>
  <c r="D20" i="9"/>
  <c r="E20" i="9"/>
  <c r="F20" i="9"/>
  <c r="G20" i="9"/>
  <c r="D21" i="9"/>
  <c r="E21" i="9"/>
  <c r="F21" i="9"/>
  <c r="G21" i="9"/>
  <c r="D22" i="9"/>
  <c r="E22" i="9"/>
  <c r="F22" i="9"/>
  <c r="G22" i="9"/>
  <c r="D24" i="9"/>
  <c r="E24" i="9"/>
  <c r="F24" i="9"/>
  <c r="G24" i="9"/>
  <c r="D25" i="9"/>
  <c r="E25" i="9"/>
  <c r="F25" i="9"/>
  <c r="G25" i="9"/>
  <c r="D26" i="9"/>
  <c r="E26" i="9"/>
  <c r="F26" i="9"/>
  <c r="G26" i="9"/>
  <c r="E7" i="7" l="1"/>
  <c r="E6" i="7"/>
  <c r="B49" i="7" l="1"/>
  <c r="C49" i="7"/>
  <c r="D49" i="7"/>
  <c r="B50" i="7"/>
  <c r="C50" i="7"/>
  <c r="C48" i="7"/>
  <c r="D48" i="7"/>
  <c r="E48" i="7"/>
  <c r="B48" i="7"/>
  <c r="AV50" i="7"/>
  <c r="G50" i="7"/>
  <c r="H50" i="7"/>
  <c r="I50" i="7"/>
  <c r="J50" i="7"/>
  <c r="K50" i="7"/>
  <c r="L50" i="7"/>
  <c r="M50" i="7"/>
  <c r="N50" i="7"/>
  <c r="O50" i="7"/>
  <c r="P50" i="7"/>
  <c r="Q50" i="7"/>
  <c r="R50" i="7"/>
  <c r="S50" i="7"/>
  <c r="T50" i="7"/>
  <c r="U50" i="7"/>
  <c r="V50" i="7"/>
  <c r="W50" i="7"/>
  <c r="X50" i="7"/>
  <c r="Y50" i="7"/>
  <c r="Z50" i="7"/>
  <c r="AA50" i="7"/>
  <c r="AB50" i="7"/>
  <c r="AC50" i="7"/>
  <c r="AD50" i="7"/>
  <c r="AE50" i="7"/>
  <c r="AF50" i="7"/>
  <c r="D50" i="7" s="1"/>
  <c r="AG50" i="7"/>
  <c r="AH50" i="7"/>
  <c r="AI50" i="7"/>
  <c r="AJ50" i="7"/>
  <c r="AK50" i="7"/>
  <c r="AL50" i="7"/>
  <c r="AM50" i="7"/>
  <c r="AN50" i="7"/>
  <c r="AO50" i="7"/>
  <c r="AP50" i="7"/>
  <c r="AQ50" i="7"/>
  <c r="AR50" i="7"/>
  <c r="AS50" i="7"/>
  <c r="AT50" i="7"/>
  <c r="AU50" i="7"/>
  <c r="F50" i="7"/>
  <c r="AW45" i="7" l="1"/>
  <c r="AV45" i="7"/>
  <c r="B44" i="7" l="1"/>
  <c r="C44" i="7"/>
  <c r="D44" i="7"/>
  <c r="E44" i="7"/>
  <c r="B45" i="7"/>
  <c r="C45" i="7"/>
  <c r="D45" i="7"/>
  <c r="E45" i="7"/>
  <c r="C43" i="7"/>
  <c r="D43" i="7"/>
  <c r="E43" i="7"/>
  <c r="B43" i="7"/>
  <c r="B37" i="7" l="1"/>
  <c r="C37" i="7"/>
  <c r="D37" i="7"/>
  <c r="E37" i="7"/>
  <c r="B38" i="7"/>
  <c r="C38" i="7"/>
  <c r="D38" i="7"/>
  <c r="E38" i="7"/>
  <c r="B31" i="7" l="1"/>
  <c r="B17" i="8" l="1"/>
  <c r="C17" i="8"/>
  <c r="H17" i="8"/>
  <c r="I17" i="8"/>
  <c r="B28" i="7" l="1"/>
  <c r="C28" i="7"/>
  <c r="D28" i="7"/>
  <c r="E28" i="7"/>
  <c r="B29" i="7"/>
  <c r="C29" i="7"/>
  <c r="D29" i="7"/>
  <c r="E29" i="7"/>
  <c r="C31" i="7"/>
  <c r="D31" i="7"/>
  <c r="E31" i="7"/>
  <c r="B32" i="7"/>
  <c r="C32" i="7"/>
  <c r="D32" i="7"/>
  <c r="E32" i="7"/>
  <c r="B34" i="7"/>
  <c r="C34" i="7"/>
  <c r="D34" i="7"/>
  <c r="E34" i="7"/>
  <c r="B35" i="7"/>
  <c r="C35" i="7"/>
  <c r="D35" i="7"/>
  <c r="E35" i="7"/>
  <c r="B19" i="7"/>
  <c r="C19" i="7"/>
  <c r="D19" i="7"/>
  <c r="E19" i="7"/>
  <c r="B20" i="7"/>
  <c r="C20" i="7"/>
  <c r="D20" i="7"/>
  <c r="E20" i="7"/>
  <c r="B16" i="7"/>
  <c r="C16" i="7"/>
  <c r="D16" i="7"/>
  <c r="E16" i="7"/>
  <c r="B17" i="7"/>
  <c r="C17" i="7"/>
  <c r="D17" i="7"/>
  <c r="E17" i="7"/>
  <c r="B6" i="7"/>
  <c r="C6" i="7"/>
  <c r="C8" i="7" l="1"/>
  <c r="E9" i="7"/>
  <c r="D6" i="7"/>
  <c r="E8" i="7"/>
  <c r="B9" i="7"/>
  <c r="B12" i="7" s="1"/>
  <c r="C9" i="7"/>
  <c r="D9" i="7"/>
  <c r="E11" i="7"/>
  <c r="C10" i="7"/>
  <c r="C11" i="7"/>
  <c r="E10" i="7"/>
  <c r="C7" i="7"/>
  <c r="AW33" i="7"/>
  <c r="AW46" i="7"/>
  <c r="AV46" i="7"/>
  <c r="AU46" i="7"/>
  <c r="AT46" i="7"/>
  <c r="AW36" i="7"/>
  <c r="AV36" i="7"/>
  <c r="AU36" i="7"/>
  <c r="AT36" i="7"/>
  <c r="AV33" i="7"/>
  <c r="AU33" i="7"/>
  <c r="AT33" i="7"/>
  <c r="AW27" i="7"/>
  <c r="AV27" i="7"/>
  <c r="AU27" i="7"/>
  <c r="AT27" i="7"/>
  <c r="AW23" i="7"/>
  <c r="AV23" i="7"/>
  <c r="AU23" i="7"/>
  <c r="AT23" i="7"/>
  <c r="AW22" i="7"/>
  <c r="AV22" i="7"/>
  <c r="AU22" i="7"/>
  <c r="AT22" i="7"/>
  <c r="AW18" i="7"/>
  <c r="AV18" i="7"/>
  <c r="AU18" i="7"/>
  <c r="AT18" i="7"/>
  <c r="AW15" i="7"/>
  <c r="AV15" i="7"/>
  <c r="AU15" i="7"/>
  <c r="AT15" i="7"/>
  <c r="AW14" i="7"/>
  <c r="AU14" i="7"/>
  <c r="AW13" i="7"/>
  <c r="AU13" i="7"/>
  <c r="AU25" i="7" s="1"/>
  <c r="AU40" i="7" s="1"/>
  <c r="AW12" i="7"/>
  <c r="AV12" i="7"/>
  <c r="AU12" i="7"/>
  <c r="AT12" i="7"/>
  <c r="AS46" i="7"/>
  <c r="AR46" i="7"/>
  <c r="AQ46" i="7"/>
  <c r="AP46" i="7"/>
  <c r="AS36" i="7"/>
  <c r="AR36" i="7"/>
  <c r="AQ36" i="7"/>
  <c r="AP36" i="7"/>
  <c r="AS33" i="7"/>
  <c r="AR33" i="7"/>
  <c r="AQ33" i="7"/>
  <c r="AP33" i="7"/>
  <c r="AS30" i="7"/>
  <c r="AR30" i="7"/>
  <c r="AQ30" i="7"/>
  <c r="AP30" i="7"/>
  <c r="AS27" i="7"/>
  <c r="AR27" i="7"/>
  <c r="AQ27" i="7"/>
  <c r="AP27" i="7"/>
  <c r="AS23" i="7"/>
  <c r="AR23" i="7"/>
  <c r="AQ23" i="7"/>
  <c r="AP23" i="7"/>
  <c r="AS22" i="7"/>
  <c r="AR22" i="7"/>
  <c r="AQ22" i="7"/>
  <c r="AP22" i="7"/>
  <c r="AS18" i="7"/>
  <c r="AR18" i="7"/>
  <c r="AQ18" i="7"/>
  <c r="AP18" i="7"/>
  <c r="AP21" i="7" s="1"/>
  <c r="AS15" i="7"/>
  <c r="AR15" i="7"/>
  <c r="AQ15" i="7"/>
  <c r="AP15" i="7"/>
  <c r="AS14" i="7"/>
  <c r="AQ14" i="7"/>
  <c r="AS13" i="7"/>
  <c r="AQ13" i="7"/>
  <c r="AS12" i="7"/>
  <c r="AR12" i="7"/>
  <c r="AQ12" i="7"/>
  <c r="AP12" i="7"/>
  <c r="AO46" i="7"/>
  <c r="AN46" i="7"/>
  <c r="AM46" i="7"/>
  <c r="AL46" i="7"/>
  <c r="AO36" i="7"/>
  <c r="AN36" i="7"/>
  <c r="AM36" i="7"/>
  <c r="AL36" i="7"/>
  <c r="AO33" i="7"/>
  <c r="AN33" i="7"/>
  <c r="AM33" i="7"/>
  <c r="AL33" i="7"/>
  <c r="AO30" i="7"/>
  <c r="AN30" i="7"/>
  <c r="AM30" i="7"/>
  <c r="AL30" i="7"/>
  <c r="AO27" i="7"/>
  <c r="AN27" i="7"/>
  <c r="AM27" i="7"/>
  <c r="AL27" i="7"/>
  <c r="AO23" i="7"/>
  <c r="AN23" i="7"/>
  <c r="AM23" i="7"/>
  <c r="AL23" i="7"/>
  <c r="AO22" i="7"/>
  <c r="AN22" i="7"/>
  <c r="AM22" i="7"/>
  <c r="AL22" i="7"/>
  <c r="AO18" i="7"/>
  <c r="AN18" i="7"/>
  <c r="AM18" i="7"/>
  <c r="AL18" i="7"/>
  <c r="AO15" i="7"/>
  <c r="AN15" i="7"/>
  <c r="AM15" i="7"/>
  <c r="AL15" i="7"/>
  <c r="AO14" i="7"/>
  <c r="AM14" i="7"/>
  <c r="AO13" i="7"/>
  <c r="AO25" i="7" s="1"/>
  <c r="AM13" i="7"/>
  <c r="AM25" i="7" s="1"/>
  <c r="AM40" i="7" s="1"/>
  <c r="AO12" i="7"/>
  <c r="AN12" i="7"/>
  <c r="AM12" i="7"/>
  <c r="AL12" i="7"/>
  <c r="AK46" i="7"/>
  <c r="AJ46" i="7"/>
  <c r="AI46" i="7"/>
  <c r="AH46" i="7"/>
  <c r="AK36" i="7"/>
  <c r="AJ36" i="7"/>
  <c r="AI36" i="7"/>
  <c r="AH36" i="7"/>
  <c r="AK33" i="7"/>
  <c r="AJ33" i="7"/>
  <c r="AI33" i="7"/>
  <c r="AH33" i="7"/>
  <c r="AK30" i="7"/>
  <c r="AJ30" i="7"/>
  <c r="AI30" i="7"/>
  <c r="AH30" i="7"/>
  <c r="AK27" i="7"/>
  <c r="AJ27" i="7"/>
  <c r="AI27" i="7"/>
  <c r="AH27" i="7"/>
  <c r="AK23" i="7"/>
  <c r="AJ23" i="7"/>
  <c r="AI23" i="7"/>
  <c r="AH23" i="7"/>
  <c r="AK22" i="7"/>
  <c r="AJ22" i="7"/>
  <c r="AI22" i="7"/>
  <c r="AH22" i="7"/>
  <c r="AK18" i="7"/>
  <c r="AJ18" i="7"/>
  <c r="AI18" i="7"/>
  <c r="AH18" i="7"/>
  <c r="AK15" i="7"/>
  <c r="AJ15" i="7"/>
  <c r="AI15" i="7"/>
  <c r="AH15" i="7"/>
  <c r="AK14" i="7"/>
  <c r="AI14" i="7"/>
  <c r="AK13" i="7"/>
  <c r="AI13" i="7"/>
  <c r="AK12" i="7"/>
  <c r="AJ12" i="7"/>
  <c r="AI12" i="7"/>
  <c r="AH12" i="7"/>
  <c r="AG46" i="7"/>
  <c r="AF46" i="7"/>
  <c r="AE46" i="7"/>
  <c r="AD46" i="7"/>
  <c r="AG36" i="7"/>
  <c r="AF36" i="7"/>
  <c r="AE36" i="7"/>
  <c r="AD36" i="7"/>
  <c r="AG33" i="7"/>
  <c r="AF33" i="7"/>
  <c r="AE33" i="7"/>
  <c r="AD33" i="7"/>
  <c r="AG30" i="7"/>
  <c r="AF30" i="7"/>
  <c r="AE30" i="7"/>
  <c r="AD30" i="7"/>
  <c r="AG27" i="7"/>
  <c r="AF27" i="7"/>
  <c r="AE27" i="7"/>
  <c r="AD27" i="7"/>
  <c r="AG23" i="7"/>
  <c r="AF23" i="7"/>
  <c r="AE23" i="7"/>
  <c r="AD23" i="7"/>
  <c r="AG22" i="7"/>
  <c r="AF22" i="7"/>
  <c r="AE22" i="7"/>
  <c r="AD22" i="7"/>
  <c r="AG18" i="7"/>
  <c r="AF18" i="7"/>
  <c r="AE18" i="7"/>
  <c r="AD18" i="7"/>
  <c r="AG15" i="7"/>
  <c r="AF15" i="7"/>
  <c r="AE15" i="7"/>
  <c r="AD15" i="7"/>
  <c r="AG14" i="7"/>
  <c r="AE14" i="7"/>
  <c r="AG13" i="7"/>
  <c r="AE13" i="7"/>
  <c r="AG12" i="7"/>
  <c r="AF12" i="7"/>
  <c r="AE12" i="7"/>
  <c r="AD12" i="7"/>
  <c r="AC46" i="7"/>
  <c r="AB46" i="7"/>
  <c r="AA46" i="7"/>
  <c r="Z46" i="7"/>
  <c r="AC36" i="7"/>
  <c r="AB36" i="7"/>
  <c r="AA36" i="7"/>
  <c r="Z36" i="7"/>
  <c r="AC33" i="7"/>
  <c r="AB33" i="7"/>
  <c r="AA33" i="7"/>
  <c r="Z33" i="7"/>
  <c r="AC30" i="7"/>
  <c r="AB30" i="7"/>
  <c r="AA30" i="7"/>
  <c r="Z30" i="7"/>
  <c r="AC27" i="7"/>
  <c r="AB27" i="7"/>
  <c r="AA27" i="7"/>
  <c r="Z27" i="7"/>
  <c r="AC23" i="7"/>
  <c r="AB23" i="7"/>
  <c r="AA23" i="7"/>
  <c r="Z23" i="7"/>
  <c r="AC22" i="7"/>
  <c r="AB22" i="7"/>
  <c r="AA22" i="7"/>
  <c r="Z22" i="7"/>
  <c r="AC18" i="7"/>
  <c r="AB18" i="7"/>
  <c r="AA18" i="7"/>
  <c r="Z18" i="7"/>
  <c r="AC15" i="7"/>
  <c r="AB15" i="7"/>
  <c r="AA15" i="7"/>
  <c r="Z15" i="7"/>
  <c r="AC14" i="7"/>
  <c r="AC26" i="7" s="1"/>
  <c r="AA14" i="7"/>
  <c r="AA26" i="7" s="1"/>
  <c r="AC13" i="7"/>
  <c r="AC25" i="7" s="1"/>
  <c r="AA13" i="7"/>
  <c r="AA25" i="7" s="1"/>
  <c r="AC12" i="7"/>
  <c r="AB12" i="7"/>
  <c r="AA12" i="7"/>
  <c r="Z12" i="7"/>
  <c r="Y46" i="7"/>
  <c r="X46" i="7"/>
  <c r="W46" i="7"/>
  <c r="V46" i="7"/>
  <c r="Y36" i="7"/>
  <c r="X36" i="7"/>
  <c r="W36" i="7"/>
  <c r="V36" i="7"/>
  <c r="Y33" i="7"/>
  <c r="X33" i="7"/>
  <c r="W33" i="7"/>
  <c r="V33" i="7"/>
  <c r="Y30" i="7"/>
  <c r="X30" i="7"/>
  <c r="W30" i="7"/>
  <c r="V30" i="7"/>
  <c r="Y27" i="7"/>
  <c r="X27" i="7"/>
  <c r="W27" i="7"/>
  <c r="V27" i="7"/>
  <c r="Y23" i="7"/>
  <c r="X23" i="7"/>
  <c r="W23" i="7"/>
  <c r="V23" i="7"/>
  <c r="Y22" i="7"/>
  <c r="X22" i="7"/>
  <c r="W22" i="7"/>
  <c r="V22" i="7"/>
  <c r="Y18" i="7"/>
  <c r="X18" i="7"/>
  <c r="W18" i="7"/>
  <c r="V18" i="7"/>
  <c r="Y15" i="7"/>
  <c r="X15" i="7"/>
  <c r="W15" i="7"/>
  <c r="V15" i="7"/>
  <c r="Y14" i="7"/>
  <c r="W14" i="7"/>
  <c r="Y13" i="7"/>
  <c r="W13" i="7"/>
  <c r="Y12" i="7"/>
  <c r="X12" i="7"/>
  <c r="W12" i="7"/>
  <c r="V12" i="7"/>
  <c r="U46" i="7"/>
  <c r="T46" i="7"/>
  <c r="S46" i="7"/>
  <c r="R46" i="7"/>
  <c r="U36" i="7"/>
  <c r="T36" i="7"/>
  <c r="S36" i="7"/>
  <c r="R36" i="7"/>
  <c r="U33" i="7"/>
  <c r="T33" i="7"/>
  <c r="S33" i="7"/>
  <c r="R33" i="7"/>
  <c r="U30" i="7"/>
  <c r="T30" i="7"/>
  <c r="S30" i="7"/>
  <c r="R30" i="7"/>
  <c r="U27" i="7"/>
  <c r="T27" i="7"/>
  <c r="S27" i="7"/>
  <c r="R27" i="7"/>
  <c r="U23" i="7"/>
  <c r="T23" i="7"/>
  <c r="S23" i="7"/>
  <c r="R23" i="7"/>
  <c r="U22" i="7"/>
  <c r="T22" i="7"/>
  <c r="S22" i="7"/>
  <c r="R22" i="7"/>
  <c r="U18" i="7"/>
  <c r="T18" i="7"/>
  <c r="S18" i="7"/>
  <c r="R18" i="7"/>
  <c r="U15" i="7"/>
  <c r="T15" i="7"/>
  <c r="S15" i="7"/>
  <c r="R15" i="7"/>
  <c r="U14" i="7"/>
  <c r="S14" i="7"/>
  <c r="U13" i="7"/>
  <c r="U25" i="7" s="1"/>
  <c r="S13" i="7"/>
  <c r="S25" i="7" s="1"/>
  <c r="U12" i="7"/>
  <c r="T12" i="7"/>
  <c r="S12" i="7"/>
  <c r="R12" i="7"/>
  <c r="Q46" i="7"/>
  <c r="P46" i="7"/>
  <c r="O46" i="7"/>
  <c r="N46" i="7"/>
  <c r="Q36" i="7"/>
  <c r="P36" i="7"/>
  <c r="O36" i="7"/>
  <c r="N36" i="7"/>
  <c r="Q33" i="7"/>
  <c r="P33" i="7"/>
  <c r="O33" i="7"/>
  <c r="N33" i="7"/>
  <c r="Q30" i="7"/>
  <c r="P30" i="7"/>
  <c r="O30" i="7"/>
  <c r="N30" i="7"/>
  <c r="Q27" i="7"/>
  <c r="P27" i="7"/>
  <c r="O27" i="7"/>
  <c r="N27" i="7"/>
  <c r="Q23" i="7"/>
  <c r="P23" i="7"/>
  <c r="O23" i="7"/>
  <c r="N23" i="7"/>
  <c r="Q22" i="7"/>
  <c r="P22" i="7"/>
  <c r="O22" i="7"/>
  <c r="N22" i="7"/>
  <c r="Q18" i="7"/>
  <c r="P18" i="7"/>
  <c r="O18" i="7"/>
  <c r="N18" i="7"/>
  <c r="Q15" i="7"/>
  <c r="P15" i="7"/>
  <c r="O15" i="7"/>
  <c r="N15" i="7"/>
  <c r="Q14" i="7"/>
  <c r="O14" i="7"/>
  <c r="Q13" i="7"/>
  <c r="O13" i="7"/>
  <c r="Q12" i="7"/>
  <c r="P12" i="7"/>
  <c r="O12" i="7"/>
  <c r="N12" i="7"/>
  <c r="M46" i="7"/>
  <c r="L46" i="7"/>
  <c r="K46" i="7"/>
  <c r="J46" i="7"/>
  <c r="M36" i="7"/>
  <c r="L36" i="7"/>
  <c r="K36" i="7"/>
  <c r="J36" i="7"/>
  <c r="M33" i="7"/>
  <c r="L33" i="7"/>
  <c r="K33" i="7"/>
  <c r="J33" i="7"/>
  <c r="M30" i="7"/>
  <c r="L30" i="7"/>
  <c r="K30" i="7"/>
  <c r="J30" i="7"/>
  <c r="M27" i="7"/>
  <c r="L27" i="7"/>
  <c r="K27" i="7"/>
  <c r="J27" i="7"/>
  <c r="M23" i="7"/>
  <c r="L23" i="7"/>
  <c r="K23" i="7"/>
  <c r="J23" i="7"/>
  <c r="M22" i="7"/>
  <c r="L22" i="7"/>
  <c r="K22" i="7"/>
  <c r="J22" i="7"/>
  <c r="M18" i="7"/>
  <c r="L18" i="7"/>
  <c r="K18" i="7"/>
  <c r="J18" i="7"/>
  <c r="M15" i="7"/>
  <c r="L15" i="7"/>
  <c r="K15" i="7"/>
  <c r="J15" i="7"/>
  <c r="M14" i="7"/>
  <c r="K14" i="7"/>
  <c r="M13" i="7"/>
  <c r="K13" i="7"/>
  <c r="M12" i="7"/>
  <c r="L12" i="7"/>
  <c r="K12" i="7"/>
  <c r="J12" i="7"/>
  <c r="S26" i="7" l="1"/>
  <c r="AG25" i="7"/>
  <c r="AG40" i="7" s="1"/>
  <c r="K26" i="7"/>
  <c r="AW21" i="7"/>
  <c r="AW24" i="7" s="1"/>
  <c r="AW39" i="7" s="1"/>
  <c r="W25" i="7"/>
  <c r="W40" i="7" s="1"/>
  <c r="U26" i="7"/>
  <c r="K25" i="7"/>
  <c r="K40" i="7" s="1"/>
  <c r="AV21" i="7"/>
  <c r="AV24" i="7" s="1"/>
  <c r="AV39" i="7" s="1"/>
  <c r="AG26" i="7"/>
  <c r="AG41" i="7" s="1"/>
  <c r="R21" i="7"/>
  <c r="AS25" i="7"/>
  <c r="W26" i="7"/>
  <c r="W41" i="7" s="1"/>
  <c r="AQ26" i="7"/>
  <c r="AQ41" i="7" s="1"/>
  <c r="U21" i="7"/>
  <c r="U24" i="7" s="1"/>
  <c r="U39" i="7" s="1"/>
  <c r="AD21" i="7"/>
  <c r="AD24" i="7" s="1"/>
  <c r="AD39" i="7" s="1"/>
  <c r="Q25" i="7"/>
  <c r="Q40" i="7" s="1"/>
  <c r="AE21" i="7"/>
  <c r="AE24" i="7" s="1"/>
  <c r="AE39" i="7" s="1"/>
  <c r="AK25" i="7"/>
  <c r="M25" i="7"/>
  <c r="M40" i="7" s="1"/>
  <c r="M26" i="7"/>
  <c r="M41" i="7" s="1"/>
  <c r="Y25" i="7"/>
  <c r="Y40" i="7" s="1"/>
  <c r="AS26" i="7"/>
  <c r="O25" i="7"/>
  <c r="O40" i="7" s="1"/>
  <c r="AI25" i="7"/>
  <c r="O26" i="7"/>
  <c r="AI26" i="7"/>
  <c r="AM26" i="7"/>
  <c r="AM41" i="7" s="1"/>
  <c r="AO26" i="7"/>
  <c r="AO41" i="7" s="1"/>
  <c r="AE25" i="7"/>
  <c r="AE40" i="7" s="1"/>
  <c r="AE26" i="7"/>
  <c r="AE41" i="7" s="1"/>
  <c r="S21" i="7"/>
  <c r="S24" i="7" s="1"/>
  <c r="S39" i="7" s="1"/>
  <c r="T21" i="7"/>
  <c r="T24" i="7" s="1"/>
  <c r="T39" i="7" s="1"/>
  <c r="Q26" i="7"/>
  <c r="Q41" i="7" s="1"/>
  <c r="AK26" i="7"/>
  <c r="AK41" i="7" s="1"/>
  <c r="AI40" i="7"/>
  <c r="AA40" i="7"/>
  <c r="S40" i="7"/>
  <c r="AS40" i="7"/>
  <c r="AK40" i="7"/>
  <c r="AC40" i="7"/>
  <c r="U40" i="7"/>
  <c r="AU26" i="7"/>
  <c r="AU41" i="7" s="1"/>
  <c r="Y26" i="7"/>
  <c r="AW25" i="7"/>
  <c r="AW40" i="7" s="1"/>
  <c r="AW26" i="7"/>
  <c r="AW41" i="7"/>
  <c r="AC41" i="7"/>
  <c r="Y41" i="7"/>
  <c r="U41" i="7"/>
  <c r="AA41" i="7"/>
  <c r="AG21" i="7"/>
  <c r="AG24" i="7" s="1"/>
  <c r="AG39" i="7" s="1"/>
  <c r="AQ21" i="7"/>
  <c r="AQ24" i="7" s="1"/>
  <c r="AQ39" i="7" s="1"/>
  <c r="N21" i="7"/>
  <c r="N24" i="7" s="1"/>
  <c r="N39" i="7" s="1"/>
  <c r="AS21" i="7"/>
  <c r="AS24" i="7" s="1"/>
  <c r="AS39" i="7" s="1"/>
  <c r="AS41" i="7"/>
  <c r="P21" i="7"/>
  <c r="P24" i="7" s="1"/>
  <c r="P39" i="7" s="1"/>
  <c r="Z21" i="7"/>
  <c r="Z24" i="7" s="1"/>
  <c r="Z39" i="7" s="1"/>
  <c r="K41" i="7"/>
  <c r="AA21" i="7"/>
  <c r="AA24" i="7" s="1"/>
  <c r="AA39" i="7" s="1"/>
  <c r="AB21" i="7"/>
  <c r="AB24" i="7" s="1"/>
  <c r="AB39" i="7" s="1"/>
  <c r="AL21" i="7"/>
  <c r="AL24" i="7" s="1"/>
  <c r="AL39" i="7" s="1"/>
  <c r="AC21" i="7"/>
  <c r="AC24" i="7" s="1"/>
  <c r="AC39" i="7" s="1"/>
  <c r="AM21" i="7"/>
  <c r="AM24" i="7" s="1"/>
  <c r="AM39" i="7" s="1"/>
  <c r="J21" i="7"/>
  <c r="AN21" i="7"/>
  <c r="AN24" i="7" s="1"/>
  <c r="AN39" i="7" s="1"/>
  <c r="AP24" i="7"/>
  <c r="AP39" i="7" s="1"/>
  <c r="K21" i="7"/>
  <c r="K24" i="7" s="1"/>
  <c r="K39" i="7" s="1"/>
  <c r="AI41" i="7"/>
  <c r="AO21" i="7"/>
  <c r="AO24" i="7" s="1"/>
  <c r="AO39" i="7" s="1"/>
  <c r="L21" i="7"/>
  <c r="L24" i="7" s="1"/>
  <c r="L39" i="7" s="1"/>
  <c r="V21" i="7"/>
  <c r="V24" i="7" s="1"/>
  <c r="V39" i="7" s="1"/>
  <c r="M21" i="7"/>
  <c r="M24" i="7" s="1"/>
  <c r="M39" i="7" s="1"/>
  <c r="W21" i="7"/>
  <c r="W24" i="7" s="1"/>
  <c r="W39" i="7" s="1"/>
  <c r="X21" i="7"/>
  <c r="X24" i="7" s="1"/>
  <c r="X39" i="7" s="1"/>
  <c r="AH21" i="7"/>
  <c r="AH24" i="7" s="1"/>
  <c r="AH39" i="7" s="1"/>
  <c r="AQ25" i="7"/>
  <c r="AQ40" i="7" s="1"/>
  <c r="O41" i="7"/>
  <c r="AF21" i="7"/>
  <c r="AF24" i="7" s="1"/>
  <c r="AF39" i="7" s="1"/>
  <c r="O21" i="7"/>
  <c r="O24" i="7" s="1"/>
  <c r="O39" i="7" s="1"/>
  <c r="Q21" i="7"/>
  <c r="Q24" i="7" s="1"/>
  <c r="Q39" i="7" s="1"/>
  <c r="S41" i="7"/>
  <c r="Y21" i="7"/>
  <c r="Y24" i="7" s="1"/>
  <c r="Y39" i="7" s="1"/>
  <c r="AI21" i="7"/>
  <c r="AI24" i="7" s="1"/>
  <c r="AI39" i="7" s="1"/>
  <c r="J24" i="7"/>
  <c r="J39" i="7" s="1"/>
  <c r="AO40" i="7"/>
  <c r="AR21" i="7"/>
  <c r="AR24" i="7" s="1"/>
  <c r="AR39" i="7" s="1"/>
  <c r="R24" i="7"/>
  <c r="R39" i="7" s="1"/>
  <c r="AJ21" i="7"/>
  <c r="AJ24" i="7" s="1"/>
  <c r="AJ39" i="7" s="1"/>
  <c r="AT21" i="7"/>
  <c r="AT24" i="7" s="1"/>
  <c r="AT39" i="7" s="1"/>
  <c r="AK21" i="7"/>
  <c r="AK24" i="7" s="1"/>
  <c r="AK39" i="7" s="1"/>
  <c r="AU21" i="7"/>
  <c r="AU24" i="7" s="1"/>
  <c r="AU39" i="7" s="1"/>
  <c r="B46" i="7" l="1"/>
  <c r="C22" i="7"/>
  <c r="D22" i="7"/>
  <c r="E22" i="7"/>
  <c r="F22" i="7"/>
  <c r="G22" i="7"/>
  <c r="H22" i="7"/>
  <c r="I22" i="7"/>
  <c r="C23" i="7"/>
  <c r="D23" i="7"/>
  <c r="E23" i="7"/>
  <c r="F23" i="7"/>
  <c r="G23" i="7"/>
  <c r="H23" i="7"/>
  <c r="I23" i="7"/>
  <c r="B23" i="7"/>
  <c r="B22" i="7"/>
  <c r="D21" i="7"/>
  <c r="E21" i="7"/>
  <c r="F18" i="7"/>
  <c r="G18" i="7"/>
  <c r="C18" i="7" s="1"/>
  <c r="H18" i="7"/>
  <c r="D18" i="7" s="1"/>
  <c r="I18" i="7"/>
  <c r="E18" i="7" s="1"/>
  <c r="F15" i="7"/>
  <c r="B15" i="7" s="1"/>
  <c r="G15" i="7"/>
  <c r="C15" i="7" s="1"/>
  <c r="H15" i="7"/>
  <c r="D15" i="7" s="1"/>
  <c r="I15" i="7"/>
  <c r="E15" i="7" s="1"/>
  <c r="F21" i="7" l="1"/>
  <c r="B18" i="7"/>
  <c r="I21" i="7"/>
  <c r="H21" i="7"/>
  <c r="G21" i="7"/>
  <c r="H7" i="8"/>
  <c r="O6" i="8" l="1"/>
  <c r="D6" i="8"/>
  <c r="J6" i="8"/>
  <c r="I5" i="8"/>
  <c r="I7" i="8"/>
  <c r="H5" i="8"/>
  <c r="B7" i="8"/>
  <c r="B5" i="8"/>
  <c r="B10" i="8"/>
  <c r="C7" i="8"/>
  <c r="C10" i="8"/>
  <c r="C5" i="8"/>
  <c r="L6" i="8"/>
  <c r="M6" i="8"/>
  <c r="N6" i="8"/>
  <c r="E6" i="8"/>
  <c r="H8" i="8"/>
  <c r="B8" i="8" s="1"/>
  <c r="I8" i="8"/>
  <c r="C8" i="8" s="1"/>
  <c r="H9" i="8"/>
  <c r="B9" i="8" s="1"/>
  <c r="I9" i="8"/>
  <c r="C9" i="8" s="1"/>
  <c r="H10" i="8"/>
  <c r="I10" i="8"/>
  <c r="H11" i="8"/>
  <c r="B11" i="8" s="1"/>
  <c r="I11" i="8"/>
  <c r="C11" i="8" s="1"/>
  <c r="H12" i="8"/>
  <c r="B12" i="8" s="1"/>
  <c r="I12" i="8"/>
  <c r="C12" i="8" s="1"/>
  <c r="H13" i="8"/>
  <c r="B13" i="8" s="1"/>
  <c r="I13" i="8"/>
  <c r="C13" i="8" s="1"/>
  <c r="H14" i="8"/>
  <c r="B14" i="8" s="1"/>
  <c r="I14" i="8"/>
  <c r="C14" i="8" s="1"/>
  <c r="H15" i="8"/>
  <c r="B15" i="8" s="1"/>
  <c r="I15" i="8"/>
  <c r="C15" i="8" s="1"/>
  <c r="H16" i="8"/>
  <c r="B16" i="8" s="1"/>
  <c r="I16" i="8"/>
  <c r="C16" i="8" s="1"/>
  <c r="F6" i="8"/>
  <c r="G6" i="8"/>
  <c r="K6" i="8"/>
  <c r="D12" i="7"/>
  <c r="D24" i="7" s="1"/>
  <c r="E12" i="7"/>
  <c r="E24" i="7" s="1"/>
  <c r="E13" i="7"/>
  <c r="E25" i="7" s="1"/>
  <c r="E14" i="7"/>
  <c r="D46" i="7"/>
  <c r="E46" i="7"/>
  <c r="B6" i="8" l="1"/>
  <c r="H6" i="8"/>
  <c r="E26" i="7"/>
  <c r="I6" i="8"/>
  <c r="C6" i="8"/>
  <c r="B6" i="62"/>
  <c r="C6" i="62"/>
  <c r="D6" i="62"/>
  <c r="E6" i="62"/>
  <c r="F6" i="62"/>
  <c r="G6" i="62"/>
  <c r="H6" i="62"/>
  <c r="I6" i="62"/>
  <c r="J6" i="62"/>
  <c r="K6" i="62"/>
  <c r="L6" i="62"/>
  <c r="M6" i="62"/>
  <c r="N6" i="62"/>
  <c r="O6" i="62"/>
  <c r="P6" i="62"/>
  <c r="Q6" i="62"/>
  <c r="R6" i="62"/>
  <c r="T6" i="61"/>
  <c r="S6" i="61"/>
  <c r="B6" i="61"/>
  <c r="E5" i="60"/>
  <c r="C5" i="60"/>
  <c r="B5" i="60"/>
  <c r="G6" i="75" l="1"/>
  <c r="G7" i="75"/>
  <c r="G8" i="75"/>
  <c r="G9" i="75"/>
  <c r="G10" i="75"/>
  <c r="G11" i="75"/>
  <c r="G12" i="75"/>
  <c r="G13" i="75"/>
  <c r="G14" i="75"/>
  <c r="G15" i="75"/>
  <c r="J6" i="75"/>
  <c r="J7" i="75"/>
  <c r="J8" i="75"/>
  <c r="J9" i="75"/>
  <c r="J10" i="75"/>
  <c r="J11" i="75"/>
  <c r="J12" i="75"/>
  <c r="J13" i="75"/>
  <c r="J14" i="75"/>
  <c r="J4" i="75"/>
  <c r="G4" i="75"/>
  <c r="D4" i="75"/>
  <c r="D8" i="75"/>
  <c r="D9" i="75"/>
  <c r="D10" i="75"/>
  <c r="D11" i="75"/>
  <c r="D12" i="75"/>
  <c r="D13" i="75"/>
  <c r="D14" i="75"/>
  <c r="D15" i="75"/>
  <c r="D7" i="75"/>
  <c r="D6" i="75"/>
  <c r="B5" i="71"/>
  <c r="E4" i="70"/>
  <c r="D4" i="70"/>
  <c r="B4" i="70"/>
  <c r="D3" i="69"/>
  <c r="D6" i="69"/>
  <c r="D7" i="69"/>
  <c r="D8" i="69"/>
  <c r="D9" i="69"/>
  <c r="D10" i="69"/>
  <c r="D11" i="69"/>
  <c r="D12" i="69"/>
  <c r="D13" i="69"/>
  <c r="D14" i="69"/>
  <c r="D5" i="69"/>
  <c r="B6" i="46" l="1"/>
  <c r="V8" i="38"/>
  <c r="V8" i="37"/>
  <c r="S8" i="37"/>
  <c r="H8" i="37"/>
  <c r="G8" i="37"/>
  <c r="D8" i="37"/>
  <c r="C8" i="37"/>
  <c r="B8" i="37"/>
  <c r="B5" i="31"/>
  <c r="D5" i="31" s="1"/>
  <c r="B5" i="18" l="1"/>
  <c r="I15" i="18"/>
  <c r="H15" i="18"/>
  <c r="I14" i="18"/>
  <c r="H14" i="18"/>
  <c r="J12" i="73" l="1"/>
  <c r="F13" i="70"/>
  <c r="E13" i="70"/>
  <c r="F14" i="69"/>
  <c r="K5" i="57" l="1"/>
  <c r="J5" i="57"/>
  <c r="I5" i="57"/>
  <c r="H5" i="57"/>
  <c r="G5" i="57"/>
  <c r="F5" i="57"/>
  <c r="E5" i="57"/>
  <c r="D5" i="57"/>
  <c r="C5" i="57"/>
  <c r="B5" i="57"/>
  <c r="K5" i="40"/>
  <c r="J5" i="40"/>
  <c r="I5" i="40"/>
  <c r="H5" i="40"/>
  <c r="G5" i="40"/>
  <c r="G15" i="31"/>
  <c r="C38" i="17" l="1"/>
  <c r="D38" i="17"/>
  <c r="E38" i="17"/>
  <c r="F38" i="17"/>
  <c r="G38" i="17"/>
  <c r="H38" i="17"/>
  <c r="I38" i="17"/>
  <c r="J38" i="17"/>
  <c r="H17" i="6" l="1"/>
  <c r="I17" i="6"/>
  <c r="H15" i="14" l="1"/>
  <c r="I15" i="14"/>
  <c r="J15" i="13" l="1"/>
  <c r="K15" i="13"/>
  <c r="J15" i="12"/>
  <c r="K15" i="12"/>
  <c r="B15" i="11" l="1"/>
  <c r="C15" i="11"/>
  <c r="B16" i="10"/>
  <c r="B15" i="10"/>
  <c r="B5" i="75" l="1"/>
  <c r="I14" i="75"/>
  <c r="H14" i="75"/>
  <c r="K5" i="72"/>
  <c r="B5" i="72"/>
  <c r="C5" i="71"/>
  <c r="D5" i="71"/>
  <c r="E5" i="71"/>
  <c r="F5" i="71"/>
  <c r="G5" i="71"/>
  <c r="H5" i="71"/>
  <c r="I5" i="71"/>
  <c r="J5" i="71"/>
  <c r="K5" i="71"/>
  <c r="L5" i="71"/>
  <c r="M5" i="71"/>
  <c r="N5" i="71"/>
  <c r="O5" i="71"/>
  <c r="P5" i="71"/>
  <c r="Q5" i="71"/>
  <c r="R5" i="71"/>
  <c r="S5" i="71"/>
  <c r="T5" i="71"/>
  <c r="U5" i="71"/>
  <c r="V5" i="71"/>
  <c r="W5" i="71"/>
  <c r="X5" i="71"/>
  <c r="Y5" i="71"/>
  <c r="Z5" i="71"/>
  <c r="AA5" i="71"/>
  <c r="AB5" i="71"/>
  <c r="AC5" i="71"/>
  <c r="C4" i="70"/>
  <c r="F12" i="70"/>
  <c r="E12" i="70"/>
  <c r="E4" i="69"/>
  <c r="F4" i="69" s="1"/>
  <c r="F7" i="69"/>
  <c r="F8" i="69" s="1"/>
  <c r="F9" i="69" s="1"/>
  <c r="F10" i="69" s="1"/>
  <c r="F11" i="69" s="1"/>
  <c r="F12" i="69" s="1"/>
  <c r="F13" i="69" s="1"/>
  <c r="F6" i="69"/>
  <c r="N25" i="64" l="1"/>
  <c r="M25" i="64"/>
  <c r="L25" i="64"/>
  <c r="K25" i="64"/>
  <c r="J25" i="64"/>
  <c r="I25" i="64"/>
  <c r="H25" i="64"/>
  <c r="G25" i="64"/>
  <c r="F25" i="64"/>
  <c r="E25" i="64"/>
  <c r="D25" i="64"/>
  <c r="C25" i="64"/>
  <c r="B25" i="64"/>
  <c r="N6" i="64"/>
  <c r="M6" i="64"/>
  <c r="C6" i="64"/>
  <c r="D6" i="64"/>
  <c r="E6" i="64"/>
  <c r="F6" i="64"/>
  <c r="G6" i="64"/>
  <c r="H6" i="64"/>
  <c r="I6" i="64"/>
  <c r="J6" i="64"/>
  <c r="K6" i="64"/>
  <c r="L6" i="64"/>
  <c r="B6" i="64"/>
  <c r="N25" i="63"/>
  <c r="M25" i="63"/>
  <c r="L25" i="63"/>
  <c r="K25" i="63"/>
  <c r="J25" i="63"/>
  <c r="I25" i="63"/>
  <c r="H25" i="63"/>
  <c r="G25" i="63"/>
  <c r="F25" i="63"/>
  <c r="E25" i="63"/>
  <c r="D25" i="63"/>
  <c r="C25" i="63"/>
  <c r="B25" i="63"/>
  <c r="N6" i="63"/>
  <c r="M6" i="63"/>
  <c r="C6" i="63"/>
  <c r="D6" i="63"/>
  <c r="E6" i="63"/>
  <c r="F6" i="63"/>
  <c r="G6" i="63"/>
  <c r="H6" i="63"/>
  <c r="I6" i="63"/>
  <c r="J6" i="63"/>
  <c r="K6" i="63"/>
  <c r="L6" i="63"/>
  <c r="B6" i="63"/>
  <c r="R25" i="61"/>
  <c r="Q25" i="61"/>
  <c r="C25" i="61"/>
  <c r="D25" i="61"/>
  <c r="E25" i="61"/>
  <c r="F25" i="61"/>
  <c r="G25" i="61"/>
  <c r="H25" i="61"/>
  <c r="I25" i="61"/>
  <c r="J25" i="61"/>
  <c r="K25" i="61"/>
  <c r="L25" i="61"/>
  <c r="M25" i="61"/>
  <c r="N25" i="61"/>
  <c r="O25" i="61"/>
  <c r="P25" i="61"/>
  <c r="B25" i="61"/>
  <c r="I6" i="61"/>
  <c r="J6" i="61"/>
  <c r="K6" i="61"/>
  <c r="L6" i="61"/>
  <c r="M6" i="61"/>
  <c r="N6" i="61"/>
  <c r="O6" i="61"/>
  <c r="P6" i="61"/>
  <c r="Q6" i="61"/>
  <c r="R6" i="61"/>
  <c r="G6" i="61"/>
  <c r="H6" i="61"/>
  <c r="E6" i="61"/>
  <c r="F6" i="61"/>
  <c r="C6" i="61"/>
  <c r="D6" i="61"/>
  <c r="D5" i="60"/>
  <c r="G5" i="55"/>
  <c r="F5" i="55"/>
  <c r="E5" i="55"/>
  <c r="D5" i="55"/>
  <c r="C5" i="55"/>
  <c r="B5" i="55"/>
  <c r="J6" i="54"/>
  <c r="I6" i="54"/>
  <c r="H6" i="54"/>
  <c r="G6" i="54"/>
  <c r="F6" i="54"/>
  <c r="E6" i="54"/>
  <c r="D6" i="54"/>
  <c r="C6" i="54"/>
  <c r="B6" i="54"/>
  <c r="K5" i="53"/>
  <c r="J5" i="53"/>
  <c r="I5" i="53"/>
  <c r="H5" i="53"/>
  <c r="G5" i="53"/>
  <c r="F5" i="53"/>
  <c r="E5" i="53"/>
  <c r="D5" i="53"/>
  <c r="C5" i="53"/>
  <c r="B5" i="53"/>
  <c r="K5" i="52"/>
  <c r="J5" i="52"/>
  <c r="I5" i="52"/>
  <c r="H5" i="52"/>
  <c r="G5" i="52"/>
  <c r="F5" i="52"/>
  <c r="E5" i="52"/>
  <c r="D5" i="52"/>
  <c r="C5" i="52"/>
  <c r="B5" i="52"/>
  <c r="K5" i="51"/>
  <c r="J5" i="51"/>
  <c r="I5" i="51"/>
  <c r="H5" i="51"/>
  <c r="G5" i="51"/>
  <c r="F5" i="51"/>
  <c r="E5" i="51"/>
  <c r="D5" i="51"/>
  <c r="C5" i="51"/>
  <c r="B5" i="51"/>
  <c r="I5" i="50"/>
  <c r="H5" i="50"/>
  <c r="G5" i="50"/>
  <c r="F5" i="50"/>
  <c r="E5" i="50"/>
  <c r="D5" i="50"/>
  <c r="C5" i="50"/>
  <c r="B5" i="50"/>
  <c r="O5" i="49"/>
  <c r="N5" i="49"/>
  <c r="M5" i="49"/>
  <c r="L5" i="49"/>
  <c r="K5" i="49"/>
  <c r="J5" i="49"/>
  <c r="I5" i="49"/>
  <c r="H5" i="49"/>
  <c r="G5" i="49"/>
  <c r="F5" i="49"/>
  <c r="E5" i="49"/>
  <c r="D5" i="49"/>
  <c r="C5" i="49"/>
  <c r="B5" i="49"/>
  <c r="O5" i="48"/>
  <c r="N5" i="48"/>
  <c r="M5" i="48"/>
  <c r="L5" i="48"/>
  <c r="K5" i="48"/>
  <c r="J5" i="48"/>
  <c r="I5" i="48"/>
  <c r="H5" i="48"/>
  <c r="G5" i="48"/>
  <c r="F5" i="48"/>
  <c r="E5" i="48"/>
  <c r="D5" i="48"/>
  <c r="C5" i="48"/>
  <c r="B5" i="48"/>
  <c r="K6" i="47"/>
  <c r="J6" i="47"/>
  <c r="I6" i="47"/>
  <c r="H6" i="47"/>
  <c r="G6" i="47"/>
  <c r="F6" i="47"/>
  <c r="E6" i="47"/>
  <c r="D6" i="47"/>
  <c r="C6" i="47"/>
  <c r="B6" i="47"/>
  <c r="L6" i="46"/>
  <c r="K6" i="46"/>
  <c r="J6" i="46"/>
  <c r="I6" i="46"/>
  <c r="H6" i="46"/>
  <c r="G6" i="46"/>
  <c r="F6" i="46"/>
  <c r="E6" i="46"/>
  <c r="D6" i="46"/>
  <c r="C6" i="46"/>
  <c r="L6" i="45"/>
  <c r="K6" i="45"/>
  <c r="J6" i="45"/>
  <c r="I6" i="45"/>
  <c r="H6" i="45"/>
  <c r="G6" i="45"/>
  <c r="F6" i="45"/>
  <c r="E6" i="45"/>
  <c r="D6" i="45"/>
  <c r="C6" i="45"/>
  <c r="B6" i="45"/>
  <c r="L6" i="44"/>
  <c r="K6" i="44"/>
  <c r="J6" i="44"/>
  <c r="I6" i="44"/>
  <c r="H6" i="44"/>
  <c r="G6" i="44"/>
  <c r="F6" i="44"/>
  <c r="E6" i="44"/>
  <c r="D6" i="44"/>
  <c r="C6" i="44"/>
  <c r="B6" i="44"/>
  <c r="K5" i="41"/>
  <c r="J5" i="41"/>
  <c r="I5" i="41"/>
  <c r="H5" i="41"/>
  <c r="G5" i="41"/>
  <c r="N6" i="39"/>
  <c r="M6" i="39"/>
  <c r="L6" i="39"/>
  <c r="K6" i="39"/>
  <c r="J6" i="39"/>
  <c r="I6" i="39"/>
  <c r="H6" i="39"/>
  <c r="G6" i="39"/>
  <c r="F6" i="39"/>
  <c r="E6" i="39"/>
  <c r="C6" i="39"/>
  <c r="B6" i="39"/>
  <c r="W8" i="38"/>
  <c r="U8" i="38"/>
  <c r="T8" i="38"/>
  <c r="S8" i="38"/>
  <c r="R8" i="38"/>
  <c r="Q8" i="38"/>
  <c r="P8" i="38"/>
  <c r="O8" i="38"/>
  <c r="N8" i="38"/>
  <c r="M8" i="38"/>
  <c r="L8" i="38"/>
  <c r="K8" i="38"/>
  <c r="J8" i="38"/>
  <c r="I8" i="38"/>
  <c r="H8" i="38"/>
  <c r="G8" i="38"/>
  <c r="F8" i="38"/>
  <c r="E8" i="38"/>
  <c r="D8" i="38"/>
  <c r="C8" i="38"/>
  <c r="B8" i="38"/>
  <c r="W8" i="37"/>
  <c r="U8" i="37"/>
  <c r="T8" i="37"/>
  <c r="R8" i="37"/>
  <c r="Q8" i="37"/>
  <c r="P8" i="37"/>
  <c r="O8" i="37"/>
  <c r="N8" i="37"/>
  <c r="M8" i="37"/>
  <c r="L8" i="37"/>
  <c r="K8" i="37"/>
  <c r="J8" i="37"/>
  <c r="I8" i="37"/>
  <c r="F8" i="37"/>
  <c r="E8" i="37"/>
  <c r="U7" i="37"/>
  <c r="T7" i="37"/>
  <c r="Q4" i="35"/>
  <c r="P4" i="35"/>
  <c r="O4" i="35"/>
  <c r="M4" i="35"/>
  <c r="K4" i="35"/>
  <c r="I4" i="35"/>
  <c r="G4" i="35"/>
  <c r="F4" i="35"/>
  <c r="D4" i="35"/>
  <c r="C4" i="35"/>
  <c r="B4" i="35"/>
  <c r="B4" i="34"/>
  <c r="C4" i="34"/>
  <c r="D4" i="34"/>
  <c r="E4" i="34" s="1"/>
  <c r="F4" i="34"/>
  <c r="G4" i="34"/>
  <c r="H4" i="34" s="1"/>
  <c r="I4" i="34"/>
  <c r="J4" i="34" s="1"/>
  <c r="K4" i="34"/>
  <c r="L4" i="34"/>
  <c r="M4" i="34"/>
  <c r="N4" i="34"/>
  <c r="O4" i="34"/>
  <c r="P4" i="34"/>
  <c r="Q4" i="34"/>
  <c r="G14" i="31"/>
  <c r="G13" i="31"/>
  <c r="G12" i="31"/>
  <c r="G11" i="31"/>
  <c r="J10" i="31"/>
  <c r="G10" i="31"/>
  <c r="D10" i="31"/>
  <c r="J9" i="31"/>
  <c r="G9" i="31"/>
  <c r="D9" i="31"/>
  <c r="J8" i="31"/>
  <c r="G8" i="31"/>
  <c r="D8" i="31"/>
  <c r="J7" i="31"/>
  <c r="G7" i="31"/>
  <c r="D7" i="31"/>
  <c r="J6" i="31"/>
  <c r="G6" i="31"/>
  <c r="D6" i="31"/>
  <c r="H5" i="31"/>
  <c r="J5" i="31" s="1"/>
  <c r="E5" i="31"/>
  <c r="G5" i="31" s="1"/>
  <c r="P5" i="20"/>
  <c r="O5" i="20"/>
  <c r="N5" i="20"/>
  <c r="M5" i="20"/>
  <c r="K5" i="20"/>
  <c r="H5" i="20"/>
  <c r="E4" i="35" l="1"/>
  <c r="H4" i="35"/>
  <c r="L4" i="35"/>
  <c r="J4" i="35"/>
  <c r="N4" i="35"/>
  <c r="J8" i="13"/>
  <c r="K8" i="13"/>
  <c r="H15" i="6" l="1"/>
  <c r="I15" i="6"/>
  <c r="H16" i="6"/>
  <c r="I16" i="6"/>
  <c r="H14" i="14" l="1"/>
  <c r="I14" i="14"/>
  <c r="K14" i="13"/>
  <c r="J14" i="13"/>
  <c r="J14" i="12"/>
  <c r="K14" i="12"/>
  <c r="B14" i="11" l="1"/>
  <c r="C14" i="11"/>
  <c r="C15" i="10"/>
  <c r="D27" i="9"/>
  <c r="I13" i="75" l="1"/>
  <c r="H13" i="75"/>
  <c r="F11" i="70"/>
  <c r="E11" i="70"/>
  <c r="B4" i="69"/>
  <c r="B5" i="14"/>
  <c r="I13" i="14"/>
  <c r="H13" i="14"/>
  <c r="K13" i="13"/>
  <c r="J13" i="13"/>
  <c r="I5" i="12"/>
  <c r="C13" i="11"/>
  <c r="B13" i="11"/>
  <c r="C14" i="10"/>
  <c r="B14" i="10"/>
  <c r="I12" i="75" l="1"/>
  <c r="H12" i="75"/>
  <c r="I11" i="75"/>
  <c r="H11" i="75"/>
  <c r="I10" i="75"/>
  <c r="H10" i="75"/>
  <c r="I9" i="75"/>
  <c r="H9" i="75"/>
  <c r="I8" i="75"/>
  <c r="H8" i="75"/>
  <c r="H5" i="75" s="1"/>
  <c r="I7" i="75"/>
  <c r="I5" i="75" s="1"/>
  <c r="H7" i="75"/>
  <c r="I6" i="75"/>
  <c r="H6" i="75"/>
  <c r="F5" i="75"/>
  <c r="E5" i="75"/>
  <c r="G5" i="75" s="1"/>
  <c r="C5" i="75"/>
  <c r="D5" i="75" s="1"/>
  <c r="J5" i="72"/>
  <c r="I5" i="72"/>
  <c r="H5" i="72"/>
  <c r="G5" i="72"/>
  <c r="F5" i="72"/>
  <c r="E5" i="72"/>
  <c r="D5" i="72"/>
  <c r="C5" i="72"/>
  <c r="F10" i="70"/>
  <c r="E10" i="70"/>
  <c r="F9" i="70"/>
  <c r="E9" i="70"/>
  <c r="F8" i="70"/>
  <c r="E8" i="70"/>
  <c r="F7" i="70"/>
  <c r="F4" i="70" s="1"/>
  <c r="E7" i="70"/>
  <c r="C4" i="69"/>
  <c r="D4" i="69" s="1"/>
  <c r="J5" i="75" l="1"/>
  <c r="P5" i="22"/>
  <c r="O5" i="22"/>
  <c r="N5" i="22"/>
  <c r="M5" i="22"/>
  <c r="L5" i="22"/>
  <c r="K5" i="22"/>
  <c r="H5" i="22"/>
  <c r="G5" i="22"/>
  <c r="F5" i="22"/>
  <c r="E5" i="22"/>
  <c r="C5" i="22"/>
  <c r="B5" i="22"/>
  <c r="P5" i="21"/>
  <c r="O5" i="21"/>
  <c r="N5" i="21"/>
  <c r="M5" i="21"/>
  <c r="L5" i="21"/>
  <c r="K5" i="21"/>
  <c r="H5" i="21"/>
  <c r="G5" i="21"/>
  <c r="F5" i="21"/>
  <c r="E5" i="21"/>
  <c r="C5" i="21"/>
  <c r="B5" i="21"/>
  <c r="L5" i="20"/>
  <c r="G5" i="20"/>
  <c r="F5" i="20"/>
  <c r="J5" i="20" s="1"/>
  <c r="E5" i="20"/>
  <c r="I5" i="20" s="1"/>
  <c r="C5" i="20"/>
  <c r="B5" i="20"/>
  <c r="I13" i="18"/>
  <c r="H13" i="18"/>
  <c r="I12" i="18"/>
  <c r="H12" i="18"/>
  <c r="I11" i="18"/>
  <c r="I5" i="18" s="1"/>
  <c r="H11" i="18"/>
  <c r="I10" i="18"/>
  <c r="H10" i="18"/>
  <c r="I9" i="18"/>
  <c r="H9" i="18"/>
  <c r="I8" i="18"/>
  <c r="H8" i="18"/>
  <c r="I7" i="18"/>
  <c r="H7" i="18"/>
  <c r="I6" i="18"/>
  <c r="H6" i="18"/>
  <c r="H5" i="18"/>
  <c r="G5" i="18"/>
  <c r="F5" i="18"/>
  <c r="E5" i="18"/>
  <c r="D5" i="18"/>
  <c r="C5" i="18"/>
  <c r="I5" i="22" l="1"/>
  <c r="J5" i="21"/>
  <c r="J5" i="22"/>
  <c r="I5" i="21"/>
  <c r="K12" i="12" l="1"/>
  <c r="K13" i="12"/>
  <c r="B38" i="17" l="1"/>
  <c r="I14" i="6" l="1"/>
  <c r="H14" i="6"/>
  <c r="I12" i="14" l="1"/>
  <c r="H12" i="14"/>
  <c r="K12" i="13"/>
  <c r="J12" i="13"/>
  <c r="J13" i="12"/>
  <c r="J12" i="12"/>
  <c r="C12" i="11"/>
  <c r="B12" i="11"/>
  <c r="C13" i="10"/>
  <c r="B13" i="10"/>
  <c r="C14" i="7" l="1"/>
  <c r="C26" i="7" s="1"/>
  <c r="C13" i="7"/>
  <c r="C25" i="7" s="1"/>
  <c r="I27" i="7"/>
  <c r="E27" i="7" s="1"/>
  <c r="H27" i="7"/>
  <c r="D27" i="7" s="1"/>
  <c r="G27" i="7"/>
  <c r="C27" i="7" s="1"/>
  <c r="F27" i="7"/>
  <c r="B27" i="7" s="1"/>
  <c r="B21" i="7" l="1"/>
  <c r="B24" i="7" s="1"/>
  <c r="C21" i="7"/>
  <c r="C12" i="7"/>
  <c r="I46" i="7"/>
  <c r="H46" i="7"/>
  <c r="G46" i="7"/>
  <c r="F46" i="7"/>
  <c r="I36" i="7"/>
  <c r="E36" i="7" s="1"/>
  <c r="E40" i="7" s="1"/>
  <c r="H36" i="7"/>
  <c r="D36" i="7" s="1"/>
  <c r="G36" i="7"/>
  <c r="C36" i="7" s="1"/>
  <c r="F36" i="7"/>
  <c r="B36" i="7" s="1"/>
  <c r="I33" i="7"/>
  <c r="E33" i="7" s="1"/>
  <c r="H33" i="7"/>
  <c r="D33" i="7" s="1"/>
  <c r="G33" i="7"/>
  <c r="C33" i="7" s="1"/>
  <c r="F33" i="7"/>
  <c r="B33" i="7" s="1"/>
  <c r="D30" i="7"/>
  <c r="C30" i="7"/>
  <c r="C41" i="7" s="1"/>
  <c r="B30" i="7"/>
  <c r="G13" i="7"/>
  <c r="G25" i="7" s="1"/>
  <c r="H12" i="7"/>
  <c r="F12" i="7"/>
  <c r="I14" i="7"/>
  <c r="G14" i="7"/>
  <c r="I13" i="7"/>
  <c r="D39" i="7" l="1"/>
  <c r="C24" i="7"/>
  <c r="B39" i="7"/>
  <c r="C39" i="7"/>
  <c r="G40" i="7"/>
  <c r="E30" i="7"/>
  <c r="I25" i="7"/>
  <c r="I40" i="7" s="1"/>
  <c r="I26" i="7"/>
  <c r="G12" i="7"/>
  <c r="I12" i="7"/>
  <c r="I24" i="7" s="1"/>
  <c r="I39" i="7" s="1"/>
  <c r="G26" i="7"/>
  <c r="G41" i="7" s="1"/>
  <c r="H24" i="7"/>
  <c r="H39" i="7" s="1"/>
  <c r="G24" i="7"/>
  <c r="G39" i="7" s="1"/>
  <c r="F24" i="7"/>
  <c r="F39" i="7" s="1"/>
  <c r="E39" i="7" l="1"/>
  <c r="E41" i="7"/>
  <c r="I41" i="7"/>
  <c r="J5" i="16"/>
  <c r="I5" i="16"/>
  <c r="H5" i="16"/>
  <c r="G5" i="16"/>
  <c r="F5" i="16"/>
  <c r="E5" i="16"/>
  <c r="D5" i="16"/>
  <c r="C5" i="16"/>
  <c r="B5" i="16"/>
  <c r="M6" i="15"/>
  <c r="L6" i="15"/>
  <c r="K6" i="15"/>
  <c r="J6" i="15"/>
  <c r="I6" i="15"/>
  <c r="H6" i="15"/>
  <c r="G6" i="15"/>
  <c r="F6" i="15"/>
  <c r="E6" i="15"/>
  <c r="D6" i="15"/>
  <c r="C6" i="15"/>
  <c r="B6" i="15"/>
  <c r="I11" i="14"/>
  <c r="H11" i="14"/>
  <c r="I10" i="14"/>
  <c r="H10" i="14"/>
  <c r="I9" i="14"/>
  <c r="H9" i="14"/>
  <c r="I8" i="14"/>
  <c r="H8" i="14"/>
  <c r="I7" i="14"/>
  <c r="H7" i="14"/>
  <c r="I6" i="14"/>
  <c r="H6" i="14"/>
  <c r="E6" i="14"/>
  <c r="D6" i="14"/>
  <c r="I5" i="14"/>
  <c r="H5" i="14"/>
  <c r="G5" i="14"/>
  <c r="F5" i="14"/>
  <c r="E5" i="14"/>
  <c r="D5" i="14"/>
  <c r="C5" i="14"/>
  <c r="K11" i="13"/>
  <c r="J11" i="13"/>
  <c r="K10" i="13"/>
  <c r="J10" i="13"/>
  <c r="K9" i="13"/>
  <c r="J9" i="13"/>
  <c r="K7" i="13"/>
  <c r="J7" i="13"/>
  <c r="K6" i="13"/>
  <c r="J6" i="13"/>
  <c r="K5" i="13"/>
  <c r="J5" i="13"/>
  <c r="I5" i="13"/>
  <c r="H5" i="13"/>
  <c r="G5" i="13"/>
  <c r="F5" i="13"/>
  <c r="E5" i="13"/>
  <c r="D5" i="13"/>
  <c r="C5" i="13"/>
  <c r="B5" i="13"/>
  <c r="K11" i="12"/>
  <c r="J11" i="12"/>
  <c r="K10" i="12"/>
  <c r="J10" i="12"/>
  <c r="K9" i="12"/>
  <c r="J9" i="12"/>
  <c r="J5" i="12" s="1"/>
  <c r="K8" i="12"/>
  <c r="K5" i="12" s="1"/>
  <c r="J8" i="12"/>
  <c r="K7" i="12"/>
  <c r="J7" i="12"/>
  <c r="K6" i="12"/>
  <c r="J6" i="12"/>
  <c r="H5" i="12"/>
  <c r="G5" i="12"/>
  <c r="F5" i="12"/>
  <c r="E5" i="12"/>
  <c r="D5" i="12"/>
  <c r="C5" i="12"/>
  <c r="B5" i="12"/>
  <c r="C11" i="11"/>
  <c r="B11" i="11"/>
  <c r="C10" i="11"/>
  <c r="B10" i="11"/>
  <c r="C9" i="11"/>
  <c r="B9" i="11"/>
  <c r="C8" i="11"/>
  <c r="B8" i="11"/>
  <c r="C7" i="11"/>
  <c r="B7" i="11"/>
  <c r="C6" i="11"/>
  <c r="B6" i="11"/>
  <c r="O5" i="11"/>
  <c r="N5" i="11"/>
  <c r="M5" i="11"/>
  <c r="L5" i="11"/>
  <c r="K5" i="11"/>
  <c r="J5" i="11"/>
  <c r="I5" i="11"/>
  <c r="H5" i="11"/>
  <c r="G5" i="11"/>
  <c r="F5" i="11"/>
  <c r="E5" i="11"/>
  <c r="D5" i="11"/>
  <c r="C5" i="11"/>
  <c r="B5" i="11"/>
  <c r="C12" i="10"/>
  <c r="B12" i="10"/>
  <c r="C11" i="10"/>
  <c r="B11" i="10"/>
  <c r="C10" i="10"/>
  <c r="B10" i="10"/>
  <c r="C9" i="10"/>
  <c r="B9" i="10"/>
  <c r="C8" i="10"/>
  <c r="B8" i="10"/>
  <c r="C7" i="10"/>
  <c r="B7" i="10"/>
  <c r="Q6" i="10"/>
  <c r="P6" i="10"/>
  <c r="O6" i="10"/>
  <c r="N6" i="10"/>
  <c r="M6" i="10"/>
  <c r="L6" i="10"/>
  <c r="K6" i="10"/>
  <c r="J6" i="10"/>
  <c r="I6" i="10"/>
  <c r="H6" i="10"/>
  <c r="B6" i="10" s="1"/>
  <c r="G6" i="10"/>
  <c r="F6" i="10"/>
  <c r="E6" i="10"/>
  <c r="D6" i="10"/>
  <c r="G27" i="9"/>
  <c r="F27" i="9"/>
  <c r="E27" i="9"/>
  <c r="H7" i="6"/>
  <c r="I13" i="6"/>
  <c r="H13" i="6"/>
  <c r="I12" i="6"/>
  <c r="H12" i="6"/>
  <c r="I11" i="6"/>
  <c r="H11" i="6"/>
  <c r="I10" i="6"/>
  <c r="H10" i="6"/>
  <c r="I9" i="6"/>
  <c r="I7" i="6" s="1"/>
  <c r="H9" i="6"/>
  <c r="I8" i="6"/>
  <c r="H8" i="6"/>
  <c r="G7" i="6"/>
  <c r="F7" i="6"/>
  <c r="E7" i="6"/>
  <c r="D7" i="6"/>
  <c r="C7" i="6"/>
  <c r="B7" i="6"/>
  <c r="C6" i="10" l="1"/>
  <c r="C46" i="7"/>
  <c r="AW50" i="7"/>
  <c r="E50" i="7" s="1"/>
  <c r="S6" i="62"/>
  <c r="T6" i="62"/>
</calcChain>
</file>

<file path=xl/sharedStrings.xml><?xml version="1.0" encoding="utf-8"?>
<sst xmlns="http://schemas.openxmlformats.org/spreadsheetml/2006/main" count="3891" uniqueCount="1392">
  <si>
    <t>CURRENT STATISTICS</t>
  </si>
  <si>
    <t>Table 1: SEBI Registered Market Intermediaries/Institutions</t>
  </si>
  <si>
    <t>Table 2: Company-Wise Capital Raised through Public and Rights Issues (Equity)</t>
  </si>
  <si>
    <t>Table 3: Offers closed during the month under SEBI (SAST), 2011</t>
  </si>
  <si>
    <t>Table 4: Trends in Open Offers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</si>
  <si>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</si>
  <si>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</si>
  <si>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</si>
  <si>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</si>
  <si>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</si>
  <si>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</si>
  <si>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</si>
  <si>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</si>
  <si>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</si>
  <si>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</si>
  <si>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</si>
  <si>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</si>
  <si>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</si>
  <si>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</si>
  <si>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</si>
  <si>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</si>
  <si>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</si>
  <si>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</si>
  <si>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</si>
  <si>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</si>
  <si>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</si>
  <si>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</si>
  <si>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</si>
  <si>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</si>
  <si>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</si>
  <si>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</si>
  <si>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</si>
  <si>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</si>
  <si>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</si>
  <si>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</si>
  <si>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</si>
  <si>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</si>
  <si>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</si>
  <si>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</si>
  <si>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</si>
  <si>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</si>
  <si>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</si>
  <si>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</si>
  <si>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</si>
  <si>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</si>
  <si>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</si>
  <si>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</si>
  <si>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</si>
  <si>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</si>
  <si>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</si>
  <si>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</si>
  <si>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53: Trends in Foreign Portfolio Investment</t>
  </si>
  <si>
    <t>Table 54: Notional Value of Offshore Derivative Instruments (ODIs) Vs Assets Under Custody (AUC) of FPIs</t>
  </si>
  <si>
    <t>Table 55: Assets under the Custody of Custodians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</si>
  <si>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</si>
  <si>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</si>
  <si>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</si>
  <si>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</si>
  <si>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</si>
  <si>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</si>
  <si>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</si>
  <si>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</si>
  <si>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</si>
  <si>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</si>
  <si>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</si>
  <si>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</si>
  <si>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</si>
  <si>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</si>
  <si>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</si>
  <si>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</si>
  <si>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</si>
  <si>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</si>
  <si>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</si>
  <si>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2022-23</t>
  </si>
  <si>
    <t>2023-24$</t>
  </si>
  <si>
    <t>BSE</t>
  </si>
  <si>
    <t>NSE</t>
  </si>
  <si>
    <t>MSEI</t>
  </si>
  <si>
    <t>MCX</t>
  </si>
  <si>
    <t>NCDEX</t>
  </si>
  <si>
    <t>NSDL</t>
  </si>
  <si>
    <t>CDSL</t>
  </si>
  <si>
    <t>Mutual Funds</t>
  </si>
  <si>
    <t>Notes:</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</si>
  <si>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</si>
  <si>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</si>
  <si>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</si>
  <si>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</si>
  <si>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</si>
  <si>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</si>
  <si>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</si>
  <si>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</si>
  <si>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</si>
  <si>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</si>
  <si>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</si>
  <si>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</si>
  <si>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</si>
  <si>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</si>
  <si>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Total</t>
  </si>
  <si>
    <t>QIB</t>
  </si>
  <si>
    <t>NII</t>
  </si>
  <si>
    <t>RII</t>
  </si>
  <si>
    <t>Others, if any (Market Maker &amp; Reservation)</t>
  </si>
  <si>
    <t>IPO</t>
  </si>
  <si>
    <t>Rights</t>
  </si>
  <si>
    <t>*Shares issued by the Company are partly paid up but the information is provided considering the same as fully paid up.</t>
  </si>
  <si>
    <t>Net offer to Public = QIB (Including anchor) + RII + NII (Excluding Employee Reservation +Shareholder Reservation + Market maker)</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</si>
  <si>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</si>
  <si>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</si>
  <si>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</si>
  <si>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</si>
  <si>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</si>
  <si>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</si>
  <si>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</si>
  <si>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</si>
  <si>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</si>
  <si>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</si>
  <si>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</si>
  <si>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Table 4: Trends in Closed Offers under SEBI (Substantial Acquisition of Shares and Takeover) Regulations, 2011</t>
  </si>
  <si>
    <t>Year / Month</t>
  </si>
  <si>
    <t>Open Offers</t>
  </si>
  <si>
    <t>Objectives</t>
  </si>
  <si>
    <t>Change in Control 
of Management</t>
  </si>
  <si>
    <t>Consolidation of Holdings</t>
  </si>
  <si>
    <t>Substantial Acquisition</t>
  </si>
  <si>
    <t>No. of Offers</t>
  </si>
  <si>
    <t>Amount (₹  crore)</t>
  </si>
  <si>
    <t>Amount (₹ crore)</t>
  </si>
  <si>
    <t>Apr-23</t>
  </si>
  <si>
    <t>May-23</t>
  </si>
  <si>
    <t>June-23</t>
  </si>
  <si>
    <t>July-23</t>
  </si>
  <si>
    <t>*In instances where offers have more than one objective, the issue is classified only under one of the same.</t>
  </si>
  <si>
    <t>Data is compiled based on offer closing date</t>
  </si>
  <si>
    <t>$ indicates upto July 31, 2023</t>
  </si>
  <si>
    <t>Source: SEBI.</t>
  </si>
  <si>
    <t>Modes of Fund Raising</t>
  </si>
  <si>
    <t>Financial Sector</t>
  </si>
  <si>
    <t>Non-Financial Sector</t>
  </si>
  <si>
    <t>No. of Issues</t>
  </si>
  <si>
    <t>Amount
(Rs.crore)</t>
  </si>
  <si>
    <t>Equity Issues</t>
  </si>
  <si>
    <t xml:space="preserve"> 2. IPOs are classified based on listing date and public debt issues on the basis of closing date of the issue.</t>
  </si>
  <si>
    <t>Total
(Equity+Debt)</t>
  </si>
  <si>
    <t>Public</t>
  </si>
  <si>
    <t>Listed</t>
  </si>
  <si>
    <t>Debt</t>
  </si>
  <si>
    <t>No. of issues</t>
  </si>
  <si>
    <t>Amount 
( ₹   crore)</t>
  </si>
  <si>
    <t xml:space="preserve">Notes: 1. Amount for public debt issue for last two months is provisional and may get updated 
</t>
  </si>
  <si>
    <t>Year/ Month</t>
  </si>
  <si>
    <t>Amount 
( ₹ crore)</t>
  </si>
  <si>
    <t>Source: SEBI</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</si>
  <si>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</si>
  <si>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</si>
  <si>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</si>
  <si>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</si>
  <si>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</si>
  <si>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</si>
  <si>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</si>
  <si>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</si>
  <si>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</si>
  <si>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</si>
  <si>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</si>
  <si>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</si>
  <si>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</si>
  <si>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</si>
  <si>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</si>
  <si>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</si>
  <si>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</si>
  <si>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</si>
  <si>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</si>
  <si>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</si>
  <si>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</si>
  <si>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</si>
  <si>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</si>
  <si>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</si>
  <si>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</si>
  <si>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Sector-wise</t>
  </si>
  <si>
    <t>Region-wise</t>
  </si>
  <si>
    <t>Private</t>
  </si>
  <si>
    <t>Northern</t>
  </si>
  <si>
    <t>Eastern</t>
  </si>
  <si>
    <t>Western</t>
  </si>
  <si>
    <t>Southern</t>
  </si>
  <si>
    <t>Central</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</si>
  <si>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</si>
  <si>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</si>
  <si>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</si>
  <si>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</si>
  <si>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</si>
  <si>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</si>
  <si>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</si>
  <si>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</si>
  <si>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</si>
  <si>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</si>
  <si>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</si>
  <si>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</si>
  <si>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Year/Month</t>
  </si>
  <si>
    <t>Common#</t>
  </si>
  <si>
    <t>#Listed at any two or three exchanges.</t>
  </si>
  <si>
    <t>Source: BSE and NSE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</si>
  <si>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</si>
  <si>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</si>
  <si>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</si>
  <si>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</si>
  <si>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</si>
  <si>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</si>
  <si>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</si>
  <si>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</si>
  <si>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</si>
  <si>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Jun-23</t>
  </si>
  <si>
    <t>Jul-23</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</si>
  <si>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</si>
  <si>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</si>
  <si>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</si>
  <si>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</si>
  <si>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</si>
  <si>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</si>
  <si>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</si>
  <si>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</si>
  <si>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July 31, 2023</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</si>
  <si>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</si>
  <si>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</si>
  <si>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</si>
  <si>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</si>
  <si>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</si>
  <si>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</si>
  <si>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</si>
  <si>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</si>
  <si>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</si>
  <si>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</si>
  <si>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</si>
  <si>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8.75/10.10</t>
  </si>
  <si>
    <t>8.85/10.10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</si>
  <si>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</si>
  <si>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</si>
  <si>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</si>
  <si>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</si>
  <si>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</si>
  <si>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</si>
  <si>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</si>
  <si>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</si>
  <si>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</si>
  <si>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</si>
  <si>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</si>
  <si>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</si>
  <si>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</si>
  <si>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</si>
  <si>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</si>
  <si>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</si>
  <si>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</si>
  <si>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</si>
  <si>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</si>
  <si>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</si>
  <si>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</si>
  <si>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</si>
  <si>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billion)</t>
  </si>
  <si>
    <t xml:space="preserve">Exports </t>
  </si>
  <si>
    <t>Imports</t>
  </si>
  <si>
    <t>Trade Balance</t>
  </si>
  <si>
    <t xml:space="preserve">Notes: </t>
  </si>
  <si>
    <t>^ cumulative figure value of the respective months.</t>
  </si>
  <si>
    <t>Data for CPI, WPI, IIP and External sector have been compiled based on available information.</t>
  </si>
  <si>
    <t>No. of Trades</t>
  </si>
  <si>
    <t>Value (₹ crore)</t>
  </si>
  <si>
    <t>-</t>
  </si>
  <si>
    <t>This table has been revised to include only settled trades (OTC+RFQ trades) through exchange platform.</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</si>
  <si>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</si>
  <si>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</si>
  <si>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</si>
  <si>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</si>
  <si>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</si>
  <si>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</si>
  <si>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</si>
  <si>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</si>
  <si>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</si>
  <si>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</si>
  <si>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</si>
  <si>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</si>
  <si>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</si>
  <si>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</si>
  <si>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</si>
  <si>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</si>
  <si>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</si>
  <si>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</si>
  <si>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</si>
  <si>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</si>
  <si>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</si>
  <si>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</si>
  <si>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</si>
  <si>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</si>
  <si>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</si>
  <si>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</si>
  <si>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</si>
  <si>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</si>
  <si>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</si>
  <si>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</si>
  <si>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Source: NSE</t>
  </si>
  <si>
    <t>No. of Companies Permitted #</t>
  </si>
  <si>
    <t>No. of Companies Traded</t>
  </si>
  <si>
    <t>Turnover (₹ crore)</t>
  </si>
  <si>
    <t>Average Daily Turnover (₹ crore)</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</si>
  <si>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</si>
  <si>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</si>
  <si>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</si>
  <si>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</si>
  <si>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</si>
  <si>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</si>
  <si>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</si>
  <si>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</si>
  <si>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</si>
  <si>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</si>
  <si>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</si>
  <si>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</si>
  <si>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</si>
  <si>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Vadodara</t>
  </si>
  <si>
    <t>Bhubneshwar</t>
  </si>
  <si>
    <t>Chennai</t>
  </si>
  <si>
    <t>Ernakulam</t>
  </si>
  <si>
    <t>Coimbatore</t>
  </si>
  <si>
    <t>New Delhi</t>
  </si>
  <si>
    <t>Guwahati</t>
  </si>
  <si>
    <t>Hyderabad</t>
  </si>
  <si>
    <t>Indore</t>
  </si>
  <si>
    <t>Jaipur</t>
  </si>
  <si>
    <t>Kanpur</t>
  </si>
  <si>
    <t>Kolkata</t>
  </si>
  <si>
    <t>Ludhiana</t>
  </si>
  <si>
    <t>Mangalore</t>
  </si>
  <si>
    <t>Mumbai</t>
  </si>
  <si>
    <t>Patna</t>
  </si>
  <si>
    <t>Pune</t>
  </si>
  <si>
    <t>Rajkot</t>
  </si>
  <si>
    <t>Others</t>
  </si>
  <si>
    <t>*The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</si>
  <si>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</si>
  <si>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</si>
  <si>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</si>
  <si>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</si>
  <si>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</si>
  <si>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</si>
  <si>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</si>
  <si>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</si>
  <si>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Name of Security</t>
  </si>
  <si>
    <t>Issued
Capital 
(₹ crore)</t>
  </si>
  <si>
    <t>Free Float
Market
Capitalisation
(₹ crore)</t>
  </si>
  <si>
    <t>Weightage (Percent)</t>
  </si>
  <si>
    <t>Beta</t>
  </si>
  <si>
    <t>R 2</t>
  </si>
  <si>
    <t>Daily
Volatility
(Percent)</t>
  </si>
  <si>
    <t>Monthly
Return
(Percent)</t>
  </si>
  <si>
    <t>Impact
Cost
(Percent)</t>
  </si>
  <si>
    <t xml:space="preserve">BAJFINANCE  </t>
  </si>
  <si>
    <t xml:space="preserve">STATE BANK  </t>
  </si>
  <si>
    <t xml:space="preserve">TITAN       </t>
  </si>
  <si>
    <t xml:space="preserve">HDFC BANK   </t>
  </si>
  <si>
    <t xml:space="preserve">INFOSYS LTD </t>
  </si>
  <si>
    <t>KOTAK MAH.BK</t>
  </si>
  <si>
    <t xml:space="preserve">RELIANCE    </t>
  </si>
  <si>
    <t xml:space="preserve">TATA STEEL  </t>
  </si>
  <si>
    <t>LARSEN &amp; TOU</t>
  </si>
  <si>
    <t xml:space="preserve">MAH &amp; MAH   </t>
  </si>
  <si>
    <t xml:space="preserve">TATA MOTORS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</si>
  <si>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</si>
  <si>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</si>
  <si>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</si>
  <si>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</si>
  <si>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</si>
  <si>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</si>
  <si>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</si>
  <si>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</si>
  <si>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</si>
  <si>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</si>
  <si>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</si>
  <si>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</si>
  <si>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</si>
  <si>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</si>
  <si>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</si>
  <si>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</si>
  <si>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</si>
  <si>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</si>
  <si>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</si>
  <si>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</si>
  <si>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</si>
  <si>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</si>
  <si>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</si>
  <si>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</si>
  <si>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</si>
  <si>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</si>
  <si>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</si>
  <si>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</si>
  <si>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</si>
  <si>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</si>
  <si>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</si>
  <si>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</si>
  <si>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</si>
  <si>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</si>
  <si>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</si>
  <si>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</si>
  <si>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</si>
  <si>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</si>
  <si>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</si>
  <si>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</si>
  <si>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</si>
  <si>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</si>
  <si>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</si>
  <si>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</si>
  <si>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</si>
  <si>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</si>
  <si>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</si>
  <si>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ICICI Bank Ltd.</t>
  </si>
  <si>
    <t>ITC Ltd.</t>
  </si>
  <si>
    <t>IndusInd Bank Ltd.</t>
  </si>
  <si>
    <t>Infosys Ltd.</t>
  </si>
  <si>
    <t>JSW Steel Ltd.</t>
  </si>
  <si>
    <t>Kotak Mahindra Bank Ltd.</t>
  </si>
  <si>
    <t>LTIMindtree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</si>
  <si>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</si>
  <si>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</si>
  <si>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</si>
  <si>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</si>
  <si>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</si>
  <si>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</si>
  <si>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</si>
  <si>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</si>
  <si>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</si>
  <si>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</si>
  <si>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</si>
  <si>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</si>
  <si>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</si>
  <si>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</si>
  <si>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</si>
  <si>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</si>
  <si>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</si>
  <si>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</si>
  <si>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</si>
  <si>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</si>
  <si>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</si>
  <si>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</si>
  <si>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</si>
  <si>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S.No.</t>
  </si>
  <si>
    <t>Issued Capital     (₹ crore)</t>
  </si>
  <si>
    <t>Free Float Market Capitalisation (₹ crore)</t>
  </si>
  <si>
    <t xml:space="preserve">Weightage (Percent)   </t>
  </si>
  <si>
    <t>R2</t>
  </si>
  <si>
    <t>Daily Volatility (Percent)</t>
  </si>
  <si>
    <t>Monthly Return (Percent)</t>
  </si>
  <si>
    <t>Impact Cost (Percent) *</t>
  </si>
  <si>
    <t>HDFCBANK</t>
  </si>
  <si>
    <t>RELIANCE</t>
  </si>
  <si>
    <t>ICICIBANK</t>
  </si>
  <si>
    <t>INFY</t>
  </si>
  <si>
    <t>TCS</t>
  </si>
  <si>
    <t>LT</t>
  </si>
  <si>
    <t>ITC</t>
  </si>
  <si>
    <t>AXISBANK</t>
  </si>
  <si>
    <t>KOTAKBANK</t>
  </si>
  <si>
    <t>SBIN</t>
  </si>
  <si>
    <t>HINDUNILVR</t>
  </si>
  <si>
    <t>BHARTIARTL</t>
  </si>
  <si>
    <t>BAJFINANCE</t>
  </si>
  <si>
    <t>ASIANPAINT</t>
  </si>
  <si>
    <t>M&amp;M</t>
  </si>
  <si>
    <t>MARUTI</t>
  </si>
  <si>
    <t>TITAN</t>
  </si>
  <si>
    <t>SUNPHARMA</t>
  </si>
  <si>
    <t>HCLTECH</t>
  </si>
  <si>
    <t>TATAMOTORS</t>
  </si>
  <si>
    <t>NTPC</t>
  </si>
  <si>
    <t>TATASTEEL</t>
  </si>
  <si>
    <t>ULTRACEMCO</t>
  </si>
  <si>
    <t>DRREDDY</t>
  </si>
  <si>
    <t>INDUSINDBK</t>
  </si>
  <si>
    <t>ADANIENT</t>
  </si>
  <si>
    <t>POWERGRID</t>
  </si>
  <si>
    <t>NESTLEIND</t>
  </si>
  <si>
    <t>JSWSTEEL</t>
  </si>
  <si>
    <t>TECHM</t>
  </si>
  <si>
    <t>WIPRO</t>
  </si>
  <si>
    <t>GRASIM</t>
  </si>
  <si>
    <t>ONGC</t>
  </si>
  <si>
    <t>HINDALCO</t>
  </si>
  <si>
    <t>ADANIPORTS</t>
  </si>
  <si>
    <t>CIPLA</t>
  </si>
  <si>
    <t>SBILIFE</t>
  </si>
  <si>
    <t>BRITANNIA</t>
  </si>
  <si>
    <t>DMART</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</si>
  <si>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</si>
  <si>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</si>
  <si>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</si>
  <si>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</si>
  <si>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</si>
  <si>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</si>
  <si>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</si>
  <si>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</si>
  <si>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</si>
  <si>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</si>
  <si>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</si>
  <si>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</si>
  <si>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</si>
  <si>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</si>
  <si>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</si>
  <si>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</si>
  <si>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</si>
  <si>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</si>
  <si>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</si>
  <si>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</si>
  <si>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</si>
  <si>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</si>
  <si>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</si>
  <si>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</si>
  <si>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</si>
  <si>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</si>
  <si>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</si>
  <si>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</si>
  <si>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</si>
  <si>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</si>
  <si>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</si>
  <si>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</si>
  <si>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</si>
  <si>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</si>
  <si>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</si>
  <si>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</si>
  <si>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</si>
  <si>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</si>
  <si>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</si>
  <si>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</si>
  <si>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</si>
  <si>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</si>
  <si>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</si>
  <si>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</si>
  <si>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</si>
  <si>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</si>
  <si>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</si>
  <si>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</si>
  <si>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</si>
  <si>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</si>
  <si>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</si>
  <si>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</si>
  <si>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</si>
  <si>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</si>
  <si>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</si>
  <si>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Delivered Value      (₹ crore)</t>
  </si>
  <si>
    <t>Settlement Guarantee Fund(₹ crore)</t>
  </si>
  <si>
    <t>Month/ Year</t>
  </si>
  <si>
    <t>Index Futures</t>
  </si>
  <si>
    <t xml:space="preserve"> Stock Futures</t>
  </si>
  <si>
    <t>Index Options</t>
  </si>
  <si>
    <t>Stock Options</t>
  </si>
  <si>
    <t>Total Turnover</t>
  </si>
  <si>
    <t>Open Interest at the end of the day</t>
  </si>
  <si>
    <t xml:space="preserve">                 Calls</t>
  </si>
  <si>
    <t xml:space="preserve">                 Puts</t>
  </si>
  <si>
    <t>No. of  Contracts</t>
  </si>
  <si>
    <t xml:space="preserve">No. of Contracts </t>
  </si>
  <si>
    <t xml:space="preserve">No. of 
Contracts </t>
  </si>
  <si>
    <t>No. of Contracts</t>
  </si>
  <si>
    <t>No. of contracts</t>
  </si>
  <si>
    <t>Premium</t>
  </si>
  <si>
    <t>Notional</t>
  </si>
  <si>
    <t>2023-24</t>
  </si>
  <si>
    <t xml:space="preserve">Note: </t>
  </si>
  <si>
    <t>Notional turnover is inclusive of the premium turnover</t>
  </si>
  <si>
    <r>
      <t>Value (</t>
    </r>
    <r>
      <rPr>
        <b/>
        <sz val="11"/>
        <rFont val="Rupee Foradian"/>
        <family val="2"/>
      </rPr>
      <t>`</t>
    </r>
    <r>
      <rPr>
        <b/>
        <sz val="11"/>
        <rFont val="Garamond"/>
        <family val="1"/>
      </rPr>
      <t xml:space="preserve"> crore)</t>
    </r>
  </si>
  <si>
    <t>Note:</t>
  </si>
  <si>
    <t>Table 36: Settlement Statistics in Equity Derivatives Segment at BSE and NSE (₹ crore)</t>
  </si>
  <si>
    <t>Year/     Month</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</si>
  <si>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</si>
  <si>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</si>
  <si>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</si>
  <si>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</si>
  <si>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</si>
  <si>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</si>
  <si>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</si>
  <si>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</si>
  <si>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</si>
  <si>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</si>
  <si>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</si>
  <si>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</si>
  <si>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</si>
  <si>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</si>
  <si>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</si>
  <si>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</si>
  <si>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</si>
  <si>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</si>
  <si>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</si>
  <si>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</si>
  <si>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</si>
  <si>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</si>
  <si>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</si>
  <si>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</si>
  <si>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</si>
  <si>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</si>
  <si>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</si>
  <si>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Call</t>
  </si>
  <si>
    <t>Put</t>
  </si>
  <si>
    <t>Value 
(₹ crore)</t>
  </si>
  <si>
    <t>No. of Trading  Days</t>
  </si>
  <si>
    <t>Currency Options</t>
  </si>
  <si>
    <t>Open Interest at the
end of Month</t>
  </si>
  <si>
    <t>No. of
Contracts</t>
  </si>
  <si>
    <t>Turnover
(₹  crore)</t>
  </si>
  <si>
    <t>Value
(₹  crore)</t>
  </si>
  <si>
    <t>Notes: 1. Trading Value :- For Futures, Value of contract = Traded Qty*Traded Price. 2. For Options, Value of contract = Traded Qty*(Strike Price+Traded Premium)</t>
  </si>
  <si>
    <t>Turnover (₹  crore)</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</si>
  <si>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</si>
  <si>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</si>
  <si>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</si>
  <si>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</si>
  <si>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</si>
  <si>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</si>
  <si>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</si>
  <si>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</si>
  <si>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</si>
  <si>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</si>
  <si>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</si>
  <si>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</si>
  <si>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</si>
  <si>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</si>
  <si>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</si>
  <si>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</si>
  <si>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</si>
  <si>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</si>
  <si>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</si>
  <si>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</si>
  <si>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</si>
  <si>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</si>
  <si>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</si>
  <si>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</si>
  <si>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</si>
  <si>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 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</si>
  <si>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</si>
  <si>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</si>
  <si>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</si>
  <si>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</si>
  <si>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</si>
  <si>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</si>
  <si>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</si>
  <si>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</si>
  <si>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</si>
  <si>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</si>
  <si>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</si>
  <si>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</si>
  <si>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</si>
  <si>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</si>
  <si>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</si>
  <si>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</si>
  <si>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</si>
  <si>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</si>
  <si>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</si>
  <si>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</si>
  <si>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</si>
  <si>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</si>
  <si>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</si>
  <si>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</si>
  <si>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</si>
  <si>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</si>
  <si>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</si>
  <si>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</si>
  <si>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Value of shares settled during the month in dematerialized form</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</si>
  <si>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</si>
  <si>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</si>
  <si>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</si>
  <si>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Quantity and value of shares mentioned are single sided. 4. #Source for listed securities information: Issuer/ NSE/BSE.</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</si>
  <si>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</si>
  <si>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</si>
  <si>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</si>
  <si>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</si>
  <si>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</si>
  <si>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</si>
  <si>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</si>
  <si>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</si>
  <si>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Particulars</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</si>
  <si>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</si>
  <si>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</si>
  <si>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</si>
  <si>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</si>
  <si>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</si>
  <si>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</si>
  <si>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</si>
  <si>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</si>
  <si>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</si>
  <si>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</si>
  <si>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</si>
  <si>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</si>
  <si>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</si>
  <si>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</si>
  <si>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</si>
  <si>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</si>
  <si>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</si>
  <si>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</si>
  <si>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</si>
  <si>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</si>
  <si>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</si>
  <si>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</si>
  <si>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</si>
  <si>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</si>
  <si>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</si>
  <si>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</si>
  <si>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</si>
  <si>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</si>
  <si>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</si>
  <si>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</si>
  <si>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</si>
  <si>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</si>
  <si>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</si>
  <si>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</si>
  <si>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</si>
  <si>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</si>
  <si>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</si>
  <si>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</si>
  <si>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</si>
  <si>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</si>
  <si>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</si>
  <si>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</si>
  <si>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</si>
  <si>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</si>
  <si>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</si>
  <si>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</si>
  <si>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</si>
  <si>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</si>
  <si>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</si>
  <si>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</si>
  <si>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</si>
  <si>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</si>
  <si>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</si>
  <si>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</si>
  <si>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</si>
  <si>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</si>
  <si>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</si>
  <si>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</si>
  <si>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</si>
  <si>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</si>
  <si>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</si>
  <si>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</si>
  <si>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</si>
  <si>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</si>
  <si>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</si>
  <si>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</si>
  <si>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</si>
  <si>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</si>
  <si>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</si>
  <si>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</si>
  <si>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</si>
  <si>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</si>
  <si>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</si>
  <si>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</si>
  <si>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</si>
  <si>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</si>
  <si>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</si>
  <si>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</si>
  <si>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</si>
  <si>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</si>
  <si>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</si>
  <si>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</si>
  <si>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</si>
  <si>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</si>
  <si>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</si>
  <si>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</si>
  <si>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</si>
  <si>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</si>
  <si>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 xml:space="preserve">
Table 69: Trends in commodity derivatives at NSE</t>
  </si>
  <si>
    <t>Energy</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</si>
  <si>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</si>
  <si>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</si>
  <si>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</si>
  <si>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</si>
  <si>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</si>
  <si>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 xml:space="preserve">
Table 70 : Participant-wise percentage share of turnover in commodity derivatives segment</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</si>
  <si>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</si>
  <si>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</si>
  <si>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</si>
  <si>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</si>
  <si>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</si>
  <si>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</si>
  <si>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 xml:space="preserve"> -   </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</si>
  <si>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</si>
  <si>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</si>
  <si>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</si>
  <si>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</si>
  <si>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</si>
  <si>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</si>
  <si>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</si>
  <si>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</si>
  <si>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</si>
  <si>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</si>
  <si>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</si>
  <si>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</si>
  <si>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</si>
  <si>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</si>
  <si>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</si>
  <si>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</si>
  <si>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</si>
  <si>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</si>
  <si>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</si>
  <si>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</si>
  <si>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</si>
  <si>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</si>
  <si>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</si>
  <si>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</si>
  <si>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</si>
  <si>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</si>
  <si>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</si>
  <si>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</si>
  <si>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</si>
  <si>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</si>
  <si>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</si>
  <si>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</si>
  <si>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</si>
  <si>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</si>
  <si>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</si>
  <si>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</si>
  <si>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1 MT</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</si>
  <si>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</si>
  <si>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</si>
  <si>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</si>
  <si>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</si>
  <si>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</si>
  <si>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</si>
  <si>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</si>
  <si>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</si>
  <si>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</si>
  <si>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</si>
  <si>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</si>
  <si>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</si>
  <si>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</si>
  <si>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</si>
  <si>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</si>
  <si>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</si>
  <si>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</si>
  <si>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</si>
  <si>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</si>
  <si>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</si>
  <si>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</si>
  <si>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</si>
  <si>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</si>
  <si>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</si>
  <si>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</si>
  <si>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</si>
  <si>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</si>
  <si>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</si>
  <si>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</si>
  <si>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</si>
  <si>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</si>
  <si>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</si>
  <si>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</si>
  <si>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</si>
  <si>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</si>
  <si>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</si>
  <si>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</si>
  <si>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</si>
  <si>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</si>
  <si>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</si>
  <si>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</si>
  <si>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</si>
  <si>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</si>
  <si>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</si>
  <si>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</si>
  <si>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</si>
  <si>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</si>
  <si>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</si>
  <si>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</si>
  <si>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</si>
  <si>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</si>
  <si>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</si>
  <si>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</si>
  <si>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</si>
  <si>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</si>
  <si>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</si>
  <si>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</si>
  <si>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</si>
  <si>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</si>
  <si>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</si>
  <si>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</si>
  <si>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</si>
  <si>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</si>
  <si>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Bajra</t>
  </si>
  <si>
    <t>BAJRA</t>
  </si>
  <si>
    <t>₹/ Quintal</t>
  </si>
  <si>
    <t>Barley</t>
  </si>
  <si>
    <t>BARLEYJPR</t>
  </si>
  <si>
    <t>CASTOROIL</t>
  </si>
  <si>
    <t>2MT</t>
  </si>
  <si>
    <t>₹/ 10 KG</t>
  </si>
  <si>
    <t>Castorseed</t>
  </si>
  <si>
    <t>CASTOR</t>
  </si>
  <si>
    <t>Chana</t>
  </si>
  <si>
    <t>CHANA</t>
  </si>
  <si>
    <t>Coffee</t>
  </si>
  <si>
    <t>COFFEE</t>
  </si>
  <si>
    <t>1MT</t>
  </si>
  <si>
    <t>Coriander</t>
  </si>
  <si>
    <t>DHANIYA</t>
  </si>
  <si>
    <t xml:space="preserve">Cotton   </t>
  </si>
  <si>
    <t>COTTON</t>
  </si>
  <si>
    <t>₹/ Bale</t>
  </si>
  <si>
    <t>Cotton seed oil cake</t>
  </si>
  <si>
    <t>COCUDAKL</t>
  </si>
  <si>
    <t>Guar seed</t>
  </si>
  <si>
    <t>GUARSEED10</t>
  </si>
  <si>
    <t>Guargum</t>
  </si>
  <si>
    <t>GUARGUM5</t>
  </si>
  <si>
    <t>Groundnut</t>
  </si>
  <si>
    <t>GROUNDNUT</t>
  </si>
  <si>
    <t>5MT</t>
  </si>
  <si>
    <t>Gur</t>
  </si>
  <si>
    <t>GUR</t>
  </si>
  <si>
    <t>₹/ 40KG</t>
  </si>
  <si>
    <t>Isabgol</t>
  </si>
  <si>
    <t>ISABGOL</t>
  </si>
  <si>
    <t>3 MT</t>
  </si>
  <si>
    <t>Jeera</t>
  </si>
  <si>
    <t>JEERAUNJHA</t>
  </si>
  <si>
    <t>KAPAS</t>
  </si>
  <si>
    <t>₹/ 20KG</t>
  </si>
  <si>
    <t>Maize</t>
  </si>
  <si>
    <t>MAIZE</t>
  </si>
  <si>
    <t>Refined Soy Oil</t>
  </si>
  <si>
    <t>SYOREF</t>
  </si>
  <si>
    <t>RM seed</t>
  </si>
  <si>
    <t>RMSEED</t>
  </si>
  <si>
    <t>Sesameseed</t>
  </si>
  <si>
    <t>SESAMESEED</t>
  </si>
  <si>
    <t>Soy bean</t>
  </si>
  <si>
    <t>SYBEANIDR</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</si>
  <si>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</si>
  <si>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</si>
  <si>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</si>
  <si>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</si>
  <si>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</si>
  <si>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</si>
  <si>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</si>
  <si>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</si>
  <si>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</si>
  <si>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</si>
  <si>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</si>
  <si>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</si>
  <si>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</si>
  <si>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</si>
  <si>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</si>
  <si>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</si>
  <si>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</si>
  <si>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</si>
  <si>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</si>
  <si>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</si>
  <si>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</si>
  <si>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</si>
  <si>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</si>
  <si>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</si>
  <si>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</si>
  <si>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</si>
  <si>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 xml:space="preserve">
Table 73: Commodity-wise turnover and trading volume at BSE and NSE</t>
  </si>
  <si>
    <t xml:space="preserve">
Exchange &amp; Segment</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</si>
  <si>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</si>
  <si>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</si>
  <si>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</si>
  <si>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</si>
  <si>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</si>
  <si>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</si>
  <si>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</si>
  <si>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</si>
  <si>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</si>
  <si>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</si>
  <si>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</si>
  <si>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</si>
  <si>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</si>
  <si>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</si>
  <si>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</si>
  <si>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</si>
  <si>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</si>
  <si>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</si>
  <si>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</si>
  <si>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</si>
  <si>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</si>
  <si>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</si>
  <si>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</si>
  <si>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</si>
  <si>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</si>
  <si>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</si>
  <si>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</si>
  <si>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</si>
  <si>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</si>
  <si>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</si>
  <si>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</si>
  <si>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</si>
  <si>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</si>
  <si>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Natural Gas</t>
  </si>
  <si>
    <t>WTI Crude</t>
  </si>
  <si>
    <t>100 Barrels</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</si>
  <si>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</si>
  <si>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</si>
  <si>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</si>
  <si>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</si>
  <si>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</si>
  <si>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</si>
  <si>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</si>
  <si>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</si>
  <si>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</si>
  <si>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</si>
  <si>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</si>
  <si>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</si>
  <si>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</si>
  <si>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</si>
  <si>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</si>
  <si>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</si>
  <si>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</si>
  <si>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</si>
  <si>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</si>
  <si>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</si>
  <si>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</si>
  <si>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t>Source: NSDL.</t>
  </si>
  <si>
    <t>Source: Custodians.</t>
  </si>
  <si>
    <t>"Others" include Portfolio managers, partnership firms, trusts, depository receipt issues, AIFs, FCCB, HUFs, Brokers etc.</t>
  </si>
  <si>
    <t>Amount 
(₹ crore)</t>
  </si>
  <si>
    <t>No.</t>
  </si>
  <si>
    <t>Financial Institutions</t>
  </si>
  <si>
    <t>Local
Pension
Funds</t>
  </si>
  <si>
    <t>Insurance
Companies</t>
  </si>
  <si>
    <t>Corporates</t>
  </si>
  <si>
    <t>NRIs</t>
  </si>
  <si>
    <t>OCBs</t>
  </si>
  <si>
    <t>FVCI</t>
  </si>
  <si>
    <t>FDI</t>
  </si>
  <si>
    <t>Foreign
Depositories</t>
  </si>
  <si>
    <t xml:space="preserve">FPIs </t>
  </si>
  <si>
    <t>Client</t>
  </si>
  <si>
    <t>Public Sector</t>
  </si>
  <si>
    <t>Pvt. Sector</t>
  </si>
  <si>
    <t>Assets at the End of
Period</t>
  </si>
  <si>
    <t>Net Inflow/ Outflow</t>
  </si>
  <si>
    <t>Redemption/Repurchase</t>
  </si>
  <si>
    <t>Gross Mobilisation</t>
  </si>
  <si>
    <t>Table 57: Trends in Resource Mobilization by Mutual Funds (₹  crore)</t>
  </si>
  <si>
    <t>Table 56: Cumulative Sectoral  Investment of Foreign Venture Capital Investors (FVCI) (₹ crore)</t>
  </si>
  <si>
    <t>Sectors of Economy</t>
  </si>
  <si>
    <t>As at the end of</t>
  </si>
  <si>
    <t>Information technology</t>
  </si>
  <si>
    <t xml:space="preserve">         2,300 </t>
  </si>
  <si>
    <t>Telecommunications</t>
  </si>
  <si>
    <t xml:space="preserve">            271 </t>
  </si>
  <si>
    <t>Pharmaceuticals</t>
  </si>
  <si>
    <t xml:space="preserve">            656 </t>
  </si>
  <si>
    <t>Biotechnology</t>
  </si>
  <si>
    <t xml:space="preserve">               -   </t>
  </si>
  <si>
    <t>Media/ Entertainment</t>
  </si>
  <si>
    <t xml:space="preserve">            219 </t>
  </si>
  <si>
    <t>Services Sector</t>
  </si>
  <si>
    <t xml:space="preserve">         2,066 </t>
  </si>
  <si>
    <t>Industrial Products</t>
  </si>
  <si>
    <t xml:space="preserve">            632 </t>
  </si>
  <si>
    <t xml:space="preserve">       37,055 </t>
  </si>
  <si>
    <t xml:space="preserve"> 44,097 </t>
  </si>
  <si>
    <t xml:space="preserve">Source: SEBI </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</si>
  <si>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</si>
  <si>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</si>
  <si>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</si>
  <si>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</si>
  <si>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</si>
  <si>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</si>
  <si>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</si>
  <si>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</si>
  <si>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</si>
  <si>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</si>
  <si>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</si>
  <si>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</si>
  <si>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</si>
  <si>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</si>
  <si>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</si>
  <si>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</si>
  <si>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</si>
  <si>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</si>
  <si>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</si>
  <si>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</si>
  <si>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</si>
  <si>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</si>
  <si>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</si>
  <si>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</si>
  <si>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</si>
  <si>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</si>
  <si>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</si>
  <si>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</si>
  <si>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</si>
  <si>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</si>
  <si>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</si>
  <si>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</si>
  <si>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</si>
  <si>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</si>
  <si>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</si>
  <si>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</si>
  <si>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</si>
  <si>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</si>
  <si>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</si>
  <si>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</si>
  <si>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</si>
  <si>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</si>
  <si>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</si>
  <si>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</si>
  <si>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</si>
  <si>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</si>
  <si>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</si>
  <si>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</si>
  <si>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</si>
  <si>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</si>
  <si>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</si>
  <si>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</si>
  <si>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</si>
  <si>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</si>
  <si>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</si>
  <si>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</si>
  <si>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</si>
  <si>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</si>
  <si>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</si>
  <si>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</si>
  <si>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</si>
  <si>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</si>
  <si>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</si>
  <si>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</si>
  <si>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</si>
  <si>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</si>
  <si>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</si>
  <si>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</si>
  <si>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</si>
  <si>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</si>
  <si>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</si>
  <si>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</si>
  <si>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</si>
  <si>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</si>
  <si>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</si>
  <si>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</si>
  <si>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</si>
  <si>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</si>
  <si>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</si>
  <si>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</si>
  <si>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</si>
  <si>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</si>
  <si>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</si>
  <si>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</si>
  <si>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</si>
  <si>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Gross Purchases</t>
  </si>
  <si>
    <t>Gross Sales</t>
  </si>
  <si>
    <t>Net Purchases /Sales</t>
  </si>
  <si>
    <t>2023-2024$</t>
  </si>
  <si>
    <t>This data is compiled on the basis of reports submitted to SEBI by custodians.</t>
  </si>
  <si>
    <t>Discretionary#</t>
  </si>
  <si>
    <t>Non-Discretionary</t>
  </si>
  <si>
    <t>Co-Investment</t>
  </si>
  <si>
    <t>Advisory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</si>
  <si>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</si>
  <si>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</si>
  <si>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</si>
  <si>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</si>
  <si>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</si>
  <si>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</si>
  <si>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</si>
  <si>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</si>
  <si>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</si>
  <si>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</si>
  <si>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</si>
  <si>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</si>
  <si>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 xml:space="preserve">1. **Value of Assets for which Advisory Services are being given. </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</si>
  <si>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</si>
  <si>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</si>
  <si>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</si>
  <si>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</si>
  <si>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</si>
  <si>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</si>
  <si>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</si>
  <si>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</si>
  <si>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</si>
  <si>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</si>
  <si>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</si>
  <si>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</si>
  <si>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</si>
  <si>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</si>
  <si>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</si>
  <si>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</si>
  <si>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</si>
  <si>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</si>
  <si>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</si>
  <si>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Bond Market</t>
  </si>
  <si>
    <t>Of the above, listed after private placement in EBP</t>
  </si>
  <si>
    <t>Business trusts</t>
  </si>
  <si>
    <t>691406.49#</t>
  </si>
  <si>
    <t xml:space="preserve"># The increase in the amount for rated quantum for withdrawals from previous trends is due to merger of Housing Development Finance Corporation Limited (HDFC) and HDFC Bank Limited (HDFC Bank) where the instruments of HDFC were withdrawn post-merger and the same were transferred to HDFC Bank. </t>
  </si>
  <si>
    <t>Aug-23</t>
  </si>
  <si>
    <t>Average Trade Size (₹)</t>
  </si>
  <si>
    <t xml:space="preserve">JSWSL       </t>
  </si>
  <si>
    <t>#Jio Financial Services Limited was included in SX 40 on account of adjustment for Reliance Industries Ltd (RELIANCE) due to scheme of demerger. The same was excluded w.e.f. Sep 01, 2023</t>
  </si>
  <si>
    <t>Securities Pay-in (crore)</t>
  </si>
  <si>
    <t>Table 34: Trends in Equity Derivatives Segment at BSE</t>
  </si>
  <si>
    <t>Premium*</t>
  </si>
  <si>
    <t>Table 35: Trends in Equity Derivatives Segment at NSE</t>
  </si>
  <si>
    <t>Number of Clearing Corporations (connected)</t>
  </si>
  <si>
    <t>Hotels &amp; Resorts</t>
  </si>
  <si>
    <t>Sep-23</t>
  </si>
  <si>
    <t>NSE SME IPO</t>
  </si>
  <si>
    <t>BSE SME IPO</t>
  </si>
  <si>
    <t>*includes futures turnover</t>
  </si>
  <si>
    <t>Oct-23</t>
  </si>
  <si>
    <t>8.95/10.10</t>
  </si>
  <si>
    <t>7.95/8.50</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</si>
  <si>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</si>
  <si>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</si>
  <si>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1"/>
        <color theme="1"/>
        <rFont val="Rupee Foradian"/>
        <family val="2"/>
      </rPr>
      <t>₹</t>
    </r>
    <r>
      <rPr>
        <b/>
        <sz val="11"/>
        <color theme="1"/>
        <rFont val="Rupee Foradian"/>
        <family val="2"/>
      </rPr>
      <t xml:space="preserve"> </t>
    </r>
    <r>
      <rPr>
        <b/>
        <sz val="11"/>
        <color theme="1"/>
        <rFont val="Garamond"/>
        <family val="1"/>
      </rPr>
      <t>crore)</t>
    </r>
  </si>
  <si>
    <t>₹/ BBL</t>
  </si>
  <si>
    <t>5. The amount raised through fresh issues and OFS are obtained by multiplying the respective number of shares issued with the issue price.</t>
  </si>
  <si>
    <t>Nov-23</t>
  </si>
  <si>
    <t xml:space="preserve">I.GDP at Current prices for 2023-24 Q2 (₹ crore) #                   </t>
  </si>
  <si>
    <t>``</t>
  </si>
  <si>
    <t>% Change during the year</t>
  </si>
  <si>
    <t>% Change during the month</t>
  </si>
  <si>
    <t>Average Quantity of shares settled daily (quantity of shares settled during the month divided by actual settlement days)</t>
  </si>
  <si>
    <t>Average Value of shares settled daily (value of shares settled during the month divided by actual settlement days)</t>
  </si>
  <si>
    <t xml:space="preserve">
Source: NCDEX, MCX, BSE and NSE</t>
  </si>
  <si>
    <t xml:space="preserve">
Source: MCX, NCDEX, BSE and NSE</t>
  </si>
  <si>
    <t>SUNOIL</t>
  </si>
  <si>
    <t>SILVERM</t>
  </si>
  <si>
    <t>5 KGs</t>
  </si>
  <si>
    <t>SILVERMIC</t>
  </si>
  <si>
    <t>8.95/10.25</t>
  </si>
  <si>
    <t>6.50/7.25</t>
  </si>
  <si>
    <t>JEERAMINI</t>
  </si>
  <si>
    <t>One NSE Natural Gas futures contract</t>
  </si>
  <si>
    <t>One NSE WTI Crude Oil futures contract</t>
  </si>
  <si>
    <t>9.10/10.25</t>
  </si>
  <si>
    <t>$ indicates upto January 31, 2024</t>
  </si>
  <si>
    <t>$ indicates as on January 31, 2024</t>
  </si>
  <si>
    <t>Steel Rebar</t>
  </si>
  <si>
    <t>4. Options Turnover is based on Notional value.</t>
  </si>
  <si>
    <t>Crude Sunflower Oil</t>
  </si>
  <si>
    <t>Note: 1. AGRIDEX volume are in '000 lots and is not included for computing the total volume in "000 tonnes" .</t>
  </si>
  <si>
    <t>2. For Options traded qty is in '000 tons.</t>
  </si>
  <si>
    <t>Net assets of INR 73059.20 crores pertaining to Funds of Funds Schemes for December 31,2023 is not included in the above data.</t>
  </si>
  <si>
    <t>2. #Of the December , 2022 AUM, Rs.19,80,510/- Crores are contributed by funds from EPFO/PFs.</t>
  </si>
  <si>
    <t>3. Of the December , 2023 AUM,  Rs.22,85,697/- Crores are contributed by funds from EPFO/PFs.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</si>
  <si>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</si>
  <si>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</si>
  <si>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</si>
  <si>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</si>
  <si>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</si>
  <si>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</si>
  <si>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</si>
  <si>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</si>
  <si>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</si>
  <si>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</si>
  <si>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ICEX</t>
  </si>
  <si>
    <t>Corporate  Brokers(Cash Segment)</t>
  </si>
  <si>
    <t>Foreign Portfolio Investors (FPIs)</t>
  </si>
  <si>
    <t>Custodians</t>
  </si>
  <si>
    <t>Designated Depositories Participants (DDPs)</t>
  </si>
  <si>
    <t>Depositories</t>
  </si>
  <si>
    <t>Depository Participants</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</si>
  <si>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</si>
  <si>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</si>
  <si>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</si>
  <si>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</si>
  <si>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</si>
  <si>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</si>
  <si>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</si>
  <si>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</si>
  <si>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</si>
  <si>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</si>
  <si>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</si>
  <si>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</si>
  <si>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</si>
  <si>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</si>
  <si>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</si>
  <si>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</si>
  <si>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</si>
  <si>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</si>
  <si>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Source: SEBI, NSDL, CDSL.</t>
  </si>
  <si>
    <r>
      <t>Notes: 
1. Figures are compiled based on reports submitted by FPIs/deemed FPIs issuing ODIs. 
2</t>
    </r>
    <r>
      <rPr>
        <sz val="10"/>
        <color indexed="10"/>
        <rFont val="Garamond"/>
        <family val="1"/>
      </rPr>
      <t xml:space="preserve">. </t>
    </r>
    <r>
      <rPr>
        <sz val="10"/>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</si>
  <si>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Table 59: Trends in Transactions on Stock Exchanges by Mutual Funds (₹  crore)</t>
  </si>
  <si>
    <t>Public issues</t>
  </si>
  <si>
    <t>Table 5: Consolidated Resource Mobilisation through Primary markets</t>
  </si>
  <si>
    <t>FPOs</t>
  </si>
  <si>
    <t>IPOs (SME issues)</t>
  </si>
  <si>
    <t>IPOs (Mainboard)</t>
  </si>
  <si>
    <t>IPOs (Total)</t>
  </si>
  <si>
    <t xml:space="preserve">Table 6: Capital Raised from the Primary Market through  Public and Rights Issues </t>
  </si>
  <si>
    <t>2. Equity data on IPO issues are categorised based on the listing date .</t>
  </si>
  <si>
    <t>3. Debt issues are classified based on closing date of the issue</t>
  </si>
  <si>
    <t>Table 5: Consolidated Resource Mobilisation through Primary Market</t>
  </si>
  <si>
    <t>Table 6: Capital Raised from the Primary Market through Public and Rights Issues (Equity and Debt)</t>
  </si>
  <si>
    <t xml:space="preserve">L. Total Equity raised </t>
  </si>
  <si>
    <t>M. Fund mobilized through Private Placement in Corporate Bond Market (CBM)</t>
  </si>
  <si>
    <t>N. Fund mobilized through public issue in CBM</t>
  </si>
  <si>
    <t>P. Total funds mobilized by REITs</t>
  </si>
  <si>
    <t>2023-24 (upto February 29, 2024)</t>
  </si>
  <si>
    <t>April, 2023</t>
  </si>
  <si>
    <t>May, 2023</t>
  </si>
  <si>
    <t>June, 2023</t>
  </si>
  <si>
    <t>July, 2023</t>
  </si>
  <si>
    <t>August, 2023</t>
  </si>
  <si>
    <t>September, 2023</t>
  </si>
  <si>
    <t>October, 2023</t>
  </si>
  <si>
    <t>November, 2023</t>
  </si>
  <si>
    <t>December, 2023</t>
  </si>
  <si>
    <t>January, 2024</t>
  </si>
  <si>
    <t>February, 2024</t>
  </si>
  <si>
    <t>March, 2024</t>
  </si>
  <si>
    <t>Q. Total fund mobilized by InvITs</t>
  </si>
  <si>
    <t>Notes: 1. Data includes funds raised through public issue, private placement, preferential issue, institutional placement, rights issue</t>
  </si>
  <si>
    <t>3. The data in Table 5 is segregated into Financial and Non Financial Sector.</t>
  </si>
  <si>
    <t>4. Since, some issue have components of both fresh issues as well as OFS, the number of issues with fresh issues and OFS is not given</t>
  </si>
  <si>
    <t>R. Total fund mobilized by REITs &amp; InvITs (P+Q)</t>
  </si>
  <si>
    <t>$ indicates as on February 29, 2024</t>
  </si>
  <si>
    <t>$ indicates upto Febuary 29, 2024</t>
  </si>
  <si>
    <t>$ indicates upto February 29, 2024</t>
  </si>
  <si>
    <t>O. Total fund Mobilized in CBM (M+N)</t>
  </si>
  <si>
    <t>i) OFS Component (Total) G(i)+K</t>
  </si>
  <si>
    <t>ii) Fresh Capital Raising Component (Total) G(ii)+H+I+J</t>
  </si>
  <si>
    <t>Delaplex Limited</t>
  </si>
  <si>
    <t>Docmode Health Technologies Limited</t>
  </si>
  <si>
    <t>Fonebox Retail Limited</t>
  </si>
  <si>
    <t>Megatherm Induction Limited</t>
  </si>
  <si>
    <t>HARSHDEEP HORTICO LIMITED</t>
  </si>
  <si>
    <t>Mayank Cattle Food Limited</t>
  </si>
  <si>
    <t>BLS E-Services Limited</t>
  </si>
  <si>
    <t>Baweja Studios Limited</t>
  </si>
  <si>
    <t>Gabriel Pet Straps Limited</t>
  </si>
  <si>
    <t>SHARANAM INFRAPROJECT AND TRADING LIMITED</t>
  </si>
  <si>
    <t>Grasim Industries Ltd</t>
  </si>
  <si>
    <t>Apeejay Surrendra Park Hotels Limited</t>
  </si>
  <si>
    <t>Italian Edibles Limited</t>
  </si>
  <si>
    <t>La Tim Metal &amp; Industries Limited</t>
  </si>
  <si>
    <t>JANA SMALL FINANCE BANK LIMITED</t>
  </si>
  <si>
    <t>Rashi Peripherals Limited</t>
  </si>
  <si>
    <t>Capital Small Finance Bank Ltd</t>
  </si>
  <si>
    <t>IND Renewable Energy Ltd</t>
  </si>
  <si>
    <t>Rudra Gas Enterprise Limited</t>
  </si>
  <si>
    <t>Alpex Solar Limited</t>
  </si>
  <si>
    <t>Polysil Irrigation Systems Limited</t>
  </si>
  <si>
    <t>Entero Healthcare Solutions Limited</t>
  </si>
  <si>
    <t>Wise Travel India Limited</t>
  </si>
  <si>
    <t>VIBHOR STEEL TUBES LIMITED</t>
  </si>
  <si>
    <t>Atmastco Limited</t>
  </si>
  <si>
    <t>Esconet Technologies Limited</t>
  </si>
  <si>
    <t>Interiors &amp; More Limited</t>
  </si>
  <si>
    <t>Kalahridhaan Trendz Limited</t>
  </si>
  <si>
    <t>Thaai Casting Limited</t>
  </si>
  <si>
    <t>INDIABULLS HOUSING FINANCE LIMITED</t>
  </si>
  <si>
    <t>Deem Roll Tech Limited</t>
  </si>
  <si>
    <t>Zenith Drugs Limited</t>
  </si>
  <si>
    <t>Juniper Hotels Limited</t>
  </si>
  <si>
    <t>Skipper Limited</t>
  </si>
  <si>
    <t>GPT Healthcare Limited</t>
  </si>
  <si>
    <t xml:space="preserve">Madhuveer Com 18 Network
Limited
</t>
  </si>
  <si>
    <t xml:space="preserve">Dhruv Dakshesh Shah, Sagar Samir
Shah, Sheetal Dakshesh Shah. </t>
  </si>
  <si>
    <t>Aris International Limited</t>
  </si>
  <si>
    <t>BRCCA Services Private Limited,
Chanakya Chirag Agarwal</t>
  </si>
  <si>
    <t>PH Trading Ltd.</t>
  </si>
  <si>
    <t>Vanama Naveen Kumar and Vanama
Sudhakar</t>
  </si>
  <si>
    <t>Anshuni Commercials Limited</t>
  </si>
  <si>
    <t xml:space="preserve">Mr. Ganesh Ramesh Nibe,
Mrs. Manjusha Ganesh Nibe and
Nibe Limited
</t>
  </si>
  <si>
    <t>Daikaffil Chemicals India Ltd</t>
  </si>
  <si>
    <t>Mikusu India Pvt. Ltd. and Heranba
Industries Ltd.</t>
  </si>
  <si>
    <t>Khemani Distributors and Marketing Limited</t>
  </si>
  <si>
    <t>Vijaykumar Khemani, BSAS Infotech Limited, ONYX Partners and Vijaykumar Mangturam Khemani HUF</t>
  </si>
  <si>
    <t>Shalimar Paints Limited</t>
  </si>
  <si>
    <t>Hella Infra Market Private Limited</t>
  </si>
  <si>
    <t>AKM Creations Limited</t>
  </si>
  <si>
    <t xml:space="preserve">Arhat Touch Private Limited </t>
  </si>
  <si>
    <t xml:space="preserve">Scarnose International Limited </t>
  </si>
  <si>
    <t xml:space="preserve">Ms. Devi Dineshbhai Pandya, Dev
Dineshbhai Pandya, Jigar
Dineshkumar Pandya
</t>
  </si>
  <si>
    <t>Glenmark Life Sciences
Limited</t>
  </si>
  <si>
    <t xml:space="preserve">NIRMA LIMITED </t>
  </si>
  <si>
    <t>$ indicates upto February 29, 2023</t>
  </si>
  <si>
    <t>Table 3: Offers closed during February 2024 under SEBI (Substantial Acquisition of Shares and Takeover) Regulations, 2011</t>
  </si>
  <si>
    <t>II. Gross Saving as a per cent of Gross National Disposable Income at current market prices in 2022-23*</t>
  </si>
  <si>
    <t>#Quartely Estimates as per MOSPI press release dated February 29, 2024</t>
  </si>
  <si>
    <t>$ First Revised Estimates (2022-23) as per MOSPI press release dated February 29, 2024</t>
  </si>
  <si>
    <t>III.Gross Capital Formation at current prices as a per cent of GDP at current market prices in FY 2023-24$</t>
  </si>
  <si>
    <t>* Second Advance Estimates (2023-24) as per MOSPI press release dated February 29, 2024</t>
  </si>
  <si>
    <t>$ indicates up to February 29, 2024</t>
  </si>
  <si>
    <t>No. of schemes as on February 29, 2024</t>
  </si>
  <si>
    <t>No of Folios as on February 29, 2024</t>
  </si>
  <si>
    <t>Funds mobilized for the period (Since April 01, 2023 to February 29, 2024)  (₹ crore)</t>
  </si>
  <si>
    <t xml:space="preserve">Repurchase/ Redemption for the period (Since April 01, 2023 to February 29, 2024)  (₹ crore) </t>
  </si>
  <si>
    <t>Net Inflow (+ve)/ Outflow (-ve) for the period (Since April 01, 2023 to February 29, 2024)  (₹ crore)</t>
  </si>
  <si>
    <t>Net Assets Under Management as on February 29, 2024</t>
  </si>
  <si>
    <t>4.  The above data is as per submissions made by 382 Nos. of PMS on the SI Portal till February 29, 2024</t>
  </si>
  <si>
    <t xml:space="preserve">
Average Daily Open Interest in February 2024</t>
  </si>
  <si>
    <t xml:space="preserve"> 
Average Daily Open Interest in February 2024</t>
  </si>
  <si>
    <t>Feb-24</t>
  </si>
  <si>
    <t>$ indicates  upto February 29, 2024</t>
  </si>
  <si>
    <t>Table 24: Component Stocks: S&amp;P BSE Sensex during February, 2024</t>
  </si>
  <si>
    <t>Table 25: Component Stocks: Nifty 50 Index during February, 2024</t>
  </si>
  <si>
    <t>Table 26: Component Stocks: SX40 Index during February, 2024</t>
  </si>
  <si>
    <t>$ Indicates upto February 29, 2024</t>
  </si>
  <si>
    <t>Table 63: Depository Statistics as on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</si>
</sst>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3" formatCode="_ * #,##0.00_ ;_ * \-#,##0.00_ ;_ * &quot;-&quot;??_ ;_ @_ "/>
    <numFmt numFmtId="164" formatCode="#,##0;\-#,##0;0"/>
    <numFmt numFmtId="165" formatCode="[$-F800]dddd\,\ mmmm\ dd\,\ yyyy"/>
    <numFmt numFmtId="166" formatCode="#,##0;\-#,##0;0.0"/>
    <numFmt numFmtId="167" formatCode="_ * #,##0_ ;_ * \-#,##0_ ;_ * &quot;-&quot;??_ ;_ @_ "/>
    <numFmt numFmtId="168" formatCode="[$-409]mmm\-yy;@"/>
    <numFmt numFmtId="169" formatCode="0;\(0\)"/>
    <numFmt numFmtId="170" formatCode="0\,00\,000;\-0\,00\,000;0"/>
    <numFmt numFmtId="171" formatCode="0.0;\(0.0\)"/>
    <numFmt numFmtId="172" formatCode="0\,00\,00\,000;\-0\,00\,00\,000;0"/>
    <numFmt numFmtId="173" formatCode="[$-409]d\-mmm\-yy;@"/>
    <numFmt numFmtId="174" formatCode="#,##0.00;\-#,##0.00;0.00"/>
    <numFmt numFmtId="175" formatCode="#,##0.0;\-#,##0.0;0.0"/>
    <numFmt numFmtId="176" formatCode="#,##0.000000;\-#,##0.000000;0.000000"/>
    <numFmt numFmtId="177" formatCode="0.0;\-0.0;0.0"/>
    <numFmt numFmtId="178" formatCode="0;\-0;0"/>
    <numFmt numFmtId="179" formatCode="0.0"/>
    <numFmt numFmtId="180" formatCode="0.00_);\(0.00\)"/>
    <numFmt numFmtId="181" formatCode="0.0%"/>
    <numFmt numFmtId="182" formatCode="0.0;0.0;0"/>
    <numFmt numFmtId="183" formatCode="0.0;\-0.0;0"/>
    <numFmt numFmtId="184" formatCode="0.0;\(0\);0.0"/>
    <numFmt numFmtId="185" formatCode="0.00;\-0.00;0.0"/>
    <numFmt numFmtId="186" formatCode="#,##0.0"/>
    <numFmt numFmtId="187" formatCode="_(* #,##0.00000_);_(* \(#,##0.00000\);_(* &quot;-&quot;??_);_(@_)"/>
    <numFmt numFmtId="188" formatCode="0_);\(0\)"/>
    <numFmt numFmtId="189" formatCode="_-* #,##0_-;\-* #,##0_-;_-* &quot;-&quot;??_-;_-@_-"/>
    <numFmt numFmtId="190" formatCode="0.00;\-0.00;0.00"/>
    <numFmt numFmtId="191" formatCode="0\,00\,00\,00\,000;\-0\,00\,00\,00\,000;0"/>
    <numFmt numFmtId="192" formatCode="_(* #,##0.00_);_(* \(#,##0.00\);_(* &quot;-&quot;??_);_(@_)"/>
    <numFmt numFmtId="193" formatCode="#,##0.00;\-#,##0.00;0.0"/>
    <numFmt numFmtId="194" formatCode="[$-409]d/mmm/yy;@"/>
    <numFmt numFmtId="195" formatCode="[&gt;=10000000]#.###\,##\,##0;[&gt;=100000]#.###\,##0;##,##0.0"/>
    <numFmt numFmtId="196" formatCode="[&gt;=10000000]#\,##\,##\,##0;[&gt;=100000]#\,##\,##0;##,##0"/>
    <numFmt numFmtId="197" formatCode="_(* #,##0_);_(* \(#,##0\);_(* &quot;-&quot;??_);_(@_)"/>
    <numFmt numFmtId="198" formatCode="[&gt;=10000000]#.0\,##\,##\,##0;[&gt;=100000]#.0\,##\,##0;##,##0.0"/>
    <numFmt numFmtId="199" formatCode="[&gt;=10000000]#.##\,##\,##0;[&gt;=100000]#.##\,##0;##,##0"/>
    <numFmt numFmtId="200" formatCode="_(* #,##0.0_);_(* \(#,##0.0\);_(* &quot;-&quot;??_);_(@_)"/>
    <numFmt numFmtId="201" formatCode="[&gt;=10000000]#.#\,##0;[&gt;=100000]#.##;##,##0"/>
    <numFmt numFmtId="202" formatCode="_ * #,##0.0_ ;_ * \-#,##0.0_ ;_ * &quot;-&quot;??_ ;_ @_ "/>
    <numFmt numFmtId="203" formatCode="0.0000%"/>
    <numFmt numFmtId="204" formatCode="[&gt;=10000000]#.00\,##\,##\,##0;[&gt;=100000]#.00\,##\,##0;##,##0.00"/>
    <numFmt numFmtId="205" formatCode="#,##0.0;\-#,##0.0;0"/>
    <numFmt numFmtId="206" formatCode="0.00000"/>
    <numFmt numFmtId="207" formatCode="0.0000"/>
    <numFmt numFmtId="208" formatCode="dd\/mm\/yyyy"/>
    <numFmt numFmtId="209" formatCode="#,##0.000000000000"/>
  </numFmts>
  <fonts count="10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4" tint="-0.499984740745262"/>
      <name val="Garamond"/>
      <family val="1"/>
    </font>
    <font>
      <sz val="6"/>
      <color indexed="8"/>
      <name val="Arial"/>
      <family val="2"/>
    </font>
    <font>
      <sz val="12"/>
      <color indexed="8"/>
      <name val="Garamond"/>
      <family val="1"/>
    </font>
    <font>
      <sz val="12"/>
      <name val="Garamond"/>
      <family val="1"/>
    </font>
    <font>
      <b/>
      <sz val="11"/>
      <color indexed="8"/>
      <name val="Garamond"/>
      <family val="1"/>
    </font>
    <font>
      <sz val="11"/>
      <color indexed="8"/>
      <name val="Garamond"/>
      <family val="1"/>
    </font>
    <font>
      <sz val="11"/>
      <color rgb="FF000000"/>
      <name val="Garamond"/>
      <family val="1"/>
    </font>
    <font>
      <sz val="11"/>
      <color theme="1"/>
      <name val="Garamond"/>
      <family val="1"/>
    </font>
    <font>
      <sz val="11"/>
      <name val="Garamond"/>
      <family val="1"/>
    </font>
    <font>
      <b/>
      <sz val="11"/>
      <name val="Garamond"/>
      <family val="1"/>
    </font>
    <font>
      <sz val="12"/>
      <color theme="1"/>
      <name val="Garamond"/>
      <family val="1"/>
    </font>
    <font>
      <b/>
      <sz val="11"/>
      <color rgb="FF000000"/>
      <name val="Garamond"/>
      <family val="1"/>
    </font>
    <font>
      <sz val="12"/>
      <color rgb="FF000000"/>
      <name val="Garamond"/>
      <family val="1"/>
    </font>
    <font>
      <sz val="12"/>
      <color theme="1"/>
      <name val="Calibri"/>
      <family val="2"/>
      <scheme val="minor"/>
    </font>
    <font>
      <sz val="10"/>
      <color rgb="FF000000"/>
      <name val="Palatino Linotype"/>
      <family val="1"/>
    </font>
    <font>
      <b/>
      <sz val="11"/>
      <color theme="1"/>
      <name val="Garamond"/>
      <family val="1"/>
    </font>
    <font>
      <sz val="11"/>
      <color theme="1"/>
      <name val="Consolas"/>
      <family val="2"/>
    </font>
    <font>
      <b/>
      <sz val="10"/>
      <color indexed="8"/>
      <name val="Palatino Linotype"/>
      <family val="1"/>
    </font>
    <font>
      <b/>
      <sz val="10"/>
      <name val="Palatino Linotype"/>
      <family val="1"/>
    </font>
    <font>
      <sz val="10"/>
      <color indexed="8"/>
      <name val="Palatino Linotype"/>
      <family val="1"/>
    </font>
    <font>
      <b/>
      <sz val="11"/>
      <color indexed="8"/>
      <name val="Rupee Foradian"/>
      <family val="2"/>
    </font>
    <font>
      <i/>
      <sz val="11"/>
      <color indexed="8"/>
      <name val="Garamond"/>
      <family val="1"/>
    </font>
    <font>
      <sz val="10"/>
      <name val="Garamond"/>
      <family val="1"/>
    </font>
    <font>
      <sz val="10"/>
      <color theme="1"/>
      <name val="Garamond"/>
      <family val="1"/>
    </font>
    <font>
      <sz val="10"/>
      <color indexed="8"/>
      <name val="Garamond"/>
      <family val="1"/>
    </font>
    <font>
      <sz val="9"/>
      <color rgb="FF000000"/>
      <name val="Arial"/>
      <family val="2"/>
    </font>
    <font>
      <b/>
      <sz val="9"/>
      <color indexed="8"/>
      <name val="Garamond"/>
      <family val="1"/>
    </font>
    <font>
      <sz val="9"/>
      <name val="Garamond"/>
      <family val="1"/>
    </font>
    <font>
      <sz val="9"/>
      <color indexed="8"/>
      <name val="Garamond"/>
      <family val="1"/>
    </font>
    <font>
      <sz val="9"/>
      <color indexed="8"/>
      <name val="Arial"/>
      <family val="2"/>
    </font>
    <font>
      <b/>
      <sz val="11"/>
      <name val="Rupee Foradian"/>
      <family val="2"/>
    </font>
    <font>
      <sz val="10"/>
      <color theme="1"/>
      <name val="Garamond"/>
      <family val="2"/>
    </font>
    <font>
      <b/>
      <sz val="10"/>
      <color theme="1"/>
      <name val="Garamond"/>
      <family val="1"/>
    </font>
    <font>
      <b/>
      <i/>
      <sz val="11"/>
      <color indexed="8"/>
      <name val="Garamond"/>
      <family val="1"/>
    </font>
    <font>
      <sz val="6"/>
      <color indexed="8"/>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b/>
      <sz val="12"/>
      <color theme="1"/>
      <name val="Calibri"/>
      <family val="2"/>
      <scheme val="minor"/>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b/>
      <i/>
      <sz val="10"/>
      <name val="Garamond"/>
      <family val="1"/>
    </font>
    <font>
      <i/>
      <sz val="10"/>
      <color theme="1"/>
      <name val="Garamond"/>
      <family val="1"/>
    </font>
    <font>
      <i/>
      <sz val="10"/>
      <color theme="1"/>
      <name val="Calibri"/>
      <family val="2"/>
      <scheme val="minor"/>
    </font>
    <font>
      <b/>
      <sz val="8"/>
      <name val="Garamond"/>
      <family val="1"/>
    </font>
    <font>
      <sz val="8"/>
      <name val="Garamond"/>
      <family val="1"/>
    </font>
    <font>
      <sz val="8"/>
      <color rgb="FF000000"/>
      <name val="Garamond"/>
      <family val="1"/>
    </font>
    <font>
      <b/>
      <sz val="8"/>
      <color rgb="FF000000"/>
      <name val="Garamond"/>
      <family val="1"/>
    </font>
    <font>
      <b/>
      <sz val="8"/>
      <color theme="1"/>
      <name val="Arial"/>
      <family val="2"/>
    </font>
    <font>
      <b/>
      <sz val="8"/>
      <color theme="1"/>
      <name val="Garamond"/>
      <family val="1"/>
    </font>
    <font>
      <b/>
      <sz val="11"/>
      <color indexed="8"/>
      <name val="Calibri Light"/>
      <family val="2"/>
      <scheme val="major"/>
    </font>
    <font>
      <sz val="11"/>
      <color theme="1"/>
      <name val="Calibri Light"/>
      <family val="2"/>
      <scheme val="major"/>
    </font>
    <font>
      <sz val="11"/>
      <name val="Calibri Light"/>
      <family val="2"/>
      <scheme val="major"/>
    </font>
    <font>
      <sz val="11"/>
      <color indexed="8"/>
      <name val="Calibri"/>
      <family val="2"/>
    </font>
    <font>
      <u/>
      <sz val="11"/>
      <color theme="10"/>
      <name val="Calibri"/>
      <family val="2"/>
      <scheme val="minor"/>
    </font>
    <font>
      <sz val="10"/>
      <color theme="1"/>
      <name val="Book Antiqua"/>
      <family val="1"/>
    </font>
    <font>
      <sz val="11"/>
      <color indexed="8"/>
      <name val="Calibri Light"/>
      <family val="2"/>
      <scheme val="major"/>
    </font>
    <font>
      <sz val="10"/>
      <color rgb="FF000000"/>
      <name val="Calibri Light"/>
      <family val="2"/>
      <scheme val="major"/>
    </font>
    <font>
      <sz val="11"/>
      <color theme="1"/>
      <name val="Rupee Foradian"/>
      <family val="2"/>
    </font>
    <font>
      <b/>
      <sz val="11"/>
      <color theme="1"/>
      <name val="Rupee Foradian"/>
      <family val="2"/>
    </font>
    <font>
      <sz val="13"/>
      <color rgb="FF333333"/>
      <name val="Segoe UI"/>
      <family val="2"/>
    </font>
    <font>
      <sz val="11"/>
      <name val="Times New Roman"/>
      <family val="1"/>
    </font>
    <font>
      <sz val="11"/>
      <color theme="1"/>
      <name val="Times New Roman"/>
      <family val="1"/>
    </font>
    <font>
      <sz val="8"/>
      <color theme="1"/>
      <name val="Calibri Light"/>
      <family val="2"/>
      <scheme val="major"/>
    </font>
    <font>
      <sz val="10"/>
      <color rgb="FF000000"/>
      <name val="Book Antiqua"/>
      <family val="1"/>
    </font>
    <font>
      <sz val="10"/>
      <name val="Century Gothic"/>
      <family val="2"/>
    </font>
    <font>
      <sz val="9"/>
      <color rgb="FF4A4A4A"/>
      <name val="Roboto"/>
    </font>
    <font>
      <sz val="10"/>
      <color rgb="FF000000"/>
      <name val="MyFirstFont"/>
    </font>
    <font>
      <b/>
      <sz val="15"/>
      <color rgb="FFFF0000"/>
      <name val="Calibri"/>
      <family val="2"/>
      <scheme val="minor"/>
    </font>
    <font>
      <sz val="10"/>
      <color indexed="10"/>
      <name val="Garamond"/>
      <family val="1"/>
    </font>
    <font>
      <b/>
      <sz val="11"/>
      <color rgb="FF154063"/>
      <name val="Garamond"/>
      <family val="1"/>
    </font>
    <font>
      <sz val="10"/>
      <color indexed="8"/>
      <name val="Calibri Light"/>
      <family val="2"/>
      <scheme val="major"/>
    </font>
    <font>
      <sz val="10"/>
      <color indexed="8"/>
      <name val="Calibri Light"/>
      <family val="2"/>
    </font>
    <font>
      <b/>
      <sz val="11"/>
      <name val="Calibri Light"/>
      <family val="2"/>
      <scheme val="major"/>
    </font>
    <font>
      <b/>
      <sz val="10"/>
      <name val="Calibri Light"/>
      <family val="2"/>
      <scheme val="major"/>
    </font>
    <font>
      <sz val="10"/>
      <name val="Calibri Light"/>
      <family val="2"/>
      <scheme val="major"/>
    </font>
    <font>
      <sz val="10"/>
      <color theme="1"/>
      <name val="Calibri Light"/>
      <family val="2"/>
      <scheme val="maj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9"/>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2"/>
        <bgColor indexed="64"/>
      </patternFill>
    </fill>
    <fill>
      <patternFill patternType="solid">
        <fgColor rgb="FFFFFF00"/>
        <bgColor indexed="64"/>
      </patternFill>
    </fill>
  </fills>
  <borders count="138">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double">
        <color indexed="8"/>
      </right>
      <top/>
      <bottom style="thin">
        <color indexed="64"/>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thin">
        <color indexed="8"/>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64"/>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indexed="8"/>
      </left>
      <right style="thin">
        <color indexed="8"/>
      </right>
      <top style="thin">
        <color indexed="8"/>
      </top>
      <bottom/>
      <diagonal/>
    </border>
    <border>
      <left/>
      <right style="thin">
        <color indexed="8"/>
      </right>
      <top style="thin">
        <color indexed="8"/>
      </top>
      <bottom/>
      <diagonal/>
    </border>
    <border>
      <left style="double">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20" fillId="0" borderId="0"/>
    <xf numFmtId="43" fontId="1" fillId="0" borderId="0" applyFont="0" applyFill="0" applyBorder="0" applyAlignment="0" applyProtection="0"/>
    <xf numFmtId="0" fontId="3" fillId="0" borderId="0" applyNumberFormat="0" applyFont="0" applyFill="0" applyBorder="0" applyAlignment="0" applyProtection="0"/>
    <xf numFmtId="173" fontId="1" fillId="0" borderId="0" applyNumberForma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0" fontId="1" fillId="0" borderId="0"/>
    <xf numFmtId="179" fontId="3" fillId="0" borderId="0" applyFont="0" applyFill="0" applyBorder="0" applyAlignment="0" applyProtection="0"/>
    <xf numFmtId="173" fontId="1" fillId="0" borderId="0"/>
    <xf numFmtId="0" fontId="3" fillId="0" borderId="0"/>
    <xf numFmtId="0" fontId="1" fillId="0" borderId="0"/>
    <xf numFmtId="192" fontId="3" fillId="0" borderId="0" applyNumberFormat="0" applyFont="0" applyFill="0" applyBorder="0" applyAlignment="0" applyProtection="0"/>
    <xf numFmtId="0" fontId="35" fillId="0" borderId="0"/>
    <xf numFmtId="173" fontId="3" fillId="0" borderId="0"/>
    <xf numFmtId="173" fontId="1" fillId="0" borderId="0"/>
    <xf numFmtId="194" fontId="1" fillId="0" borderId="0"/>
    <xf numFmtId="173" fontId="3" fillId="0" borderId="0" applyNumberFormat="0" applyFill="0" applyBorder="0" applyAlignment="0" applyProtection="0"/>
    <xf numFmtId="173" fontId="3" fillId="0" borderId="0" applyNumberFormat="0" applyFill="0" applyBorder="0" applyAlignment="0" applyProtection="0"/>
    <xf numFmtId="195" fontId="47" fillId="0" borderId="0">
      <alignment horizontal="right"/>
    </xf>
    <xf numFmtId="0" fontId="3" fillId="0" borderId="0"/>
    <xf numFmtId="192" fontId="1" fillId="0" borderId="0" applyFont="0" applyFill="0" applyBorder="0" applyAlignment="0" applyProtection="0"/>
    <xf numFmtId="43" fontId="1" fillId="0" borderId="0" applyFont="0" applyFill="0" applyBorder="0" applyAlignment="0" applyProtection="0"/>
    <xf numFmtId="179" fontId="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0" fontId="1" fillId="0" borderId="0"/>
    <xf numFmtId="192"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0" fontId="83" fillId="0" borderId="0" applyNumberFormat="0" applyFill="0" applyBorder="0" applyAlignment="0" applyProtection="0"/>
    <xf numFmtId="192"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cellStyleXfs>
  <cellXfs count="1908">
    <xf numFmtId="0" fontId="0" fillId="0" borderId="0" xfId="0"/>
    <xf numFmtId="0" fontId="3" fillId="0" borderId="0" xfId="3" applyNumberFormat="1" applyFont="1" applyFill="1" applyBorder="1" applyAlignment="1"/>
    <xf numFmtId="0" fontId="5" fillId="2" borderId="0" xfId="3" applyFont="1" applyFill="1" applyAlignment="1">
      <alignment vertical="center"/>
    </xf>
    <xf numFmtId="0" fontId="7" fillId="0" borderId="0" xfId="3" applyNumberFormat="1" applyFont="1" applyFill="1" applyBorder="1" applyAlignment="1"/>
    <xf numFmtId="49" fontId="8" fillId="0" borderId="4" xfId="0" applyNumberFormat="1" applyFont="1" applyFill="1" applyBorder="1" applyAlignment="1">
      <alignment horizontal="left" vertical="center"/>
    </xf>
    <xf numFmtId="0" fontId="0" fillId="0" borderId="0" xfId="0" applyBorder="1"/>
    <xf numFmtId="49" fontId="8" fillId="0" borderId="0" xfId="0" applyNumberFormat="1" applyFont="1" applyFill="1" applyBorder="1" applyAlignment="1">
      <alignment horizontal="left"/>
    </xf>
    <xf numFmtId="0" fontId="13" fillId="0" borderId="11" xfId="0" applyFont="1" applyFill="1" applyBorder="1" applyAlignment="1">
      <alignment horizontal="center" vertical="center" wrapText="1"/>
    </xf>
    <xf numFmtId="0" fontId="11" fillId="0" borderId="4" xfId="0" applyFont="1" applyFill="1" applyBorder="1"/>
    <xf numFmtId="0" fontId="15" fillId="0" borderId="6" xfId="0" applyFont="1" applyFill="1" applyBorder="1" applyAlignment="1">
      <alignment horizontal="left" vertical="top"/>
    </xf>
    <xf numFmtId="0" fontId="13" fillId="0" borderId="0" xfId="0" applyFont="1" applyFill="1" applyAlignment="1">
      <alignment horizontal="left"/>
    </xf>
    <xf numFmtId="0" fontId="14" fillId="0" borderId="0" xfId="0" applyFont="1" applyFill="1" applyBorder="1" applyAlignment="1">
      <alignment horizontal="center"/>
    </xf>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3" fontId="14" fillId="0" borderId="0" xfId="0" applyNumberFormat="1" applyFont="1" applyBorder="1" applyAlignment="1">
      <alignment horizontal="center"/>
    </xf>
    <xf numFmtId="0" fontId="14" fillId="0" borderId="0" xfId="0" applyFont="1" applyBorder="1" applyProtection="1">
      <protection locked="0"/>
    </xf>
    <xf numFmtId="14" fontId="14" fillId="0" borderId="0" xfId="0" applyNumberFormat="1" applyFont="1" applyFill="1" applyBorder="1" applyAlignment="1">
      <alignment horizontal="right"/>
    </xf>
    <xf numFmtId="0" fontId="14" fillId="0" borderId="0" xfId="0" applyFont="1" applyBorder="1"/>
    <xf numFmtId="14" fontId="14" fillId="0" borderId="0" xfId="0" applyNumberFormat="1" applyFont="1" applyBorder="1" applyAlignment="1">
      <alignment horizontal="right"/>
    </xf>
    <xf numFmtId="2" fontId="14"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1" fillId="0" borderId="0" xfId="0" applyFont="1" applyFill="1" applyBorder="1" applyAlignment="1">
      <alignment horizontal="center"/>
    </xf>
    <xf numFmtId="0" fontId="17" fillId="0" borderId="0" xfId="0" applyFont="1" applyBorder="1"/>
    <xf numFmtId="14" fontId="17" fillId="0" borderId="0" xfId="0" applyNumberFormat="1" applyFont="1" applyBorder="1"/>
    <xf numFmtId="0" fontId="0" fillId="0" borderId="0" xfId="0" applyFill="1" applyBorder="1" applyProtection="1">
      <protection locked="0"/>
    </xf>
    <xf numFmtId="14" fontId="17" fillId="0" borderId="0" xfId="0" applyNumberFormat="1" applyFont="1" applyFill="1" applyBorder="1" applyAlignment="1">
      <alignment horizontal="right"/>
    </xf>
    <xf numFmtId="0" fontId="0" fillId="0" borderId="0" xfId="0" applyBorder="1" applyProtection="1">
      <protection locked="0"/>
    </xf>
    <xf numFmtId="14" fontId="17" fillId="0" borderId="0" xfId="0" applyNumberFormat="1" applyFont="1" applyBorder="1" applyAlignment="1">
      <alignment horizontal="right"/>
    </xf>
    <xf numFmtId="0" fontId="17" fillId="0" borderId="0" xfId="0" applyFont="1" applyFill="1" applyBorder="1"/>
    <xf numFmtId="49" fontId="8" fillId="0" borderId="0" xfId="0" applyNumberFormat="1" applyFont="1" applyFill="1" applyBorder="1" applyAlignment="1">
      <alignment vertical="top" wrapText="1"/>
    </xf>
    <xf numFmtId="0" fontId="9" fillId="0" borderId="0" xfId="0" applyFont="1" applyFill="1" applyAlignment="1">
      <alignment vertical="top" wrapText="1"/>
    </xf>
    <xf numFmtId="0" fontId="8" fillId="0" borderId="12" xfId="0" applyFont="1" applyFill="1" applyBorder="1" applyAlignment="1">
      <alignment horizontal="center" vertical="center" wrapText="1"/>
    </xf>
    <xf numFmtId="0" fontId="9" fillId="0" borderId="0" xfId="0" applyFont="1" applyFill="1" applyBorder="1" applyAlignment="1">
      <alignment vertical="top" wrapText="1"/>
    </xf>
    <xf numFmtId="0" fontId="0" fillId="0" borderId="0" xfId="0" applyFill="1" applyBorder="1"/>
    <xf numFmtId="2" fontId="11" fillId="0" borderId="0" xfId="0" applyNumberFormat="1" applyFont="1"/>
    <xf numFmtId="165" fontId="0" fillId="0" borderId="0" xfId="0" applyNumberFormat="1" applyFill="1" applyBorder="1"/>
    <xf numFmtId="165" fontId="0" fillId="0" borderId="0" xfId="0" applyNumberFormat="1" applyFill="1"/>
    <xf numFmtId="165" fontId="0" fillId="0" borderId="0" xfId="0" applyNumberFormat="1"/>
    <xf numFmtId="0" fontId="0" fillId="0" borderId="0" xfId="0" applyFill="1"/>
    <xf numFmtId="0" fontId="12"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top"/>
    </xf>
    <xf numFmtId="0" fontId="11" fillId="0" borderId="0" xfId="0" applyFont="1" applyFill="1" applyBorder="1" applyAlignment="1">
      <alignment horizontal="right" vertical="top"/>
    </xf>
    <xf numFmtId="165" fontId="11" fillId="0" borderId="0"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2" borderId="12" xfId="0" applyNumberFormat="1" applyFont="1" applyFill="1" applyBorder="1" applyAlignment="1">
      <alignment horizontal="center" vertical="center" wrapText="1"/>
    </xf>
    <xf numFmtId="49" fontId="8" fillId="2" borderId="15" xfId="0" applyNumberFormat="1" applyFont="1" applyFill="1" applyBorder="1" applyAlignment="1">
      <alignment horizontal="left"/>
    </xf>
    <xf numFmtId="0" fontId="15" fillId="0" borderId="4" xfId="0"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0" fillId="0" borderId="0" xfId="0" applyNumberFormat="1"/>
    <xf numFmtId="49" fontId="8" fillId="2" borderId="12" xfId="0" applyNumberFormat="1" applyFont="1" applyFill="1" applyBorder="1" applyAlignment="1">
      <alignment horizontal="left"/>
    </xf>
    <xf numFmtId="49" fontId="9" fillId="2" borderId="4" xfId="0" applyNumberFormat="1" applyFont="1" applyFill="1" applyBorder="1" applyAlignment="1">
      <alignment horizontal="left"/>
    </xf>
    <xf numFmtId="0" fontId="9" fillId="2" borderId="4" xfId="0" applyFont="1" applyFill="1" applyBorder="1" applyAlignment="1">
      <alignment horizontal="right"/>
    </xf>
    <xf numFmtId="164" fontId="9" fillId="2" borderId="4" xfId="0" applyNumberFormat="1" applyFont="1" applyFill="1" applyBorder="1" applyAlignment="1">
      <alignment horizontal="right"/>
    </xf>
    <xf numFmtId="0" fontId="9" fillId="0" borderId="4" xfId="0" applyFont="1" applyFill="1" applyBorder="1" applyAlignment="1">
      <alignment horizontal="right"/>
    </xf>
    <xf numFmtId="164" fontId="9" fillId="0" borderId="4" xfId="0" applyNumberFormat="1" applyFont="1" applyFill="1" applyBorder="1" applyAlignment="1">
      <alignment horizontal="right"/>
    </xf>
    <xf numFmtId="0" fontId="9" fillId="0" borderId="0" xfId="0" applyFont="1" applyFill="1" applyBorder="1" applyAlignment="1">
      <alignment horizontal="right"/>
    </xf>
    <xf numFmtId="166" fontId="9"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64" fontId="9" fillId="0" borderId="0" xfId="0" applyNumberFormat="1" applyFont="1" applyFill="1" applyBorder="1" applyAlignment="1">
      <alignment horizontal="right"/>
    </xf>
    <xf numFmtId="49" fontId="8" fillId="0" borderId="0" xfId="0" applyNumberFormat="1" applyFont="1" applyFill="1" applyAlignment="1"/>
    <xf numFmtId="49" fontId="9" fillId="0" borderId="0" xfId="0" applyNumberFormat="1" applyFont="1" applyFill="1" applyBorder="1" applyAlignment="1">
      <alignment horizontal="left" vertical="center"/>
    </xf>
    <xf numFmtId="1" fontId="9" fillId="0" borderId="0" xfId="0" applyNumberFormat="1" applyFont="1" applyFill="1" applyBorder="1" applyAlignment="1">
      <alignment horizontal="right"/>
    </xf>
    <xf numFmtId="49" fontId="9" fillId="0" borderId="0" xfId="0" applyNumberFormat="1" applyFont="1" applyFill="1" applyBorder="1" applyAlignment="1"/>
    <xf numFmtId="0" fontId="18" fillId="0" borderId="0" xfId="0" applyFont="1" applyBorder="1" applyAlignment="1">
      <alignment horizontal="right" vertical="center" wrapText="1"/>
    </xf>
    <xf numFmtId="3" fontId="18" fillId="0" borderId="0" xfId="0" applyNumberFormat="1" applyFont="1" applyBorder="1" applyAlignment="1">
      <alignment horizontal="right" vertical="center" wrapText="1"/>
    </xf>
    <xf numFmtId="3" fontId="0" fillId="0" borderId="0" xfId="0" applyNumberFormat="1" applyFill="1"/>
    <xf numFmtId="49" fontId="9" fillId="0" borderId="0" xfId="5" applyNumberFormat="1" applyFont="1" applyFill="1" applyBorder="1" applyAlignment="1">
      <alignment horizontal="left" vertical="center"/>
    </xf>
    <xf numFmtId="1" fontId="9" fillId="0" borderId="0" xfId="5" applyNumberFormat="1" applyFont="1" applyFill="1" applyBorder="1" applyAlignment="1">
      <alignment horizontal="right"/>
    </xf>
    <xf numFmtId="17" fontId="9" fillId="0" borderId="0" xfId="5" applyNumberFormat="1" applyFont="1" applyFill="1" applyBorder="1" applyAlignment="1">
      <alignment horizontal="left" vertical="center"/>
    </xf>
    <xf numFmtId="1" fontId="11" fillId="0" borderId="0" xfId="0" applyNumberFormat="1" applyFont="1"/>
    <xf numFmtId="3" fontId="11" fillId="0" borderId="0" xfId="0" applyNumberFormat="1" applyFont="1"/>
    <xf numFmtId="0" fontId="11" fillId="0" borderId="0" xfId="0" applyFont="1"/>
    <xf numFmtId="49" fontId="8" fillId="0" borderId="4" xfId="0" applyNumberFormat="1" applyFont="1" applyFill="1" applyBorder="1" applyAlignment="1">
      <alignment horizontal="left" vertical="top"/>
    </xf>
    <xf numFmtId="164" fontId="8" fillId="0" borderId="4" xfId="0" applyNumberFormat="1" applyFont="1" applyFill="1" applyBorder="1" applyAlignment="1">
      <alignment horizontal="right" vertical="top"/>
    </xf>
    <xf numFmtId="0" fontId="8" fillId="0" borderId="4" xfId="0" applyFont="1" applyFill="1" applyBorder="1" applyAlignment="1">
      <alignment horizontal="right" vertical="top"/>
    </xf>
    <xf numFmtId="166" fontId="8" fillId="0" borderId="4" xfId="0" applyNumberFormat="1" applyFont="1" applyFill="1" applyBorder="1" applyAlignment="1">
      <alignment horizontal="right" vertical="top"/>
    </xf>
    <xf numFmtId="164" fontId="0" fillId="0" borderId="0" xfId="0" applyNumberFormat="1"/>
    <xf numFmtId="166" fontId="0" fillId="0" borderId="0" xfId="0" applyNumberFormat="1"/>
    <xf numFmtId="168" fontId="9" fillId="0" borderId="4" xfId="0" applyNumberFormat="1" applyFont="1" applyFill="1" applyBorder="1" applyAlignment="1">
      <alignment horizontal="left" vertical="top"/>
    </xf>
    <xf numFmtId="164" fontId="9" fillId="0" borderId="4" xfId="0" applyNumberFormat="1" applyFont="1" applyFill="1" applyBorder="1" applyAlignment="1">
      <alignment horizontal="right" vertical="top"/>
    </xf>
    <xf numFmtId="0" fontId="3" fillId="0" borderId="0" xfId="0" applyFont="1" applyFill="1" applyBorder="1" applyAlignment="1">
      <alignment vertical="center" wrapText="1"/>
    </xf>
    <xf numFmtId="164" fontId="9" fillId="0" borderId="0" xfId="0" applyNumberFormat="1" applyFont="1" applyFill="1" applyAlignment="1">
      <alignment horizontal="left" vertical="top"/>
    </xf>
    <xf numFmtId="168" fontId="9" fillId="0" borderId="0" xfId="0" applyNumberFormat="1" applyFont="1" applyFill="1" applyBorder="1" applyAlignment="1">
      <alignment horizontal="left" vertical="top"/>
    </xf>
    <xf numFmtId="164" fontId="9" fillId="0" borderId="0" xfId="0" applyNumberFormat="1" applyFont="1" applyFill="1" applyBorder="1" applyAlignment="1">
      <alignment horizontal="right" vertical="top"/>
    </xf>
    <xf numFmtId="0" fontId="7" fillId="0" borderId="0" xfId="0" applyFont="1" applyFill="1" applyBorder="1" applyAlignment="1">
      <alignment horizontal="right" vertical="center" wrapText="1"/>
    </xf>
    <xf numFmtId="167" fontId="7" fillId="0" borderId="0" xfId="7" applyNumberFormat="1" applyFont="1" applyFill="1" applyBorder="1" applyAlignment="1">
      <alignment horizontal="right" vertical="center" wrapText="1"/>
    </xf>
    <xf numFmtId="49" fontId="9" fillId="0" borderId="0" xfId="6" applyNumberFormat="1" applyFont="1" applyFill="1" applyBorder="1" applyAlignment="1">
      <alignment horizontal="left" vertical="center"/>
    </xf>
    <xf numFmtId="164" fontId="9" fillId="0" borderId="0" xfId="6" applyNumberFormat="1" applyFont="1" applyFill="1" applyBorder="1" applyAlignment="1">
      <alignment horizontal="right" vertical="center"/>
    </xf>
    <xf numFmtId="167" fontId="12" fillId="0" borderId="0" xfId="7" applyNumberFormat="1" applyFont="1" applyFill="1" applyBorder="1" applyAlignment="1">
      <alignment horizontal="right" vertical="center" wrapText="1"/>
    </xf>
    <xf numFmtId="0" fontId="9" fillId="0" borderId="0" xfId="6" applyFont="1" applyFill="1" applyBorder="1" applyAlignment="1">
      <alignment vertical="center"/>
    </xf>
    <xf numFmtId="1" fontId="9" fillId="0" borderId="0" xfId="6" applyNumberFormat="1" applyFont="1" applyFill="1" applyBorder="1" applyAlignment="1">
      <alignment vertical="center"/>
    </xf>
    <xf numFmtId="2" fontId="3" fillId="0" borderId="0" xfId="0" applyNumberFormat="1" applyFont="1" applyFill="1" applyBorder="1" applyAlignment="1">
      <alignment horizontal="center" wrapText="1"/>
    </xf>
    <xf numFmtId="49" fontId="8" fillId="0" borderId="4" xfId="0" applyNumberFormat="1" applyFont="1" applyFill="1" applyBorder="1" applyAlignment="1">
      <alignment horizontal="center" vertical="top" wrapText="1"/>
    </xf>
    <xf numFmtId="168" fontId="9" fillId="0" borderId="4" xfId="5" applyNumberFormat="1" applyFont="1" applyFill="1" applyBorder="1" applyAlignment="1">
      <alignment horizontal="left" vertical="top" wrapText="1"/>
    </xf>
    <xf numFmtId="49" fontId="8" fillId="0" borderId="0" xfId="0" applyNumberFormat="1" applyFont="1" applyFill="1" applyAlignment="1">
      <alignment vertical="top" wrapText="1"/>
    </xf>
    <xf numFmtId="168" fontId="9" fillId="0" borderId="0" xfId="5" applyNumberFormat="1" applyFont="1" applyFill="1" applyBorder="1" applyAlignment="1">
      <alignment horizontal="left" vertical="top" wrapText="1"/>
    </xf>
    <xf numFmtId="49" fontId="21" fillId="0" borderId="4"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top" wrapText="1"/>
    </xf>
    <xf numFmtId="49" fontId="21" fillId="0" borderId="3" xfId="0" applyNumberFormat="1" applyFont="1" applyFill="1" applyBorder="1" applyAlignment="1">
      <alignment horizontal="center" vertical="top" wrapText="1"/>
    </xf>
    <xf numFmtId="1" fontId="0" fillId="0" borderId="0" xfId="0" applyNumberFormat="1" applyFill="1" applyBorder="1"/>
    <xf numFmtId="49" fontId="23" fillId="0" borderId="0" xfId="0" applyNumberFormat="1" applyFont="1" applyFill="1" applyAlignment="1">
      <alignment wrapText="1"/>
    </xf>
    <xf numFmtId="49" fontId="21" fillId="0" borderId="0" xfId="0" applyNumberFormat="1" applyFont="1" applyFill="1" applyAlignment="1"/>
    <xf numFmtId="0" fontId="12" fillId="0" borderId="0" xfId="0" applyNumberFormat="1" applyFont="1" applyFill="1" applyBorder="1" applyAlignment="1"/>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top" wrapText="1"/>
    </xf>
    <xf numFmtId="1" fontId="8" fillId="0" borderId="4" xfId="0" applyNumberFormat="1" applyFont="1" applyFill="1" applyBorder="1" applyAlignment="1">
      <alignment horizontal="right" vertical="top"/>
    </xf>
    <xf numFmtId="0" fontId="8" fillId="0" borderId="0" xfId="0" applyFont="1" applyFill="1" applyBorder="1" applyAlignment="1">
      <alignment horizontal="right"/>
    </xf>
    <xf numFmtId="1" fontId="19" fillId="0" borderId="4" xfId="5" applyNumberFormat="1" applyFont="1" applyFill="1" applyBorder="1"/>
    <xf numFmtId="1" fontId="8" fillId="0" borderId="0" xfId="0" applyNumberFormat="1" applyFont="1" applyFill="1" applyBorder="1" applyAlignment="1">
      <alignment horizontal="right" vertical="top"/>
    </xf>
    <xf numFmtId="1" fontId="11" fillId="0" borderId="0" xfId="5" applyNumberFormat="1" applyFont="1" applyFill="1" applyBorder="1" applyAlignment="1">
      <alignment horizontal="right" vertical="center" wrapText="1"/>
    </xf>
    <xf numFmtId="1" fontId="11" fillId="0" borderId="0"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0" fontId="9" fillId="0" borderId="0" xfId="0" applyFont="1" applyFill="1" applyAlignment="1">
      <alignment horizontal="left" vertical="center"/>
    </xf>
    <xf numFmtId="49" fontId="8" fillId="0" borderId="0" xfId="0" applyNumberFormat="1" applyFont="1" applyFill="1" applyAlignment="1">
      <alignment horizontal="left"/>
    </xf>
    <xf numFmtId="168" fontId="11" fillId="0" borderId="0" xfId="0" applyNumberFormat="1" applyFont="1" applyFill="1" applyBorder="1" applyAlignment="1">
      <alignment horizontal="left" vertical="top"/>
    </xf>
    <xf numFmtId="1" fontId="12" fillId="0" borderId="0" xfId="0" applyNumberFormat="1" applyFont="1" applyFill="1" applyBorder="1" applyAlignment="1">
      <alignment horizontal="right" wrapText="1"/>
    </xf>
    <xf numFmtId="1" fontId="0" fillId="0" borderId="0" xfId="0" applyNumberFormat="1" applyFont="1" applyFill="1" applyBorder="1" applyAlignment="1"/>
    <xf numFmtId="1" fontId="12" fillId="0" borderId="0" xfId="0" applyNumberFormat="1" applyFont="1" applyFill="1" applyBorder="1" applyAlignment="1"/>
    <xf numFmtId="0" fontId="12" fillId="0" borderId="0" xfId="0" applyFont="1" applyFill="1" applyBorder="1" applyAlignment="1">
      <alignment horizontal="right" wrapText="1"/>
    </xf>
    <xf numFmtId="1" fontId="11" fillId="0" borderId="0" xfId="0" applyNumberFormat="1" applyFont="1" applyFill="1" applyBorder="1" applyAlignment="1">
      <alignment horizontal="right"/>
    </xf>
    <xf numFmtId="1" fontId="12" fillId="0" borderId="0" xfId="5" applyNumberFormat="1" applyFont="1" applyFill="1" applyBorder="1" applyAlignment="1">
      <alignment horizontal="right" vertical="center" wrapText="1"/>
    </xf>
    <xf numFmtId="0" fontId="9" fillId="0" borderId="0" xfId="0" applyFont="1" applyFill="1" applyAlignment="1">
      <alignment vertical="center"/>
    </xf>
    <xf numFmtId="49" fontId="8" fillId="0" borderId="8" xfId="0" applyNumberFormat="1" applyFont="1" applyFill="1" applyBorder="1" applyAlignment="1">
      <alignment horizontal="center" vertical="center" wrapText="1"/>
    </xf>
    <xf numFmtId="3" fontId="8" fillId="0" borderId="4" xfId="0" applyNumberFormat="1" applyFont="1" applyFill="1" applyBorder="1" applyAlignment="1">
      <alignment horizontal="right" vertical="center"/>
    </xf>
    <xf numFmtId="168" fontId="6" fillId="0" borderId="4" xfId="5" applyNumberFormat="1" applyFont="1" applyFill="1" applyBorder="1" applyAlignment="1">
      <alignment horizontal="left" vertical="top" wrapText="1"/>
    </xf>
    <xf numFmtId="3" fontId="9" fillId="0" borderId="4" xfId="0" applyNumberFormat="1" applyFont="1" applyFill="1" applyBorder="1" applyAlignment="1">
      <alignment horizontal="right" vertical="center"/>
    </xf>
    <xf numFmtId="1" fontId="7" fillId="0" borderId="0" xfId="5"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8" fontId="9" fillId="0" borderId="0" xfId="0" applyNumberFormat="1" applyFont="1" applyFill="1" applyBorder="1" applyAlignment="1">
      <alignment horizontal="left" vertical="center"/>
    </xf>
    <xf numFmtId="168" fontId="9" fillId="0" borderId="0" xfId="5" applyNumberFormat="1" applyFont="1" applyFill="1" applyBorder="1" applyAlignment="1">
      <alignment horizontal="left" vertical="top"/>
    </xf>
    <xf numFmtId="168" fontId="6" fillId="0" borderId="0" xfId="5" applyNumberFormat="1" applyFont="1" applyFill="1" applyBorder="1" applyAlignment="1">
      <alignment horizontal="left" vertical="top" wrapText="1"/>
    </xf>
    <xf numFmtId="49" fontId="8" fillId="2" borderId="1" xfId="0" applyNumberFormat="1" applyFont="1" applyFill="1" applyBorder="1" applyAlignment="1">
      <alignment horizontal="center" vertical="center" wrapText="1"/>
    </xf>
    <xf numFmtId="3" fontId="8" fillId="2" borderId="12" xfId="0" applyNumberFormat="1" applyFont="1" applyFill="1" applyBorder="1" applyAlignment="1">
      <alignment horizontal="right"/>
    </xf>
    <xf numFmtId="164" fontId="8" fillId="2" borderId="12" xfId="0" applyNumberFormat="1" applyFont="1" applyFill="1" applyBorder="1" applyAlignment="1">
      <alignment horizontal="right"/>
    </xf>
    <xf numFmtId="0" fontId="8" fillId="2" borderId="12" xfId="0" applyFont="1" applyFill="1" applyBorder="1" applyAlignment="1">
      <alignment horizontal="right"/>
    </xf>
    <xf numFmtId="0" fontId="11" fillId="0" borderId="4" xfId="0" applyFont="1" applyFill="1" applyBorder="1" applyAlignment="1">
      <alignment horizontal="right"/>
    </xf>
    <xf numFmtId="1" fontId="11" fillId="0" borderId="4" xfId="0" applyNumberFormat="1" applyFont="1" applyFill="1" applyBorder="1" applyAlignment="1">
      <alignment horizontal="right" wrapText="1"/>
    </xf>
    <xf numFmtId="49" fontId="8" fillId="0" borderId="0" xfId="0" applyNumberFormat="1" applyFont="1" applyFill="1" applyAlignment="1">
      <alignment horizontal="left" wrapText="1"/>
    </xf>
    <xf numFmtId="3" fontId="9" fillId="0" borderId="0" xfId="0" applyNumberFormat="1" applyFont="1" applyFill="1" applyBorder="1" applyAlignment="1">
      <alignment horizontal="right"/>
    </xf>
    <xf numFmtId="3" fontId="9" fillId="0" borderId="0" xfId="5" applyNumberFormat="1" applyFont="1" applyFill="1" applyBorder="1" applyAlignment="1">
      <alignment horizontal="right"/>
    </xf>
    <xf numFmtId="49" fontId="21" fillId="0" borderId="8" xfId="0" applyNumberFormat="1" applyFont="1" applyFill="1" applyBorder="1" applyAlignment="1">
      <alignment horizontal="center" vertical="center" wrapText="1"/>
    </xf>
    <xf numFmtId="1" fontId="11" fillId="0" borderId="0" xfId="0" applyNumberFormat="1" applyFont="1" applyFill="1" applyBorder="1"/>
    <xf numFmtId="1" fontId="10" fillId="0" borderId="0" xfId="0" applyNumberFormat="1" applyFont="1" applyFill="1" applyBorder="1"/>
    <xf numFmtId="1" fontId="11" fillId="0" borderId="0" xfId="5" applyNumberFormat="1" applyFont="1" applyFill="1" applyBorder="1"/>
    <xf numFmtId="166" fontId="9" fillId="0" borderId="0" xfId="5" applyNumberFormat="1" applyFont="1" applyFill="1" applyBorder="1" applyAlignment="1">
      <alignment horizontal="right"/>
    </xf>
    <xf numFmtId="49" fontId="8" fillId="0" borderId="0" xfId="0" applyNumberFormat="1" applyFont="1" applyFill="1" applyBorder="1" applyAlignment="1"/>
    <xf numFmtId="0" fontId="5" fillId="0" borderId="0" xfId="0" applyFont="1" applyFill="1" applyAlignment="1">
      <alignment vertical="center"/>
    </xf>
    <xf numFmtId="0" fontId="12" fillId="0" borderId="0" xfId="8" applyNumberFormat="1" applyFont="1" applyFill="1" applyBorder="1" applyAlignment="1"/>
    <xf numFmtId="0" fontId="9" fillId="2" borderId="0" xfId="8" applyFont="1" applyFill="1" applyAlignment="1">
      <alignment vertical="center"/>
    </xf>
    <xf numFmtId="49" fontId="8" fillId="0" borderId="8" xfId="8" applyNumberFormat="1" applyFont="1" applyFill="1" applyBorder="1" applyAlignment="1">
      <alignment horizontal="center" vertical="center" wrapText="1"/>
    </xf>
    <xf numFmtId="49" fontId="8" fillId="2" borderId="1" xfId="8" applyNumberFormat="1" applyFont="1" applyFill="1" applyBorder="1" applyAlignment="1">
      <alignment horizontal="left"/>
    </xf>
    <xf numFmtId="169" fontId="8" fillId="2" borderId="1" xfId="8" applyNumberFormat="1" applyFont="1" applyFill="1" applyBorder="1" applyAlignment="1">
      <alignment horizontal="right"/>
    </xf>
    <xf numFmtId="164" fontId="8" fillId="2" borderId="1" xfId="8" applyNumberFormat="1" applyFont="1" applyFill="1" applyBorder="1" applyAlignment="1">
      <alignment horizontal="right"/>
    </xf>
    <xf numFmtId="170" fontId="8" fillId="0" borderId="1" xfId="8" applyNumberFormat="1" applyFont="1" applyFill="1" applyBorder="1" applyAlignment="1">
      <alignment horizontal="right"/>
    </xf>
    <xf numFmtId="0" fontId="8" fillId="2" borderId="0" xfId="8" applyFont="1" applyFill="1" applyAlignment="1">
      <alignment vertical="center"/>
    </xf>
    <xf numFmtId="49" fontId="8" fillId="2" borderId="12" xfId="8" applyNumberFormat="1" applyFont="1" applyFill="1" applyBorder="1" applyAlignment="1">
      <alignment horizontal="left"/>
    </xf>
    <xf numFmtId="164" fontId="8" fillId="2" borderId="0" xfId="8" applyNumberFormat="1" applyFont="1" applyFill="1" applyAlignment="1">
      <alignment vertical="center"/>
    </xf>
    <xf numFmtId="49" fontId="9" fillId="2" borderId="4" xfId="8" applyNumberFormat="1" applyFont="1" applyFill="1" applyBorder="1" applyAlignment="1">
      <alignment horizontal="left"/>
    </xf>
    <xf numFmtId="169" fontId="9" fillId="2" borderId="4" xfId="8" applyNumberFormat="1" applyFont="1" applyFill="1" applyBorder="1" applyAlignment="1">
      <alignment horizontal="right"/>
    </xf>
    <xf numFmtId="164" fontId="9" fillId="2" borderId="4" xfId="8" applyNumberFormat="1" applyFont="1" applyFill="1" applyBorder="1" applyAlignment="1">
      <alignment horizontal="right"/>
    </xf>
    <xf numFmtId="164" fontId="9" fillId="0" borderId="4" xfId="8" applyNumberFormat="1" applyFont="1" applyFill="1" applyBorder="1" applyAlignment="1">
      <alignment horizontal="right"/>
    </xf>
    <xf numFmtId="169" fontId="9" fillId="0" borderId="4" xfId="8" applyNumberFormat="1" applyFont="1" applyFill="1" applyBorder="1" applyAlignment="1">
      <alignment horizontal="right"/>
    </xf>
    <xf numFmtId="164" fontId="9" fillId="2" borderId="0" xfId="8" applyNumberFormat="1" applyFont="1" applyFill="1" applyAlignment="1">
      <alignment vertical="center"/>
    </xf>
    <xf numFmtId="169" fontId="9" fillId="2" borderId="0" xfId="8" applyNumberFormat="1" applyFont="1" applyFill="1" applyAlignment="1">
      <alignment vertical="center"/>
    </xf>
    <xf numFmtId="164" fontId="12" fillId="0" borderId="0" xfId="8" applyNumberFormat="1" applyFont="1" applyFill="1" applyBorder="1" applyAlignment="1"/>
    <xf numFmtId="169" fontId="12" fillId="0" borderId="0" xfId="8" applyNumberFormat="1" applyFont="1" applyFill="1" applyBorder="1" applyAlignment="1"/>
    <xf numFmtId="171" fontId="12" fillId="0" borderId="0" xfId="8" applyNumberFormat="1" applyFont="1" applyFill="1" applyBorder="1" applyAlignment="1"/>
    <xf numFmtId="170" fontId="8" fillId="2" borderId="1" xfId="8" applyNumberFormat="1" applyFont="1" applyFill="1" applyBorder="1" applyAlignment="1">
      <alignment horizontal="right"/>
    </xf>
    <xf numFmtId="164" fontId="8" fillId="0" borderId="1" xfId="8" applyNumberFormat="1" applyFont="1" applyFill="1" applyBorder="1" applyAlignment="1">
      <alignment horizontal="right"/>
    </xf>
    <xf numFmtId="49" fontId="8" fillId="0" borderId="12" xfId="8" applyNumberFormat="1" applyFont="1" applyFill="1" applyBorder="1" applyAlignment="1">
      <alignment horizontal="left"/>
    </xf>
    <xf numFmtId="164" fontId="8" fillId="2" borderId="12" xfId="8" applyNumberFormat="1" applyFont="1" applyFill="1" applyBorder="1" applyAlignment="1">
      <alignment horizontal="right"/>
    </xf>
    <xf numFmtId="164" fontId="8" fillId="0" borderId="0" xfId="8" applyNumberFormat="1" applyFont="1" applyFill="1" applyAlignment="1">
      <alignment vertical="center"/>
    </xf>
    <xf numFmtId="0" fontId="8" fillId="0" borderId="0" xfId="8" applyFont="1" applyFill="1" applyAlignment="1">
      <alignment vertical="center"/>
    </xf>
    <xf numFmtId="49" fontId="8" fillId="2" borderId="0" xfId="8" applyNumberFormat="1" applyFont="1" applyFill="1" applyAlignment="1">
      <alignment horizontal="left"/>
    </xf>
    <xf numFmtId="3" fontId="12" fillId="0" borderId="0" xfId="8" applyNumberFormat="1" applyFont="1" applyFill="1" applyBorder="1" applyAlignment="1"/>
    <xf numFmtId="49" fontId="8" fillId="2" borderId="1" xfId="8" applyNumberFormat="1" applyFont="1" applyFill="1" applyBorder="1" applyAlignment="1">
      <alignment horizontal="right"/>
    </xf>
    <xf numFmtId="0" fontId="8" fillId="2" borderId="1" xfId="8" applyFont="1" applyFill="1" applyBorder="1" applyAlignment="1">
      <alignment horizontal="right"/>
    </xf>
    <xf numFmtId="172" fontId="8" fillId="2" borderId="1" xfId="8" applyNumberFormat="1" applyFont="1" applyFill="1" applyBorder="1" applyAlignment="1">
      <alignment horizontal="right"/>
    </xf>
    <xf numFmtId="164" fontId="9" fillId="6" borderId="4" xfId="9" applyNumberFormat="1" applyFont="1" applyFill="1" applyBorder="1" applyAlignment="1">
      <alignment horizontal="right"/>
    </xf>
    <xf numFmtId="1" fontId="9" fillId="6" borderId="4" xfId="9" applyNumberFormat="1" applyFont="1" applyFill="1" applyBorder="1" applyAlignment="1">
      <alignment horizontal="right"/>
    </xf>
    <xf numFmtId="170" fontId="9" fillId="6" borderId="4" xfId="9" applyNumberFormat="1" applyFont="1" applyFill="1" applyBorder="1" applyAlignment="1">
      <alignment horizontal="right"/>
    </xf>
    <xf numFmtId="164" fontId="9" fillId="0" borderId="4" xfId="9" applyNumberFormat="1" applyFont="1" applyFill="1" applyBorder="1" applyAlignment="1">
      <alignment horizontal="right"/>
    </xf>
    <xf numFmtId="1" fontId="9" fillId="0" borderId="4" xfId="9" applyNumberFormat="1" applyFont="1" applyFill="1" applyBorder="1" applyAlignment="1">
      <alignment horizontal="right"/>
    </xf>
    <xf numFmtId="170" fontId="9" fillId="0" borderId="4" xfId="9" applyNumberFormat="1" applyFont="1" applyFill="1" applyBorder="1" applyAlignment="1">
      <alignment horizontal="right"/>
    </xf>
    <xf numFmtId="43" fontId="19" fillId="0" borderId="4" xfId="1" applyFont="1" applyFill="1" applyBorder="1" applyAlignment="1">
      <alignment vertical="top" wrapText="1"/>
    </xf>
    <xf numFmtId="43" fontId="11" fillId="0" borderId="4" xfId="1" applyFont="1" applyFill="1" applyBorder="1" applyAlignment="1">
      <alignment vertical="top" wrapText="1"/>
    </xf>
    <xf numFmtId="43" fontId="12" fillId="0" borderId="4" xfId="1" applyFont="1" applyFill="1" applyBorder="1" applyAlignment="1">
      <alignment vertical="top" wrapText="1"/>
    </xf>
    <xf numFmtId="43" fontId="11" fillId="0" borderId="0" xfId="1" applyFont="1" applyFill="1" applyBorder="1" applyAlignment="1"/>
    <xf numFmtId="43" fontId="19" fillId="0" borderId="8" xfId="1" applyFont="1" applyFill="1" applyBorder="1" applyAlignment="1">
      <alignment vertical="top" wrapText="1"/>
    </xf>
    <xf numFmtId="43" fontId="12" fillId="0" borderId="8" xfId="1" applyFont="1" applyFill="1" applyBorder="1" applyAlignment="1">
      <alignment vertical="top" wrapText="1"/>
    </xf>
    <xf numFmtId="43" fontId="11" fillId="0" borderId="10" xfId="1" applyFont="1" applyFill="1" applyBorder="1" applyAlignment="1">
      <alignment vertical="top" wrapText="1"/>
    </xf>
    <xf numFmtId="43" fontId="11" fillId="0" borderId="0" xfId="1" applyFont="1" applyFill="1" applyBorder="1" applyAlignment="1">
      <alignment vertical="top" wrapText="1"/>
    </xf>
    <xf numFmtId="167" fontId="11" fillId="0" borderId="0" xfId="1" applyNumberFormat="1" applyFont="1" applyFill="1" applyBorder="1" applyAlignment="1">
      <alignment horizontal="right" vertical="top" wrapText="1"/>
    </xf>
    <xf numFmtId="43" fontId="11" fillId="0" borderId="23" xfId="1" applyFont="1" applyFill="1" applyBorder="1" applyAlignment="1">
      <alignment vertical="top" wrapText="1"/>
    </xf>
    <xf numFmtId="43" fontId="19" fillId="0" borderId="0" xfId="1" applyFont="1" applyFill="1" applyBorder="1" applyAlignment="1">
      <alignment vertical="top" wrapText="1"/>
    </xf>
    <xf numFmtId="43" fontId="11" fillId="0" borderId="8" xfId="1" applyFont="1" applyFill="1" applyBorder="1" applyAlignment="1">
      <alignment vertical="top" wrapText="1"/>
    </xf>
    <xf numFmtId="43" fontId="11" fillId="0" borderId="8" xfId="1" applyFont="1" applyFill="1" applyBorder="1" applyAlignment="1">
      <alignment horizontal="right" vertical="center" wrapText="1"/>
    </xf>
    <xf numFmtId="43" fontId="11" fillId="0" borderId="10" xfId="1" applyFont="1" applyFill="1" applyBorder="1" applyAlignment="1">
      <alignment horizontal="right" vertical="center" wrapText="1"/>
    </xf>
    <xf numFmtId="43" fontId="11" fillId="0" borderId="10" xfId="1" applyFont="1" applyFill="1" applyBorder="1" applyAlignment="1">
      <alignment vertical="top"/>
    </xf>
    <xf numFmtId="43" fontId="11" fillId="0" borderId="10" xfId="1" applyFont="1" applyFill="1" applyBorder="1" applyAlignment="1">
      <alignment horizontal="right" vertical="center"/>
    </xf>
    <xf numFmtId="43" fontId="11" fillId="0" borderId="23" xfId="1" applyFont="1" applyFill="1" applyBorder="1" applyAlignment="1">
      <alignment horizontal="right" vertical="center" wrapText="1"/>
    </xf>
    <xf numFmtId="0" fontId="0" fillId="0" borderId="0" xfId="0" applyAlignment="1">
      <alignment horizontal="right"/>
    </xf>
    <xf numFmtId="167" fontId="11" fillId="0" borderId="8" xfId="1" applyNumberFormat="1" applyFont="1" applyFill="1" applyBorder="1" applyAlignment="1">
      <alignment horizontal="right" vertical="center" wrapText="1"/>
    </xf>
    <xf numFmtId="164" fontId="9" fillId="0" borderId="0" xfId="8" applyNumberFormat="1" applyFont="1" applyFill="1" applyBorder="1" applyAlignment="1">
      <alignment horizontal="right"/>
    </xf>
    <xf numFmtId="164" fontId="0" fillId="0" borderId="0" xfId="0" applyNumberFormat="1" applyBorder="1"/>
    <xf numFmtId="172" fontId="9" fillId="0" borderId="10" xfId="8" applyNumberFormat="1" applyFont="1" applyFill="1" applyBorder="1" applyAlignment="1">
      <alignment horizontal="right"/>
    </xf>
    <xf numFmtId="164" fontId="9" fillId="0" borderId="10" xfId="8" applyNumberFormat="1" applyFont="1" applyFill="1" applyBorder="1" applyAlignment="1">
      <alignment horizontal="right"/>
    </xf>
    <xf numFmtId="167" fontId="11" fillId="0" borderId="23" xfId="1" applyNumberFormat="1" applyFont="1" applyFill="1" applyBorder="1" applyAlignment="1">
      <alignment horizontal="right" vertical="center" wrapText="1"/>
    </xf>
    <xf numFmtId="43" fontId="11" fillId="0" borderId="11" xfId="1" applyFont="1" applyFill="1" applyBorder="1" applyAlignment="1">
      <alignment vertical="top" wrapText="1"/>
    </xf>
    <xf numFmtId="43" fontId="11" fillId="0" borderId="30" xfId="1" applyFont="1" applyFill="1" applyBorder="1" applyAlignment="1">
      <alignment vertical="top" wrapText="1"/>
    </xf>
    <xf numFmtId="43" fontId="11" fillId="0" borderId="31" xfId="1" applyFont="1" applyFill="1" applyBorder="1" applyAlignment="1">
      <alignment vertical="top" wrapText="1"/>
    </xf>
    <xf numFmtId="43" fontId="11" fillId="0" borderId="23" xfId="1" applyFont="1" applyFill="1" applyBorder="1" applyAlignment="1">
      <alignment horizontal="right" vertical="top" wrapText="1"/>
    </xf>
    <xf numFmtId="43" fontId="11" fillId="0" borderId="10" xfId="1" applyFont="1" applyFill="1" applyBorder="1" applyAlignment="1">
      <alignment horizontal="right" vertical="top" wrapText="1"/>
    </xf>
    <xf numFmtId="43" fontId="12" fillId="0" borderId="0" xfId="1" applyFont="1" applyFill="1" applyBorder="1" applyAlignment="1">
      <alignment vertical="top" wrapText="1"/>
    </xf>
    <xf numFmtId="43" fontId="11" fillId="0" borderId="0" xfId="1" applyFont="1" applyFill="1" applyBorder="1" applyAlignment="1">
      <alignment vertical="top"/>
    </xf>
    <xf numFmtId="3" fontId="11" fillId="0" borderId="4" xfId="0" applyNumberFormat="1" applyFont="1" applyFill="1" applyBorder="1"/>
    <xf numFmtId="3" fontId="11" fillId="0" borderId="4" xfId="0" applyNumberFormat="1" applyFont="1" applyFill="1" applyBorder="1" applyAlignment="1">
      <alignment horizontal="right"/>
    </xf>
    <xf numFmtId="17" fontId="10" fillId="4" borderId="0" xfId="8" applyNumberFormat="1" applyFont="1" applyFill="1" applyBorder="1" applyAlignment="1">
      <alignment horizontal="left" vertical="center"/>
    </xf>
    <xf numFmtId="3" fontId="10" fillId="4" borderId="0" xfId="8" applyNumberFormat="1" applyFont="1" applyFill="1" applyBorder="1" applyAlignment="1">
      <alignment horizontal="right" vertical="center"/>
    </xf>
    <xf numFmtId="0" fontId="10" fillId="4" borderId="0" xfId="8" applyNumberFormat="1" applyFont="1" applyFill="1" applyBorder="1" applyAlignment="1">
      <alignment horizontal="right" vertical="center"/>
    </xf>
    <xf numFmtId="3" fontId="10" fillId="0" borderId="0" xfId="8" applyNumberFormat="1" applyFont="1" applyFill="1" applyBorder="1" applyAlignment="1">
      <alignment horizontal="right" vertical="center"/>
    </xf>
    <xf numFmtId="49" fontId="9" fillId="2" borderId="0" xfId="8" applyNumberFormat="1" applyFont="1" applyFill="1" applyBorder="1" applyAlignment="1">
      <alignment horizontal="left"/>
    </xf>
    <xf numFmtId="164" fontId="9" fillId="2" borderId="0" xfId="8" applyNumberFormat="1" applyFont="1" applyFill="1" applyBorder="1" applyAlignment="1">
      <alignment horizontal="right"/>
    </xf>
    <xf numFmtId="3" fontId="9" fillId="2" borderId="0" xfId="8" applyNumberFormat="1" applyFont="1" applyFill="1" applyBorder="1" applyAlignment="1">
      <alignment horizontal="right"/>
    </xf>
    <xf numFmtId="170" fontId="9" fillId="2" borderId="0" xfId="8" applyNumberFormat="1" applyFont="1" applyFill="1" applyBorder="1" applyAlignment="1">
      <alignment horizontal="right"/>
    </xf>
    <xf numFmtId="174" fontId="12" fillId="0" borderId="0" xfId="8" applyNumberFormat="1" applyFont="1" applyFill="1" applyBorder="1" applyAlignment="1"/>
    <xf numFmtId="170" fontId="9" fillId="2" borderId="0" xfId="8" applyNumberFormat="1" applyFont="1" applyFill="1" applyAlignment="1">
      <alignment vertical="center"/>
    </xf>
    <xf numFmtId="172" fontId="9" fillId="2" borderId="0" xfId="8" applyNumberFormat="1" applyFont="1" applyFill="1" applyBorder="1" applyAlignment="1">
      <alignment horizontal="right"/>
    </xf>
    <xf numFmtId="49" fontId="25" fillId="2" borderId="0" xfId="8" applyNumberFormat="1" applyFont="1" applyFill="1" applyAlignment="1">
      <alignment horizontal="left"/>
    </xf>
    <xf numFmtId="0" fontId="9" fillId="2" borderId="0" xfId="8" applyFont="1" applyFill="1" applyBorder="1" applyAlignment="1">
      <alignment horizontal="right"/>
    </xf>
    <xf numFmtId="173" fontId="26" fillId="0" borderId="0" xfId="9" applyFont="1" applyFill="1"/>
    <xf numFmtId="172" fontId="9" fillId="2" borderId="0" xfId="8" applyNumberFormat="1" applyFont="1" applyFill="1" applyAlignment="1">
      <alignment vertical="center"/>
    </xf>
    <xf numFmtId="170" fontId="12" fillId="0" borderId="0" xfId="8" applyNumberFormat="1" applyFont="1" applyFill="1" applyBorder="1" applyAlignment="1"/>
    <xf numFmtId="176" fontId="12" fillId="0" borderId="0" xfId="8" applyNumberFormat="1" applyFont="1" applyFill="1" applyBorder="1" applyAlignment="1"/>
    <xf numFmtId="178" fontId="9" fillId="2" borderId="0" xfId="8" applyNumberFormat="1" applyFont="1" applyFill="1" applyBorder="1" applyAlignment="1">
      <alignment horizontal="right"/>
    </xf>
    <xf numFmtId="178" fontId="9" fillId="0" borderId="0" xfId="8" applyNumberFormat="1" applyFont="1" applyFill="1" applyBorder="1" applyAlignment="1">
      <alignment horizontal="right"/>
    </xf>
    <xf numFmtId="177" fontId="8" fillId="2" borderId="0" xfId="8" applyNumberFormat="1" applyFont="1" applyFill="1" applyAlignment="1">
      <alignment vertical="center"/>
    </xf>
    <xf numFmtId="177" fontId="9" fillId="2" borderId="0" xfId="8" applyNumberFormat="1" applyFont="1" applyFill="1" applyBorder="1" applyAlignment="1">
      <alignment horizontal="right"/>
    </xf>
    <xf numFmtId="179" fontId="9" fillId="2" borderId="0" xfId="8" applyNumberFormat="1" applyFont="1" applyFill="1" applyBorder="1" applyAlignment="1">
      <alignment horizontal="right"/>
    </xf>
    <xf numFmtId="0" fontId="12" fillId="0" borderId="0" xfId="8" applyNumberFormat="1" applyFont="1" applyFill="1" applyBorder="1" applyAlignment="1">
      <alignment vertical="top"/>
    </xf>
    <xf numFmtId="0" fontId="9" fillId="2" borderId="0" xfId="8" applyFont="1" applyFill="1" applyAlignment="1">
      <alignment vertical="top"/>
    </xf>
    <xf numFmtId="2" fontId="9" fillId="2" borderId="0" xfId="8" applyNumberFormat="1" applyFont="1" applyFill="1" applyAlignment="1">
      <alignment vertical="top"/>
    </xf>
    <xf numFmtId="0" fontId="9" fillId="0" borderId="0" xfId="8" applyFont="1" applyFill="1" applyAlignment="1">
      <alignment vertical="top"/>
    </xf>
    <xf numFmtId="0" fontId="31" fillId="0" borderId="0" xfId="8" applyNumberFormat="1" applyFont="1" applyFill="1" applyBorder="1" applyAlignment="1">
      <alignment vertical="top"/>
    </xf>
    <xf numFmtId="0" fontId="32" fillId="2" borderId="0" xfId="8" applyFont="1" applyFill="1" applyAlignment="1">
      <alignment vertical="top"/>
    </xf>
    <xf numFmtId="182" fontId="9" fillId="2" borderId="0" xfId="8" applyNumberFormat="1" applyFont="1" applyFill="1" applyBorder="1" applyAlignment="1">
      <alignment horizontal="right"/>
    </xf>
    <xf numFmtId="182" fontId="9" fillId="0" borderId="0" xfId="8" applyNumberFormat="1" applyFont="1" applyFill="1" applyBorder="1" applyAlignment="1">
      <alignment horizontal="right"/>
    </xf>
    <xf numFmtId="183" fontId="9" fillId="2" borderId="0" xfId="8" applyNumberFormat="1" applyFont="1" applyFill="1" applyBorder="1" applyAlignment="1">
      <alignment horizontal="right"/>
    </xf>
    <xf numFmtId="49" fontId="9" fillId="2" borderId="0" xfId="8" applyNumberFormat="1" applyFont="1" applyFill="1" applyAlignment="1"/>
    <xf numFmtId="179" fontId="8" fillId="2" borderId="0" xfId="8" applyNumberFormat="1" applyFont="1" applyFill="1" applyAlignment="1">
      <alignment vertical="center"/>
    </xf>
    <xf numFmtId="186" fontId="9" fillId="2" borderId="0" xfId="8" applyNumberFormat="1" applyFont="1" applyFill="1" applyBorder="1" applyAlignment="1">
      <alignment horizontal="right"/>
    </xf>
    <xf numFmtId="185" fontId="9" fillId="2" borderId="0" xfId="8" applyNumberFormat="1" applyFont="1" applyFill="1" applyBorder="1" applyAlignment="1">
      <alignment horizontal="right"/>
    </xf>
    <xf numFmtId="49" fontId="8" fillId="2" borderId="0" xfId="8" applyNumberFormat="1" applyFont="1" applyFill="1" applyAlignment="1"/>
    <xf numFmtId="179" fontId="9" fillId="2" borderId="0" xfId="8" applyNumberFormat="1" applyFont="1" applyFill="1" applyBorder="1" applyAlignment="1">
      <alignment horizontal="right" vertical="center" wrapText="1"/>
    </xf>
    <xf numFmtId="178" fontId="9" fillId="2" borderId="0" xfId="8" applyNumberFormat="1" applyFont="1" applyFill="1" applyBorder="1" applyAlignment="1">
      <alignment horizontal="right" vertical="center" wrapText="1"/>
    </xf>
    <xf numFmtId="183" fontId="9" fillId="2" borderId="0" xfId="8" applyNumberFormat="1" applyFont="1" applyFill="1" applyBorder="1" applyAlignment="1">
      <alignment horizontal="right" vertical="center" wrapText="1"/>
    </xf>
    <xf numFmtId="0" fontId="13" fillId="0" borderId="0" xfId="8" applyNumberFormat="1" applyFont="1" applyFill="1" applyBorder="1" applyAlignment="1"/>
    <xf numFmtId="189" fontId="8" fillId="2" borderId="0" xfId="8" applyNumberFormat="1" applyFont="1" applyFill="1" applyAlignment="1">
      <alignment vertical="center"/>
    </xf>
    <xf numFmtId="167" fontId="12" fillId="0" borderId="0" xfId="11" applyNumberFormat="1" applyFont="1" applyFill="1" applyBorder="1" applyAlignment="1"/>
    <xf numFmtId="49" fontId="8" fillId="2" borderId="22" xfId="8" applyNumberFormat="1" applyFont="1" applyFill="1" applyBorder="1" applyAlignment="1">
      <alignment horizontal="left"/>
    </xf>
    <xf numFmtId="0" fontId="8" fillId="2" borderId="0" xfId="8" applyFont="1" applyFill="1" applyAlignment="1">
      <alignment vertical="top"/>
    </xf>
    <xf numFmtId="49" fontId="9" fillId="2" borderId="0" xfId="8" applyNumberFormat="1" applyFont="1" applyFill="1" applyBorder="1" applyAlignment="1">
      <alignment horizontal="left" vertical="top"/>
    </xf>
    <xf numFmtId="0" fontId="9" fillId="2" borderId="0" xfId="8" applyFont="1" applyFill="1" applyBorder="1" applyAlignment="1">
      <alignment horizontal="right" vertical="top"/>
    </xf>
    <xf numFmtId="172" fontId="9" fillId="2" borderId="0" xfId="8" applyNumberFormat="1" applyFont="1" applyFill="1" applyBorder="1" applyAlignment="1">
      <alignment horizontal="right" vertical="top"/>
    </xf>
    <xf numFmtId="170" fontId="9" fillId="2" borderId="0" xfId="8" applyNumberFormat="1" applyFont="1" applyFill="1" applyBorder="1" applyAlignment="1">
      <alignment horizontal="right" vertical="top"/>
    </xf>
    <xf numFmtId="164" fontId="9" fillId="2" borderId="0" xfId="8" applyNumberFormat="1" applyFont="1" applyFill="1" applyBorder="1" applyAlignment="1">
      <alignment horizontal="right" vertical="top"/>
    </xf>
    <xf numFmtId="167" fontId="12" fillId="0" borderId="0" xfId="11" applyNumberFormat="1" applyFont="1" applyFill="1" applyBorder="1" applyAlignment="1">
      <alignment vertical="top"/>
    </xf>
    <xf numFmtId="172" fontId="12" fillId="0" borderId="0" xfId="8" applyNumberFormat="1" applyFont="1" applyFill="1" applyBorder="1" applyAlignment="1">
      <alignment vertical="top"/>
    </xf>
    <xf numFmtId="175" fontId="9" fillId="2" borderId="0" xfId="8" applyNumberFormat="1" applyFont="1" applyFill="1" applyBorder="1" applyAlignment="1">
      <alignment horizontal="right"/>
    </xf>
    <xf numFmtId="178" fontId="12" fillId="0" borderId="0" xfId="8" applyNumberFormat="1" applyFont="1" applyFill="1" applyBorder="1" applyAlignment="1"/>
    <xf numFmtId="172" fontId="12" fillId="0" borderId="0" xfId="8" applyNumberFormat="1" applyFont="1" applyFill="1" applyBorder="1" applyAlignment="1"/>
    <xf numFmtId="170" fontId="8" fillId="2" borderId="22" xfId="8" applyNumberFormat="1" applyFont="1" applyFill="1" applyBorder="1" applyAlignment="1">
      <alignment horizontal="right"/>
    </xf>
    <xf numFmtId="3" fontId="26" fillId="0" borderId="0" xfId="8" applyNumberFormat="1" applyFont="1" applyFill="1" applyBorder="1" applyAlignment="1">
      <alignment horizontal="justify" vertical="center"/>
    </xf>
    <xf numFmtId="3" fontId="8" fillId="2" borderId="0" xfId="8" applyNumberFormat="1" applyFont="1" applyFill="1" applyAlignment="1">
      <alignment vertical="center"/>
    </xf>
    <xf numFmtId="3" fontId="9" fillId="2" borderId="0" xfId="8" applyNumberFormat="1" applyFont="1" applyFill="1" applyAlignment="1">
      <alignment vertical="center"/>
    </xf>
    <xf numFmtId="3" fontId="9" fillId="0" borderId="4" xfId="8" applyNumberFormat="1" applyFont="1" applyFill="1" applyBorder="1" applyAlignment="1">
      <alignment horizontal="right"/>
    </xf>
    <xf numFmtId="3" fontId="12" fillId="0" borderId="0" xfId="17" applyNumberFormat="1" applyFont="1" applyFill="1" applyBorder="1" applyAlignment="1">
      <alignment horizontal="center"/>
    </xf>
    <xf numFmtId="3" fontId="12" fillId="0" borderId="0" xfId="18" applyNumberFormat="1" applyFont="1" applyFill="1" applyBorder="1" applyAlignment="1">
      <alignment horizontal="center"/>
    </xf>
    <xf numFmtId="164" fontId="9" fillId="0" borderId="0" xfId="8" applyNumberFormat="1" applyFont="1" applyFill="1" applyBorder="1" applyAlignment="1">
      <alignment horizontal="center"/>
    </xf>
    <xf numFmtId="3" fontId="9" fillId="2" borderId="0" xfId="8" applyNumberFormat="1" applyFont="1" applyFill="1" applyBorder="1" applyAlignment="1">
      <alignment horizontal="right" vertical="top"/>
    </xf>
    <xf numFmtId="164" fontId="9" fillId="0" borderId="0" xfId="8" applyNumberFormat="1" applyFont="1" applyFill="1" applyBorder="1" applyAlignment="1">
      <alignment horizontal="right" vertical="top"/>
    </xf>
    <xf numFmtId="178" fontId="8" fillId="2" borderId="0" xfId="8" applyNumberFormat="1" applyFont="1" applyFill="1" applyAlignment="1">
      <alignment vertical="center"/>
    </xf>
    <xf numFmtId="193" fontId="9" fillId="2" borderId="0" xfId="8" applyNumberFormat="1" applyFont="1" applyFill="1" applyBorder="1" applyAlignment="1">
      <alignment horizontal="right"/>
    </xf>
    <xf numFmtId="0" fontId="38" fillId="2" borderId="0" xfId="8" applyFont="1" applyFill="1" applyAlignment="1">
      <alignment vertical="center"/>
    </xf>
    <xf numFmtId="0" fontId="15" fillId="0" borderId="0" xfId="20" applyNumberFormat="1" applyFont="1" applyFill="1" applyBorder="1" applyAlignment="1">
      <alignment vertical="top"/>
    </xf>
    <xf numFmtId="0" fontId="27" fillId="0" borderId="0" xfId="20" applyNumberFormat="1" applyFont="1" applyFill="1"/>
    <xf numFmtId="1" fontId="27" fillId="0" borderId="0" xfId="20" applyNumberFormat="1" applyFont="1" applyFill="1"/>
    <xf numFmtId="1" fontId="26" fillId="0" borderId="0" xfId="20" applyNumberFormat="1" applyFont="1" applyFill="1" applyBorder="1" applyAlignment="1">
      <alignment horizontal="right" vertical="center"/>
    </xf>
    <xf numFmtId="0" fontId="27" fillId="0" borderId="0" xfId="20" applyNumberFormat="1" applyFont="1" applyFill="1" applyAlignment="1"/>
    <xf numFmtId="173" fontId="27" fillId="0" borderId="0" xfId="20" applyFont="1" applyFill="1" applyAlignment="1">
      <alignment horizontal="left" vertical="top"/>
    </xf>
    <xf numFmtId="0" fontId="36" fillId="0" borderId="0" xfId="20" applyNumberFormat="1" applyFont="1" applyFill="1"/>
    <xf numFmtId="0" fontId="11" fillId="0" borderId="0" xfId="20" applyNumberFormat="1" applyFont="1" applyAlignment="1">
      <alignment vertical="top"/>
    </xf>
    <xf numFmtId="0" fontId="27" fillId="0" borderId="0" xfId="20" applyNumberFormat="1" applyFont="1" applyAlignment="1">
      <alignment vertical="top"/>
    </xf>
    <xf numFmtId="0" fontId="36" fillId="0" borderId="0" xfId="20" applyNumberFormat="1" applyFont="1" applyAlignment="1">
      <alignment vertical="top"/>
    </xf>
    <xf numFmtId="0" fontId="36" fillId="0" borderId="0" xfId="20" applyNumberFormat="1" applyFont="1" applyFill="1" applyAlignment="1">
      <alignment vertical="top"/>
    </xf>
    <xf numFmtId="0" fontId="27" fillId="0" borderId="0" xfId="20" applyNumberFormat="1" applyFont="1" applyFill="1" applyAlignment="1">
      <alignment vertical="top"/>
    </xf>
    <xf numFmtId="0" fontId="27" fillId="3" borderId="0" xfId="20" applyNumberFormat="1" applyFont="1" applyFill="1" applyAlignment="1">
      <alignment vertical="top"/>
    </xf>
    <xf numFmtId="3" fontId="26" fillId="0" borderId="0" xfId="19" applyNumberFormat="1" applyFont="1" applyFill="1" applyBorder="1" applyAlignment="1">
      <alignment horizontal="right" vertical="top" wrapText="1"/>
    </xf>
    <xf numFmtId="196" fontId="40" fillId="0" borderId="0" xfId="24" applyNumberFormat="1" applyFont="1" applyFill="1" applyBorder="1" applyAlignment="1">
      <alignment horizontal="right" vertical="top"/>
    </xf>
    <xf numFmtId="196" fontId="26" fillId="0" borderId="0" xfId="24" applyNumberFormat="1" applyFont="1" applyFill="1" applyBorder="1" applyAlignment="1">
      <alignment horizontal="right" vertical="top"/>
    </xf>
    <xf numFmtId="195" fontId="26" fillId="0" borderId="0" xfId="24" applyNumberFormat="1" applyFont="1" applyFill="1" applyBorder="1" applyAlignment="1">
      <alignment horizontal="right" vertical="top"/>
    </xf>
    <xf numFmtId="199" fontId="26" fillId="0" borderId="0" xfId="24" applyNumberFormat="1" applyFont="1" applyFill="1" applyBorder="1" applyAlignment="1">
      <alignment horizontal="right" vertical="top"/>
    </xf>
    <xf numFmtId="3" fontId="26" fillId="0" borderId="0" xfId="24" applyNumberFormat="1" applyFont="1" applyFill="1" applyBorder="1" applyAlignment="1">
      <alignment horizontal="right" vertical="top"/>
    </xf>
    <xf numFmtId="196" fontId="26" fillId="3" borderId="0" xfId="24" applyNumberFormat="1" applyFont="1" applyFill="1" applyBorder="1" applyAlignment="1">
      <alignment horizontal="right" vertical="top"/>
    </xf>
    <xf numFmtId="195" fontId="26" fillId="3" borderId="0" xfId="24" applyNumberFormat="1" applyFont="1" applyFill="1" applyBorder="1" applyAlignment="1">
      <alignment horizontal="right" vertical="top"/>
    </xf>
    <xf numFmtId="3" fontId="7" fillId="0" borderId="0" xfId="24" applyNumberFormat="1" applyFont="1" applyFill="1" applyBorder="1" applyAlignment="1">
      <alignment vertical="top"/>
    </xf>
    <xf numFmtId="3" fontId="7" fillId="3" borderId="0" xfId="24" applyNumberFormat="1" applyFont="1" applyFill="1" applyBorder="1" applyAlignment="1">
      <alignment vertical="top"/>
    </xf>
    <xf numFmtId="181" fontId="27" fillId="0" borderId="0" xfId="2" applyNumberFormat="1" applyFont="1" applyFill="1" applyBorder="1" applyAlignment="1">
      <alignment horizontal="left"/>
    </xf>
    <xf numFmtId="196" fontId="40" fillId="3" borderId="0" xfId="24" applyNumberFormat="1" applyFont="1" applyFill="1" applyBorder="1" applyAlignment="1">
      <alignment horizontal="right" vertical="top"/>
    </xf>
    <xf numFmtId="164" fontId="12" fillId="0" borderId="0" xfId="6" applyNumberFormat="1" applyFont="1" applyFill="1" applyBorder="1" applyAlignment="1">
      <alignment horizontal="right" vertical="center" wrapText="1"/>
    </xf>
    <xf numFmtId="1" fontId="0" fillId="0" borderId="0" xfId="0" applyNumberFormat="1"/>
    <xf numFmtId="3" fontId="11" fillId="0" borderId="4" xfId="0" applyNumberFormat="1" applyFont="1" applyFill="1" applyBorder="1" applyAlignment="1">
      <alignment horizontal="right" wrapText="1"/>
    </xf>
    <xf numFmtId="3" fontId="19" fillId="0" borderId="4" xfId="5" applyNumberFormat="1" applyFont="1" applyFill="1" applyBorder="1"/>
    <xf numFmtId="3" fontId="11" fillId="0" borderId="4" xfId="5" applyNumberFormat="1" applyFont="1" applyFill="1" applyBorder="1"/>
    <xf numFmtId="49" fontId="8" fillId="2" borderId="0" xfId="8" applyNumberFormat="1" applyFont="1" applyFill="1" applyAlignment="1">
      <alignment horizontal="left"/>
    </xf>
    <xf numFmtId="0" fontId="80" fillId="0" borderId="0" xfId="0" applyFont="1"/>
    <xf numFmtId="49" fontId="79" fillId="3" borderId="0" xfId="0" applyNumberFormat="1" applyFont="1" applyFill="1" applyBorder="1" applyAlignment="1">
      <alignment vertical="top" wrapText="1"/>
    </xf>
    <xf numFmtId="0" fontId="81" fillId="3" borderId="0" xfId="0" applyNumberFormat="1" applyFont="1" applyFill="1" applyBorder="1" applyAlignment="1"/>
    <xf numFmtId="167" fontId="19" fillId="0" borderId="4" xfId="30" applyNumberFormat="1" applyFont="1" applyFill="1" applyBorder="1" applyAlignment="1">
      <alignment horizontal="left" vertical="top" wrapText="1"/>
    </xf>
    <xf numFmtId="167" fontId="12" fillId="0" borderId="4" xfId="30" applyNumberFormat="1" applyFont="1" applyFill="1" applyBorder="1" applyAlignment="1">
      <alignment horizontal="center" vertical="top"/>
    </xf>
    <xf numFmtId="49" fontId="83" fillId="0" borderId="1" xfId="36" applyNumberFormat="1" applyFill="1" applyBorder="1" applyAlignment="1">
      <alignment horizontal="left"/>
    </xf>
    <xf numFmtId="0" fontId="19" fillId="0" borderId="4" xfId="0" applyFont="1" applyBorder="1" applyAlignment="1">
      <alignment horizontal="center" vertical="top" wrapText="1"/>
    </xf>
    <xf numFmtId="3" fontId="9" fillId="0" borderId="37" xfId="0" applyNumberFormat="1" applyFont="1" applyFill="1" applyBorder="1" applyAlignment="1">
      <alignment horizontal="right" vertical="top"/>
    </xf>
    <xf numFmtId="3" fontId="11" fillId="0" borderId="37" xfId="0" applyNumberFormat="1" applyFont="1" applyBorder="1" applyAlignment="1">
      <alignment horizontal="right"/>
    </xf>
    <xf numFmtId="3" fontId="12" fillId="0" borderId="37" xfId="0" applyNumberFormat="1" applyFont="1" applyBorder="1" applyAlignment="1">
      <alignment horizontal="right"/>
    </xf>
    <xf numFmtId="202" fontId="19" fillId="0" borderId="4" xfId="1" applyNumberFormat="1" applyFont="1" applyFill="1" applyBorder="1" applyAlignment="1">
      <alignment vertical="top" wrapText="1"/>
    </xf>
    <xf numFmtId="167" fontId="19" fillId="0" borderId="4" xfId="1" applyNumberFormat="1" applyFont="1" applyFill="1" applyBorder="1" applyAlignment="1">
      <alignment vertical="top" wrapText="1"/>
    </xf>
    <xf numFmtId="202" fontId="19" fillId="0" borderId="8" xfId="1" applyNumberFormat="1" applyFont="1" applyFill="1" applyBorder="1" applyAlignment="1">
      <alignment vertical="top" wrapText="1"/>
    </xf>
    <xf numFmtId="1" fontId="9" fillId="0" borderId="37" xfId="0" applyNumberFormat="1" applyFont="1" applyFill="1" applyBorder="1" applyAlignment="1">
      <alignment horizontal="right"/>
    </xf>
    <xf numFmtId="17" fontId="10" fillId="4" borderId="37" xfId="8" applyNumberFormat="1" applyFont="1" applyFill="1" applyBorder="1" applyAlignment="1">
      <alignment horizontal="lef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1" fontId="27" fillId="0" borderId="37" xfId="0" applyNumberFormat="1" applyFont="1" applyFill="1" applyBorder="1" applyAlignment="1">
      <alignment horizontal="right"/>
    </xf>
    <xf numFmtId="1" fontId="26" fillId="0" borderId="37" xfId="0" applyNumberFormat="1" applyFont="1" applyFill="1" applyBorder="1" applyAlignment="1">
      <alignment horizontal="right"/>
    </xf>
    <xf numFmtId="1" fontId="26" fillId="3" borderId="37" xfId="0" applyNumberFormat="1" applyFont="1" applyFill="1" applyBorder="1" applyAlignment="1">
      <alignment horizontal="right"/>
    </xf>
    <xf numFmtId="168" fontId="26" fillId="0" borderId="37" xfId="20" applyNumberFormat="1" applyFont="1" applyFill="1" applyBorder="1" applyAlignment="1">
      <alignment horizontal="left" vertical="top" wrapText="1"/>
    </xf>
    <xf numFmtId="14" fontId="27" fillId="0" borderId="0" xfId="0" applyNumberFormat="1" applyFont="1" applyAlignment="1">
      <alignment vertical="top"/>
    </xf>
    <xf numFmtId="3" fontId="40" fillId="0" borderId="37" xfId="24" applyNumberFormat="1" applyFont="1" applyFill="1" applyBorder="1" applyAlignment="1">
      <alignment horizontal="right" vertical="top"/>
    </xf>
    <xf numFmtId="3" fontId="26" fillId="0" borderId="37" xfId="24" applyNumberFormat="1" applyFont="1" applyFill="1" applyBorder="1" applyAlignment="1">
      <alignment horizontal="right" vertical="top"/>
    </xf>
    <xf numFmtId="168" fontId="40" fillId="0" borderId="37" xfId="20" applyNumberFormat="1" applyFont="1" applyFill="1" applyBorder="1" applyAlignment="1">
      <alignment horizontal="left" vertical="top" wrapText="1"/>
    </xf>
    <xf numFmtId="3" fontId="40" fillId="3" borderId="37" xfId="24" applyNumberFormat="1" applyFont="1" applyFill="1" applyBorder="1" applyAlignment="1">
      <alignment horizontal="right" vertical="top"/>
    </xf>
    <xf numFmtId="168" fontId="26" fillId="0" borderId="0" xfId="0" applyNumberFormat="1" applyFont="1" applyFill="1" applyBorder="1" applyAlignment="1">
      <alignment horizontal="left"/>
    </xf>
    <xf numFmtId="3" fontId="36" fillId="0" borderId="23" xfId="0" applyNumberFormat="1" applyFont="1" applyBorder="1" applyAlignment="1"/>
    <xf numFmtId="3" fontId="36" fillId="0" borderId="23" xfId="0" applyNumberFormat="1" applyFont="1" applyBorder="1" applyAlignment="1">
      <alignment horizontal="right"/>
    </xf>
    <xf numFmtId="3" fontId="26" fillId="0" borderId="37" xfId="24" applyNumberFormat="1" applyFont="1" applyFill="1" applyBorder="1" applyAlignment="1">
      <alignment vertical="top"/>
    </xf>
    <xf numFmtId="3" fontId="27" fillId="0" borderId="37" xfId="30" applyNumberFormat="1" applyFont="1" applyFill="1" applyBorder="1" applyAlignment="1"/>
    <xf numFmtId="3" fontId="54" fillId="3" borderId="37" xfId="24" applyNumberFormat="1" applyFont="1" applyFill="1" applyBorder="1" applyAlignment="1">
      <alignment horizontal="right" vertical="top"/>
    </xf>
    <xf numFmtId="3" fontId="54" fillId="0" borderId="37" xfId="24" applyNumberFormat="1" applyFont="1" applyFill="1" applyBorder="1" applyAlignment="1">
      <alignment horizontal="right" vertical="top"/>
    </xf>
    <xf numFmtId="3" fontId="7" fillId="0" borderId="37" xfId="24" applyNumberFormat="1" applyFont="1" applyFill="1" applyBorder="1" applyAlignment="1">
      <alignment horizontal="right" vertical="top"/>
    </xf>
    <xf numFmtId="17" fontId="9" fillId="2" borderId="37" xfId="21" applyNumberFormat="1" applyFont="1" applyFill="1" applyBorder="1" applyAlignment="1">
      <alignment horizontal="left"/>
    </xf>
    <xf numFmtId="3" fontId="54" fillId="0" borderId="37" xfId="24" applyNumberFormat="1" applyFont="1" applyFill="1" applyBorder="1" applyAlignment="1">
      <alignment vertical="top"/>
    </xf>
    <xf numFmtId="3" fontId="7" fillId="0" borderId="37" xfId="24" applyNumberFormat="1" applyFont="1" applyFill="1" applyBorder="1" applyAlignment="1">
      <alignment vertical="top"/>
    </xf>
    <xf numFmtId="17" fontId="14" fillId="0" borderId="0" xfId="0" applyNumberFormat="1" applyFont="1" applyFill="1" applyBorder="1" applyAlignment="1">
      <alignment horizontal="left" vertical="center"/>
    </xf>
    <xf numFmtId="167" fontId="16" fillId="0" borderId="37" xfId="27" applyNumberFormat="1" applyFont="1" applyFill="1" applyBorder="1"/>
    <xf numFmtId="167" fontId="16" fillId="0" borderId="37" xfId="27" applyNumberFormat="1" applyFont="1" applyFill="1" applyBorder="1" applyAlignment="1">
      <alignment horizontal="right"/>
    </xf>
    <xf numFmtId="167" fontId="44" fillId="0" borderId="37" xfId="27" applyNumberFormat="1" applyFont="1" applyFill="1" applyBorder="1"/>
    <xf numFmtId="1" fontId="44" fillId="0" borderId="37" xfId="27" quotePrefix="1" applyNumberFormat="1" applyFont="1" applyFill="1" applyBorder="1" applyAlignment="1">
      <alignment horizontal="right"/>
    </xf>
    <xf numFmtId="167" fontId="44" fillId="0" borderId="37" xfId="27" applyNumberFormat="1" applyFont="1" applyFill="1" applyBorder="1" applyAlignment="1">
      <alignment horizontal="right"/>
    </xf>
    <xf numFmtId="1" fontId="16" fillId="0" borderId="37" xfId="27" applyNumberFormat="1" applyFont="1" applyFill="1" applyBorder="1"/>
    <xf numFmtId="1" fontId="16" fillId="0" borderId="37" xfId="27" quotePrefix="1" applyNumberFormat="1" applyFont="1" applyFill="1" applyBorder="1" applyAlignment="1">
      <alignment horizontal="right"/>
    </xf>
    <xf numFmtId="1" fontId="16" fillId="0" borderId="37" xfId="27" applyNumberFormat="1" applyFont="1" applyFill="1" applyBorder="1" applyAlignment="1">
      <alignment horizontal="right"/>
    </xf>
    <xf numFmtId="1" fontId="44" fillId="0" borderId="37" xfId="27" applyNumberFormat="1" applyFont="1" applyFill="1" applyBorder="1" applyAlignment="1">
      <alignment horizontal="right"/>
    </xf>
    <xf numFmtId="0" fontId="60" fillId="0" borderId="0" xfId="0" applyFont="1"/>
    <xf numFmtId="2" fontId="60" fillId="0" borderId="0" xfId="0" applyNumberFormat="1" applyFont="1"/>
    <xf numFmtId="0" fontId="60" fillId="0" borderId="0" xfId="0" applyFont="1" applyFill="1"/>
    <xf numFmtId="0" fontId="27" fillId="0" borderId="0" xfId="0" applyFont="1" applyFill="1" applyBorder="1"/>
    <xf numFmtId="0" fontId="40" fillId="0" borderId="0" xfId="0" applyFont="1" applyFill="1" applyBorder="1" applyAlignment="1">
      <alignment horizontal="center" vertical="top" wrapText="1"/>
    </xf>
    <xf numFmtId="0" fontId="70" fillId="0" borderId="0" xfId="0" applyFont="1" applyFill="1" applyBorder="1" applyAlignment="1">
      <alignment horizontal="center" vertical="top" wrapText="1"/>
    </xf>
    <xf numFmtId="0" fontId="60" fillId="0" borderId="0" xfId="0" applyFont="1" applyBorder="1"/>
    <xf numFmtId="0" fontId="36" fillId="0" borderId="0" xfId="0" applyFont="1" applyFill="1" applyBorder="1" applyAlignment="1">
      <alignment horizontal="left"/>
    </xf>
    <xf numFmtId="0" fontId="27" fillId="0" borderId="0" xfId="0" applyFont="1" applyFill="1" applyBorder="1" applyAlignment="1">
      <alignment horizontal="left"/>
    </xf>
    <xf numFmtId="0" fontId="71" fillId="0" borderId="0" xfId="0" applyFont="1" applyFill="1" applyBorder="1" applyAlignment="1">
      <alignment horizontal="center"/>
    </xf>
    <xf numFmtId="0" fontId="39" fillId="0" borderId="0" xfId="0" applyFont="1" applyBorder="1"/>
    <xf numFmtId="0" fontId="72" fillId="0" borderId="0" xfId="0" applyFont="1" applyBorder="1" applyAlignment="1">
      <alignment horizontal="center"/>
    </xf>
    <xf numFmtId="0" fontId="72" fillId="0" borderId="0" xfId="0" applyFont="1" applyAlignment="1">
      <alignment horizontal="center"/>
    </xf>
    <xf numFmtId="0" fontId="60" fillId="3" borderId="0" xfId="0" applyFont="1" applyFill="1"/>
    <xf numFmtId="0" fontId="41" fillId="0" borderId="0" xfId="0" applyFont="1" applyFill="1" applyAlignment="1">
      <alignment vertical="center"/>
    </xf>
    <xf numFmtId="179" fontId="41" fillId="0" borderId="0" xfId="0" applyNumberFormat="1" applyFont="1" applyFill="1" applyAlignment="1">
      <alignment vertical="center"/>
    </xf>
    <xf numFmtId="0" fontId="77" fillId="0" borderId="0" xfId="0" applyFont="1" applyFill="1" applyAlignment="1">
      <alignment vertical="center"/>
    </xf>
    <xf numFmtId="0" fontId="60" fillId="0" borderId="0" xfId="0" applyNumberFormat="1" applyFont="1" applyFill="1"/>
    <xf numFmtId="0" fontId="60" fillId="9" borderId="0" xfId="0" applyFont="1" applyFill="1"/>
    <xf numFmtId="179" fontId="60" fillId="0" borderId="0" xfId="0" applyNumberFormat="1" applyFont="1" applyFill="1"/>
    <xf numFmtId="0" fontId="27" fillId="0" borderId="0" xfId="0" applyFont="1" applyFill="1" applyBorder="1" applyAlignment="1"/>
    <xf numFmtId="0" fontId="60" fillId="0" borderId="0" xfId="0" applyFont="1" applyFill="1" applyAlignment="1">
      <alignment horizontal="left"/>
    </xf>
    <xf numFmtId="200" fontId="50" fillId="3" borderId="0" xfId="0" applyNumberFormat="1" applyFont="1" applyFill="1" applyBorder="1" applyAlignment="1">
      <alignment horizontal="right" vertical="top"/>
    </xf>
    <xf numFmtId="0" fontId="36" fillId="3" borderId="0" xfId="0" applyFont="1" applyFill="1" applyAlignment="1">
      <alignment horizontal="left"/>
    </xf>
    <xf numFmtId="0" fontId="27" fillId="3" borderId="0" xfId="0" applyNumberFormat="1" applyFont="1" applyFill="1" applyAlignment="1">
      <alignment horizontal="left" vertical="top"/>
    </xf>
    <xf numFmtId="0" fontId="60" fillId="0" borderId="0" xfId="0" applyFont="1" applyFill="1" applyAlignment="1">
      <alignment horizontal="right"/>
    </xf>
    <xf numFmtId="0" fontId="27" fillId="3" borderId="0" xfId="0" applyNumberFormat="1" applyFont="1" applyFill="1" applyAlignment="1">
      <alignment horizontal="left" vertical="top" wrapText="1"/>
    </xf>
    <xf numFmtId="0" fontId="60" fillId="0" borderId="0" xfId="0" applyFont="1" applyFill="1" applyAlignment="1">
      <alignment wrapText="1"/>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64" fontId="9" fillId="0" borderId="37" xfId="8" applyNumberFormat="1" applyFont="1" applyFill="1" applyBorder="1" applyAlignment="1">
      <alignment horizontal="right"/>
    </xf>
    <xf numFmtId="170" fontId="9" fillId="2" borderId="37" xfId="8" applyNumberFormat="1" applyFont="1" applyFill="1" applyBorder="1" applyAlignment="1">
      <alignment horizontal="right"/>
    </xf>
    <xf numFmtId="1" fontId="12" fillId="0" borderId="0" xfId="8" applyNumberFormat="1" applyFont="1" applyFill="1" applyBorder="1" applyAlignment="1"/>
    <xf numFmtId="177" fontId="9" fillId="2" borderId="37" xfId="8" applyNumberFormat="1" applyFont="1" applyFill="1" applyBorder="1" applyAlignment="1">
      <alignment horizontal="right"/>
    </xf>
    <xf numFmtId="179" fontId="9" fillId="2" borderId="37" xfId="8" applyNumberFormat="1" applyFont="1" applyFill="1" applyBorder="1" applyAlignment="1">
      <alignment horizontal="right"/>
    </xf>
    <xf numFmtId="182" fontId="9" fillId="2" borderId="37" xfId="8" applyNumberFormat="1" applyFont="1" applyFill="1" applyBorder="1" applyAlignment="1">
      <alignment horizontal="right"/>
    </xf>
    <xf numFmtId="182" fontId="9" fillId="0" borderId="37" xfId="8" applyNumberFormat="1" applyFont="1" applyFill="1" applyBorder="1" applyAlignment="1">
      <alignment horizontal="right"/>
    </xf>
    <xf numFmtId="183" fontId="9" fillId="2" borderId="37" xfId="8" applyNumberFormat="1" applyFont="1" applyFill="1" applyBorder="1" applyAlignment="1">
      <alignment horizontal="right"/>
    </xf>
    <xf numFmtId="185" fontId="8"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49" fontId="8" fillId="0" borderId="37" xfId="8" applyNumberFormat="1" applyFont="1" applyFill="1" applyBorder="1" applyAlignment="1">
      <alignment horizontal="left"/>
    </xf>
    <xf numFmtId="49" fontId="9" fillId="0" borderId="37" xfId="8" applyNumberFormat="1" applyFont="1" applyFill="1" applyBorder="1" applyAlignment="1">
      <alignment horizontal="left"/>
    </xf>
    <xf numFmtId="177" fontId="9" fillId="0" borderId="37" xfId="8" applyNumberFormat="1" applyFont="1" applyFill="1" applyBorder="1" applyAlignment="1">
      <alignment horizontal="right"/>
    </xf>
    <xf numFmtId="1" fontId="9" fillId="0" borderId="37" xfId="8" applyNumberFormat="1" applyFont="1" applyFill="1" applyBorder="1" applyAlignment="1">
      <alignment horizontal="right"/>
    </xf>
    <xf numFmtId="179" fontId="9" fillId="0" borderId="37" xfId="8" applyNumberFormat="1" applyFont="1" applyFill="1" applyBorder="1" applyAlignment="1">
      <alignment horizontal="right"/>
    </xf>
    <xf numFmtId="164" fontId="8" fillId="2" borderId="37" xfId="8" applyNumberFormat="1" applyFont="1" applyFill="1" applyBorder="1" applyAlignment="1">
      <alignment horizontal="right"/>
    </xf>
    <xf numFmtId="3" fontId="9" fillId="2" borderId="37" xfId="8" applyNumberFormat="1" applyFont="1" applyFill="1" applyBorder="1" applyAlignment="1">
      <alignment horizontal="right"/>
    </xf>
    <xf numFmtId="186" fontId="9" fillId="2" borderId="37" xfId="8" applyNumberFormat="1" applyFont="1" applyFill="1" applyBorder="1" applyAlignment="1">
      <alignment horizontal="right"/>
    </xf>
    <xf numFmtId="167" fontId="9" fillId="2" borderId="0" xfId="11" applyNumberFormat="1" applyFont="1" applyFill="1" applyBorder="1" applyAlignment="1">
      <alignment horizontal="right"/>
    </xf>
    <xf numFmtId="179" fontId="9" fillId="2" borderId="37" xfId="8" applyNumberFormat="1" applyFont="1" applyFill="1" applyBorder="1" applyAlignment="1">
      <alignment horizontal="right" vertical="center" wrapText="1"/>
    </xf>
    <xf numFmtId="178" fontId="9" fillId="2" borderId="37" xfId="8" applyNumberFormat="1" applyFont="1" applyFill="1" applyBorder="1" applyAlignment="1">
      <alignment horizontal="right" vertical="center" wrapText="1"/>
    </xf>
    <xf numFmtId="183" fontId="9" fillId="2" borderId="37" xfId="8" applyNumberFormat="1" applyFont="1" applyFill="1" applyBorder="1" applyAlignment="1">
      <alignment horizontal="right" vertical="center" wrapText="1"/>
    </xf>
    <xf numFmtId="188" fontId="13" fillId="0" borderId="37" xfId="12" applyNumberFormat="1" applyFont="1" applyFill="1" applyBorder="1" applyAlignment="1">
      <alignment horizontal="center" vertical="top" wrapText="1"/>
    </xf>
    <xf numFmtId="188" fontId="13" fillId="0" borderId="37" xfId="12" applyNumberFormat="1" applyFont="1" applyFill="1" applyBorder="1" applyAlignment="1">
      <alignment horizontal="center" vertical="top"/>
    </xf>
    <xf numFmtId="173" fontId="13" fillId="0" borderId="37" xfId="14" applyNumberFormat="1" applyFont="1" applyFill="1" applyBorder="1" applyAlignment="1">
      <alignment horizontal="left"/>
    </xf>
    <xf numFmtId="167" fontId="15" fillId="0" borderId="37" xfId="11" applyNumberFormat="1" applyFont="1" applyFill="1" applyBorder="1" applyAlignment="1" applyProtection="1">
      <alignment horizontal="right" vertical="center" wrapText="1"/>
    </xf>
    <xf numFmtId="167" fontId="8" fillId="0" borderId="37" xfId="11" applyNumberFormat="1" applyFont="1" applyFill="1" applyBorder="1" applyAlignment="1" applyProtection="1">
      <alignment horizontal="right" vertical="center" wrapText="1"/>
    </xf>
    <xf numFmtId="1" fontId="9" fillId="0" borderId="37" xfId="15" applyNumberFormat="1" applyFont="1" applyFill="1" applyBorder="1" applyAlignment="1" applyProtection="1">
      <alignment horizontal="right" vertical="center" wrapText="1"/>
    </xf>
    <xf numFmtId="3" fontId="9" fillId="0" borderId="37" xfId="15" applyNumberFormat="1" applyFont="1" applyFill="1" applyBorder="1" applyAlignment="1" applyProtection="1">
      <alignment horizontal="right" vertical="center" wrapText="1"/>
    </xf>
    <xf numFmtId="189" fontId="8" fillId="0" borderId="37" xfId="11" applyNumberFormat="1" applyFont="1" applyFill="1" applyBorder="1" applyAlignment="1" applyProtection="1">
      <alignment horizontal="right" vertical="center" wrapText="1"/>
    </xf>
    <xf numFmtId="167" fontId="8" fillId="0" borderId="37" xfId="11" applyNumberFormat="1" applyFont="1" applyFill="1" applyBorder="1" applyAlignment="1">
      <alignment horizontal="right" vertical="center" wrapText="1"/>
    </xf>
    <xf numFmtId="167" fontId="9" fillId="0" borderId="37" xfId="11" applyNumberFormat="1" applyFont="1" applyFill="1" applyBorder="1" applyAlignment="1">
      <alignment horizontal="right" vertical="center" wrapText="1"/>
    </xf>
    <xf numFmtId="189" fontId="9" fillId="0" borderId="37" xfId="11" applyNumberFormat="1" applyFont="1" applyFill="1" applyBorder="1" applyAlignment="1" applyProtection="1">
      <alignment horizontal="right" vertical="center" wrapText="1"/>
    </xf>
    <xf numFmtId="167" fontId="9" fillId="2" borderId="0" xfId="8" applyNumberFormat="1" applyFont="1" applyFill="1" applyAlignment="1">
      <alignment vertical="center"/>
    </xf>
    <xf numFmtId="173" fontId="13" fillId="0" borderId="37" xfId="14" applyFont="1" applyFill="1" applyBorder="1" applyAlignment="1">
      <alignment horizontal="left"/>
    </xf>
    <xf numFmtId="3" fontId="8" fillId="0" borderId="37" xfId="15" applyNumberFormat="1" applyFont="1" applyFill="1" applyBorder="1" applyAlignment="1">
      <alignment horizontal="right" vertical="center" wrapText="1"/>
    </xf>
    <xf numFmtId="3" fontId="9" fillId="0" borderId="37" xfId="15" applyNumberFormat="1" applyFont="1" applyFill="1" applyBorder="1" applyAlignment="1">
      <alignment horizontal="right" vertical="center" wrapText="1"/>
    </xf>
    <xf numFmtId="190" fontId="9" fillId="2" borderId="0" xfId="8" applyNumberFormat="1" applyFont="1" applyFill="1" applyBorder="1" applyAlignment="1">
      <alignment horizontal="right"/>
    </xf>
    <xf numFmtId="0" fontId="9" fillId="2" borderId="37" xfId="8" applyFont="1" applyFill="1" applyBorder="1" applyAlignment="1">
      <alignment horizontal="right" vertical="top"/>
    </xf>
    <xf numFmtId="172" fontId="9" fillId="2" borderId="37" xfId="8" applyNumberFormat="1" applyFont="1" applyFill="1" applyBorder="1" applyAlignment="1">
      <alignment horizontal="right" vertical="top"/>
    </xf>
    <xf numFmtId="170" fontId="9" fillId="2" borderId="37" xfId="8" applyNumberFormat="1" applyFont="1" applyFill="1" applyBorder="1" applyAlignment="1">
      <alignment horizontal="right" vertical="top"/>
    </xf>
    <xf numFmtId="164" fontId="9" fillId="2" borderId="37" xfId="8" applyNumberFormat="1" applyFont="1" applyFill="1" applyBorder="1" applyAlignment="1">
      <alignment horizontal="right" vertical="top"/>
    </xf>
    <xf numFmtId="175" fontId="9" fillId="2" borderId="37" xfId="8" applyNumberFormat="1" applyFont="1" applyFill="1" applyBorder="1" applyAlignment="1">
      <alignment horizontal="right"/>
    </xf>
    <xf numFmtId="178" fontId="9" fillId="2" borderId="37" xfId="8" applyNumberFormat="1" applyFont="1" applyFill="1" applyBorder="1" applyAlignment="1">
      <alignment horizontal="right"/>
    </xf>
    <xf numFmtId="3" fontId="8" fillId="0" borderId="37" xfId="17" applyNumberFormat="1" applyFont="1" applyFill="1" applyBorder="1" applyAlignment="1">
      <alignment horizontal="right"/>
    </xf>
    <xf numFmtId="3" fontId="8" fillId="0" borderId="37" xfId="8" applyNumberFormat="1" applyFont="1" applyFill="1" applyBorder="1" applyAlignment="1">
      <alignment horizontal="right"/>
    </xf>
    <xf numFmtId="3" fontId="9" fillId="0" borderId="37" xfId="8" applyNumberFormat="1" applyFont="1" applyFill="1" applyBorder="1" applyAlignment="1">
      <alignment horizontal="right"/>
    </xf>
    <xf numFmtId="170" fontId="9" fillId="0" borderId="37" xfId="8" applyNumberFormat="1" applyFont="1" applyFill="1" applyBorder="1" applyAlignment="1">
      <alignment horizontal="right"/>
    </xf>
    <xf numFmtId="49" fontId="8" fillId="2" borderId="0" xfId="8" applyNumberFormat="1" applyFont="1" applyFill="1" applyAlignment="1">
      <alignment vertical="center"/>
    </xf>
    <xf numFmtId="49" fontId="30" fillId="2" borderId="0" xfId="8" applyNumberFormat="1" applyFont="1" applyFill="1" applyAlignment="1">
      <alignment horizontal="left" vertical="center"/>
    </xf>
    <xf numFmtId="168" fontId="9" fillId="0" borderId="37" xfId="0" applyNumberFormat="1" applyFont="1" applyFill="1" applyBorder="1" applyAlignment="1">
      <alignment horizontal="left" vertical="top"/>
    </xf>
    <xf numFmtId="3" fontId="10" fillId="0" borderId="37" xfId="11" applyNumberFormat="1" applyFont="1" applyFill="1" applyBorder="1" applyAlignment="1">
      <alignment horizontal="right" vertical="center" wrapText="1"/>
    </xf>
    <xf numFmtId="3" fontId="12" fillId="0" borderId="37" xfId="6" applyNumberFormat="1" applyFont="1" applyBorder="1" applyAlignment="1">
      <alignment vertical="center"/>
    </xf>
    <xf numFmtId="3" fontId="12" fillId="0" borderId="37" xfId="6" applyNumberFormat="1" applyFont="1" applyBorder="1" applyAlignment="1">
      <alignment horizontal="right"/>
    </xf>
    <xf numFmtId="3" fontId="11" fillId="0" borderId="37" xfId="0" applyNumberFormat="1" applyFont="1" applyBorder="1"/>
    <xf numFmtId="164" fontId="3" fillId="0" borderId="0" xfId="0" applyNumberFormat="1" applyFont="1" applyFill="1" applyBorder="1" applyAlignment="1">
      <alignment horizontal="center" vertical="center" wrapText="1"/>
    </xf>
    <xf numFmtId="0" fontId="17" fillId="0" borderId="0" xfId="0" applyFont="1"/>
    <xf numFmtId="0" fontId="0" fillId="0" borderId="0" xfId="0" applyFont="1" applyFill="1"/>
    <xf numFmtId="0" fontId="2" fillId="0" borderId="0" xfId="0" applyFont="1" applyFill="1"/>
    <xf numFmtId="0" fontId="17" fillId="0" borderId="0" xfId="0" applyFont="1" applyFill="1"/>
    <xf numFmtId="0" fontId="11" fillId="0" borderId="0" xfId="0" applyFont="1"/>
    <xf numFmtId="3" fontId="84" fillId="0" borderId="37" xfId="35" applyNumberFormat="1" applyFont="1" applyFill="1" applyBorder="1" applyAlignment="1">
      <alignment horizontal="right"/>
    </xf>
    <xf numFmtId="49" fontId="8" fillId="2" borderId="43" xfId="8" applyNumberFormat="1" applyFont="1" applyFill="1" applyBorder="1" applyAlignment="1">
      <alignment horizontal="center" wrapText="1"/>
    </xf>
    <xf numFmtId="0" fontId="15" fillId="4" borderId="37" xfId="8" applyNumberFormat="1" applyFont="1" applyFill="1" applyBorder="1" applyAlignment="1">
      <alignment vertical="center"/>
    </xf>
    <xf numFmtId="3" fontId="15" fillId="4" borderId="37" xfId="8" applyNumberFormat="1" applyFont="1" applyFill="1" applyBorder="1" applyAlignment="1">
      <alignment horizontal="right" vertical="center"/>
    </xf>
    <xf numFmtId="0" fontId="15" fillId="4" borderId="37" xfId="8" applyNumberFormat="1" applyFont="1" applyFill="1" applyBorder="1" applyAlignment="1">
      <alignment horizontal="right" vertical="center"/>
    </xf>
    <xf numFmtId="49" fontId="8" fillId="0" borderId="37" xfId="8" applyNumberFormat="1" applyFont="1" applyFill="1" applyBorder="1" applyAlignment="1">
      <alignment horizontal="center" vertical="center"/>
    </xf>
    <xf numFmtId="0" fontId="12" fillId="3" borderId="0" xfId="0" applyNumberFormat="1" applyFont="1" applyFill="1" applyBorder="1" applyAlignment="1">
      <alignment horizontal="left"/>
    </xf>
    <xf numFmtId="0" fontId="9" fillId="2" borderId="0" xfId="0" applyFont="1" applyFill="1" applyAlignment="1">
      <alignment horizontal="center" vertical="center"/>
    </xf>
    <xf numFmtId="0" fontId="8" fillId="3" borderId="0" xfId="0" applyFont="1" applyFill="1" applyAlignment="1">
      <alignment horizontal="left" vertical="center"/>
    </xf>
    <xf numFmtId="170" fontId="8" fillId="3" borderId="0" xfId="0" applyNumberFormat="1" applyFont="1" applyFill="1" applyAlignment="1">
      <alignment horizontal="left" vertical="center"/>
    </xf>
    <xf numFmtId="170" fontId="8" fillId="2" borderId="0" xfId="0" applyNumberFormat="1" applyFont="1" applyFill="1" applyAlignment="1">
      <alignment horizontal="left" vertical="center"/>
    </xf>
    <xf numFmtId="0" fontId="9" fillId="2" borderId="0" xfId="0" applyFont="1" applyFill="1" applyAlignment="1">
      <alignment horizontal="left" vertical="center"/>
    </xf>
    <xf numFmtId="0" fontId="12" fillId="0" borderId="0" xfId="0" applyNumberFormat="1" applyFont="1" applyFill="1" applyBorder="1" applyAlignment="1">
      <alignment horizontal="left"/>
    </xf>
    <xf numFmtId="0" fontId="11" fillId="3" borderId="0" xfId="0" applyFont="1" applyFill="1" applyBorder="1"/>
    <xf numFmtId="0" fontId="11" fillId="0" borderId="0" xfId="0" applyFont="1" applyBorder="1"/>
    <xf numFmtId="0" fontId="11" fillId="0" borderId="0" xfId="0" applyNumberFormat="1" applyFont="1" applyFill="1" applyBorder="1" applyAlignment="1"/>
    <xf numFmtId="0" fontId="8" fillId="2" borderId="0" xfId="0" applyFont="1" applyFill="1" applyAlignment="1">
      <alignment horizontal="left" vertical="center"/>
    </xf>
    <xf numFmtId="43" fontId="12" fillId="0" borderId="0" xfId="7" applyFont="1" applyFill="1" applyBorder="1" applyAlignment="1">
      <alignment horizontal="center" vertical="center"/>
    </xf>
    <xf numFmtId="43" fontId="13" fillId="0" borderId="0" xfId="7" applyFont="1" applyBorder="1" applyAlignment="1">
      <alignment horizontal="center" vertical="center"/>
    </xf>
    <xf numFmtId="49" fontId="8" fillId="2" borderId="0" xfId="0" applyNumberFormat="1" applyFont="1" applyFill="1" applyAlignment="1">
      <alignment vertical="top" wrapText="1"/>
    </xf>
    <xf numFmtId="0" fontId="11" fillId="0" borderId="0" xfId="0" applyFont="1" applyFill="1" applyAlignment="1">
      <alignment vertical="center"/>
    </xf>
    <xf numFmtId="0" fontId="19" fillId="0" borderId="0" xfId="0" applyFont="1" applyFill="1" applyAlignment="1">
      <alignment vertical="center"/>
    </xf>
    <xf numFmtId="0" fontId="19" fillId="0" borderId="0" xfId="0" applyNumberFormat="1" applyFont="1" applyFill="1" applyBorder="1" applyAlignment="1"/>
    <xf numFmtId="167" fontId="9" fillId="0" borderId="33" xfId="1" applyNumberFormat="1" applyFont="1" applyFill="1" applyBorder="1" applyAlignment="1">
      <alignment horizontal="right"/>
    </xf>
    <xf numFmtId="172" fontId="9" fillId="0" borderId="33" xfId="8" applyNumberFormat="1" applyFont="1" applyFill="1" applyBorder="1" applyAlignment="1">
      <alignment horizontal="right"/>
    </xf>
    <xf numFmtId="164" fontId="9" fillId="0" borderId="33" xfId="8" applyNumberFormat="1" applyFont="1" applyFill="1" applyBorder="1" applyAlignment="1">
      <alignment horizontal="right"/>
    </xf>
    <xf numFmtId="167" fontId="11" fillId="0" borderId="33" xfId="1" applyNumberFormat="1" applyFont="1" applyFill="1" applyBorder="1" applyAlignment="1">
      <alignment horizontal="right" vertical="center" wrapText="1"/>
    </xf>
    <xf numFmtId="3" fontId="12" fillId="0" borderId="37" xfId="1" applyNumberFormat="1" applyFont="1" applyBorder="1" applyAlignment="1">
      <alignment horizontal="right" vertical="center"/>
    </xf>
    <xf numFmtId="3" fontId="12" fillId="0" borderId="37" xfId="0" applyNumberFormat="1" applyFont="1" applyFill="1" applyBorder="1" applyAlignment="1">
      <alignment vertical="center"/>
    </xf>
    <xf numFmtId="3" fontId="12" fillId="0" borderId="37" xfId="1" applyNumberFormat="1" applyFont="1" applyBorder="1" applyAlignment="1">
      <alignment horizontal="right"/>
    </xf>
    <xf numFmtId="3" fontId="12" fillId="0" borderId="37" xfId="0" applyNumberFormat="1" applyFont="1" applyBorder="1"/>
    <xf numFmtId="3" fontId="12" fillId="0" borderId="37" xfId="0" applyNumberFormat="1" applyFont="1" applyFill="1" applyBorder="1"/>
    <xf numFmtId="3" fontId="11" fillId="0" borderId="37" xfId="1" applyNumberFormat="1" applyFont="1" applyBorder="1" applyAlignment="1">
      <alignment horizontal="right"/>
    </xf>
    <xf numFmtId="3" fontId="12" fillId="0" borderId="37" xfId="6" applyNumberFormat="1" applyFont="1" applyBorder="1"/>
    <xf numFmtId="3" fontId="12" fillId="0" borderId="37" xfId="1" applyNumberFormat="1" applyFont="1" applyFill="1" applyBorder="1" applyAlignment="1">
      <alignment horizontal="right"/>
    </xf>
    <xf numFmtId="164" fontId="3" fillId="0" borderId="0" xfId="0" applyNumberFormat="1" applyFont="1" applyFill="1" applyBorder="1" applyAlignment="1">
      <alignment vertical="center" wrapText="1"/>
    </xf>
    <xf numFmtId="0" fontId="13" fillId="0" borderId="8" xfId="0" applyFont="1" applyFill="1" applyBorder="1" applyAlignment="1">
      <alignment horizontal="center" vertical="center"/>
    </xf>
    <xf numFmtId="203" fontId="9" fillId="2" borderId="0" xfId="2" applyNumberFormat="1" applyFont="1" applyFill="1" applyAlignment="1">
      <alignment vertical="center"/>
    </xf>
    <xf numFmtId="0" fontId="85" fillId="2" borderId="0" xfId="0" applyFont="1" applyFill="1" applyAlignment="1">
      <alignment horizontal="left" vertical="center"/>
    </xf>
    <xf numFmtId="0" fontId="86" fillId="0" borderId="0" xfId="0" applyFont="1" applyFill="1" applyBorder="1" applyAlignment="1">
      <alignment horizontal="left" vertical="center"/>
    </xf>
    <xf numFmtId="0" fontId="80" fillId="0" borderId="0" xfId="0" applyFont="1" applyFill="1" applyBorder="1" applyAlignment="1">
      <alignment vertical="center"/>
    </xf>
    <xf numFmtId="0" fontId="27" fillId="3" borderId="37" xfId="20" applyNumberFormat="1" applyFont="1" applyFill="1" applyBorder="1" applyAlignment="1">
      <alignment wrapText="1"/>
    </xf>
    <xf numFmtId="1" fontId="26" fillId="3" borderId="0" xfId="0" applyNumberFormat="1" applyFont="1" applyFill="1" applyBorder="1" applyAlignment="1">
      <alignment horizontal="right" vertical="center"/>
    </xf>
    <xf numFmtId="0" fontId="27" fillId="0" borderId="0" xfId="0" applyNumberFormat="1" applyFont="1" applyFill="1"/>
    <xf numFmtId="173" fontId="40" fillId="8" borderId="37" xfId="22" applyNumberFormat="1" applyFont="1" applyFill="1" applyBorder="1" applyAlignment="1">
      <alignment horizontal="center" vertical="top" wrapText="1"/>
    </xf>
    <xf numFmtId="173" fontId="40" fillId="8" borderId="37" xfId="23" applyNumberFormat="1" applyFont="1" applyFill="1" applyBorder="1" applyAlignment="1">
      <alignment horizontal="center" vertical="top" wrapText="1"/>
    </xf>
    <xf numFmtId="168" fontId="26" fillId="0" borderId="0" xfId="0" applyNumberFormat="1" applyFont="1" applyFill="1" applyBorder="1" applyAlignment="1">
      <alignment horizontal="left" vertical="top"/>
    </xf>
    <xf numFmtId="0" fontId="36" fillId="0" borderId="0" xfId="0" applyNumberFormat="1" applyFont="1" applyAlignment="1">
      <alignment vertical="top"/>
    </xf>
    <xf numFmtId="0" fontId="41" fillId="0" borderId="0" xfId="0" applyFont="1" applyAlignment="1">
      <alignment vertical="top"/>
    </xf>
    <xf numFmtId="2" fontId="41" fillId="0" borderId="0" xfId="0" applyNumberFormat="1" applyFont="1" applyAlignment="1">
      <alignment vertical="top"/>
    </xf>
    <xf numFmtId="0" fontId="27" fillId="0" borderId="0" xfId="0" applyNumberFormat="1" applyFont="1" applyAlignment="1">
      <alignment vertical="top"/>
    </xf>
    <xf numFmtId="0" fontId="39" fillId="0" borderId="0" xfId="0" applyNumberFormat="1" applyFont="1" applyAlignment="1">
      <alignment vertical="top"/>
    </xf>
    <xf numFmtId="0" fontId="42" fillId="0" borderId="0" xfId="0" applyNumberFormat="1" applyFont="1" applyAlignment="1">
      <alignment vertical="top"/>
    </xf>
    <xf numFmtId="0" fontId="11" fillId="0" borderId="0" xfId="0" applyFont="1"/>
    <xf numFmtId="49" fontId="8" fillId="0" borderId="0" xfId="0" applyNumberFormat="1" applyFont="1" applyFill="1" applyBorder="1" applyAlignment="1">
      <alignment horizontal="left"/>
    </xf>
    <xf numFmtId="204" fontId="40" fillId="0" borderId="0" xfId="24" applyNumberFormat="1" applyFont="1" applyFill="1" applyBorder="1" applyAlignment="1">
      <alignment horizontal="right" vertical="top"/>
    </xf>
    <xf numFmtId="181" fontId="40" fillId="0" borderId="0" xfId="2" applyNumberFormat="1" applyFont="1" applyFill="1" applyBorder="1" applyAlignment="1">
      <alignment horizontal="right" vertical="top"/>
    </xf>
    <xf numFmtId="0" fontId="48" fillId="0" borderId="0" xfId="0" applyNumberFormat="1" applyFont="1" applyBorder="1" applyAlignment="1">
      <alignment horizontal="center"/>
    </xf>
    <xf numFmtId="0" fontId="27" fillId="0" borderId="0" xfId="0" applyNumberFormat="1" applyFont="1"/>
    <xf numFmtId="3" fontId="27" fillId="0" borderId="0" xfId="0" applyNumberFormat="1" applyFont="1"/>
    <xf numFmtId="196" fontId="27" fillId="0" borderId="0" xfId="0" applyNumberFormat="1" applyFont="1"/>
    <xf numFmtId="196" fontId="27" fillId="0" borderId="0" xfId="0" applyNumberFormat="1" applyFont="1" applyFill="1" applyBorder="1"/>
    <xf numFmtId="0" fontId="27" fillId="0" borderId="0" xfId="0" applyNumberFormat="1" applyFont="1" applyFill="1" applyBorder="1"/>
    <xf numFmtId="198" fontId="27" fillId="0" borderId="0" xfId="0" applyNumberFormat="1" applyFont="1"/>
    <xf numFmtId="0" fontId="36" fillId="0" borderId="0" xfId="0" applyNumberFormat="1" applyFont="1" applyBorder="1" applyAlignment="1">
      <alignment vertical="top"/>
    </xf>
    <xf numFmtId="197" fontId="36" fillId="0" borderId="0" xfId="0" applyNumberFormat="1" applyFont="1" applyFill="1"/>
    <xf numFmtId="0" fontId="19" fillId="0" borderId="0" xfId="0" applyFont="1" applyFill="1"/>
    <xf numFmtId="0" fontId="27" fillId="0" borderId="0" xfId="0" applyFont="1" applyFill="1"/>
    <xf numFmtId="0" fontId="36" fillId="0" borderId="0" xfId="0" applyNumberFormat="1" applyFont="1" applyBorder="1" applyAlignment="1">
      <alignment horizontal="center"/>
    </xf>
    <xf numFmtId="179" fontId="36" fillId="0" borderId="0" xfId="0" applyNumberFormat="1" applyFont="1" applyBorder="1" applyAlignment="1">
      <alignment horizontal="center"/>
    </xf>
    <xf numFmtId="0" fontId="36" fillId="9" borderId="37" xfId="0" applyNumberFormat="1" applyFont="1" applyFill="1" applyBorder="1" applyAlignment="1">
      <alignment vertical="center" wrapText="1"/>
    </xf>
    <xf numFmtId="3" fontId="36" fillId="0" borderId="23" xfId="0" applyNumberFormat="1" applyFont="1" applyBorder="1"/>
    <xf numFmtId="0" fontId="36" fillId="0" borderId="0" xfId="0" applyNumberFormat="1" applyFont="1" applyFill="1" applyBorder="1" applyAlignment="1">
      <alignment horizontal="center"/>
    </xf>
    <xf numFmtId="3" fontId="26" fillId="0" borderId="37" xfId="24" applyNumberFormat="1" applyFont="1" applyBorder="1" applyAlignment="1">
      <alignment vertical="top"/>
    </xf>
    <xf numFmtId="43" fontId="27" fillId="0" borderId="37" xfId="7" applyFont="1" applyFill="1" applyBorder="1" applyAlignment="1"/>
    <xf numFmtId="0" fontId="39" fillId="0" borderId="0" xfId="0" applyNumberFormat="1" applyFont="1"/>
    <xf numFmtId="0" fontId="44" fillId="3" borderId="38" xfId="20" applyNumberFormat="1" applyFont="1" applyFill="1" applyBorder="1" applyAlignment="1">
      <alignment vertical="top"/>
    </xf>
    <xf numFmtId="0" fontId="44" fillId="3" borderId="39" xfId="20" applyNumberFormat="1" applyFont="1" applyFill="1" applyBorder="1" applyAlignment="1">
      <alignment vertical="top"/>
    </xf>
    <xf numFmtId="0" fontId="44" fillId="3" borderId="40" xfId="20" applyNumberFormat="1" applyFont="1" applyFill="1" applyBorder="1" applyAlignment="1">
      <alignment vertical="top"/>
    </xf>
    <xf numFmtId="196" fontId="13" fillId="0" borderId="37" xfId="24" applyNumberFormat="1" applyFont="1" applyBorder="1" applyAlignment="1">
      <alignment horizontal="right" vertical="top"/>
    </xf>
    <xf numFmtId="179" fontId="17" fillId="0" borderId="0" xfId="0" applyNumberFormat="1" applyFont="1" applyFill="1"/>
    <xf numFmtId="0" fontId="59" fillId="0" borderId="0" xfId="0" applyFont="1" applyBorder="1"/>
    <xf numFmtId="173" fontId="44" fillId="0" borderId="37" xfId="20" applyFont="1" applyFill="1" applyBorder="1" applyAlignment="1">
      <alignment vertical="center"/>
    </xf>
    <xf numFmtId="173" fontId="48" fillId="0" borderId="37" xfId="20" applyFont="1" applyFill="1" applyBorder="1" applyAlignment="1">
      <alignment horizontal="center" vertical="center" wrapText="1"/>
    </xf>
    <xf numFmtId="0" fontId="0" fillId="0" borderId="37" xfId="0" applyBorder="1"/>
    <xf numFmtId="49" fontId="8" fillId="0" borderId="37" xfId="0" applyNumberFormat="1" applyFont="1" applyFill="1" applyBorder="1" applyAlignment="1">
      <alignment horizontal="left" vertical="center"/>
    </xf>
    <xf numFmtId="49" fontId="8" fillId="0" borderId="37" xfId="0" applyNumberFormat="1" applyFont="1" applyFill="1" applyBorder="1" applyAlignment="1">
      <alignment horizontal="center"/>
    </xf>
    <xf numFmtId="0" fontId="10" fillId="0" borderId="37" xfId="0" applyFont="1" applyFill="1" applyBorder="1" applyAlignment="1">
      <alignment horizontal="left" vertical="center"/>
    </xf>
    <xf numFmtId="164" fontId="9" fillId="0" borderId="37" xfId="0" applyNumberFormat="1" applyFont="1" applyFill="1" applyBorder="1" applyAlignment="1">
      <alignment horizontal="center"/>
    </xf>
    <xf numFmtId="0" fontId="11" fillId="0" borderId="37" xfId="0" applyFont="1" applyFill="1" applyBorder="1" applyAlignment="1">
      <alignment horizontal="center"/>
    </xf>
    <xf numFmtId="0" fontId="0" fillId="0" borderId="0" xfId="0" applyFont="1" applyBorder="1"/>
    <xf numFmtId="0" fontId="0" fillId="0" borderId="0" xfId="0" applyFont="1"/>
    <xf numFmtId="0" fontId="10" fillId="0" borderId="37" xfId="0" applyFont="1" applyFill="1" applyBorder="1" applyAlignment="1">
      <alignment horizontal="center" vertical="center"/>
    </xf>
    <xf numFmtId="3" fontId="12" fillId="0" borderId="37" xfId="0" applyNumberFormat="1" applyFont="1" applyFill="1" applyBorder="1" applyAlignment="1">
      <alignment horizontal="center"/>
    </xf>
    <xf numFmtId="0" fontId="12" fillId="0" borderId="37" xfId="0" applyFont="1" applyFill="1" applyBorder="1" applyAlignment="1">
      <alignment horizontal="center"/>
    </xf>
    <xf numFmtId="49" fontId="9" fillId="0" borderId="37" xfId="0" applyNumberFormat="1" applyFont="1" applyFill="1" applyBorder="1" applyAlignment="1">
      <alignment horizontal="left"/>
    </xf>
    <xf numFmtId="0" fontId="10" fillId="0" borderId="37" xfId="0" applyFont="1" applyFill="1" applyBorder="1" applyAlignment="1">
      <alignment horizontal="center" vertical="center" wrapText="1"/>
    </xf>
    <xf numFmtId="0" fontId="10" fillId="0" borderId="37" xfId="0" applyNumberFormat="1" applyFont="1" applyFill="1" applyBorder="1" applyAlignment="1">
      <alignment horizontal="center" vertical="top" wrapText="1"/>
    </xf>
    <xf numFmtId="0" fontId="89" fillId="0" borderId="0" xfId="0" applyFont="1"/>
    <xf numFmtId="49" fontId="8" fillId="0" borderId="0" xfId="0" applyNumberFormat="1" applyFont="1" applyFill="1" applyBorder="1" applyAlignment="1">
      <alignment horizontal="center"/>
    </xf>
    <xf numFmtId="167" fontId="11" fillId="0" borderId="43" xfId="1" applyNumberFormat="1" applyFont="1" applyFill="1" applyBorder="1" applyAlignment="1">
      <alignment horizontal="right" vertical="center" wrapText="1"/>
    </xf>
    <xf numFmtId="3" fontId="91" fillId="0" borderId="37" xfId="0" applyNumberFormat="1" applyFont="1" applyBorder="1" applyAlignment="1">
      <alignment horizontal="right"/>
    </xf>
    <xf numFmtId="3" fontId="90" fillId="0" borderId="37" xfId="6" applyNumberFormat="1" applyFont="1" applyBorder="1" applyAlignment="1">
      <alignment horizontal="right"/>
    </xf>
    <xf numFmtId="3" fontId="90" fillId="0" borderId="37" xfId="0" applyNumberFormat="1" applyFont="1" applyBorder="1" applyAlignment="1">
      <alignment horizontal="right"/>
    </xf>
    <xf numFmtId="49" fontId="21" fillId="0" borderId="0" xfId="0" applyNumberFormat="1" applyFont="1" applyFill="1" applyAlignment="1">
      <alignment horizontal="left"/>
    </xf>
    <xf numFmtId="49" fontId="8" fillId="0" borderId="0" xfId="0" applyNumberFormat="1" applyFont="1" applyFill="1" applyAlignment="1">
      <alignment horizontal="left" wrapText="1"/>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0" xfId="8" applyNumberFormat="1" applyFont="1" applyFill="1" applyBorder="1" applyAlignment="1">
      <alignment horizontal="left"/>
    </xf>
    <xf numFmtId="49" fontId="8" fillId="2" borderId="0" xfId="8" applyNumberFormat="1" applyFont="1" applyFill="1" applyAlignment="1">
      <alignment horizontal="left" vertical="top"/>
    </xf>
    <xf numFmtId="49" fontId="8" fillId="2" borderId="0" xfId="8" applyNumberFormat="1" applyFont="1" applyFill="1" applyAlignment="1">
      <alignment horizontal="left" wrapText="1"/>
    </xf>
    <xf numFmtId="0" fontId="3" fillId="0" borderId="20" xfId="8" applyNumberFormat="1" applyFont="1" applyFill="1" applyBorder="1" applyAlignment="1"/>
    <xf numFmtId="49" fontId="8" fillId="0" borderId="29" xfId="8" applyNumberFormat="1" applyFont="1" applyFill="1" applyBorder="1" applyAlignment="1">
      <alignment horizontal="center"/>
    </xf>
    <xf numFmtId="0" fontId="36" fillId="9" borderId="37" xfId="20" applyNumberFormat="1" applyFont="1" applyFill="1" applyBorder="1" applyAlignment="1">
      <alignment horizontal="center" vertical="center" wrapText="1"/>
    </xf>
    <xf numFmtId="0" fontId="40" fillId="9" borderId="37" xfId="25" applyFont="1" applyFill="1" applyBorder="1" applyAlignment="1">
      <alignment horizontal="center" vertical="center" wrapText="1"/>
    </xf>
    <xf numFmtId="0" fontId="48" fillId="9" borderId="37" xfId="20" applyNumberFormat="1" applyFont="1" applyFill="1" applyBorder="1" applyAlignment="1">
      <alignment horizontal="center" vertical="center" wrapText="1"/>
    </xf>
    <xf numFmtId="15" fontId="11" fillId="0" borderId="37" xfId="0" applyNumberFormat="1" applyFont="1" applyBorder="1" applyAlignment="1">
      <alignment horizontal="center" vertical="center"/>
    </xf>
    <xf numFmtId="43" fontId="11" fillId="0" borderId="43" xfId="1" applyFont="1" applyFill="1" applyBorder="1" applyAlignment="1">
      <alignment horizontal="right" vertical="center" wrapText="1"/>
    </xf>
    <xf numFmtId="167" fontId="11" fillId="0" borderId="31" xfId="1" applyNumberFormat="1" applyFont="1" applyFill="1" applyBorder="1" applyAlignment="1">
      <alignment horizontal="right" vertical="center" wrapText="1"/>
    </xf>
    <xf numFmtId="167" fontId="9" fillId="0" borderId="46" xfId="1" applyNumberFormat="1" applyFont="1" applyFill="1" applyBorder="1" applyAlignment="1">
      <alignment horizontal="right"/>
    </xf>
    <xf numFmtId="167" fontId="9" fillId="0" borderId="43" xfId="1" applyNumberFormat="1" applyFont="1" applyFill="1" applyBorder="1" applyAlignment="1">
      <alignment horizontal="right"/>
    </xf>
    <xf numFmtId="167" fontId="3" fillId="0" borderId="37" xfId="26" applyNumberFormat="1" applyFont="1" applyFill="1" applyBorder="1" applyAlignment="1">
      <alignment horizontal="right"/>
    </xf>
    <xf numFmtId="49" fontId="8" fillId="2" borderId="47" xfId="8" applyNumberFormat="1" applyFont="1" applyFill="1" applyBorder="1" applyAlignment="1">
      <alignment horizontal="center" vertical="center" wrapText="1"/>
    </xf>
    <xf numFmtId="49" fontId="8" fillId="2" borderId="51" xfId="8" applyNumberFormat="1" applyFont="1" applyFill="1" applyBorder="1" applyAlignment="1">
      <alignment horizontal="left"/>
    </xf>
    <xf numFmtId="49" fontId="8" fillId="2" borderId="51" xfId="8" applyNumberFormat="1" applyFont="1" applyFill="1" applyBorder="1" applyAlignment="1">
      <alignment horizontal="center"/>
    </xf>
    <xf numFmtId="49" fontId="8" fillId="2" borderId="0" xfId="8" applyNumberFormat="1" applyFont="1" applyFill="1" applyAlignment="1">
      <alignment vertical="top"/>
    </xf>
    <xf numFmtId="49" fontId="8" fillId="2" borderId="51" xfId="8" applyNumberFormat="1" applyFont="1" applyFill="1" applyBorder="1" applyAlignment="1">
      <alignment horizontal="center" vertical="center" wrapText="1"/>
    </xf>
    <xf numFmtId="164" fontId="8" fillId="2" borderId="51" xfId="8" applyNumberFormat="1" applyFont="1" applyFill="1" applyBorder="1" applyAlignment="1">
      <alignment horizontal="right"/>
    </xf>
    <xf numFmtId="0" fontId="8" fillId="2" borderId="51" xfId="8" applyFont="1" applyFill="1" applyBorder="1" applyAlignment="1">
      <alignment horizontal="right"/>
    </xf>
    <xf numFmtId="170" fontId="8" fillId="2" borderId="51" xfId="8" applyNumberFormat="1" applyFont="1" applyFill="1" applyBorder="1" applyAlignment="1">
      <alignment horizontal="right"/>
    </xf>
    <xf numFmtId="172" fontId="8" fillId="2" borderId="51" xfId="8" applyNumberFormat="1" applyFont="1" applyFill="1" applyBorder="1" applyAlignment="1">
      <alignment horizontal="right"/>
    </xf>
    <xf numFmtId="49" fontId="8" fillId="2" borderId="47" xfId="8" applyNumberFormat="1" applyFont="1" applyFill="1" applyBorder="1" applyAlignment="1">
      <alignment horizontal="left"/>
    </xf>
    <xf numFmtId="164" fontId="8" fillId="9" borderId="47" xfId="8" applyNumberFormat="1" applyFont="1" applyFill="1" applyBorder="1" applyAlignment="1">
      <alignment horizontal="right"/>
    </xf>
    <xf numFmtId="164" fontId="8" fillId="9" borderId="37" xfId="8" applyNumberFormat="1" applyFont="1" applyFill="1" applyBorder="1" applyAlignment="1">
      <alignment horizontal="right"/>
    </xf>
    <xf numFmtId="164" fontId="8" fillId="0" borderId="47" xfId="8" applyNumberFormat="1" applyFont="1" applyFill="1" applyBorder="1" applyAlignment="1">
      <alignment horizontal="right"/>
    </xf>
    <xf numFmtId="164" fontId="8" fillId="2" borderId="47" xfId="8" applyNumberFormat="1" applyFont="1" applyFill="1" applyBorder="1" applyAlignment="1">
      <alignment horizontal="right"/>
    </xf>
    <xf numFmtId="172" fontId="8" fillId="2" borderId="47" xfId="8" applyNumberFormat="1" applyFont="1" applyFill="1" applyBorder="1" applyAlignment="1">
      <alignment horizontal="right"/>
    </xf>
    <xf numFmtId="49" fontId="8" fillId="2" borderId="52" xfId="8" applyNumberFormat="1" applyFont="1" applyFill="1" applyBorder="1" applyAlignment="1">
      <alignment horizontal="left"/>
    </xf>
    <xf numFmtId="49" fontId="8" fillId="2" borderId="20" xfId="8" applyNumberFormat="1" applyFont="1" applyFill="1" applyBorder="1" applyAlignment="1">
      <alignment vertical="center"/>
    </xf>
    <xf numFmtId="49" fontId="8" fillId="2" borderId="20" xfId="8" applyNumberFormat="1" applyFont="1" applyFill="1" applyBorder="1" applyAlignment="1">
      <alignment vertical="center" wrapText="1"/>
    </xf>
    <xf numFmtId="0" fontId="9" fillId="2" borderId="51" xfId="8" applyFont="1" applyFill="1" applyBorder="1" applyAlignment="1">
      <alignment horizontal="right"/>
    </xf>
    <xf numFmtId="49" fontId="9" fillId="2" borderId="51" xfId="8" applyNumberFormat="1" applyFont="1" applyFill="1" applyBorder="1" applyAlignment="1">
      <alignment horizontal="left"/>
    </xf>
    <xf numFmtId="177" fontId="8" fillId="0" borderId="47" xfId="8" applyNumberFormat="1" applyFont="1" applyFill="1" applyBorder="1" applyAlignment="1">
      <alignment horizontal="right"/>
    </xf>
    <xf numFmtId="182" fontId="8" fillId="2" borderId="51" xfId="8" applyNumberFormat="1" applyFont="1" applyFill="1" applyBorder="1" applyAlignment="1">
      <alignment horizontal="right"/>
    </xf>
    <xf numFmtId="164" fontId="8" fillId="0" borderId="51" xfId="8" applyNumberFormat="1" applyFont="1" applyFill="1" applyBorder="1" applyAlignment="1">
      <alignment horizontal="right"/>
    </xf>
    <xf numFmtId="182" fontId="8" fillId="0" borderId="51" xfId="8" applyNumberFormat="1" applyFont="1" applyFill="1" applyBorder="1" applyAlignment="1">
      <alignment horizontal="right"/>
    </xf>
    <xf numFmtId="0" fontId="8" fillId="0" borderId="51" xfId="8" applyFont="1" applyFill="1" applyBorder="1" applyAlignment="1">
      <alignment horizontal="right"/>
    </xf>
    <xf numFmtId="183" fontId="8" fillId="0" borderId="51" xfId="8" applyNumberFormat="1" applyFont="1" applyFill="1" applyBorder="1" applyAlignment="1">
      <alignment horizontal="right"/>
    </xf>
    <xf numFmtId="0" fontId="9" fillId="2" borderId="37" xfId="8" applyFont="1" applyFill="1" applyBorder="1" applyAlignment="1">
      <alignment vertical="center"/>
    </xf>
    <xf numFmtId="184" fontId="8" fillId="2" borderId="51" xfId="8" applyNumberFormat="1" applyFont="1" applyFill="1" applyBorder="1" applyAlignment="1">
      <alignment horizontal="right"/>
    </xf>
    <xf numFmtId="175" fontId="13" fillId="0" borderId="47" xfId="8" applyNumberFormat="1" applyFont="1" applyFill="1" applyBorder="1" applyAlignment="1">
      <alignment horizontal="right"/>
    </xf>
    <xf numFmtId="179" fontId="8" fillId="9" borderId="37" xfId="8" applyNumberFormat="1" applyFont="1" applyFill="1" applyBorder="1" applyAlignment="1">
      <alignment horizontal="right"/>
    </xf>
    <xf numFmtId="49" fontId="8" fillId="2" borderId="20" xfId="8" applyNumberFormat="1" applyFont="1" applyFill="1" applyBorder="1" applyAlignment="1">
      <alignment vertical="top"/>
    </xf>
    <xf numFmtId="49" fontId="8" fillId="2" borderId="51" xfId="8" applyNumberFormat="1" applyFont="1" applyFill="1" applyBorder="1" applyAlignment="1">
      <alignment horizontal="center" vertical="center"/>
    </xf>
    <xf numFmtId="185" fontId="8" fillId="2" borderId="47" xfId="8" applyNumberFormat="1" applyFont="1" applyFill="1" applyBorder="1" applyAlignment="1">
      <alignment horizontal="right"/>
    </xf>
    <xf numFmtId="49" fontId="8" fillId="0" borderId="56" xfId="8" applyNumberFormat="1" applyFont="1" applyFill="1" applyBorder="1" applyAlignment="1">
      <alignment horizontal="center"/>
    </xf>
    <xf numFmtId="49" fontId="8" fillId="0" borderId="22" xfId="8" applyNumberFormat="1" applyFont="1" applyFill="1" applyBorder="1" applyAlignment="1">
      <alignment horizontal="center"/>
    </xf>
    <xf numFmtId="49" fontId="8" fillId="0" borderId="57" xfId="8" applyNumberFormat="1" applyFont="1" applyFill="1" applyBorder="1" applyAlignment="1">
      <alignment horizontal="center"/>
    </xf>
    <xf numFmtId="49" fontId="8" fillId="0" borderId="47" xfId="8" applyNumberFormat="1" applyFont="1" applyFill="1" applyBorder="1" applyAlignment="1">
      <alignment horizontal="left"/>
    </xf>
    <xf numFmtId="177" fontId="8" fillId="0" borderId="52" xfId="8" applyNumberFormat="1" applyFont="1" applyFill="1" applyBorder="1" applyAlignment="1">
      <alignment horizontal="right"/>
    </xf>
    <xf numFmtId="177" fontId="8" fillId="0" borderId="58" xfId="8" applyNumberFormat="1" applyFont="1" applyFill="1" applyBorder="1" applyAlignment="1">
      <alignment horizontal="right"/>
    </xf>
    <xf numFmtId="177" fontId="8" fillId="0" borderId="59" xfId="8" applyNumberFormat="1" applyFont="1" applyFill="1" applyBorder="1" applyAlignment="1">
      <alignment horizontal="right"/>
    </xf>
    <xf numFmtId="177" fontId="8" fillId="0" borderId="60" xfId="8" applyNumberFormat="1" applyFont="1" applyFill="1" applyBorder="1" applyAlignment="1">
      <alignment horizontal="right"/>
    </xf>
    <xf numFmtId="1" fontId="8" fillId="0" borderId="59" xfId="8" applyNumberFormat="1" applyFont="1" applyFill="1" applyBorder="1" applyAlignment="1">
      <alignment horizontal="right"/>
    </xf>
    <xf numFmtId="1" fontId="8" fillId="0" borderId="47" xfId="8" applyNumberFormat="1" applyFont="1" applyFill="1" applyBorder="1" applyAlignment="1">
      <alignment horizontal="right"/>
    </xf>
    <xf numFmtId="177" fontId="9" fillId="0" borderId="38" xfId="8" applyNumberFormat="1" applyFont="1" applyFill="1" applyBorder="1" applyAlignment="1">
      <alignment horizontal="right"/>
    </xf>
    <xf numFmtId="177" fontId="9" fillId="0" borderId="40" xfId="8" applyNumberFormat="1" applyFont="1" applyFill="1" applyBorder="1" applyAlignment="1">
      <alignment horizontal="right"/>
    </xf>
    <xf numFmtId="1" fontId="9" fillId="0" borderId="40" xfId="8" applyNumberFormat="1" applyFont="1" applyFill="1" applyBorder="1" applyAlignment="1">
      <alignment horizontal="right"/>
    </xf>
    <xf numFmtId="177" fontId="9" fillId="0" borderId="61" xfId="8" applyNumberFormat="1" applyFont="1" applyFill="1" applyBorder="1" applyAlignment="1">
      <alignment horizontal="right"/>
    </xf>
    <xf numFmtId="0" fontId="9" fillId="2" borderId="40" xfId="8" applyFont="1" applyFill="1" applyBorder="1" applyAlignment="1">
      <alignment vertical="center"/>
    </xf>
    <xf numFmtId="0" fontId="10" fillId="4" borderId="38" xfId="8" applyNumberFormat="1" applyFont="1" applyFill="1" applyBorder="1" applyAlignment="1">
      <alignment horizontal="right" vertical="center"/>
    </xf>
    <xf numFmtId="3" fontId="10" fillId="0" borderId="40" xfId="8" applyNumberFormat="1" applyFont="1" applyFill="1" applyBorder="1" applyAlignment="1">
      <alignment horizontal="right" vertical="center"/>
    </xf>
    <xf numFmtId="0" fontId="9" fillId="0" borderId="38" xfId="8" applyFont="1" applyFill="1" applyBorder="1" applyAlignment="1">
      <alignment vertical="center"/>
    </xf>
    <xf numFmtId="49" fontId="8" fillId="0" borderId="22" xfId="8" applyNumberFormat="1" applyFont="1" applyFill="1" applyBorder="1" applyAlignment="1">
      <alignment horizontal="left"/>
    </xf>
    <xf numFmtId="177" fontId="8" fillId="0" borderId="22" xfId="8" applyNumberFormat="1" applyFont="1" applyFill="1" applyBorder="1" applyAlignment="1">
      <alignment horizontal="right"/>
    </xf>
    <xf numFmtId="177" fontId="8" fillId="0" borderId="28" xfId="8" applyNumberFormat="1" applyFont="1" applyFill="1" applyBorder="1" applyAlignment="1">
      <alignment horizontal="right"/>
    </xf>
    <xf numFmtId="1" fontId="8" fillId="0" borderId="29" xfId="8" applyNumberFormat="1" applyFont="1" applyFill="1" applyBorder="1" applyAlignment="1">
      <alignment horizontal="right"/>
    </xf>
    <xf numFmtId="1" fontId="8" fillId="0" borderId="22" xfId="8" applyNumberFormat="1" applyFont="1" applyFill="1" applyBorder="1" applyAlignment="1">
      <alignment horizontal="right"/>
    </xf>
    <xf numFmtId="179" fontId="8" fillId="0" borderId="22" xfId="8" applyNumberFormat="1" applyFont="1" applyFill="1" applyBorder="1" applyAlignment="1">
      <alignment horizontal="right"/>
    </xf>
    <xf numFmtId="0" fontId="9" fillId="0" borderId="0" xfId="8" applyFont="1" applyFill="1" applyAlignment="1">
      <alignment vertical="center"/>
    </xf>
    <xf numFmtId="186" fontId="10" fillId="0" borderId="37" xfId="8" applyNumberFormat="1" applyFont="1" applyFill="1" applyBorder="1" applyAlignment="1">
      <alignment horizontal="right" vertical="center"/>
    </xf>
    <xf numFmtId="179" fontId="9" fillId="2" borderId="37" xfId="8" applyNumberFormat="1" applyFont="1" applyFill="1" applyBorder="1" applyAlignment="1">
      <alignment vertical="center"/>
    </xf>
    <xf numFmtId="167" fontId="15" fillId="9" borderId="37" xfId="11" applyNumberFormat="1" applyFont="1" applyFill="1" applyBorder="1" applyAlignment="1" applyProtection="1">
      <alignment horizontal="right" vertical="center" wrapText="1"/>
    </xf>
    <xf numFmtId="49" fontId="8" fillId="2" borderId="0" xfId="8" applyNumberFormat="1" applyFont="1" applyFill="1" applyAlignment="1">
      <alignment vertical="top" wrapText="1"/>
    </xf>
    <xf numFmtId="205" fontId="9" fillId="2" borderId="37" xfId="8" applyNumberFormat="1" applyFont="1" applyFill="1" applyBorder="1" applyAlignment="1">
      <alignment horizontal="right"/>
    </xf>
    <xf numFmtId="0" fontId="80" fillId="3" borderId="0" xfId="0" applyFont="1" applyFill="1" applyAlignment="1"/>
    <xf numFmtId="3" fontId="80" fillId="0" borderId="0" xfId="0" applyNumberFormat="1" applyFont="1"/>
    <xf numFmtId="170" fontId="80" fillId="0" borderId="0" xfId="0" applyNumberFormat="1" applyFont="1"/>
    <xf numFmtId="1" fontId="80" fillId="0" borderId="0" xfId="0" applyNumberFormat="1" applyFont="1"/>
    <xf numFmtId="1" fontId="92" fillId="0" borderId="0" xfId="0" applyNumberFormat="1" applyFont="1"/>
    <xf numFmtId="0" fontId="92" fillId="0" borderId="0" xfId="0" applyFont="1"/>
    <xf numFmtId="0" fontId="80" fillId="0" borderId="0" xfId="0" applyFont="1" applyBorder="1" applyAlignment="1">
      <alignment vertical="center"/>
    </xf>
    <xf numFmtId="0" fontId="11" fillId="0" borderId="0" xfId="0" applyNumberFormat="1" applyFont="1"/>
    <xf numFmtId="0" fontId="27" fillId="0" borderId="0" xfId="0" applyNumberFormat="1" applyFont="1" applyAlignment="1">
      <alignment horizontal="center"/>
    </xf>
    <xf numFmtId="0" fontId="36" fillId="9" borderId="53" xfId="20" applyNumberFormat="1" applyFont="1" applyFill="1" applyBorder="1" applyAlignment="1">
      <alignment horizontal="center" vertical="center" wrapText="1"/>
    </xf>
    <xf numFmtId="0" fontId="36" fillId="0" borderId="0" xfId="0" applyNumberFormat="1" applyFont="1" applyFill="1"/>
    <xf numFmtId="197" fontId="27" fillId="0" borderId="0" xfId="1" applyNumberFormat="1" applyFont="1"/>
    <xf numFmtId="0" fontId="40" fillId="9" borderId="53" xfId="25" applyFont="1" applyFill="1" applyBorder="1" applyAlignment="1">
      <alignment horizontal="center" vertical="center" wrapText="1"/>
    </xf>
    <xf numFmtId="0" fontId="27" fillId="0" borderId="0" xfId="0" applyNumberFormat="1" applyFont="1" applyFill="1" applyAlignment="1">
      <alignment horizontal="center"/>
    </xf>
    <xf numFmtId="3" fontId="40" fillId="0" borderId="37" xfId="1" applyNumberFormat="1" applyFont="1" applyFill="1" applyBorder="1" applyAlignment="1">
      <alignment horizontal="right" vertical="top"/>
    </xf>
    <xf numFmtId="3" fontId="26" fillId="0" borderId="37" xfId="1" applyNumberFormat="1" applyFont="1" applyFill="1" applyBorder="1" applyAlignment="1">
      <alignment horizontal="right" vertical="top"/>
    </xf>
    <xf numFmtId="0" fontId="27" fillId="3" borderId="0" xfId="0" applyNumberFormat="1" applyFont="1" applyFill="1"/>
    <xf numFmtId="195" fontId="50" fillId="0" borderId="0" xfId="1" applyNumberFormat="1" applyFont="1" applyFill="1" applyBorder="1" applyAlignment="1">
      <alignment vertical="center"/>
    </xf>
    <xf numFmtId="197" fontId="26" fillId="0" borderId="0" xfId="1" applyNumberFormat="1" applyFont="1" applyFill="1" applyBorder="1" applyAlignment="1">
      <alignment horizontal="right" vertical="top"/>
    </xf>
    <xf numFmtId="3" fontId="27" fillId="0" borderId="37" xfId="1" applyNumberFormat="1" applyFont="1" applyFill="1" applyBorder="1" applyAlignment="1"/>
    <xf numFmtId="0" fontId="55" fillId="0" borderId="0" xfId="0" applyFont="1"/>
    <xf numFmtId="0" fontId="56" fillId="0" borderId="0" xfId="0" applyFont="1" applyFill="1"/>
    <xf numFmtId="0" fontId="57" fillId="0" borderId="0" xfId="0" applyFont="1" applyFill="1"/>
    <xf numFmtId="3" fontId="14" fillId="0" borderId="0" xfId="1" applyNumberFormat="1" applyFont="1" applyFill="1" applyBorder="1" applyAlignment="1"/>
    <xf numFmtId="3" fontId="14" fillId="0" borderId="0" xfId="1" applyNumberFormat="1" applyFont="1" applyBorder="1" applyAlignment="1"/>
    <xf numFmtId="2" fontId="17" fillId="0" borderId="0" xfId="0" applyNumberFormat="1" applyFont="1" applyFill="1"/>
    <xf numFmtId="0" fontId="0" fillId="3" borderId="0" xfId="0" applyFont="1" applyFill="1"/>
    <xf numFmtId="0" fontId="9" fillId="0" borderId="37" xfId="0" applyFont="1" applyFill="1" applyBorder="1" applyAlignment="1">
      <alignment horizontal="right"/>
    </xf>
    <xf numFmtId="164" fontId="9" fillId="0" borderId="37" xfId="0" applyNumberFormat="1" applyFont="1" applyFill="1" applyBorder="1" applyAlignment="1">
      <alignment horizontal="right" vertical="top"/>
    </xf>
    <xf numFmtId="3" fontId="9" fillId="0" borderId="37" xfId="0" applyNumberFormat="1" applyFont="1" applyFill="1" applyBorder="1" applyAlignment="1">
      <alignment horizontal="right" vertical="center"/>
    </xf>
    <xf numFmtId="0" fontId="11" fillId="0" borderId="37" xfId="0" applyFont="1" applyFill="1" applyBorder="1"/>
    <xf numFmtId="3" fontId="11" fillId="0" borderId="37" xfId="0" applyNumberFormat="1" applyFont="1" applyFill="1" applyBorder="1"/>
    <xf numFmtId="3" fontId="11" fillId="0" borderId="37" xfId="0" applyNumberFormat="1" applyFont="1" applyFill="1" applyBorder="1" applyAlignment="1">
      <alignment horizontal="right"/>
    </xf>
    <xf numFmtId="168" fontId="26" fillId="0" borderId="0" xfId="20" applyNumberFormat="1" applyFont="1" applyFill="1" applyBorder="1" applyAlignment="1">
      <alignment horizontal="left" vertical="top" wrapText="1"/>
    </xf>
    <xf numFmtId="3" fontId="26" fillId="0" borderId="0" xfId="24" applyNumberFormat="1" applyFont="1" applyFill="1" applyBorder="1" applyAlignment="1">
      <alignment vertical="top"/>
    </xf>
    <xf numFmtId="3" fontId="27" fillId="0" borderId="0" xfId="1" applyNumberFormat="1" applyFont="1" applyFill="1" applyBorder="1" applyAlignment="1"/>
    <xf numFmtId="3" fontId="27" fillId="0" borderId="0" xfId="30" applyNumberFormat="1" applyFont="1" applyFill="1" applyBorder="1" applyAlignment="1"/>
    <xf numFmtId="43" fontId="27" fillId="0" borderId="0" xfId="7" applyFont="1" applyFill="1" applyBorder="1" applyAlignment="1"/>
    <xf numFmtId="43" fontId="11" fillId="0" borderId="62" xfId="1" applyFont="1" applyFill="1" applyBorder="1" applyAlignment="1">
      <alignment vertical="top" wrapText="1"/>
    </xf>
    <xf numFmtId="43" fontId="12" fillId="0" borderId="62" xfId="1" applyFont="1" applyFill="1" applyBorder="1" applyAlignment="1">
      <alignment vertical="top" wrapText="1"/>
    </xf>
    <xf numFmtId="17" fontId="19" fillId="0" borderId="63" xfId="1" applyNumberFormat="1" applyFont="1" applyFill="1" applyBorder="1" applyAlignment="1"/>
    <xf numFmtId="43" fontId="11" fillId="0" borderId="64" xfId="1" applyFont="1" applyFill="1" applyBorder="1" applyAlignment="1">
      <alignment vertical="top" wrapText="1"/>
    </xf>
    <xf numFmtId="43" fontId="11" fillId="0" borderId="65" xfId="1" applyFont="1" applyFill="1" applyBorder="1" applyAlignment="1">
      <alignment vertical="top" wrapText="1"/>
    </xf>
    <xf numFmtId="43" fontId="11" fillId="0" borderId="9" xfId="1" applyFont="1" applyFill="1" applyBorder="1" applyAlignment="1">
      <alignment vertical="top" wrapText="1"/>
    </xf>
    <xf numFmtId="167" fontId="11" fillId="0" borderId="9" xfId="1" applyNumberFormat="1" applyFont="1" applyFill="1" applyBorder="1" applyAlignment="1">
      <alignment horizontal="right" vertical="top" wrapText="1"/>
    </xf>
    <xf numFmtId="167" fontId="11" fillId="0" borderId="27" xfId="1" applyNumberFormat="1" applyFont="1" applyFill="1" applyBorder="1" applyAlignment="1">
      <alignment horizontal="right" vertical="top" wrapText="1"/>
    </xf>
    <xf numFmtId="167" fontId="11" fillId="0" borderId="32" xfId="1" applyNumberFormat="1" applyFont="1" applyFill="1" applyBorder="1" applyAlignment="1">
      <alignment horizontal="right" vertical="top" wrapText="1"/>
    </xf>
    <xf numFmtId="43" fontId="11" fillId="0" borderId="63" xfId="1" applyFont="1" applyFill="1" applyBorder="1" applyAlignment="1">
      <alignment vertical="top" wrapText="1"/>
    </xf>
    <xf numFmtId="167" fontId="11" fillId="0" borderId="10" xfId="1" applyNumberFormat="1" applyFont="1" applyFill="1" applyBorder="1" applyAlignment="1">
      <alignment horizontal="right" vertical="top" wrapText="1"/>
    </xf>
    <xf numFmtId="167" fontId="11" fillId="0" borderId="23" xfId="1" applyNumberFormat="1" applyFont="1" applyFill="1" applyBorder="1" applyAlignment="1">
      <alignment horizontal="right" vertical="top" wrapText="1"/>
    </xf>
    <xf numFmtId="49" fontId="8" fillId="0" borderId="0" xfId="0" applyNumberFormat="1" applyFont="1" applyFill="1" applyAlignment="1">
      <alignment horizontal="left"/>
    </xf>
    <xf numFmtId="49" fontId="8" fillId="0" borderId="0" xfId="0" applyNumberFormat="1" applyFont="1" applyFill="1" applyAlignment="1">
      <alignment horizontal="left" vertical="top"/>
    </xf>
    <xf numFmtId="49" fontId="21" fillId="0" borderId="0" xfId="0" applyNumberFormat="1" applyFont="1" applyFill="1" applyAlignment="1">
      <alignment horizontal="left"/>
    </xf>
    <xf numFmtId="0" fontId="15" fillId="3" borderId="38" xfId="20" applyNumberFormat="1" applyFont="1" applyFill="1" applyBorder="1" applyAlignment="1">
      <alignment horizontal="left" vertical="center"/>
    </xf>
    <xf numFmtId="0" fontId="15" fillId="3" borderId="0" xfId="20" applyNumberFormat="1" applyFont="1" applyFill="1" applyBorder="1" applyAlignment="1">
      <alignment horizontal="left" vertical="center"/>
    </xf>
    <xf numFmtId="0" fontId="9" fillId="0" borderId="37" xfId="0" applyFont="1" applyFill="1" applyBorder="1" applyAlignment="1">
      <alignment horizontal="right" vertical="top"/>
    </xf>
    <xf numFmtId="1" fontId="11" fillId="0" borderId="37" xfId="0" applyNumberFormat="1" applyFont="1" applyFill="1" applyBorder="1"/>
    <xf numFmtId="17" fontId="19" fillId="0" borderId="37" xfId="1" applyNumberFormat="1" applyFont="1" applyFill="1" applyBorder="1" applyAlignment="1"/>
    <xf numFmtId="43" fontId="11" fillId="0" borderId="66" xfId="1" applyFont="1" applyFill="1" applyBorder="1" applyAlignment="1">
      <alignment vertical="top" wrapText="1"/>
    </xf>
    <xf numFmtId="43" fontId="11" fillId="0" borderId="66" xfId="1" applyFont="1" applyFill="1" applyBorder="1" applyAlignment="1">
      <alignment horizontal="right" vertical="center" wrapText="1"/>
    </xf>
    <xf numFmtId="167" fontId="11" fillId="0" borderId="66" xfId="1" applyNumberFormat="1" applyFont="1" applyFill="1" applyBorder="1" applyAlignment="1">
      <alignment horizontal="right" vertical="center" wrapText="1"/>
    </xf>
    <xf numFmtId="2" fontId="11" fillId="0" borderId="10" xfId="1" applyNumberFormat="1" applyFont="1" applyFill="1" applyBorder="1" applyAlignment="1">
      <alignment horizontal="right" vertical="center" wrapText="1"/>
    </xf>
    <xf numFmtId="43" fontId="11" fillId="0" borderId="67" xfId="1" applyFont="1" applyFill="1" applyBorder="1" applyAlignment="1">
      <alignment vertical="top" wrapText="1"/>
    </xf>
    <xf numFmtId="49" fontId="8" fillId="2" borderId="0" xfId="8" applyNumberFormat="1" applyFont="1" applyFill="1" applyAlignment="1">
      <alignment horizontal="left"/>
    </xf>
    <xf numFmtId="49" fontId="8" fillId="2" borderId="48" xfId="8" applyNumberFormat="1" applyFont="1" applyFill="1" applyBorder="1" applyAlignment="1">
      <alignment horizontal="center"/>
    </xf>
    <xf numFmtId="49" fontId="8" fillId="2" borderId="47" xfId="8" applyNumberFormat="1" applyFont="1" applyFill="1" applyBorder="1" applyAlignment="1">
      <alignment horizontal="center" vertical="center"/>
    </xf>
    <xf numFmtId="49" fontId="8" fillId="2" borderId="49" xfId="8" applyNumberFormat="1" applyFont="1" applyFill="1" applyBorder="1" applyAlignment="1">
      <alignment horizontal="center"/>
    </xf>
    <xf numFmtId="49" fontId="8" fillId="2" borderId="29" xfId="8" applyNumberFormat="1" applyFont="1" applyFill="1" applyBorder="1" applyAlignment="1">
      <alignment horizontal="center" vertical="center"/>
    </xf>
    <xf numFmtId="49" fontId="8" fillId="2" borderId="0" xfId="8" applyNumberFormat="1" applyFont="1" applyFill="1" applyAlignment="1">
      <alignment horizontal="left" wrapText="1"/>
    </xf>
    <xf numFmtId="49" fontId="8" fillId="2" borderId="22" xfId="8" applyNumberFormat="1" applyFont="1" applyFill="1" applyBorder="1" applyAlignment="1">
      <alignment horizontal="center" vertical="center"/>
    </xf>
    <xf numFmtId="49" fontId="8" fillId="2" borderId="0" xfId="8" applyNumberFormat="1" applyFont="1" applyFill="1" applyAlignment="1">
      <alignment horizontal="left" vertical="center"/>
    </xf>
    <xf numFmtId="0" fontId="13" fillId="0" borderId="37" xfId="12" applyFont="1" applyFill="1" applyBorder="1" applyAlignment="1">
      <alignment horizontal="center" vertical="center" wrapText="1"/>
    </xf>
    <xf numFmtId="49" fontId="8" fillId="2" borderId="37" xfId="8" applyNumberFormat="1" applyFont="1" applyFill="1" applyBorder="1" applyAlignment="1">
      <alignment horizontal="center" vertical="center"/>
    </xf>
    <xf numFmtId="3" fontId="8" fillId="11" borderId="17" xfId="0" applyNumberFormat="1" applyFont="1" applyFill="1" applyBorder="1" applyAlignment="1">
      <alignment horizontal="right"/>
    </xf>
    <xf numFmtId="164" fontId="8" fillId="11" borderId="4" xfId="0" applyNumberFormat="1" applyFont="1" applyFill="1" applyBorder="1" applyAlignment="1">
      <alignment horizontal="right" vertical="top"/>
    </xf>
    <xf numFmtId="167" fontId="21" fillId="11" borderId="4" xfId="1" applyNumberFormat="1" applyFont="1" applyFill="1" applyBorder="1" applyAlignment="1">
      <alignment vertical="top" wrapText="1"/>
    </xf>
    <xf numFmtId="3" fontId="8" fillId="11" borderId="37" xfId="0" applyNumberFormat="1" applyFont="1" applyFill="1" applyBorder="1" applyAlignment="1">
      <alignment horizontal="right" vertical="top"/>
    </xf>
    <xf numFmtId="3" fontId="8" fillId="11" borderId="4" xfId="0" applyNumberFormat="1" applyFont="1" applyFill="1" applyBorder="1" applyAlignment="1">
      <alignment horizontal="right" vertical="top"/>
    </xf>
    <xf numFmtId="3" fontId="8" fillId="11" borderId="4" xfId="0" applyNumberFormat="1" applyFont="1" applyFill="1" applyBorder="1" applyAlignment="1">
      <alignment horizontal="right" vertical="center"/>
    </xf>
    <xf numFmtId="3" fontId="8" fillId="11" borderId="4" xfId="0" applyNumberFormat="1" applyFont="1" applyFill="1" applyBorder="1" applyAlignment="1">
      <alignment horizontal="right"/>
    </xf>
    <xf numFmtId="3" fontId="19" fillId="11" borderId="4" xfId="5" applyNumberFormat="1" applyFont="1" applyFill="1" applyBorder="1"/>
    <xf numFmtId="3" fontId="8" fillId="11" borderId="12" xfId="8" applyNumberFormat="1" applyFont="1" applyFill="1" applyBorder="1" applyAlignment="1">
      <alignment horizontal="right"/>
    </xf>
    <xf numFmtId="3" fontId="15" fillId="11" borderId="37" xfId="8" applyNumberFormat="1" applyFont="1" applyFill="1" applyBorder="1" applyAlignment="1">
      <alignment horizontal="right" vertical="center"/>
    </xf>
    <xf numFmtId="177" fontId="9" fillId="0" borderId="45" xfId="8" applyNumberFormat="1" applyFont="1" applyFill="1" applyBorder="1" applyAlignment="1">
      <alignment horizontal="right"/>
    </xf>
    <xf numFmtId="177" fontId="9" fillId="0" borderId="71" xfId="8" applyNumberFormat="1" applyFont="1" applyFill="1" applyBorder="1" applyAlignment="1">
      <alignment horizontal="right"/>
    </xf>
    <xf numFmtId="177" fontId="9" fillId="0" borderId="72" xfId="8" applyNumberFormat="1" applyFont="1" applyFill="1" applyBorder="1" applyAlignment="1">
      <alignment horizontal="right"/>
    </xf>
    <xf numFmtId="17" fontId="10" fillId="4" borderId="70" xfId="8" applyNumberFormat="1" applyFont="1" applyFill="1" applyBorder="1" applyAlignment="1">
      <alignment horizontal="left" vertical="center"/>
    </xf>
    <xf numFmtId="0" fontId="10" fillId="0" borderId="73" xfId="8" applyNumberFormat="1" applyFont="1" applyFill="1" applyBorder="1" applyAlignment="1">
      <alignment horizontal="right" vertical="center"/>
    </xf>
    <xf numFmtId="0" fontId="9" fillId="0" borderId="74" xfId="8" applyFont="1" applyFill="1" applyBorder="1" applyAlignment="1">
      <alignment vertical="center"/>
    </xf>
    <xf numFmtId="177" fontId="8" fillId="0" borderId="73" xfId="8" applyNumberFormat="1" applyFont="1" applyFill="1" applyBorder="1" applyAlignment="1">
      <alignment horizontal="right"/>
    </xf>
    <xf numFmtId="177" fontId="8" fillId="0" borderId="75" xfId="8" applyNumberFormat="1" applyFont="1" applyFill="1" applyBorder="1" applyAlignment="1">
      <alignment horizontal="right"/>
    </xf>
    <xf numFmtId="49" fontId="8" fillId="0" borderId="76" xfId="8" applyNumberFormat="1" applyFont="1" applyFill="1" applyBorder="1" applyAlignment="1">
      <alignment horizontal="left"/>
    </xf>
    <xf numFmtId="177" fontId="8" fillId="0" borderId="76" xfId="8" applyNumberFormat="1" applyFont="1" applyFill="1" applyBorder="1" applyAlignment="1">
      <alignment horizontal="right"/>
    </xf>
    <xf numFmtId="177" fontId="9" fillId="0" borderId="78" xfId="8" applyNumberFormat="1" applyFont="1" applyFill="1" applyBorder="1" applyAlignment="1">
      <alignment horizontal="right"/>
    </xf>
    <xf numFmtId="177" fontId="9" fillId="0" borderId="75" xfId="8" applyNumberFormat="1" applyFont="1" applyFill="1" applyBorder="1" applyAlignment="1">
      <alignment horizontal="right"/>
    </xf>
    <xf numFmtId="0" fontId="10" fillId="0" borderId="80" xfId="8" applyNumberFormat="1" applyFont="1" applyFill="1" applyBorder="1" applyAlignment="1">
      <alignment horizontal="right" vertical="center"/>
    </xf>
    <xf numFmtId="49" fontId="8" fillId="2" borderId="81" xfId="8" applyNumberFormat="1" applyFont="1" applyFill="1" applyBorder="1" applyAlignment="1">
      <alignment horizontal="center" vertical="center" wrapText="1"/>
    </xf>
    <xf numFmtId="49" fontId="8" fillId="2" borderId="81" xfId="8" applyNumberFormat="1" applyFont="1" applyFill="1" applyBorder="1" applyAlignment="1">
      <alignment horizontal="left"/>
    </xf>
    <xf numFmtId="3" fontId="8" fillId="2" borderId="81" xfId="8" applyNumberFormat="1" applyFont="1" applyFill="1" applyBorder="1" applyAlignment="1">
      <alignment horizontal="right"/>
    </xf>
    <xf numFmtId="170" fontId="8" fillId="2" borderId="81" xfId="8" applyNumberFormat="1" applyFont="1" applyFill="1" applyBorder="1" applyAlignment="1">
      <alignment horizontal="right"/>
    </xf>
    <xf numFmtId="175" fontId="8" fillId="2" borderId="81" xfId="8" applyNumberFormat="1" applyFont="1" applyFill="1" applyBorder="1" applyAlignment="1">
      <alignment horizontal="right"/>
    </xf>
    <xf numFmtId="186" fontId="8" fillId="2" borderId="81" xfId="8" applyNumberFormat="1" applyFont="1" applyFill="1" applyBorder="1" applyAlignment="1">
      <alignment horizontal="right"/>
    </xf>
    <xf numFmtId="177" fontId="8" fillId="2" borderId="81" xfId="8" applyNumberFormat="1" applyFont="1" applyFill="1" applyBorder="1" applyAlignment="1">
      <alignment horizontal="right"/>
    </xf>
    <xf numFmtId="164" fontId="8" fillId="2" borderId="81" xfId="8" applyNumberFormat="1" applyFont="1" applyFill="1" applyBorder="1" applyAlignment="1">
      <alignment horizontal="right"/>
    </xf>
    <xf numFmtId="185" fontId="8" fillId="2" borderId="81" xfId="8" applyNumberFormat="1" applyFont="1" applyFill="1" applyBorder="1" applyAlignment="1">
      <alignment horizontal="right"/>
    </xf>
    <xf numFmtId="49" fontId="8" fillId="2" borderId="76" xfId="8" applyNumberFormat="1" applyFont="1" applyFill="1" applyBorder="1" applyAlignment="1">
      <alignment horizontal="left"/>
    </xf>
    <xf numFmtId="164" fontId="8" fillId="9" borderId="76" xfId="8" applyNumberFormat="1" applyFont="1" applyFill="1" applyBorder="1" applyAlignment="1">
      <alignment horizontal="right"/>
    </xf>
    <xf numFmtId="175" fontId="8" fillId="9" borderId="76" xfId="8" applyNumberFormat="1" applyFont="1" applyFill="1" applyBorder="1" applyAlignment="1">
      <alignment horizontal="right"/>
    </xf>
    <xf numFmtId="175" fontId="8" fillId="9" borderId="81" xfId="8" applyNumberFormat="1" applyFont="1" applyFill="1" applyBorder="1" applyAlignment="1">
      <alignment horizontal="right"/>
    </xf>
    <xf numFmtId="177" fontId="8" fillId="9" borderId="81" xfId="8" applyNumberFormat="1" applyFont="1" applyFill="1" applyBorder="1" applyAlignment="1">
      <alignment horizontal="right"/>
    </xf>
    <xf numFmtId="190" fontId="8" fillId="9" borderId="81" xfId="8" applyNumberFormat="1" applyFont="1" applyFill="1" applyBorder="1" applyAlignment="1">
      <alignment horizontal="right"/>
    </xf>
    <xf numFmtId="170" fontId="9" fillId="2" borderId="81" xfId="8" applyNumberFormat="1" applyFont="1" applyFill="1" applyBorder="1" applyAlignment="1">
      <alignment horizontal="right"/>
    </xf>
    <xf numFmtId="3" fontId="9" fillId="2" borderId="70" xfId="8" applyNumberFormat="1" applyFont="1" applyFill="1" applyBorder="1" applyAlignment="1">
      <alignment horizontal="right"/>
    </xf>
    <xf numFmtId="164" fontId="9" fillId="2" borderId="70" xfId="8" applyNumberFormat="1" applyFont="1" applyFill="1" applyBorder="1" applyAlignment="1">
      <alignment horizontal="right"/>
    </xf>
    <xf numFmtId="186" fontId="9" fillId="2" borderId="70" xfId="8" applyNumberFormat="1" applyFont="1" applyFill="1" applyBorder="1" applyAlignment="1">
      <alignment horizontal="right"/>
    </xf>
    <xf numFmtId="170" fontId="9" fillId="2" borderId="76" xfId="8" applyNumberFormat="1" applyFont="1" applyFill="1" applyBorder="1" applyAlignment="1">
      <alignment horizontal="right"/>
    </xf>
    <xf numFmtId="177" fontId="9" fillId="2" borderId="70" xfId="8" applyNumberFormat="1" applyFont="1" applyFill="1" applyBorder="1" applyAlignment="1">
      <alignment horizontal="right"/>
    </xf>
    <xf numFmtId="185" fontId="9" fillId="2" borderId="70" xfId="8" applyNumberFormat="1" applyFont="1" applyFill="1" applyBorder="1" applyAlignment="1">
      <alignment horizontal="right"/>
    </xf>
    <xf numFmtId="175" fontId="9" fillId="2" borderId="81" xfId="8" applyNumberFormat="1" applyFont="1" applyFill="1" applyBorder="1" applyAlignment="1">
      <alignment horizontal="right"/>
    </xf>
    <xf numFmtId="179" fontId="9" fillId="2" borderId="37" xfId="8" applyNumberFormat="1" applyFont="1" applyFill="1" applyBorder="1" applyAlignment="1" applyProtection="1">
      <alignment vertical="center"/>
      <protection locked="0"/>
    </xf>
    <xf numFmtId="49" fontId="8" fillId="2" borderId="81" xfId="8" applyNumberFormat="1" applyFont="1" applyFill="1" applyBorder="1" applyAlignment="1">
      <alignment horizontal="left" vertical="center" wrapText="1"/>
    </xf>
    <xf numFmtId="179" fontId="8" fillId="2" borderId="76" xfId="8" applyNumberFormat="1" applyFont="1" applyFill="1" applyBorder="1" applyAlignment="1">
      <alignment horizontal="right" vertical="center" wrapText="1"/>
    </xf>
    <xf numFmtId="178" fontId="8" fillId="2" borderId="76" xfId="8" applyNumberFormat="1" applyFont="1" applyFill="1" applyBorder="1" applyAlignment="1">
      <alignment horizontal="right" vertical="center" wrapText="1"/>
    </xf>
    <xf numFmtId="183" fontId="8" fillId="2" borderId="76" xfId="8" applyNumberFormat="1" applyFont="1" applyFill="1" applyBorder="1" applyAlignment="1">
      <alignment horizontal="right" vertical="center" wrapText="1"/>
    </xf>
    <xf numFmtId="49" fontId="8" fillId="2" borderId="76" xfId="8" applyNumberFormat="1" applyFont="1" applyFill="1" applyBorder="1" applyAlignment="1">
      <alignment horizontal="left" vertical="center" wrapText="1"/>
    </xf>
    <xf numFmtId="188" fontId="13" fillId="0" borderId="70" xfId="12" applyNumberFormat="1" applyFont="1" applyFill="1" applyBorder="1" applyAlignment="1">
      <alignment horizontal="center" vertical="top"/>
    </xf>
    <xf numFmtId="1" fontId="8" fillId="2" borderId="81" xfId="11" applyNumberFormat="1" applyFont="1" applyFill="1" applyBorder="1" applyAlignment="1">
      <alignment horizontal="right"/>
    </xf>
    <xf numFmtId="3" fontId="10" fillId="0" borderId="37" xfId="11" applyNumberFormat="1" applyFont="1" applyFill="1" applyBorder="1" applyAlignment="1" applyProtection="1">
      <alignment horizontal="right" vertical="center" wrapText="1"/>
      <protection locked="0"/>
    </xf>
    <xf numFmtId="164" fontId="9" fillId="2" borderId="81" xfId="8" applyNumberFormat="1" applyFont="1" applyFill="1" applyBorder="1" applyAlignment="1">
      <alignment horizontal="right"/>
    </xf>
    <xf numFmtId="3" fontId="10" fillId="0" borderId="70" xfId="11" applyNumberFormat="1" applyFont="1" applyFill="1" applyBorder="1" applyAlignment="1">
      <alignment horizontal="right" vertical="center" wrapText="1"/>
    </xf>
    <xf numFmtId="167" fontId="9" fillId="0" borderId="70" xfId="11" applyNumberFormat="1" applyFont="1" applyFill="1" applyBorder="1" applyAlignment="1">
      <alignment horizontal="right" vertical="center" wrapText="1"/>
    </xf>
    <xf numFmtId="164" fontId="9" fillId="2" borderId="76" xfId="8" applyNumberFormat="1" applyFont="1" applyFill="1" applyBorder="1" applyAlignment="1">
      <alignment horizontal="right"/>
    </xf>
    <xf numFmtId="1" fontId="9" fillId="0" borderId="70" xfId="15" applyNumberFormat="1" applyFont="1" applyFill="1" applyBorder="1" applyAlignment="1" applyProtection="1">
      <alignment horizontal="right" vertical="center" wrapText="1"/>
    </xf>
    <xf numFmtId="3" fontId="9" fillId="0" borderId="70" xfId="15" applyNumberFormat="1" applyFont="1" applyFill="1" applyBorder="1" applyAlignment="1" applyProtection="1">
      <alignment horizontal="right" vertical="center" wrapText="1"/>
    </xf>
    <xf numFmtId="0" fontId="8" fillId="2" borderId="81" xfId="8" applyFont="1" applyFill="1" applyBorder="1" applyAlignment="1">
      <alignment horizontal="center" vertical="center" wrapText="1"/>
    </xf>
    <xf numFmtId="49" fontId="8" fillId="2" borderId="81" xfId="8" applyNumberFormat="1" applyFont="1" applyFill="1" applyBorder="1" applyAlignment="1">
      <alignment horizontal="center" vertical="center"/>
    </xf>
    <xf numFmtId="49" fontId="8" fillId="2" borderId="81" xfId="8" applyNumberFormat="1" applyFont="1" applyFill="1" applyBorder="1" applyAlignment="1">
      <alignment horizontal="center"/>
    </xf>
    <xf numFmtId="177" fontId="8" fillId="2" borderId="76" xfId="8" applyNumberFormat="1" applyFont="1" applyFill="1" applyBorder="1" applyAlignment="1">
      <alignment horizontal="right"/>
    </xf>
    <xf numFmtId="49" fontId="8" fillId="2" borderId="81" xfId="8" applyNumberFormat="1" applyFont="1" applyFill="1" applyBorder="1" applyAlignment="1">
      <alignment vertical="center"/>
    </xf>
    <xf numFmtId="177" fontId="8" fillId="0" borderId="81" xfId="8" applyNumberFormat="1" applyFont="1" applyFill="1" applyBorder="1" applyAlignment="1">
      <alignment horizontal="right"/>
    </xf>
    <xf numFmtId="49" fontId="8" fillId="2" borderId="81" xfId="8" applyNumberFormat="1" applyFont="1" applyFill="1" applyBorder="1" applyAlignment="1">
      <alignment horizontal="left" vertical="top"/>
    </xf>
    <xf numFmtId="0" fontId="8" fillId="2" borderId="81" xfId="8" applyFont="1" applyFill="1" applyBorder="1" applyAlignment="1">
      <alignment horizontal="right" vertical="top"/>
    </xf>
    <xf numFmtId="172" fontId="8" fillId="2" borderId="81" xfId="8" applyNumberFormat="1" applyFont="1" applyFill="1" applyBorder="1" applyAlignment="1">
      <alignment horizontal="right" vertical="top"/>
    </xf>
    <xf numFmtId="170" fontId="8" fillId="2" borderId="81" xfId="8" applyNumberFormat="1" applyFont="1" applyFill="1" applyBorder="1" applyAlignment="1">
      <alignment horizontal="right" vertical="top"/>
    </xf>
    <xf numFmtId="164" fontId="8" fillId="2" borderId="81" xfId="8" applyNumberFormat="1" applyFont="1" applyFill="1" applyBorder="1" applyAlignment="1">
      <alignment horizontal="right" vertical="top"/>
    </xf>
    <xf numFmtId="49" fontId="8" fillId="2" borderId="76" xfId="8" applyNumberFormat="1" applyFont="1" applyFill="1" applyBorder="1" applyAlignment="1">
      <alignment horizontal="left" vertical="top"/>
    </xf>
    <xf numFmtId="49" fontId="8" fillId="2" borderId="81" xfId="8" applyNumberFormat="1" applyFont="1" applyFill="1" applyBorder="1" applyAlignment="1">
      <alignment horizontal="center" wrapText="1"/>
    </xf>
    <xf numFmtId="0" fontId="8" fillId="2" borderId="81" xfId="8" applyFont="1" applyFill="1" applyBorder="1" applyAlignment="1">
      <alignment horizontal="right"/>
    </xf>
    <xf numFmtId="172" fontId="8" fillId="2" borderId="81" xfId="8" applyNumberFormat="1" applyFont="1" applyFill="1" applyBorder="1" applyAlignment="1">
      <alignment horizontal="right"/>
    </xf>
    <xf numFmtId="191" fontId="8" fillId="2" borderId="81" xfId="8" applyNumberFormat="1" applyFont="1" applyFill="1" applyBorder="1" applyAlignment="1">
      <alignment horizontal="right"/>
    </xf>
    <xf numFmtId="178" fontId="8" fillId="2" borderId="81" xfId="8" applyNumberFormat="1" applyFont="1" applyFill="1" applyBorder="1" applyAlignment="1">
      <alignment horizontal="right"/>
    </xf>
    <xf numFmtId="178" fontId="8" fillId="2" borderId="76" xfId="8" applyNumberFormat="1" applyFont="1" applyFill="1" applyBorder="1" applyAlignment="1">
      <alignment horizontal="right"/>
    </xf>
    <xf numFmtId="178" fontId="8" fillId="2" borderId="70" xfId="8" applyNumberFormat="1" applyFont="1" applyFill="1" applyBorder="1" applyAlignment="1">
      <alignment horizontal="right"/>
    </xf>
    <xf numFmtId="167" fontId="8" fillId="9" borderId="81" xfId="1" applyNumberFormat="1" applyFont="1" applyFill="1" applyBorder="1" applyAlignment="1">
      <alignment horizontal="right"/>
    </xf>
    <xf numFmtId="170" fontId="9" fillId="2" borderId="89" xfId="8" applyNumberFormat="1" applyFont="1" applyFill="1" applyBorder="1" applyAlignment="1">
      <alignment horizontal="right"/>
    </xf>
    <xf numFmtId="164" fontId="9" fillId="2" borderId="89" xfId="8" applyNumberFormat="1" applyFont="1" applyFill="1" applyBorder="1" applyAlignment="1">
      <alignment horizontal="right"/>
    </xf>
    <xf numFmtId="172" fontId="9" fillId="2" borderId="89" xfId="8" applyNumberFormat="1" applyFont="1" applyFill="1" applyBorder="1" applyAlignment="1">
      <alignment horizontal="right"/>
    </xf>
    <xf numFmtId="49" fontId="8" fillId="2" borderId="87" xfId="8" applyNumberFormat="1" applyFont="1" applyFill="1" applyBorder="1" applyAlignment="1">
      <alignment horizontal="center"/>
    </xf>
    <xf numFmtId="49" fontId="8" fillId="0" borderId="87" xfId="8" applyNumberFormat="1" applyFont="1" applyFill="1" applyBorder="1" applyAlignment="1">
      <alignment horizontal="center" vertical="center"/>
    </xf>
    <xf numFmtId="49" fontId="8" fillId="0" borderId="81" xfId="8" applyNumberFormat="1" applyFont="1" applyFill="1" applyBorder="1" applyAlignment="1">
      <alignment horizontal="center" vertical="center"/>
    </xf>
    <xf numFmtId="3" fontId="8" fillId="0" borderId="42" xfId="17" applyNumberFormat="1" applyFont="1" applyFill="1" applyBorder="1" applyAlignment="1">
      <alignment horizontal="right"/>
    </xf>
    <xf numFmtId="3" fontId="8" fillId="0" borderId="76" xfId="8" applyNumberFormat="1" applyFont="1" applyFill="1" applyBorder="1" applyAlignment="1">
      <alignment horizontal="right"/>
    </xf>
    <xf numFmtId="205" fontId="8" fillId="2" borderId="81" xfId="8" applyNumberFormat="1" applyFont="1" applyFill="1" applyBorder="1" applyAlignment="1">
      <alignment horizontal="right"/>
    </xf>
    <xf numFmtId="179" fontId="12" fillId="0" borderId="0" xfId="8" applyNumberFormat="1" applyFont="1" applyFill="1" applyBorder="1" applyAlignment="1"/>
    <xf numFmtId="17" fontId="50" fillId="4" borderId="37" xfId="8" applyNumberFormat="1" applyFont="1" applyFill="1" applyBorder="1" applyAlignment="1">
      <alignment horizontal="left" vertical="center"/>
    </xf>
    <xf numFmtId="3" fontId="26" fillId="0" borderId="91" xfId="24" applyNumberFormat="1" applyFont="1" applyFill="1" applyBorder="1" applyAlignment="1">
      <alignment horizontal="right" vertical="top"/>
    </xf>
    <xf numFmtId="3" fontId="26" fillId="0" borderId="91" xfId="1" applyNumberFormat="1" applyFont="1" applyFill="1" applyBorder="1" applyAlignment="1">
      <alignment horizontal="right" vertical="top"/>
    </xf>
    <xf numFmtId="3" fontId="26" fillId="0" borderId="91" xfId="24" applyNumberFormat="1" applyFont="1" applyFill="1" applyBorder="1" applyAlignment="1">
      <alignment vertical="top"/>
    </xf>
    <xf numFmtId="3" fontId="27" fillId="0" borderId="91" xfId="1" applyNumberFormat="1" applyFont="1" applyFill="1" applyBorder="1" applyAlignment="1"/>
    <xf numFmtId="3" fontId="27" fillId="0" borderId="91" xfId="30" applyNumberFormat="1" applyFont="1" applyFill="1" applyBorder="1" applyAlignment="1"/>
    <xf numFmtId="43" fontId="27" fillId="0" borderId="91" xfId="7" applyFont="1" applyFill="1" applyBorder="1" applyAlignment="1"/>
    <xf numFmtId="3" fontId="7" fillId="0" borderId="91" xfId="24" applyNumberFormat="1" applyFont="1" applyFill="1" applyBorder="1" applyAlignment="1">
      <alignment horizontal="right" vertical="top"/>
    </xf>
    <xf numFmtId="3" fontId="7" fillId="0" borderId="91" xfId="24" applyNumberFormat="1" applyFont="1" applyFill="1" applyBorder="1" applyAlignment="1">
      <alignment vertical="top"/>
    </xf>
    <xf numFmtId="49" fontId="8" fillId="2" borderId="0" xfId="8" applyNumberFormat="1" applyFont="1" applyFill="1" applyAlignment="1">
      <alignment horizontal="left"/>
    </xf>
    <xf numFmtId="3" fontId="84" fillId="0" borderId="37" xfId="0" applyNumberFormat="1" applyFont="1" applyFill="1" applyBorder="1" applyAlignment="1">
      <alignment horizontal="right"/>
    </xf>
    <xf numFmtId="3" fontId="93" fillId="0" borderId="37" xfId="0" applyNumberFormat="1" applyFont="1" applyFill="1" applyBorder="1" applyAlignment="1">
      <alignment horizontal="right" vertical="center" wrapText="1"/>
    </xf>
    <xf numFmtId="0" fontId="12" fillId="0" borderId="96" xfId="0" applyFont="1" applyFill="1" applyBorder="1" applyAlignment="1">
      <alignment horizontal="left"/>
    </xf>
    <xf numFmtId="0" fontId="12" fillId="0" borderId="97" xfId="0" applyFont="1" applyFill="1" applyBorder="1" applyAlignment="1">
      <alignment horizontal="left"/>
    </xf>
    <xf numFmtId="0" fontId="22" fillId="0" borderId="92" xfId="0" applyFont="1" applyFill="1" applyBorder="1" applyAlignment="1">
      <alignment horizontal="left" vertical="top"/>
    </xf>
    <xf numFmtId="1" fontId="11" fillId="0" borderId="37" xfId="0" applyNumberFormat="1" applyFont="1" applyFill="1" applyBorder="1" applyAlignment="1">
      <alignment wrapText="1"/>
    </xf>
    <xf numFmtId="3" fontId="11" fillId="0" borderId="37" xfId="0" applyNumberFormat="1" applyFont="1" applyFill="1" applyBorder="1" applyAlignment="1">
      <alignment wrapText="1"/>
    </xf>
    <xf numFmtId="0" fontId="11" fillId="0" borderId="37" xfId="0" applyFont="1" applyFill="1" applyBorder="1" applyAlignment="1">
      <alignment wrapText="1"/>
    </xf>
    <xf numFmtId="3" fontId="11" fillId="0" borderId="37" xfId="0" applyNumberFormat="1" applyFont="1" applyFill="1" applyBorder="1" applyAlignment="1"/>
    <xf numFmtId="0" fontId="19" fillId="0" borderId="37" xfId="0" applyFont="1" applyFill="1" applyBorder="1" applyAlignment="1">
      <alignment wrapText="1"/>
    </xf>
    <xf numFmtId="3" fontId="19" fillId="0" borderId="37" xfId="1" applyNumberFormat="1" applyFont="1" applyFill="1" applyBorder="1" applyAlignment="1">
      <alignment wrapText="1"/>
    </xf>
    <xf numFmtId="3" fontId="19" fillId="0" borderId="37" xfId="0" applyNumberFormat="1" applyFont="1" applyFill="1" applyBorder="1" applyAlignment="1">
      <alignment horizontal="right" wrapText="1"/>
    </xf>
    <xf numFmtId="197" fontId="11" fillId="0" borderId="37" xfId="30" applyNumberFormat="1" applyFont="1" applyFill="1" applyBorder="1" applyAlignment="1">
      <alignment horizontal="right"/>
    </xf>
    <xf numFmtId="0" fontId="94" fillId="0" borderId="37" xfId="0" applyFont="1" applyBorder="1" applyAlignment="1">
      <alignment horizontal="left"/>
    </xf>
    <xf numFmtId="3" fontId="94" fillId="0" borderId="37" xfId="0" applyNumberFormat="1" applyFont="1" applyBorder="1" applyAlignment="1">
      <alignment horizontal="right"/>
    </xf>
    <xf numFmtId="0" fontId="11" fillId="0" borderId="37" xfId="0" applyFont="1" applyBorder="1" applyAlignment="1"/>
    <xf numFmtId="0" fontId="11" fillId="0" borderId="0" xfId="0" applyFont="1" applyFill="1" applyAlignment="1">
      <alignment horizontal="center"/>
    </xf>
    <xf numFmtId="179" fontId="11" fillId="0" borderId="10" xfId="1" applyNumberFormat="1" applyFont="1" applyFill="1" applyBorder="1" applyAlignment="1">
      <alignment horizontal="right" vertical="top" wrapText="1"/>
    </xf>
    <xf numFmtId="179" fontId="11" fillId="0" borderId="63" xfId="1" applyNumberFormat="1" applyFont="1" applyFill="1" applyBorder="1" applyAlignment="1">
      <alignment horizontal="right" vertical="top" wrapText="1"/>
    </xf>
    <xf numFmtId="179" fontId="11" fillId="0" borderId="43" xfId="1" applyNumberFormat="1" applyFont="1" applyFill="1" applyBorder="1" applyAlignment="1">
      <alignment horizontal="right" vertical="top" wrapText="1"/>
    </xf>
    <xf numFmtId="0" fontId="11" fillId="0" borderId="10" xfId="1" applyNumberFormat="1" applyFont="1" applyFill="1" applyBorder="1" applyAlignment="1">
      <alignment horizontal="right" vertical="top" wrapText="1"/>
    </xf>
    <xf numFmtId="179" fontId="11" fillId="0" borderId="23" xfId="1" applyNumberFormat="1" applyFont="1" applyFill="1" applyBorder="1" applyAlignment="1">
      <alignment horizontal="right" vertical="top" wrapText="1"/>
    </xf>
    <xf numFmtId="0" fontId="11" fillId="0" borderId="23" xfId="1" applyNumberFormat="1" applyFont="1" applyFill="1" applyBorder="1" applyAlignment="1">
      <alignment horizontal="right" vertical="top" wrapText="1"/>
    </xf>
    <xf numFmtId="0" fontId="11" fillId="0" borderId="62" xfId="1" applyNumberFormat="1" applyFont="1" applyFill="1" applyBorder="1" applyAlignment="1">
      <alignment horizontal="right" vertical="top" wrapText="1"/>
    </xf>
    <xf numFmtId="43" fontId="11" fillId="0" borderId="89" xfId="1" applyFont="1" applyFill="1" applyBorder="1" applyAlignment="1">
      <alignment horizontal="right" vertical="center" wrapText="1"/>
    </xf>
    <xf numFmtId="2" fontId="11" fillId="0" borderId="89" xfId="0" applyNumberFormat="1" applyFont="1" applyBorder="1"/>
    <xf numFmtId="2" fontId="11" fillId="0" borderId="10" xfId="0" applyNumberFormat="1" applyFont="1" applyBorder="1"/>
    <xf numFmtId="3" fontId="95" fillId="0" borderId="0" xfId="0" applyNumberFormat="1" applyFont="1"/>
    <xf numFmtId="4" fontId="96" fillId="0" borderId="0" xfId="0" applyNumberFormat="1" applyFont="1"/>
    <xf numFmtId="3" fontId="9" fillId="0" borderId="89" xfId="8" applyNumberFormat="1" applyFont="1" applyFill="1" applyBorder="1" applyAlignment="1">
      <alignment horizontal="right"/>
    </xf>
    <xf numFmtId="3" fontId="9" fillId="0" borderId="23" xfId="8" applyNumberFormat="1" applyFont="1" applyFill="1" applyBorder="1" applyAlignment="1">
      <alignment horizontal="right"/>
    </xf>
    <xf numFmtId="0" fontId="11" fillId="0" borderId="4" xfId="5" applyFont="1" applyFill="1" applyBorder="1"/>
    <xf numFmtId="1" fontId="11" fillId="0" borderId="4" xfId="5" applyNumberFormat="1" applyFont="1" applyFill="1" applyBorder="1"/>
    <xf numFmtId="177" fontId="8" fillId="2" borderId="98" xfId="8" applyNumberFormat="1" applyFont="1" applyFill="1" applyBorder="1" applyAlignment="1">
      <alignment horizontal="right"/>
    </xf>
    <xf numFmtId="177" fontId="8" fillId="0" borderId="99" xfId="8" applyNumberFormat="1" applyFont="1" applyFill="1" applyBorder="1" applyAlignment="1">
      <alignment horizontal="right"/>
    </xf>
    <xf numFmtId="177" fontId="8" fillId="0" borderId="98" xfId="8" applyNumberFormat="1" applyFont="1" applyFill="1" applyBorder="1" applyAlignment="1">
      <alignment horizontal="right"/>
    </xf>
    <xf numFmtId="179" fontId="8" fillId="2" borderId="98" xfId="8" applyNumberFormat="1" applyFont="1" applyFill="1" applyBorder="1" applyAlignment="1">
      <alignment horizontal="right"/>
    </xf>
    <xf numFmtId="179" fontId="8" fillId="2" borderId="99" xfId="8" applyNumberFormat="1" applyFont="1" applyFill="1" applyBorder="1" applyAlignment="1">
      <alignment horizontal="right"/>
    </xf>
    <xf numFmtId="164" fontId="8" fillId="0" borderId="99" xfId="8" applyNumberFormat="1" applyFont="1" applyFill="1" applyBorder="1" applyAlignment="1">
      <alignment horizontal="right"/>
    </xf>
    <xf numFmtId="175" fontId="8" fillId="9" borderId="99" xfId="8" applyNumberFormat="1" applyFont="1" applyFill="1" applyBorder="1" applyAlignment="1">
      <alignment horizontal="right"/>
    </xf>
    <xf numFmtId="164" fontId="8" fillId="2" borderId="99" xfId="8" applyNumberFormat="1" applyFont="1" applyFill="1" applyBorder="1" applyAlignment="1">
      <alignment horizontal="right"/>
    </xf>
    <xf numFmtId="177" fontId="9" fillId="0" borderId="101" xfId="8" applyNumberFormat="1" applyFont="1" applyFill="1" applyBorder="1" applyAlignment="1">
      <alignment horizontal="right"/>
    </xf>
    <xf numFmtId="177" fontId="9" fillId="0" borderId="94" xfId="8" applyNumberFormat="1" applyFont="1" applyFill="1" applyBorder="1" applyAlignment="1">
      <alignment horizontal="right"/>
    </xf>
    <xf numFmtId="177" fontId="9" fillId="0" borderId="92" xfId="8" applyNumberFormat="1" applyFont="1" applyFill="1" applyBorder="1" applyAlignment="1">
      <alignment horizontal="right"/>
    </xf>
    <xf numFmtId="177" fontId="9" fillId="0" borderId="102" xfId="8" applyNumberFormat="1" applyFont="1" applyFill="1" applyBorder="1" applyAlignment="1">
      <alignment horizontal="right"/>
    </xf>
    <xf numFmtId="0" fontId="9" fillId="2" borderId="94" xfId="8" applyFont="1" applyFill="1" applyBorder="1" applyAlignment="1">
      <alignment vertical="center"/>
    </xf>
    <xf numFmtId="177" fontId="9" fillId="0" borderId="103" xfId="8" applyNumberFormat="1" applyFont="1" applyFill="1" applyBorder="1" applyAlignment="1">
      <alignment horizontal="right"/>
    </xf>
    <xf numFmtId="175" fontId="9" fillId="2" borderId="98" xfId="8" applyNumberFormat="1" applyFont="1" applyFill="1" applyBorder="1" applyAlignment="1">
      <alignment horizontal="right"/>
    </xf>
    <xf numFmtId="177" fontId="8" fillId="2" borderId="100" xfId="8" applyNumberFormat="1" applyFont="1" applyFill="1" applyBorder="1" applyAlignment="1">
      <alignment horizontal="right"/>
    </xf>
    <xf numFmtId="177" fontId="8" fillId="9" borderId="99" xfId="8" applyNumberFormat="1" applyFont="1" applyFill="1" applyBorder="1" applyAlignment="1">
      <alignment horizontal="right"/>
    </xf>
    <xf numFmtId="177" fontId="8" fillId="2" borderId="99" xfId="8" applyNumberFormat="1" applyFont="1" applyFill="1" applyBorder="1" applyAlignment="1">
      <alignment horizontal="right"/>
    </xf>
    <xf numFmtId="49" fontId="8" fillId="2" borderId="98" xfId="8" applyNumberFormat="1" applyFont="1" applyFill="1" applyBorder="1" applyAlignment="1">
      <alignment horizontal="center" vertical="center" wrapText="1"/>
    </xf>
    <xf numFmtId="0" fontId="8" fillId="2" borderId="98" xfId="8" applyFont="1" applyFill="1" applyBorder="1" applyAlignment="1">
      <alignment horizontal="center" vertical="center" wrapText="1"/>
    </xf>
    <xf numFmtId="49" fontId="8" fillId="2" borderId="99" xfId="8" applyNumberFormat="1" applyFont="1" applyFill="1" applyBorder="1" applyAlignment="1">
      <alignment horizontal="left"/>
    </xf>
    <xf numFmtId="164" fontId="8" fillId="2" borderId="98" xfId="8" applyNumberFormat="1" applyFont="1" applyFill="1" applyBorder="1" applyAlignment="1">
      <alignment horizontal="right"/>
    </xf>
    <xf numFmtId="170" fontId="8" fillId="2" borderId="98" xfId="8" applyNumberFormat="1" applyFont="1" applyFill="1" applyBorder="1" applyAlignment="1">
      <alignment horizontal="right"/>
    </xf>
    <xf numFmtId="3" fontId="8" fillId="0" borderId="100" xfId="8" applyNumberFormat="1" applyFont="1" applyFill="1" applyBorder="1" applyAlignment="1">
      <alignment horizontal="right"/>
    </xf>
    <xf numFmtId="164" fontId="8" fillId="9" borderId="99" xfId="8" applyNumberFormat="1" applyFont="1" applyFill="1" applyBorder="1" applyAlignment="1">
      <alignment horizontal="right"/>
    </xf>
    <xf numFmtId="0" fontId="11" fillId="0" borderId="0" xfId="0" applyFont="1"/>
    <xf numFmtId="49" fontId="9" fillId="2" borderId="0" xfId="8" applyNumberFormat="1" applyFont="1" applyFill="1" applyAlignment="1">
      <alignment horizontal="left"/>
    </xf>
    <xf numFmtId="3" fontId="26" fillId="0" borderId="37" xfId="30" applyNumberFormat="1" applyFont="1" applyFill="1" applyBorder="1" applyAlignment="1">
      <alignment horizontal="right" vertical="top"/>
    </xf>
    <xf numFmtId="0" fontId="2" fillId="0" borderId="0" xfId="0" applyFont="1" applyFill="1" applyAlignment="1">
      <alignment horizontal="left" vertical="top" wrapText="1"/>
    </xf>
    <xf numFmtId="200" fontId="62" fillId="3" borderId="37" xfId="0" quotePrefix="1" applyNumberFormat="1" applyFont="1" applyFill="1" applyBorder="1" applyAlignment="1">
      <alignment horizontal="center" vertical="top"/>
    </xf>
    <xf numFmtId="167" fontId="63" fillId="3" borderId="37" xfId="7" applyNumberFormat="1" applyFont="1" applyFill="1" applyBorder="1" applyAlignment="1">
      <alignment horizontal="right" vertical="top"/>
    </xf>
    <xf numFmtId="3" fontId="50" fillId="3" borderId="37" xfId="7" applyNumberFormat="1" applyFont="1" applyFill="1" applyBorder="1" applyAlignment="1">
      <alignment horizontal="right" vertical="top"/>
    </xf>
    <xf numFmtId="197" fontId="63" fillId="3" borderId="37" xfId="0" applyNumberFormat="1" applyFont="1" applyFill="1" applyBorder="1" applyAlignment="1">
      <alignment horizontal="left" vertical="top"/>
    </xf>
    <xf numFmtId="3" fontId="64" fillId="9" borderId="37" xfId="7" applyNumberFormat="1" applyFont="1" applyFill="1" applyBorder="1" applyAlignment="1">
      <alignment horizontal="right" vertical="top"/>
    </xf>
    <xf numFmtId="167" fontId="64" fillId="9" borderId="37" xfId="7" applyNumberFormat="1" applyFont="1" applyFill="1" applyBorder="1" applyAlignment="1">
      <alignment horizontal="right" vertical="top"/>
    </xf>
    <xf numFmtId="3" fontId="62" fillId="3" borderId="37" xfId="7" quotePrefix="1" applyNumberFormat="1" applyFont="1" applyFill="1" applyBorder="1" applyAlignment="1">
      <alignment horizontal="center" vertical="top"/>
    </xf>
    <xf numFmtId="167" fontId="63" fillId="0" borderId="37" xfId="7" applyNumberFormat="1" applyFont="1" applyFill="1" applyBorder="1" applyAlignment="1">
      <alignment horizontal="right" vertical="top"/>
    </xf>
    <xf numFmtId="1" fontId="63" fillId="3" borderId="37" xfId="7" applyNumberFormat="1" applyFont="1" applyFill="1" applyBorder="1" applyAlignment="1">
      <alignment horizontal="right" vertical="top"/>
    </xf>
    <xf numFmtId="3" fontId="27" fillId="3" borderId="37" xfId="7" applyNumberFormat="1" applyFont="1" applyFill="1" applyBorder="1" applyAlignment="1">
      <alignment horizontal="right" vertical="top"/>
    </xf>
    <xf numFmtId="197" fontId="63" fillId="3" borderId="37" xfId="0" applyNumberFormat="1" applyFont="1" applyFill="1" applyBorder="1" applyAlignment="1">
      <alignment horizontal="right" vertical="top"/>
    </xf>
    <xf numFmtId="3" fontId="62" fillId="9" borderId="37" xfId="7" applyNumberFormat="1" applyFont="1" applyFill="1" applyBorder="1" applyAlignment="1">
      <alignment horizontal="center" vertical="top"/>
    </xf>
    <xf numFmtId="3" fontId="62" fillId="9" borderId="37" xfId="7" applyNumberFormat="1" applyFont="1" applyFill="1" applyBorder="1" applyAlignment="1">
      <alignment horizontal="right" vertical="top"/>
    </xf>
    <xf numFmtId="197" fontId="64" fillId="9" borderId="37" xfId="7" applyNumberFormat="1" applyFont="1" applyFill="1" applyBorder="1" applyAlignment="1">
      <alignment horizontal="left" vertical="top"/>
    </xf>
    <xf numFmtId="17" fontId="40" fillId="9" borderId="37" xfId="28" applyNumberFormat="1" applyFont="1" applyFill="1" applyBorder="1" applyAlignment="1">
      <alignment horizontal="center" vertical="center" wrapText="1"/>
    </xf>
    <xf numFmtId="200" fontId="50" fillId="0" borderId="37" xfId="20" applyNumberFormat="1" applyFont="1" applyFill="1" applyBorder="1" applyAlignment="1">
      <alignment horizontal="left" vertical="top"/>
    </xf>
    <xf numFmtId="200" fontId="50" fillId="3" borderId="37" xfId="20" applyNumberFormat="1" applyFont="1" applyFill="1" applyBorder="1" applyAlignment="1">
      <alignment horizontal="left" vertical="top"/>
    </xf>
    <xf numFmtId="3" fontId="62" fillId="9" borderId="37" xfId="7" applyNumberFormat="1" applyFont="1" applyFill="1" applyBorder="1" applyAlignment="1">
      <alignment horizontal="left" vertical="top" wrapText="1"/>
    </xf>
    <xf numFmtId="3" fontId="62" fillId="9" borderId="37" xfId="7" applyNumberFormat="1" applyFont="1" applyFill="1" applyBorder="1" applyAlignment="1">
      <alignment horizontal="left" vertical="top"/>
    </xf>
    <xf numFmtId="200" fontId="50" fillId="0" borderId="37" xfId="0" applyNumberFormat="1" applyFont="1" applyFill="1" applyBorder="1" applyAlignment="1">
      <alignment horizontal="left" vertical="top"/>
    </xf>
    <xf numFmtId="200" fontId="50" fillId="3" borderId="37" xfId="0" applyNumberFormat="1" applyFont="1" applyFill="1" applyBorder="1" applyAlignment="1">
      <alignment horizontal="left" vertical="top"/>
    </xf>
    <xf numFmtId="1" fontId="63" fillId="0" borderId="37" xfId="7" applyNumberFormat="1" applyFont="1" applyFill="1" applyBorder="1" applyAlignment="1">
      <alignment horizontal="right" vertical="top"/>
    </xf>
    <xf numFmtId="200" fontId="62" fillId="0" borderId="37" xfId="20" quotePrefix="1" applyNumberFormat="1" applyFont="1" applyFill="1" applyBorder="1" applyAlignment="1">
      <alignment horizontal="center" vertical="top" wrapText="1"/>
    </xf>
    <xf numFmtId="3" fontId="50" fillId="0" borderId="37" xfId="7" applyNumberFormat="1" applyFont="1" applyFill="1" applyBorder="1" applyAlignment="1">
      <alignment horizontal="right" vertical="top"/>
    </xf>
    <xf numFmtId="1" fontId="65" fillId="3" borderId="37" xfId="7" applyNumberFormat="1" applyFont="1" applyFill="1" applyBorder="1" applyAlignment="1">
      <alignment horizontal="right" vertical="center"/>
    </xf>
    <xf numFmtId="200" fontId="50" fillId="3" borderId="37" xfId="20" applyNumberFormat="1" applyFont="1" applyFill="1" applyBorder="1" applyAlignment="1">
      <alignment horizontal="left" vertical="top" wrapText="1"/>
    </xf>
    <xf numFmtId="3" fontId="62" fillId="0" borderId="37" xfId="7" quotePrefix="1" applyNumberFormat="1" applyFont="1" applyFill="1" applyBorder="1" applyAlignment="1">
      <alignment horizontal="center" vertical="top"/>
    </xf>
    <xf numFmtId="197" fontId="62" fillId="3" borderId="37" xfId="0" quotePrefix="1" applyNumberFormat="1" applyFont="1" applyFill="1" applyBorder="1" applyAlignment="1">
      <alignment horizontal="left" vertical="top"/>
    </xf>
    <xf numFmtId="197" fontId="26" fillId="9" borderId="37" xfId="20" applyNumberFormat="1" applyFont="1" applyFill="1" applyBorder="1" applyAlignment="1">
      <alignment horizontal="center" vertical="center" wrapText="1"/>
    </xf>
    <xf numFmtId="197" fontId="40" fillId="9" borderId="37" xfId="20" applyNumberFormat="1" applyFont="1" applyFill="1" applyBorder="1" applyAlignment="1">
      <alignment horizontal="center" vertical="center" wrapText="1"/>
    </xf>
    <xf numFmtId="197" fontId="66" fillId="9" borderId="37" xfId="20" applyNumberFormat="1" applyFont="1" applyFill="1" applyBorder="1" applyAlignment="1">
      <alignment horizontal="center" vertical="center" wrapText="1"/>
    </xf>
    <xf numFmtId="167" fontId="67" fillId="9" borderId="37" xfId="7" applyNumberFormat="1" applyFont="1" applyFill="1" applyBorder="1" applyAlignment="1">
      <alignment horizontal="right" vertical="top"/>
    </xf>
    <xf numFmtId="3" fontId="68" fillId="9" borderId="37" xfId="7" applyNumberFormat="1" applyFont="1" applyFill="1" applyBorder="1" applyAlignment="1">
      <alignment horizontal="right" vertical="top"/>
    </xf>
    <xf numFmtId="197" fontId="69" fillId="9" borderId="37" xfId="0" applyNumberFormat="1" applyFont="1" applyFill="1" applyBorder="1" applyAlignment="1">
      <alignment horizontal="center" vertical="center" wrapText="1"/>
    </xf>
    <xf numFmtId="167" fontId="31" fillId="0" borderId="37" xfId="7" applyNumberFormat="1" applyFont="1" applyFill="1" applyBorder="1" applyAlignment="1">
      <alignment horizontal="right" vertical="top"/>
    </xf>
    <xf numFmtId="167" fontId="31" fillId="3" borderId="37" xfId="7" applyNumberFormat="1" applyFont="1" applyFill="1" applyBorder="1" applyAlignment="1">
      <alignment horizontal="right" vertical="top"/>
    </xf>
    <xf numFmtId="197" fontId="50" fillId="0" borderId="37" xfId="0" applyNumberFormat="1" applyFont="1" applyFill="1" applyBorder="1" applyAlignment="1">
      <alignment horizontal="right" vertical="top"/>
    </xf>
    <xf numFmtId="200" fontId="26" fillId="0" borderId="37" xfId="20" applyNumberFormat="1" applyFont="1" applyFill="1" applyBorder="1" applyAlignment="1">
      <alignment horizontal="left" vertical="top" wrapText="1"/>
    </xf>
    <xf numFmtId="200" fontId="62" fillId="9" borderId="37" xfId="7" applyNumberFormat="1" applyFont="1" applyFill="1" applyBorder="1" applyAlignment="1">
      <alignment horizontal="left" vertical="top"/>
    </xf>
    <xf numFmtId="197" fontId="66" fillId="9" borderId="37" xfId="0" applyNumberFormat="1" applyFont="1" applyFill="1" applyBorder="1" applyAlignment="1">
      <alignment horizontal="center" vertical="center" wrapText="1"/>
    </xf>
    <xf numFmtId="200" fontId="40" fillId="9" borderId="37" xfId="0" applyNumberFormat="1" applyFont="1" applyFill="1" applyBorder="1" applyAlignment="1">
      <alignment horizontal="center" vertical="center" wrapText="1"/>
    </xf>
    <xf numFmtId="0" fontId="27" fillId="3" borderId="0" xfId="0" applyFont="1" applyFill="1" applyAlignment="1">
      <alignment horizontal="left"/>
    </xf>
    <xf numFmtId="0" fontId="97" fillId="0" borderId="0" xfId="0" applyFont="1" applyFill="1"/>
    <xf numFmtId="17" fontId="73" fillId="9" borderId="37" xfId="28" applyNumberFormat="1" applyFont="1" applyFill="1" applyBorder="1" applyAlignment="1">
      <alignment horizontal="center" vertical="center" wrapText="1"/>
    </xf>
    <xf numFmtId="200" fontId="75" fillId="3" borderId="37" xfId="0" applyNumberFormat="1" applyFont="1" applyFill="1" applyBorder="1" applyAlignment="1">
      <alignment vertical="center"/>
    </xf>
    <xf numFmtId="3" fontId="75" fillId="3" borderId="37" xfId="7" applyNumberFormat="1" applyFont="1" applyFill="1" applyBorder="1" applyAlignment="1">
      <alignment vertical="center"/>
    </xf>
    <xf numFmtId="3" fontId="75" fillId="3" borderId="37" xfId="7" quotePrefix="1" applyNumberFormat="1" applyFont="1" applyFill="1" applyBorder="1" applyAlignment="1">
      <alignment horizontal="center" vertical="center"/>
    </xf>
    <xf numFmtId="3" fontId="75" fillId="3" borderId="37" xfId="7" applyNumberFormat="1" applyFont="1" applyFill="1" applyBorder="1" applyAlignment="1">
      <alignment horizontal="right" vertical="center"/>
    </xf>
    <xf numFmtId="3" fontId="75" fillId="0" borderId="37" xfId="7" applyNumberFormat="1" applyFont="1" applyFill="1" applyBorder="1" applyAlignment="1">
      <alignment horizontal="right" vertical="center"/>
    </xf>
    <xf numFmtId="3" fontId="75" fillId="3" borderId="37" xfId="0" applyNumberFormat="1" applyFont="1" applyFill="1" applyBorder="1" applyAlignment="1">
      <alignment horizontal="right" vertical="center"/>
    </xf>
    <xf numFmtId="3" fontId="65" fillId="3" borderId="37" xfId="7" applyNumberFormat="1" applyFont="1" applyFill="1" applyBorder="1" applyAlignment="1">
      <alignment vertical="center"/>
    </xf>
    <xf numFmtId="3" fontId="65" fillId="3" borderId="37" xfId="7" quotePrefix="1" applyNumberFormat="1" applyFont="1" applyFill="1" applyBorder="1" applyAlignment="1">
      <alignment horizontal="center" vertical="center"/>
    </xf>
    <xf numFmtId="200" fontId="75" fillId="0" borderId="37" xfId="0" applyNumberFormat="1" applyFont="1" applyFill="1" applyBorder="1" applyAlignment="1">
      <alignment vertical="center"/>
    </xf>
    <xf numFmtId="3" fontId="75" fillId="0" borderId="37" xfId="0" applyNumberFormat="1" applyFont="1" applyFill="1" applyBorder="1" applyAlignment="1">
      <alignment horizontal="right" vertical="top"/>
    </xf>
    <xf numFmtId="3" fontId="76" fillId="9" borderId="37" xfId="7" applyNumberFormat="1" applyFont="1" applyFill="1" applyBorder="1" applyAlignment="1">
      <alignment vertical="center"/>
    </xf>
    <xf numFmtId="3" fontId="76" fillId="9" borderId="37" xfId="7" applyNumberFormat="1" applyFont="1" applyFill="1" applyBorder="1" applyAlignment="1">
      <alignment horizontal="right" vertical="center"/>
    </xf>
    <xf numFmtId="186" fontId="76" fillId="9" borderId="37" xfId="7" applyNumberFormat="1" applyFont="1" applyFill="1" applyBorder="1" applyAlignment="1">
      <alignment horizontal="right" vertical="center"/>
    </xf>
    <xf numFmtId="186" fontId="75" fillId="3" borderId="37" xfId="7" applyNumberFormat="1" applyFont="1" applyFill="1" applyBorder="1" applyAlignment="1">
      <alignment horizontal="right" vertical="center"/>
    </xf>
    <xf numFmtId="4" fontId="76" fillId="9" borderId="37" xfId="7" applyNumberFormat="1" applyFont="1" applyFill="1" applyBorder="1" applyAlignment="1">
      <alignment horizontal="right" vertical="center"/>
    </xf>
    <xf numFmtId="3" fontId="75" fillId="0" borderId="37" xfId="7" applyNumberFormat="1" applyFont="1" applyFill="1" applyBorder="1" applyAlignment="1">
      <alignment vertical="center"/>
    </xf>
    <xf numFmtId="3" fontId="75" fillId="3" borderId="37" xfId="29" quotePrefix="1" applyNumberFormat="1" applyFont="1" applyFill="1" applyBorder="1" applyAlignment="1">
      <alignment horizontal="center" vertical="center"/>
    </xf>
    <xf numFmtId="186" fontId="76" fillId="9" borderId="37" xfId="7" applyNumberFormat="1" applyFont="1" applyFill="1" applyBorder="1" applyAlignment="1">
      <alignment horizontal="center" vertical="center"/>
    </xf>
    <xf numFmtId="3" fontId="76" fillId="9" borderId="37" xfId="7" applyNumberFormat="1" applyFont="1" applyFill="1" applyBorder="1" applyAlignment="1">
      <alignment horizontal="center" vertical="center" wrapText="1"/>
    </xf>
    <xf numFmtId="186" fontId="75" fillId="0" borderId="37" xfId="7" applyNumberFormat="1" applyFont="1" applyFill="1" applyBorder="1" applyAlignment="1">
      <alignment horizontal="right" vertical="center"/>
    </xf>
    <xf numFmtId="3" fontId="76" fillId="9" borderId="37" xfId="7" applyNumberFormat="1" applyFont="1" applyFill="1" applyBorder="1" applyAlignment="1">
      <alignment horizontal="center" vertical="center"/>
    </xf>
    <xf numFmtId="3" fontId="50" fillId="3" borderId="37" xfId="0" applyNumberFormat="1" applyFont="1" applyFill="1" applyBorder="1" applyAlignment="1">
      <alignment horizontal="right" vertical="top"/>
    </xf>
    <xf numFmtId="3" fontId="50" fillId="0" borderId="37" xfId="0" applyNumberFormat="1" applyFont="1" applyFill="1" applyBorder="1" applyAlignment="1">
      <alignment horizontal="center" vertical="top"/>
    </xf>
    <xf numFmtId="3" fontId="50" fillId="3" borderId="37" xfId="0" applyNumberFormat="1" applyFont="1" applyFill="1" applyBorder="1" applyAlignment="1">
      <alignment horizontal="center" vertical="top"/>
    </xf>
    <xf numFmtId="200" fontId="62" fillId="9" borderId="37" xfId="0" applyNumberFormat="1" applyFont="1" applyFill="1" applyBorder="1" applyAlignment="1">
      <alignment horizontal="left" vertical="top"/>
    </xf>
    <xf numFmtId="3" fontId="62" fillId="9" borderId="37" xfId="0" applyNumberFormat="1" applyFont="1" applyFill="1" applyBorder="1" applyAlignment="1">
      <alignment horizontal="right" vertical="top"/>
    </xf>
    <xf numFmtId="3" fontId="50" fillId="3" borderId="37" xfId="30" applyNumberFormat="1" applyFont="1" applyFill="1" applyBorder="1" applyAlignment="1">
      <alignment horizontal="left" vertical="top"/>
    </xf>
    <xf numFmtId="200" fontId="50" fillId="0" borderId="37" xfId="20" applyNumberFormat="1" applyFont="1" applyFill="1" applyBorder="1" applyAlignment="1">
      <alignment horizontal="left" vertical="top" wrapText="1"/>
    </xf>
    <xf numFmtId="173" fontId="50" fillId="9" borderId="37" xfId="20" applyFont="1" applyFill="1" applyBorder="1" applyAlignment="1">
      <alignment horizontal="left" vertical="top" wrapText="1"/>
    </xf>
    <xf numFmtId="200" fontId="50" fillId="9" borderId="37" xfId="0" applyNumberFormat="1" applyFont="1" applyFill="1" applyBorder="1" applyAlignment="1">
      <alignment horizontal="left" vertical="top"/>
    </xf>
    <xf numFmtId="3" fontId="50" fillId="9" borderId="37" xfId="0" applyNumberFormat="1" applyFont="1" applyFill="1" applyBorder="1" applyAlignment="1">
      <alignment horizontal="right" vertical="top"/>
    </xf>
    <xf numFmtId="3" fontId="50" fillId="3" borderId="37" xfId="30" applyNumberFormat="1" applyFont="1" applyFill="1" applyBorder="1" applyAlignment="1">
      <alignment horizontal="right" vertical="top"/>
    </xf>
    <xf numFmtId="173" fontId="50" fillId="9" borderId="37" xfId="20" applyFont="1" applyFill="1" applyBorder="1" applyAlignment="1">
      <alignment horizontal="left" vertical="top"/>
    </xf>
    <xf numFmtId="200" fontId="50" fillId="3" borderId="37" xfId="0" applyNumberFormat="1" applyFont="1" applyFill="1" applyBorder="1" applyAlignment="1">
      <alignment horizontal="left" vertical="top" wrapText="1"/>
    </xf>
    <xf numFmtId="4" fontId="50" fillId="3" borderId="37" xfId="0" applyNumberFormat="1" applyFont="1" applyFill="1" applyBorder="1" applyAlignment="1">
      <alignment horizontal="right" vertical="top"/>
    </xf>
    <xf numFmtId="0" fontId="50" fillId="9" borderId="37" xfId="0" applyFont="1" applyFill="1" applyBorder="1" applyAlignment="1">
      <alignment horizontal="left" vertical="top"/>
    </xf>
    <xf numFmtId="173" fontId="50" fillId="3" borderId="37" xfId="20" applyFont="1" applyFill="1" applyBorder="1" applyAlignment="1">
      <alignment horizontal="center" vertical="center"/>
    </xf>
    <xf numFmtId="173" fontId="50" fillId="3" borderId="37" xfId="20" applyFont="1" applyFill="1" applyBorder="1" applyAlignment="1">
      <alignment horizontal="right" vertical="center"/>
    </xf>
    <xf numFmtId="206" fontId="60" fillId="0" borderId="0" xfId="0" applyNumberFormat="1" applyFont="1" applyFill="1"/>
    <xf numFmtId="207" fontId="60" fillId="0" borderId="0" xfId="0" applyNumberFormat="1" applyFont="1" applyFill="1"/>
    <xf numFmtId="206" fontId="60" fillId="0" borderId="0" xfId="0" applyNumberFormat="1" applyFont="1" applyFill="1" applyAlignment="1">
      <alignment horizontal="right"/>
    </xf>
    <xf numFmtId="0" fontId="60" fillId="12" borderId="0" xfId="0" applyFont="1" applyFill="1"/>
    <xf numFmtId="0" fontId="85" fillId="2" borderId="0" xfId="0" applyFont="1" applyFill="1" applyAlignment="1">
      <alignment vertical="center"/>
    </xf>
    <xf numFmtId="0" fontId="80" fillId="0" borderId="0" xfId="0" applyNumberFormat="1" applyFont="1" applyFill="1" applyBorder="1" applyAlignment="1"/>
    <xf numFmtId="167" fontId="86" fillId="0" borderId="0" xfId="1" applyNumberFormat="1" applyFont="1" applyFill="1" applyBorder="1" applyAlignment="1">
      <alignment horizontal="left" vertical="center"/>
    </xf>
    <xf numFmtId="167" fontId="80" fillId="0" borderId="0" xfId="1" applyNumberFormat="1" applyFont="1" applyBorder="1" applyAlignment="1">
      <alignment vertical="center"/>
    </xf>
    <xf numFmtId="0" fontId="11" fillId="3" borderId="0" xfId="0" applyFont="1" applyFill="1" applyAlignment="1"/>
    <xf numFmtId="49" fontId="8" fillId="2" borderId="47" xfId="0" applyNumberFormat="1" applyFont="1" applyFill="1" applyBorder="1" applyAlignment="1">
      <alignment horizontal="center" vertical="center" wrapText="1"/>
    </xf>
    <xf numFmtId="49" fontId="8" fillId="2" borderId="44" xfId="0" applyNumberFormat="1" applyFont="1" applyFill="1" applyBorder="1" applyAlignment="1">
      <alignment horizontal="left"/>
    </xf>
    <xf numFmtId="43" fontId="8" fillId="2" borderId="44" xfId="1" applyFont="1" applyFill="1" applyBorder="1" applyAlignment="1">
      <alignment horizontal="right"/>
    </xf>
    <xf numFmtId="17" fontId="9" fillId="2" borderId="44" xfId="8" applyNumberFormat="1" applyFont="1" applyFill="1" applyBorder="1" applyAlignment="1">
      <alignment horizontal="left"/>
    </xf>
    <xf numFmtId="43" fontId="9" fillId="2" borderId="44" xfId="1" applyFont="1" applyFill="1" applyBorder="1" applyAlignment="1">
      <alignment horizontal="right"/>
    </xf>
    <xf numFmtId="43" fontId="9" fillId="2" borderId="91" xfId="1" applyFont="1" applyFill="1" applyBorder="1" applyAlignment="1">
      <alignment horizontal="right"/>
    </xf>
    <xf numFmtId="43" fontId="9" fillId="2" borderId="37" xfId="1" applyFont="1" applyFill="1" applyBorder="1" applyAlignment="1">
      <alignment horizontal="right"/>
    </xf>
    <xf numFmtId="49" fontId="28" fillId="2" borderId="0" xfId="0" applyNumberFormat="1" applyFont="1" applyFill="1" applyAlignment="1">
      <alignment horizontal="left" wrapText="1"/>
    </xf>
    <xf numFmtId="49" fontId="28" fillId="2" borderId="0" xfId="0" applyNumberFormat="1" applyFont="1" applyFill="1" applyAlignment="1">
      <alignment horizontal="left"/>
    </xf>
    <xf numFmtId="43" fontId="8" fillId="11" borderId="44" xfId="1" applyFont="1" applyFill="1" applyBorder="1" applyAlignment="1">
      <alignment horizontal="right"/>
    </xf>
    <xf numFmtId="49" fontId="8" fillId="2" borderId="51" xfId="0" applyNumberFormat="1" applyFont="1" applyFill="1" applyBorder="1" applyAlignment="1">
      <alignment horizontal="center" vertical="center" wrapText="1"/>
    </xf>
    <xf numFmtId="49" fontId="8" fillId="3" borderId="51" xfId="0" applyNumberFormat="1" applyFont="1" applyFill="1" applyBorder="1" applyAlignment="1">
      <alignment horizontal="left" vertical="top"/>
    </xf>
    <xf numFmtId="3" fontId="19" fillId="10" borderId="44" xfId="1" applyNumberFormat="1" applyFont="1" applyFill="1" applyBorder="1" applyAlignment="1">
      <alignment horizontal="center"/>
    </xf>
    <xf numFmtId="4" fontId="19" fillId="10" borderId="44" xfId="2" applyNumberFormat="1" applyFont="1" applyFill="1" applyBorder="1" applyAlignment="1">
      <alignment horizontal="center"/>
    </xf>
    <xf numFmtId="17" fontId="9" fillId="2" borderId="37" xfId="8" applyNumberFormat="1" applyFont="1" applyFill="1" applyBorder="1" applyAlignment="1">
      <alignment horizontal="left"/>
    </xf>
    <xf numFmtId="3" fontId="9" fillId="3" borderId="37" xfId="0" applyNumberFormat="1" applyFont="1" applyFill="1" applyBorder="1" applyAlignment="1">
      <alignment horizontal="center" vertical="top"/>
    </xf>
    <xf numFmtId="4" fontId="12" fillId="3" borderId="37" xfId="0" applyNumberFormat="1" applyFont="1" applyFill="1" applyBorder="1" applyAlignment="1">
      <alignment horizontal="center" vertical="top"/>
    </xf>
    <xf numFmtId="3" fontId="9" fillId="3" borderId="91" xfId="0" applyNumberFormat="1" applyFont="1" applyFill="1" applyBorder="1" applyAlignment="1">
      <alignment horizontal="center" vertical="top"/>
    </xf>
    <xf numFmtId="4" fontId="12" fillId="3" borderId="91" xfId="0" applyNumberFormat="1" applyFont="1" applyFill="1" applyBorder="1" applyAlignment="1">
      <alignment horizontal="center" vertical="top"/>
    </xf>
    <xf numFmtId="49" fontId="8" fillId="11" borderId="51" xfId="0" applyNumberFormat="1" applyFont="1" applyFill="1" applyBorder="1" applyAlignment="1">
      <alignment horizontal="left" vertical="top"/>
    </xf>
    <xf numFmtId="3" fontId="8" fillId="11" borderId="37" xfId="0" applyNumberFormat="1" applyFont="1" applyFill="1" applyBorder="1" applyAlignment="1">
      <alignment horizontal="center" vertical="top"/>
    </xf>
    <xf numFmtId="4" fontId="8" fillId="11" borderId="37" xfId="0" applyNumberFormat="1" applyFont="1" applyFill="1" applyBorder="1" applyAlignment="1">
      <alignment horizontal="center" vertical="top"/>
    </xf>
    <xf numFmtId="49" fontId="8" fillId="2" borderId="37" xfId="0" applyNumberFormat="1" applyFont="1" applyFill="1" applyBorder="1" applyAlignment="1">
      <alignment horizontal="center" vertical="center" wrapText="1"/>
    </xf>
    <xf numFmtId="49" fontId="8" fillId="3" borderId="37" xfId="0" applyNumberFormat="1" applyFont="1" applyFill="1" applyBorder="1" applyAlignment="1">
      <alignment horizontal="left"/>
    </xf>
    <xf numFmtId="167" fontId="19" fillId="0" borderId="37" xfId="1" applyNumberFormat="1" applyFont="1" applyBorder="1" applyAlignment="1">
      <alignment horizontal="right" wrapText="1"/>
    </xf>
    <xf numFmtId="167" fontId="9" fillId="2" borderId="37" xfId="1" applyNumberFormat="1" applyFont="1" applyFill="1" applyBorder="1" applyAlignment="1">
      <alignment horizontal="right"/>
    </xf>
    <xf numFmtId="167" fontId="11" fillId="0" borderId="37" xfId="1" applyNumberFormat="1" applyFont="1" applyBorder="1" applyAlignment="1">
      <alignment horizontal="right" wrapText="1"/>
    </xf>
    <xf numFmtId="167" fontId="11" fillId="0" borderId="91" xfId="1" applyNumberFormat="1" applyFont="1" applyBorder="1" applyAlignment="1">
      <alignment horizontal="center" wrapText="1"/>
    </xf>
    <xf numFmtId="167" fontId="11" fillId="0" borderId="91" xfId="1" applyNumberFormat="1" applyFont="1" applyFill="1" applyBorder="1" applyAlignment="1">
      <alignment horizontal="center" wrapText="1"/>
    </xf>
    <xf numFmtId="167" fontId="9" fillId="2" borderId="91" xfId="1" applyNumberFormat="1" applyFont="1" applyFill="1" applyBorder="1" applyAlignment="1">
      <alignment horizontal="center"/>
    </xf>
    <xf numFmtId="167" fontId="11" fillId="0" borderId="37" xfId="1" applyNumberFormat="1" applyFont="1" applyBorder="1" applyAlignment="1">
      <alignment horizontal="center" wrapText="1"/>
    </xf>
    <xf numFmtId="167" fontId="11" fillId="0" borderId="37" xfId="1" applyNumberFormat="1" applyFont="1" applyFill="1" applyBorder="1" applyAlignment="1">
      <alignment horizontal="center" wrapText="1"/>
    </xf>
    <xf numFmtId="167" fontId="9" fillId="2" borderId="37" xfId="1" applyNumberFormat="1" applyFont="1" applyFill="1" applyBorder="1" applyAlignment="1">
      <alignment horizontal="center"/>
    </xf>
    <xf numFmtId="43" fontId="9" fillId="2" borderId="0" xfId="1" applyFont="1" applyFill="1" applyAlignment="1">
      <alignment horizontal="left" vertical="center"/>
    </xf>
    <xf numFmtId="167" fontId="9" fillId="2" borderId="37" xfId="1" applyNumberFormat="1" applyFont="1" applyFill="1" applyBorder="1" applyAlignment="1"/>
    <xf numFmtId="17" fontId="13" fillId="0" borderId="37" xfId="0" applyNumberFormat="1" applyFont="1" applyFill="1" applyBorder="1" applyAlignment="1">
      <alignment horizontal="center" vertical="center" wrapText="1"/>
    </xf>
    <xf numFmtId="17" fontId="8" fillId="2" borderId="37" xfId="8" applyNumberFormat="1" applyFont="1" applyFill="1" applyBorder="1" applyAlignment="1">
      <alignment horizontal="center" vertical="center" wrapText="1"/>
    </xf>
    <xf numFmtId="0" fontId="12" fillId="0" borderId="37" xfId="0" applyFont="1" applyFill="1" applyBorder="1" applyAlignment="1">
      <alignment wrapText="1"/>
    </xf>
    <xf numFmtId="167" fontId="12" fillId="0" borderId="37" xfId="1" applyNumberFormat="1" applyFont="1" applyFill="1" applyBorder="1"/>
    <xf numFmtId="167" fontId="12" fillId="0" borderId="37" xfId="1" applyNumberFormat="1" applyFont="1" applyFill="1" applyBorder="1" applyAlignment="1">
      <alignment horizontal="right"/>
    </xf>
    <xf numFmtId="167" fontId="12" fillId="0" borderId="37" xfId="1" applyNumberFormat="1" applyFont="1" applyFill="1" applyBorder="1" applyAlignment="1">
      <alignment wrapText="1"/>
    </xf>
    <xf numFmtId="0" fontId="11" fillId="0" borderId="37" xfId="0" applyFont="1" applyBorder="1" applyAlignment="1">
      <alignment horizontal="right"/>
    </xf>
    <xf numFmtId="167" fontId="11" fillId="0" borderId="37" xfId="1" applyNumberFormat="1" applyFont="1" applyBorder="1"/>
    <xf numFmtId="167" fontId="11" fillId="0" borderId="37" xfId="1" applyNumberFormat="1" applyFont="1" applyFill="1" applyBorder="1" applyAlignment="1"/>
    <xf numFmtId="0" fontId="13" fillId="0" borderId="37" xfId="0" applyFont="1" applyFill="1" applyBorder="1" applyAlignment="1">
      <alignment wrapText="1"/>
    </xf>
    <xf numFmtId="167" fontId="13" fillId="0" borderId="37" xfId="1" applyNumberFormat="1" applyFont="1" applyFill="1" applyBorder="1" applyAlignment="1">
      <alignment horizontal="right"/>
    </xf>
    <xf numFmtId="167" fontId="13" fillId="0" borderId="37" xfId="1" applyNumberFormat="1" applyFont="1" applyFill="1" applyBorder="1" applyAlignment="1">
      <alignment wrapText="1"/>
    </xf>
    <xf numFmtId="3" fontId="19" fillId="0" borderId="37" xfId="0" applyNumberFormat="1" applyFont="1" applyBorder="1" applyAlignment="1">
      <alignment horizontal="right"/>
    </xf>
    <xf numFmtId="201" fontId="13" fillId="0" borderId="37" xfId="0" applyNumberFormat="1" applyFont="1" applyFill="1" applyBorder="1" applyAlignment="1">
      <alignment horizontal="right"/>
    </xf>
    <xf numFmtId="167" fontId="19" fillId="0" borderId="37" xfId="1" applyNumberFormat="1" applyFont="1" applyBorder="1"/>
    <xf numFmtId="0" fontId="12" fillId="0" borderId="0" xfId="0" applyNumberFormat="1" applyFont="1" applyFill="1" applyBorder="1" applyAlignment="1">
      <alignment wrapText="1"/>
    </xf>
    <xf numFmtId="49" fontId="8" fillId="11" borderId="37" xfId="0" applyNumberFormat="1" applyFont="1" applyFill="1" applyBorder="1" applyAlignment="1">
      <alignment horizontal="left"/>
    </xf>
    <xf numFmtId="167" fontId="19" fillId="11" borderId="37" xfId="1" applyNumberFormat="1" applyFont="1" applyFill="1" applyBorder="1" applyAlignment="1">
      <alignment horizontal="right" wrapText="1"/>
    </xf>
    <xf numFmtId="49" fontId="8" fillId="2" borderId="37" xfId="0" applyNumberFormat="1" applyFont="1" applyFill="1" applyBorder="1" applyAlignment="1">
      <alignment horizontal="left" vertical="center" wrapText="1"/>
    </xf>
    <xf numFmtId="49" fontId="8" fillId="2" borderId="37" xfId="0" applyNumberFormat="1" applyFont="1" applyFill="1" applyBorder="1" applyAlignment="1">
      <alignment horizontal="left"/>
    </xf>
    <xf numFmtId="43" fontId="12" fillId="0" borderId="37" xfId="1" applyFont="1" applyFill="1" applyBorder="1" applyAlignment="1">
      <alignment horizontal="left"/>
    </xf>
    <xf numFmtId="43" fontId="9" fillId="2" borderId="37" xfId="1" applyFont="1" applyFill="1" applyBorder="1" applyAlignment="1">
      <alignment horizontal="left"/>
    </xf>
    <xf numFmtId="43" fontId="12" fillId="0" borderId="37" xfId="1" applyNumberFormat="1" applyFont="1" applyFill="1" applyBorder="1" applyAlignment="1">
      <alignment horizontal="left"/>
    </xf>
    <xf numFmtId="0" fontId="13" fillId="0" borderId="0" xfId="8" applyFont="1" applyFill="1" applyAlignment="1">
      <alignment vertical="center"/>
    </xf>
    <xf numFmtId="167" fontId="13" fillId="0" borderId="0" xfId="1" applyNumberFormat="1" applyFont="1" applyFill="1" applyAlignment="1">
      <alignment vertical="center"/>
    </xf>
    <xf numFmtId="0" fontId="13" fillId="0" borderId="37" xfId="32" applyFont="1" applyFill="1" applyBorder="1" applyAlignment="1">
      <alignment vertical="top" wrapText="1"/>
    </xf>
    <xf numFmtId="0" fontId="13" fillId="0" borderId="0" xfId="8" applyFont="1" applyFill="1" applyAlignment="1">
      <alignment vertical="top"/>
    </xf>
    <xf numFmtId="0" fontId="13" fillId="0" borderId="37" xfId="32" applyFont="1" applyFill="1" applyBorder="1" applyAlignment="1">
      <alignment vertical="center"/>
    </xf>
    <xf numFmtId="0" fontId="13" fillId="0" borderId="37" xfId="32" applyFont="1" applyFill="1" applyBorder="1" applyAlignment="1">
      <alignment vertical="center" wrapText="1"/>
    </xf>
    <xf numFmtId="3" fontId="13" fillId="0" borderId="37" xfId="32" applyNumberFormat="1" applyFont="1" applyFill="1" applyBorder="1" applyAlignment="1">
      <alignment vertical="center"/>
    </xf>
    <xf numFmtId="0" fontId="13" fillId="0" borderId="92" xfId="32" applyFont="1" applyFill="1" applyBorder="1" applyAlignment="1">
      <alignment vertical="center"/>
    </xf>
    <xf numFmtId="3" fontId="12" fillId="0" borderId="98" xfId="8" applyNumberFormat="1" applyFont="1" applyFill="1" applyBorder="1" applyAlignment="1">
      <alignment vertical="center"/>
    </xf>
    <xf numFmtId="3" fontId="12" fillId="0" borderId="106" xfId="8" applyNumberFormat="1" applyFont="1" applyFill="1" applyBorder="1" applyAlignment="1">
      <alignment vertical="center"/>
    </xf>
    <xf numFmtId="0" fontId="12" fillId="0" borderId="0" xfId="8" applyFont="1" applyFill="1" applyAlignment="1">
      <alignment vertical="center"/>
    </xf>
    <xf numFmtId="0" fontId="12" fillId="0" borderId="111" xfId="32" applyFont="1" applyFill="1" applyBorder="1" applyAlignment="1">
      <alignment vertical="center"/>
    </xf>
    <xf numFmtId="0" fontId="12" fillId="0" borderId="111" xfId="32" applyFont="1" applyFill="1" applyBorder="1" applyAlignment="1">
      <alignment vertical="center" wrapText="1"/>
    </xf>
    <xf numFmtId="167" fontId="11" fillId="0" borderId="111" xfId="1" applyNumberFormat="1" applyFont="1" applyFill="1" applyBorder="1" applyAlignment="1">
      <alignment vertical="center"/>
    </xf>
    <xf numFmtId="0" fontId="13" fillId="0" borderId="111" xfId="32" applyFont="1" applyFill="1" applyBorder="1" applyAlignment="1">
      <alignment vertical="center" wrapText="1"/>
    </xf>
    <xf numFmtId="167" fontId="40" fillId="0" borderId="111" xfId="1" applyNumberFormat="1" applyFont="1" applyFill="1" applyBorder="1" applyAlignment="1">
      <alignment vertical="center"/>
    </xf>
    <xf numFmtId="1" fontId="12" fillId="0" borderId="111" xfId="32" applyNumberFormat="1" applyFont="1" applyFill="1" applyBorder="1" applyAlignment="1">
      <alignment vertical="center" wrapText="1"/>
    </xf>
    <xf numFmtId="167" fontId="99" fillId="0" borderId="0" xfId="1" applyNumberFormat="1" applyFont="1"/>
    <xf numFmtId="0" fontId="13" fillId="0" borderId="111" xfId="32" applyFont="1" applyFill="1" applyBorder="1" applyAlignment="1">
      <alignment vertical="center"/>
    </xf>
    <xf numFmtId="167" fontId="26" fillId="0" borderId="111" xfId="1" applyNumberFormat="1" applyFont="1" applyFill="1" applyBorder="1" applyAlignment="1">
      <alignment vertical="center"/>
    </xf>
    <xf numFmtId="0" fontId="13" fillId="0" borderId="112" xfId="32" applyFont="1" applyFill="1" applyBorder="1" applyAlignment="1">
      <alignment vertical="center" wrapText="1"/>
    </xf>
    <xf numFmtId="0" fontId="26" fillId="0" borderId="0" xfId="32" applyFont="1" applyFill="1" applyBorder="1" applyAlignment="1">
      <alignment vertical="center"/>
    </xf>
    <xf numFmtId="3" fontId="26" fillId="0" borderId="0" xfId="8" applyNumberFormat="1" applyFont="1" applyFill="1" applyBorder="1" applyAlignment="1">
      <alignment vertical="center"/>
    </xf>
    <xf numFmtId="3" fontId="12" fillId="0" borderId="0" xfId="8" applyNumberFormat="1" applyFont="1" applyFill="1" applyBorder="1" applyAlignment="1">
      <alignment vertical="center"/>
    </xf>
    <xf numFmtId="167" fontId="12" fillId="0" borderId="0" xfId="1" applyNumberFormat="1" applyFont="1" applyFill="1" applyAlignment="1">
      <alignment vertical="center"/>
    </xf>
    <xf numFmtId="0" fontId="26" fillId="0" borderId="0" xfId="8" applyFont="1" applyFill="1" applyAlignment="1">
      <alignment vertical="center"/>
    </xf>
    <xf numFmtId="3" fontId="12" fillId="0" borderId="0" xfId="8" applyNumberFormat="1" applyFont="1" applyFill="1" applyAlignment="1">
      <alignment vertical="center"/>
    </xf>
    <xf numFmtId="49" fontId="19" fillId="0" borderId="44" xfId="0" applyNumberFormat="1" applyFont="1" applyFill="1" applyBorder="1" applyAlignment="1">
      <alignment horizontal="center" vertical="center" wrapText="1"/>
    </xf>
    <xf numFmtId="49" fontId="19" fillId="0" borderId="44" xfId="0" applyNumberFormat="1" applyFont="1" applyFill="1" applyBorder="1" applyAlignment="1">
      <alignment horizontal="left" vertical="center"/>
    </xf>
    <xf numFmtId="167" fontId="19" fillId="0" borderId="44" xfId="1" applyNumberFormat="1" applyFont="1" applyFill="1" applyBorder="1" applyAlignment="1">
      <alignment vertical="top"/>
    </xf>
    <xf numFmtId="167" fontId="11" fillId="0" borderId="44" xfId="1" applyNumberFormat="1" applyFont="1" applyFill="1" applyBorder="1" applyAlignment="1">
      <alignment vertical="top"/>
    </xf>
    <xf numFmtId="167" fontId="11" fillId="0" borderId="44" xfId="1" applyNumberFormat="1" applyFont="1" applyFill="1" applyBorder="1"/>
    <xf numFmtId="167" fontId="11" fillId="0" borderId="44" xfId="1" applyNumberFormat="1" applyFont="1" applyFill="1" applyBorder="1" applyAlignment="1">
      <alignment horizontal="left" vertical="top" wrapText="1"/>
    </xf>
    <xf numFmtId="167" fontId="11" fillId="0" borderId="43" xfId="1" applyNumberFormat="1" applyFont="1" applyFill="1" applyBorder="1" applyAlignment="1">
      <alignment vertical="top"/>
    </xf>
    <xf numFmtId="167" fontId="11" fillId="0" borderId="43" xfId="1" applyNumberFormat="1" applyFont="1" applyFill="1" applyBorder="1"/>
    <xf numFmtId="167" fontId="11" fillId="0" borderId="43" xfId="1" applyNumberFormat="1" applyFont="1" applyFill="1" applyBorder="1" applyAlignment="1">
      <alignment horizontal="left" vertical="top" wrapText="1"/>
    </xf>
    <xf numFmtId="167" fontId="12" fillId="0" borderId="44" xfId="1" applyNumberFormat="1" applyFont="1" applyFill="1" applyBorder="1" applyAlignment="1">
      <alignment horizontal="left" vertical="top" wrapText="1" indent="2"/>
    </xf>
    <xf numFmtId="167" fontId="11" fillId="0" borderId="44" xfId="1" applyNumberFormat="1" applyFont="1" applyFill="1" applyBorder="1" applyAlignment="1">
      <alignment horizontal="left" vertical="top" indent="2"/>
    </xf>
    <xf numFmtId="167" fontId="12" fillId="0" borderId="91" xfId="1" applyNumberFormat="1" applyFont="1" applyFill="1" applyBorder="1" applyAlignment="1">
      <alignment horizontal="left" vertical="top" wrapText="1" indent="2"/>
    </xf>
    <xf numFmtId="167" fontId="11" fillId="0" borderId="91" xfId="1" applyNumberFormat="1" applyFont="1" applyFill="1" applyBorder="1" applyAlignment="1">
      <alignment horizontal="left" vertical="top" indent="2"/>
    </xf>
    <xf numFmtId="167" fontId="11" fillId="0" borderId="91" xfId="1" applyNumberFormat="1" applyFont="1" applyFill="1" applyBorder="1" applyAlignment="1">
      <alignment vertical="top"/>
    </xf>
    <xf numFmtId="167" fontId="12" fillId="0" borderId="111" xfId="1" applyNumberFormat="1" applyFont="1" applyFill="1" applyBorder="1" applyAlignment="1">
      <alignment horizontal="left" vertical="top" wrapText="1" indent="2"/>
    </xf>
    <xf numFmtId="167" fontId="11" fillId="0" borderId="111" xfId="1" applyNumberFormat="1" applyFont="1" applyFill="1" applyBorder="1" applyAlignment="1">
      <alignment horizontal="left" vertical="top" indent="2"/>
    </xf>
    <xf numFmtId="167" fontId="11" fillId="0" borderId="111" xfId="1" applyNumberFormat="1" applyFont="1" applyFill="1" applyBorder="1" applyAlignment="1">
      <alignment vertical="top"/>
    </xf>
    <xf numFmtId="0" fontId="27" fillId="0" borderId="0" xfId="0" applyNumberFormat="1" applyFont="1" applyFill="1" applyBorder="1" applyAlignment="1">
      <alignment horizontal="left" wrapText="1"/>
    </xf>
    <xf numFmtId="0" fontId="27" fillId="0" borderId="0" xfId="0" applyNumberFormat="1" applyFont="1" applyFill="1" applyBorder="1" applyAlignment="1">
      <alignment horizontal="left"/>
    </xf>
    <xf numFmtId="49" fontId="8" fillId="0" borderId="112" xfId="0" applyNumberFormat="1" applyFont="1" applyFill="1" applyBorder="1" applyAlignment="1">
      <alignment vertical="center" wrapText="1"/>
    </xf>
    <xf numFmtId="167" fontId="8" fillId="0" borderId="113" xfId="1" applyNumberFormat="1" applyFont="1" applyFill="1" applyBorder="1" applyAlignment="1">
      <alignment vertical="center" wrapText="1"/>
    </xf>
    <xf numFmtId="49" fontId="8" fillId="0" borderId="113" xfId="0" applyNumberFormat="1" applyFont="1" applyFill="1" applyBorder="1" applyAlignment="1">
      <alignment vertical="center" wrapText="1"/>
    </xf>
    <xf numFmtId="49" fontId="8" fillId="0" borderId="114" xfId="0" applyNumberFormat="1" applyFont="1" applyFill="1" applyBorder="1" applyAlignment="1">
      <alignment vertical="center" wrapText="1"/>
    </xf>
    <xf numFmtId="0" fontId="11" fillId="0" borderId="0" xfId="0" applyFont="1" applyBorder="1" applyAlignment="1">
      <alignment vertical="center"/>
    </xf>
    <xf numFmtId="49" fontId="8" fillId="0" borderId="111" xfId="0" applyNumberFormat="1" applyFont="1" applyFill="1" applyBorder="1" applyAlignment="1">
      <alignment horizontal="left" vertical="center" wrapText="1"/>
    </xf>
    <xf numFmtId="49" fontId="9" fillId="0" borderId="111" xfId="0" applyNumberFormat="1" applyFont="1" applyFill="1" applyBorder="1" applyAlignment="1">
      <alignment horizontal="left" vertical="center" wrapText="1"/>
    </xf>
    <xf numFmtId="167" fontId="12" fillId="0" borderId="111" xfId="1" applyNumberFormat="1" applyFont="1" applyFill="1" applyBorder="1" applyAlignment="1">
      <alignment horizontal="right"/>
    </xf>
    <xf numFmtId="167" fontId="11" fillId="0" borderId="95" xfId="1" applyNumberFormat="1" applyFont="1" applyBorder="1"/>
    <xf numFmtId="167" fontId="11" fillId="0" borderId="37" xfId="1" applyNumberFormat="1" applyFont="1" applyBorder="1" applyAlignment="1">
      <alignment vertical="center"/>
    </xf>
    <xf numFmtId="167" fontId="19" fillId="0" borderId="37" xfId="1" applyNumberFormat="1" applyFont="1" applyBorder="1" applyAlignment="1">
      <alignment vertical="center"/>
    </xf>
    <xf numFmtId="49" fontId="9" fillId="0" borderId="37"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167" fontId="27" fillId="0" borderId="0" xfId="1"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167" fontId="50" fillId="0" borderId="0" xfId="1" applyNumberFormat="1" applyFont="1" applyFill="1" applyBorder="1" applyAlignment="1">
      <alignment horizontal="left" vertical="center"/>
    </xf>
    <xf numFmtId="4" fontId="50" fillId="0" borderId="0" xfId="0" applyNumberFormat="1" applyFont="1" applyFill="1" applyBorder="1" applyAlignment="1">
      <alignment horizontal="left" vertical="center"/>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0" fontId="26" fillId="3" borderId="0" xfId="0" applyFont="1" applyFill="1" applyBorder="1" applyAlignment="1">
      <alignment horizontal="left" vertical="center"/>
    </xf>
    <xf numFmtId="167" fontId="26" fillId="3" borderId="0" xfId="1" applyNumberFormat="1" applyFont="1" applyFill="1" applyBorder="1" applyAlignment="1">
      <alignment horizontal="left" vertical="center"/>
    </xf>
    <xf numFmtId="0" fontId="11" fillId="0" borderId="0" xfId="0" applyNumberFormat="1" applyFont="1" applyFill="1" applyBorder="1" applyAlignment="1">
      <alignment vertical="center"/>
    </xf>
    <xf numFmtId="0" fontId="26" fillId="0" borderId="0" xfId="0" applyFont="1" applyFill="1" applyBorder="1" applyAlignment="1">
      <alignment horizontal="left" vertical="center"/>
    </xf>
    <xf numFmtId="167" fontId="26" fillId="0" borderId="0" xfId="1" applyNumberFormat="1" applyFont="1" applyFill="1" applyBorder="1" applyAlignment="1">
      <alignment horizontal="left" vertical="center"/>
    </xf>
    <xf numFmtId="49" fontId="19" fillId="11" borderId="44" xfId="0" applyNumberFormat="1" applyFont="1" applyFill="1" applyBorder="1" applyAlignment="1">
      <alignment horizontal="left" vertical="center"/>
    </xf>
    <xf numFmtId="167" fontId="19" fillId="11" borderId="44" xfId="1" applyNumberFormat="1" applyFont="1" applyFill="1" applyBorder="1" applyAlignment="1">
      <alignment vertical="top"/>
    </xf>
    <xf numFmtId="168" fontId="13" fillId="0" borderId="37" xfId="20" applyNumberFormat="1" applyFont="1" applyFill="1" applyBorder="1" applyAlignment="1">
      <alignment horizontal="left" vertical="top" wrapText="1"/>
    </xf>
    <xf numFmtId="3" fontId="13" fillId="0" borderId="37" xfId="19" applyNumberFormat="1" applyFont="1" applyFill="1" applyBorder="1" applyAlignment="1">
      <alignment horizontal="right" vertical="top" wrapText="1"/>
    </xf>
    <xf numFmtId="168" fontId="12" fillId="0" borderId="37" xfId="20" applyNumberFormat="1" applyFont="1" applyFill="1" applyBorder="1" applyAlignment="1">
      <alignment horizontal="left" vertical="top" wrapText="1"/>
    </xf>
    <xf numFmtId="3" fontId="12" fillId="0" borderId="37" xfId="19" applyNumberFormat="1" applyFont="1" applyFill="1" applyBorder="1" applyAlignment="1">
      <alignment horizontal="right" vertical="top" wrapText="1"/>
    </xf>
    <xf numFmtId="3" fontId="12" fillId="0" borderId="37" xfId="19" applyNumberFormat="1" applyFont="1" applyBorder="1" applyAlignment="1">
      <alignment horizontal="right" vertical="top" wrapText="1"/>
    </xf>
    <xf numFmtId="3" fontId="12" fillId="0" borderId="91" xfId="19" applyNumberFormat="1" applyFont="1" applyBorder="1" applyAlignment="1">
      <alignment horizontal="right" vertical="top" wrapText="1"/>
    </xf>
    <xf numFmtId="168" fontId="13" fillId="11" borderId="37" xfId="20" applyNumberFormat="1" applyFont="1" applyFill="1" applyBorder="1" applyAlignment="1">
      <alignment horizontal="left" vertical="top" wrapText="1"/>
    </xf>
    <xf numFmtId="3" fontId="13" fillId="11" borderId="37" xfId="19" applyNumberFormat="1" applyFont="1" applyFill="1" applyBorder="1" applyAlignment="1">
      <alignment horizontal="right" vertical="top" wrapText="1"/>
    </xf>
    <xf numFmtId="168" fontId="40" fillId="11" borderId="37" xfId="20" applyNumberFormat="1" applyFont="1" applyFill="1" applyBorder="1" applyAlignment="1">
      <alignment horizontal="left" vertical="top" wrapText="1"/>
    </xf>
    <xf numFmtId="3" fontId="40" fillId="11" borderId="37" xfId="24" applyNumberFormat="1" applyFont="1" applyFill="1" applyBorder="1" applyAlignment="1">
      <alignment horizontal="right" vertical="top"/>
    </xf>
    <xf numFmtId="3" fontId="40" fillId="11" borderId="37" xfId="1" applyNumberFormat="1" applyFont="1" applyFill="1" applyBorder="1" applyAlignment="1">
      <alignment horizontal="right" vertical="top"/>
    </xf>
    <xf numFmtId="3" fontId="54" fillId="11" borderId="37" xfId="24" applyNumberFormat="1" applyFont="1" applyFill="1" applyBorder="1" applyAlignment="1">
      <alignment horizontal="right" vertical="top"/>
    </xf>
    <xf numFmtId="173" fontId="48" fillId="0" borderId="62" xfId="20" applyFont="1" applyFill="1" applyBorder="1" applyAlignment="1">
      <alignment horizontal="centerContinuous" vertical="top"/>
    </xf>
    <xf numFmtId="173" fontId="48" fillId="0" borderId="0" xfId="20" applyFont="1" applyFill="1" applyBorder="1" applyAlignment="1">
      <alignment horizontal="centerContinuous" vertical="top"/>
    </xf>
    <xf numFmtId="49" fontId="8" fillId="0" borderId="0" xfId="0" applyNumberFormat="1" applyFont="1" applyFill="1" applyAlignment="1">
      <alignment horizontal="left" vertical="top"/>
    </xf>
    <xf numFmtId="0" fontId="9" fillId="0" borderId="0" xfId="0" applyFont="1" applyFill="1" applyAlignment="1">
      <alignment horizontal="left" vertical="top"/>
    </xf>
    <xf numFmtId="49" fontId="13" fillId="0" borderId="90" xfId="8" applyNumberFormat="1" applyFont="1" applyFill="1" applyBorder="1" applyAlignment="1">
      <alignment vertical="center" wrapText="1"/>
    </xf>
    <xf numFmtId="0" fontId="9" fillId="0" borderId="0" xfId="0" applyFont="1" applyFill="1" applyAlignment="1">
      <alignment horizontal="left" vertical="top"/>
    </xf>
    <xf numFmtId="166" fontId="8" fillId="0" borderId="37" xfId="0" applyNumberFormat="1" applyFont="1" applyFill="1" applyBorder="1" applyAlignment="1">
      <alignment horizontal="right" vertical="top"/>
    </xf>
    <xf numFmtId="0" fontId="83" fillId="0" borderId="37" xfId="36" applyBorder="1"/>
    <xf numFmtId="49" fontId="13" fillId="0" borderId="90" xfId="8" applyNumberFormat="1" applyFont="1" applyFill="1" applyBorder="1" applyAlignment="1">
      <alignment vertical="center"/>
    </xf>
    <xf numFmtId="0" fontId="19" fillId="5" borderId="37" xfId="0" applyFont="1" applyFill="1" applyBorder="1" applyAlignment="1">
      <alignment horizontal="center" vertical="top"/>
    </xf>
    <xf numFmtId="167" fontId="19" fillId="5" borderId="34" xfId="30" applyNumberFormat="1" applyFont="1" applyFill="1" applyBorder="1" applyAlignment="1">
      <alignment horizontal="center" vertical="top"/>
    </xf>
    <xf numFmtId="167" fontId="19" fillId="5" borderId="35" xfId="30" applyNumberFormat="1" applyFont="1" applyFill="1" applyBorder="1" applyAlignment="1">
      <alignment horizontal="center" vertical="top"/>
    </xf>
    <xf numFmtId="167" fontId="19" fillId="5" borderId="36" xfId="30" applyNumberFormat="1" applyFont="1" applyFill="1" applyBorder="1" applyAlignment="1">
      <alignment horizontal="center" vertical="top"/>
    </xf>
    <xf numFmtId="167" fontId="19" fillId="0" borderId="4" xfId="30" applyNumberFormat="1" applyFont="1" applyBorder="1" applyAlignment="1">
      <alignment horizontal="left" vertical="top"/>
    </xf>
    <xf numFmtId="167" fontId="12" fillId="0" borderId="4" xfId="30" applyNumberFormat="1" applyFont="1" applyBorder="1" applyAlignment="1">
      <alignment horizontal="center" vertical="top"/>
    </xf>
    <xf numFmtId="167" fontId="13" fillId="0" borderId="4" xfId="30" applyNumberFormat="1" applyFont="1" applyBorder="1" applyAlignment="1">
      <alignment horizontal="center" vertical="top"/>
    </xf>
    <xf numFmtId="167" fontId="19" fillId="0" borderId="4" xfId="30" applyNumberFormat="1" applyFont="1" applyFill="1" applyBorder="1" applyAlignment="1">
      <alignment horizontal="left" vertical="top"/>
    </xf>
    <xf numFmtId="3" fontId="11" fillId="0" borderId="37" xfId="1" applyNumberFormat="1" applyFont="1" applyFill="1" applyBorder="1" applyAlignment="1">
      <alignment horizontal="right"/>
    </xf>
    <xf numFmtId="3" fontId="11" fillId="0" borderId="37" xfId="1" applyNumberFormat="1" applyFont="1" applyFill="1" applyBorder="1" applyAlignment="1"/>
    <xf numFmtId="3" fontId="12" fillId="0" borderId="37" xfId="6" applyNumberFormat="1" applyFont="1" applyFill="1" applyBorder="1" applyAlignment="1">
      <alignment horizontal="right"/>
    </xf>
    <xf numFmtId="167" fontId="12" fillId="0" borderId="37" xfId="6" applyNumberFormat="1" applyFont="1" applyFill="1" applyBorder="1" applyAlignment="1">
      <alignment horizontal="right"/>
    </xf>
    <xf numFmtId="167" fontId="11" fillId="0" borderId="37" xfId="0" applyNumberFormat="1" applyFont="1" applyFill="1" applyBorder="1" applyAlignment="1">
      <alignment horizontal="right"/>
    </xf>
    <xf numFmtId="167" fontId="12" fillId="0" borderId="37" xfId="0" applyNumberFormat="1" applyFont="1" applyFill="1" applyBorder="1"/>
    <xf numFmtId="3" fontId="9" fillId="0" borderId="4" xfId="0" applyNumberFormat="1" applyFont="1" applyFill="1" applyBorder="1" applyAlignment="1">
      <alignment vertical="top"/>
    </xf>
    <xf numFmtId="3" fontId="9" fillId="0" borderId="4" xfId="0" applyNumberFormat="1" applyFont="1" applyFill="1" applyBorder="1" applyAlignment="1">
      <alignment horizontal="right" vertical="top"/>
    </xf>
    <xf numFmtId="3" fontId="11" fillId="0" borderId="4"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0" fontId="11" fillId="0" borderId="37" xfId="1" applyNumberFormat="1" applyFont="1" applyBorder="1" applyAlignment="1">
      <alignment horizontal="right"/>
    </xf>
    <xf numFmtId="3" fontId="12" fillId="0" borderId="37" xfId="6" applyNumberFormat="1" applyFont="1" applyBorder="1" applyAlignment="1">
      <alignment horizontal="right" vertical="center"/>
    </xf>
    <xf numFmtId="0" fontId="12" fillId="0" borderId="37" xfId="6" applyFont="1" applyBorder="1" applyAlignment="1">
      <alignment horizontal="right"/>
    </xf>
    <xf numFmtId="167" fontId="11" fillId="0" borderId="37" xfId="1" applyNumberFormat="1" applyFont="1" applyBorder="1" applyAlignment="1">
      <alignment horizontal="right"/>
    </xf>
    <xf numFmtId="49" fontId="21" fillId="0" borderId="0" xfId="0" applyNumberFormat="1" applyFont="1" applyFill="1" applyAlignment="1">
      <alignment horizontal="left"/>
    </xf>
    <xf numFmtId="167" fontId="11" fillId="0" borderId="37" xfId="1" applyNumberFormat="1" applyFont="1" applyBorder="1" applyAlignment="1">
      <alignment horizontal="center" vertical="center"/>
    </xf>
    <xf numFmtId="167" fontId="19" fillId="11" borderId="4" xfId="30" applyNumberFormat="1" applyFont="1" applyFill="1" applyBorder="1" applyAlignment="1">
      <alignment horizontal="left" vertical="top"/>
    </xf>
    <xf numFmtId="3" fontId="11" fillId="11" borderId="37" xfId="0" applyNumberFormat="1" applyFont="1" applyFill="1" applyBorder="1" applyAlignment="1">
      <alignment horizontal="right"/>
    </xf>
    <xf numFmtId="167" fontId="13" fillId="11" borderId="4" xfId="30" applyNumberFormat="1" applyFont="1" applyFill="1" applyBorder="1" applyAlignment="1">
      <alignment horizontal="center" vertical="top"/>
    </xf>
    <xf numFmtId="3" fontId="12" fillId="11" borderId="37" xfId="6" applyNumberFormat="1" applyFont="1" applyFill="1" applyBorder="1" applyAlignment="1">
      <alignment horizontal="right"/>
    </xf>
    <xf numFmtId="3" fontId="11" fillId="11" borderId="37" xfId="1" applyNumberFormat="1" applyFont="1" applyFill="1" applyBorder="1" applyAlignment="1">
      <alignment horizontal="right" vertical="top"/>
    </xf>
    <xf numFmtId="3" fontId="11" fillId="11" borderId="37" xfId="1" applyNumberFormat="1" applyFont="1" applyFill="1" applyBorder="1" applyAlignment="1">
      <alignment horizontal="right"/>
    </xf>
    <xf numFmtId="3" fontId="12" fillId="11" borderId="37" xfId="6" applyNumberFormat="1" applyFont="1" applyFill="1" applyBorder="1" applyAlignment="1">
      <alignment vertical="center"/>
    </xf>
    <xf numFmtId="3" fontId="12" fillId="11" borderId="37" xfId="1" applyNumberFormat="1" applyFont="1" applyFill="1" applyBorder="1" applyAlignment="1">
      <alignment horizontal="right"/>
    </xf>
    <xf numFmtId="3" fontId="12" fillId="11" borderId="37" xfId="1" applyNumberFormat="1" applyFont="1" applyFill="1" applyBorder="1" applyAlignment="1"/>
    <xf numFmtId="3" fontId="11" fillId="11" borderId="37" xfId="1" applyNumberFormat="1" applyFont="1" applyFill="1" applyBorder="1" applyAlignment="1"/>
    <xf numFmtId="167" fontId="19" fillId="11" borderId="4" xfId="30" applyNumberFormat="1" applyFont="1" applyFill="1" applyBorder="1" applyAlignment="1">
      <alignment horizontal="center" vertical="top"/>
    </xf>
    <xf numFmtId="3" fontId="11" fillId="0" borderId="0" xfId="5" applyNumberFormat="1" applyFont="1" applyFill="1" applyBorder="1" applyAlignment="1">
      <alignment horizontal="right" vertical="center" wrapText="1"/>
    </xf>
    <xf numFmtId="208" fontId="94" fillId="0" borderId="37" xfId="0" applyNumberFormat="1" applyFont="1" applyBorder="1" applyAlignment="1">
      <alignment horizontal="left"/>
    </xf>
    <xf numFmtId="0" fontId="94" fillId="0" borderId="37" xfId="0" applyFont="1" applyBorder="1" applyAlignment="1">
      <alignment horizontal="right"/>
    </xf>
    <xf numFmtId="15" fontId="11" fillId="0" borderId="37" xfId="0" applyNumberFormat="1" applyFont="1" applyFill="1" applyBorder="1" applyAlignment="1">
      <alignment horizontal="center" vertical="center"/>
    </xf>
    <xf numFmtId="3" fontId="11" fillId="0" borderId="37" xfId="0" applyNumberFormat="1" applyFont="1" applyBorder="1" applyAlignment="1">
      <alignment horizontal="center" vertical="center"/>
    </xf>
    <xf numFmtId="0" fontId="11" fillId="0" borderId="37" xfId="0" applyNumberFormat="1" applyFont="1" applyBorder="1" applyAlignment="1">
      <alignment horizontal="center" vertical="center"/>
    </xf>
    <xf numFmtId="43" fontId="11" fillId="0" borderId="37" xfId="1" applyNumberFormat="1" applyFont="1" applyBorder="1" applyAlignment="1">
      <alignment horizontal="center" vertical="center"/>
    </xf>
    <xf numFmtId="0" fontId="12" fillId="0" borderId="37" xfId="0" applyFont="1" applyFill="1" applyBorder="1" applyAlignment="1">
      <alignment horizontal="center" vertical="center"/>
    </xf>
    <xf numFmtId="15" fontId="11" fillId="0" borderId="37" xfId="0" applyNumberFormat="1" applyFont="1" applyFill="1" applyBorder="1" applyAlignment="1"/>
    <xf numFmtId="0" fontId="11" fillId="0" borderId="37" xfId="0" applyFont="1" applyFill="1" applyBorder="1" applyAlignment="1"/>
    <xf numFmtId="0" fontId="11" fillId="0" borderId="37" xfId="0" applyFont="1" applyFill="1" applyBorder="1" applyAlignment="1">
      <alignment horizontal="left" vertical="top"/>
    </xf>
    <xf numFmtId="0" fontId="11" fillId="0" borderId="37" xfId="0" applyFont="1" applyBorder="1" applyAlignment="1">
      <alignment horizontal="center"/>
    </xf>
    <xf numFmtId="0" fontId="11" fillId="0" borderId="37" xfId="5" applyFont="1" applyFill="1" applyBorder="1"/>
    <xf numFmtId="43" fontId="11" fillId="0" borderId="119" xfId="1" applyFont="1" applyFill="1" applyBorder="1" applyAlignment="1">
      <alignment horizontal="right" vertical="center" wrapText="1"/>
    </xf>
    <xf numFmtId="43" fontId="11" fillId="0" borderId="62" xfId="1" applyFont="1" applyFill="1" applyBorder="1" applyAlignment="1">
      <alignment horizontal="right" vertical="center" wrapText="1"/>
    </xf>
    <xf numFmtId="43" fontId="11" fillId="0" borderId="31" xfId="1" applyFont="1" applyFill="1" applyBorder="1" applyAlignment="1">
      <alignment horizontal="right" vertical="center" wrapText="1"/>
    </xf>
    <xf numFmtId="167" fontId="11" fillId="0" borderId="119" xfId="1" applyNumberFormat="1" applyFont="1" applyFill="1" applyBorder="1" applyAlignment="1">
      <alignment horizontal="right" vertical="center" wrapText="1"/>
    </xf>
    <xf numFmtId="2" fontId="11" fillId="0" borderId="62" xfId="1" applyNumberFormat="1" applyFont="1" applyFill="1" applyBorder="1" applyAlignment="1">
      <alignment horizontal="right" vertical="center" wrapText="1"/>
    </xf>
    <xf numFmtId="167" fontId="11" fillId="0" borderId="89" xfId="1" applyNumberFormat="1" applyFont="1" applyFill="1" applyBorder="1" applyAlignment="1">
      <alignment horizontal="right" vertical="center" wrapText="1"/>
    </xf>
    <xf numFmtId="167" fontId="11" fillId="0" borderId="10" xfId="1" applyNumberFormat="1" applyFont="1" applyFill="1" applyBorder="1" applyAlignment="1">
      <alignment horizontal="right" vertical="center" wrapText="1"/>
    </xf>
    <xf numFmtId="2" fontId="11" fillId="0" borderId="119" xfId="1" applyNumberFormat="1" applyFont="1" applyFill="1" applyBorder="1" applyAlignment="1">
      <alignment horizontal="right" vertical="center" wrapText="1"/>
    </xf>
    <xf numFmtId="43" fontId="11" fillId="0" borderId="31" xfId="1" applyFont="1" applyFill="1" applyBorder="1" applyAlignment="1">
      <alignment horizontal="right" vertical="top" wrapText="1"/>
    </xf>
    <xf numFmtId="3" fontId="9" fillId="0" borderId="119" xfId="8" applyNumberFormat="1" applyFont="1" applyFill="1" applyBorder="1" applyAlignment="1">
      <alignment horizontal="right"/>
    </xf>
    <xf numFmtId="172" fontId="9" fillId="0" borderId="62" xfId="8" applyNumberFormat="1" applyFont="1" applyFill="1" applyBorder="1" applyAlignment="1">
      <alignment horizontal="right"/>
    </xf>
    <xf numFmtId="3" fontId="9" fillId="0" borderId="31" xfId="8" applyNumberFormat="1" applyFont="1" applyFill="1" applyBorder="1" applyAlignment="1">
      <alignment horizontal="right"/>
    </xf>
    <xf numFmtId="3" fontId="9" fillId="0" borderId="10" xfId="8" applyNumberFormat="1" applyFont="1" applyFill="1" applyBorder="1" applyAlignment="1">
      <alignment horizontal="right"/>
    </xf>
    <xf numFmtId="43" fontId="11" fillId="0" borderId="23" xfId="1" applyNumberFormat="1" applyFont="1" applyFill="1" applyBorder="1" applyAlignment="1">
      <alignment horizontal="right" vertical="center" wrapText="1"/>
    </xf>
    <xf numFmtId="167" fontId="19" fillId="0" borderId="37" xfId="1" applyNumberFormat="1" applyFont="1" applyFill="1" applyBorder="1" applyAlignment="1">
      <alignment vertical="top" wrapText="1"/>
    </xf>
    <xf numFmtId="43" fontId="11" fillId="0" borderId="37" xfId="1" applyFont="1" applyFill="1" applyBorder="1" applyAlignment="1"/>
    <xf numFmtId="202" fontId="19" fillId="0" borderId="37" xfId="1" applyNumberFormat="1" applyFont="1" applyFill="1" applyBorder="1" applyAlignment="1">
      <alignment vertical="top" wrapText="1"/>
    </xf>
    <xf numFmtId="209" fontId="0" fillId="0" borderId="0" xfId="0" applyNumberFormat="1"/>
    <xf numFmtId="0" fontId="36" fillId="3" borderId="37" xfId="20" applyNumberFormat="1" applyFont="1" applyFill="1" applyBorder="1" applyAlignment="1">
      <alignment horizontal="center" vertical="center" wrapText="1"/>
    </xf>
    <xf numFmtId="0" fontId="36" fillId="9" borderId="37" xfId="20" applyNumberFormat="1" applyFont="1" applyFill="1" applyBorder="1" applyAlignment="1">
      <alignment horizontal="center" vertical="center" wrapText="1"/>
    </xf>
    <xf numFmtId="43" fontId="85" fillId="2" borderId="37" xfId="1" applyFont="1" applyFill="1" applyBorder="1" applyAlignment="1">
      <alignment horizontal="right"/>
    </xf>
    <xf numFmtId="167" fontId="102" fillId="0" borderId="37" xfId="1" applyNumberFormat="1" applyFont="1" applyFill="1" applyBorder="1" applyAlignment="1">
      <alignment vertical="top" wrapText="1"/>
    </xf>
    <xf numFmtId="167" fontId="102" fillId="0" borderId="37" xfId="1" applyNumberFormat="1" applyFont="1" applyFill="1" applyBorder="1" applyAlignment="1">
      <alignment vertical="center"/>
    </xf>
    <xf numFmtId="167" fontId="81" fillId="0" borderId="37" xfId="1" applyNumberFormat="1" applyFont="1" applyFill="1" applyBorder="1" applyAlignment="1">
      <alignment vertical="center"/>
    </xf>
    <xf numFmtId="167" fontId="80" fillId="0" borderId="37" xfId="1" applyNumberFormat="1" applyFont="1" applyFill="1" applyBorder="1" applyAlignment="1">
      <alignment vertical="center"/>
    </xf>
    <xf numFmtId="167" fontId="103" fillId="0" borderId="37" xfId="1" applyNumberFormat="1" applyFont="1" applyFill="1" applyBorder="1" applyAlignment="1">
      <alignment vertical="center"/>
    </xf>
    <xf numFmtId="167" fontId="104" fillId="0" borderId="37" xfId="1" applyNumberFormat="1" applyFont="1" applyFill="1" applyBorder="1" applyAlignment="1">
      <alignment vertical="center"/>
    </xf>
    <xf numFmtId="49" fontId="8" fillId="0" borderId="31" xfId="0" applyNumberFormat="1" applyFont="1" applyFill="1" applyBorder="1" applyAlignment="1">
      <alignment vertical="center"/>
    </xf>
    <xf numFmtId="49" fontId="8" fillId="0" borderId="90" xfId="0" applyNumberFormat="1" applyFont="1" applyFill="1" applyBorder="1" applyAlignment="1">
      <alignment vertical="center"/>
    </xf>
    <xf numFmtId="0" fontId="105" fillId="0" borderId="0" xfId="0" applyFont="1" applyFill="1" applyBorder="1" applyAlignment="1">
      <alignment horizontal="left" vertical="center" wrapText="1"/>
    </xf>
    <xf numFmtId="167" fontId="105" fillId="0" borderId="0" xfId="1" applyNumberFormat="1" applyFont="1" applyFill="1" applyBorder="1" applyAlignment="1">
      <alignment horizontal="left" vertical="center" wrapText="1"/>
    </xf>
    <xf numFmtId="0" fontId="104" fillId="3" borderId="0" xfId="0" applyFont="1" applyFill="1" applyBorder="1" applyAlignment="1">
      <alignment horizontal="left" vertical="center"/>
    </xf>
    <xf numFmtId="167" fontId="104" fillId="3" borderId="0" xfId="1" applyNumberFormat="1" applyFont="1" applyFill="1" applyBorder="1" applyAlignment="1">
      <alignment horizontal="left" vertical="center"/>
    </xf>
    <xf numFmtId="0" fontId="104" fillId="0" borderId="0" xfId="0" applyFont="1" applyFill="1" applyBorder="1" applyAlignment="1">
      <alignment horizontal="left" vertical="center"/>
    </xf>
    <xf numFmtId="167" fontId="104" fillId="0" borderId="0" xfId="1" applyNumberFormat="1" applyFont="1" applyFill="1" applyBorder="1" applyAlignment="1">
      <alignment horizontal="left" vertical="center"/>
    </xf>
    <xf numFmtId="3" fontId="26" fillId="0" borderId="37" xfId="19" applyNumberFormat="1" applyFont="1" applyBorder="1" applyAlignment="1">
      <alignment horizontal="right" vertical="top" wrapText="1"/>
    </xf>
    <xf numFmtId="14" fontId="11" fillId="0" borderId="0" xfId="0" applyNumberFormat="1" applyFont="1" applyFill="1"/>
    <xf numFmtId="14" fontId="27" fillId="0" borderId="0" xfId="0" applyNumberFormat="1" applyFont="1"/>
    <xf numFmtId="173" fontId="1" fillId="0" borderId="0" xfId="20" applyFill="1" applyBorder="1"/>
    <xf numFmtId="168" fontId="6" fillId="0" borderId="0" xfId="0" applyNumberFormat="1" applyFont="1" applyFill="1" applyBorder="1" applyAlignment="1">
      <alignment horizontal="left" vertical="center" wrapText="1"/>
    </xf>
    <xf numFmtId="197" fontId="63" fillId="3" borderId="37" xfId="1" applyNumberFormat="1" applyFont="1" applyFill="1" applyBorder="1" applyAlignment="1">
      <alignment horizontal="right" vertical="top"/>
    </xf>
    <xf numFmtId="197" fontId="64" fillId="9" borderId="37" xfId="1" applyNumberFormat="1" applyFont="1" applyFill="1" applyBorder="1" applyAlignment="1">
      <alignment horizontal="right" vertical="top"/>
    </xf>
    <xf numFmtId="1" fontId="63" fillId="3" borderId="37" xfId="1" applyNumberFormat="1" applyFont="1" applyFill="1" applyBorder="1" applyAlignment="1">
      <alignment horizontal="right" vertical="top"/>
    </xf>
    <xf numFmtId="197" fontId="69" fillId="9" borderId="37" xfId="1" applyNumberFormat="1" applyFont="1" applyFill="1" applyBorder="1" applyAlignment="1">
      <alignment horizontal="right" vertical="center" wrapText="1"/>
    </xf>
    <xf numFmtId="197" fontId="31" fillId="0" borderId="37" xfId="1" applyNumberFormat="1" applyFont="1" applyFill="1" applyBorder="1" applyAlignment="1">
      <alignment horizontal="right" vertical="top" wrapText="1"/>
    </xf>
    <xf numFmtId="0" fontId="41" fillId="0" borderId="0" xfId="0" applyFont="1" applyFill="1" applyBorder="1" applyAlignment="1">
      <alignment vertical="center"/>
    </xf>
    <xf numFmtId="197" fontId="50" fillId="3" borderId="37" xfId="1" applyNumberFormat="1" applyFont="1" applyFill="1" applyBorder="1" applyAlignment="1">
      <alignment horizontal="center" vertical="top"/>
    </xf>
    <xf numFmtId="197" fontId="65" fillId="3" borderId="37" xfId="1" applyNumberFormat="1" applyFont="1" applyFill="1" applyBorder="1" applyAlignment="1">
      <alignment horizontal="center" vertical="center"/>
    </xf>
    <xf numFmtId="197" fontId="62" fillId="9" borderId="37" xfId="1" applyNumberFormat="1" applyFont="1" applyFill="1" applyBorder="1" applyAlignment="1">
      <alignment vertical="top"/>
    </xf>
    <xf numFmtId="197" fontId="62" fillId="9" borderId="37" xfId="1" applyNumberFormat="1" applyFont="1" applyFill="1" applyBorder="1" applyAlignment="1">
      <alignment horizontal="right" vertical="top"/>
    </xf>
    <xf numFmtId="197" fontId="50" fillId="3" borderId="37" xfId="1" applyNumberFormat="1" applyFont="1" applyFill="1" applyBorder="1" applyAlignment="1">
      <alignment vertical="top"/>
    </xf>
    <xf numFmtId="197" fontId="50" fillId="0" borderId="37" xfId="1" applyNumberFormat="1" applyFont="1" applyFill="1" applyBorder="1" applyAlignment="1">
      <alignment horizontal="right" vertical="top"/>
    </xf>
    <xf numFmtId="1" fontId="50" fillId="3" borderId="37" xfId="1" applyNumberFormat="1" applyFont="1" applyFill="1" applyBorder="1" applyAlignment="1">
      <alignment horizontal="right" vertical="top"/>
    </xf>
    <xf numFmtId="197" fontId="50" fillId="0" borderId="37" xfId="1" applyNumberFormat="1" applyFont="1" applyFill="1" applyBorder="1" applyAlignment="1">
      <alignment horizontal="center" vertical="top"/>
    </xf>
    <xf numFmtId="197" fontId="50" fillId="3" borderId="37" xfId="1" applyNumberFormat="1" applyFont="1" applyFill="1" applyBorder="1" applyAlignment="1">
      <alignment horizontal="right" vertical="top"/>
    </xf>
    <xf numFmtId="197" fontId="65" fillId="3" borderId="37" xfId="1" applyNumberFormat="1" applyFont="1" applyFill="1" applyBorder="1" applyAlignment="1">
      <alignment vertical="center"/>
    </xf>
    <xf numFmtId="197" fontId="50" fillId="9" borderId="37" xfId="1" applyNumberFormat="1" applyFont="1" applyFill="1" applyBorder="1" applyAlignment="1">
      <alignment vertical="top"/>
    </xf>
    <xf numFmtId="197" fontId="50" fillId="9" borderId="37" xfId="1" applyNumberFormat="1" applyFont="1" applyFill="1" applyBorder="1" applyAlignment="1">
      <alignment horizontal="right" vertical="top"/>
    </xf>
    <xf numFmtId="49" fontId="8" fillId="2" borderId="22" xfId="8" applyNumberFormat="1" applyFont="1" applyFill="1" applyBorder="1" applyAlignment="1">
      <alignment horizontal="center" vertical="center"/>
    </xf>
    <xf numFmtId="164" fontId="9" fillId="2" borderId="22" xfId="8" applyNumberFormat="1" applyFont="1" applyFill="1" applyBorder="1" applyAlignment="1">
      <alignment horizontal="right"/>
    </xf>
    <xf numFmtId="49" fontId="8" fillId="2" borderId="128" xfId="8" applyNumberFormat="1" applyFont="1" applyFill="1" applyBorder="1" applyAlignment="1">
      <alignment horizontal="center"/>
    </xf>
    <xf numFmtId="164" fontId="9" fillId="2" borderId="128" xfId="8" applyNumberFormat="1" applyFont="1" applyFill="1" applyBorder="1" applyAlignment="1">
      <alignment horizontal="right"/>
    </xf>
    <xf numFmtId="164" fontId="9" fillId="0" borderId="128"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72" fontId="9" fillId="2" borderId="37" xfId="8" applyNumberFormat="1" applyFont="1" applyFill="1" applyBorder="1" applyAlignment="1">
      <alignment horizontal="right"/>
    </xf>
    <xf numFmtId="49" fontId="8" fillId="2" borderId="128" xfId="8" applyNumberFormat="1" applyFont="1" applyFill="1" applyBorder="1" applyAlignment="1">
      <alignment horizontal="center"/>
    </xf>
    <xf numFmtId="49" fontId="8" fillId="0" borderId="128" xfId="8" applyNumberFormat="1" applyFont="1" applyFill="1" applyBorder="1" applyAlignment="1">
      <alignment horizontal="center"/>
    </xf>
    <xf numFmtId="177" fontId="9" fillId="2" borderId="128" xfId="8" applyNumberFormat="1" applyFont="1" applyFill="1" applyBorder="1" applyAlignment="1">
      <alignment horizontal="right"/>
    </xf>
    <xf numFmtId="177" fontId="9" fillId="0" borderId="128" xfId="8" applyNumberFormat="1" applyFont="1" applyFill="1" applyBorder="1" applyAlignment="1">
      <alignment horizontal="right"/>
    </xf>
    <xf numFmtId="178" fontId="9" fillId="2" borderId="128" xfId="8" applyNumberFormat="1" applyFont="1" applyFill="1" applyBorder="1" applyAlignment="1">
      <alignment horizontal="right"/>
    </xf>
    <xf numFmtId="178" fontId="9" fillId="0" borderId="128" xfId="8" applyNumberFormat="1" applyFont="1" applyFill="1" applyBorder="1" applyAlignment="1">
      <alignment horizontal="right"/>
    </xf>
    <xf numFmtId="177"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79" fontId="9" fillId="2" borderId="37" xfId="8" applyNumberFormat="1" applyFont="1" applyFill="1" applyBorder="1" applyAlignment="1">
      <alignment horizontal="right"/>
    </xf>
    <xf numFmtId="0" fontId="9" fillId="2" borderId="0" xfId="8" applyFont="1" applyFill="1" applyAlignment="1">
      <alignment vertical="top"/>
    </xf>
    <xf numFmtId="0" fontId="9" fillId="0" borderId="0" xfId="8" applyFont="1" applyFill="1" applyAlignment="1">
      <alignment vertical="top"/>
    </xf>
    <xf numFmtId="0" fontId="8" fillId="2" borderId="0" xfId="8" applyFont="1" applyFill="1" applyAlignment="1">
      <alignment vertical="top"/>
    </xf>
    <xf numFmtId="0" fontId="27" fillId="0" borderId="37" xfId="8" applyNumberFormat="1" applyFont="1" applyFill="1" applyBorder="1" applyAlignment="1">
      <alignment horizontal="center" vertical="top"/>
    </xf>
    <xf numFmtId="3" fontId="27" fillId="0" borderId="37" xfId="8" applyNumberFormat="1" applyFont="1" applyFill="1" applyBorder="1" applyAlignment="1">
      <alignment horizontal="right" vertical="top"/>
    </xf>
    <xf numFmtId="4" fontId="27" fillId="0" borderId="37" xfId="8" applyNumberFormat="1" applyFont="1" applyFill="1" applyBorder="1" applyAlignment="1">
      <alignment horizontal="right" vertical="top"/>
    </xf>
    <xf numFmtId="180" fontId="27" fillId="0" borderId="37" xfId="8" applyNumberFormat="1" applyFont="1" applyFill="1" applyBorder="1" applyAlignment="1">
      <alignment horizontal="right" vertical="top"/>
    </xf>
    <xf numFmtId="2" fontId="27" fillId="0" borderId="37" xfId="8" applyNumberFormat="1" applyFont="1" applyFill="1" applyBorder="1" applyAlignment="1">
      <alignment horizontal="right" vertical="top"/>
    </xf>
    <xf numFmtId="49" fontId="13" fillId="0" borderId="0" xfId="8" applyNumberFormat="1" applyFont="1" applyFill="1" applyAlignment="1">
      <alignment vertical="center"/>
    </xf>
    <xf numFmtId="49" fontId="8" fillId="2" borderId="128" xfId="8" applyNumberFormat="1" applyFont="1" applyFill="1" applyBorder="1" applyAlignment="1">
      <alignment horizontal="center" vertical="top" wrapText="1"/>
    </xf>
    <xf numFmtId="0" fontId="8" fillId="2" borderId="76" xfId="8" applyFont="1" applyFill="1" applyBorder="1" applyAlignment="1">
      <alignment horizontal="center" vertical="top" wrapText="1"/>
    </xf>
    <xf numFmtId="49" fontId="8" fillId="2" borderId="76" xfId="8" applyNumberFormat="1" applyFont="1" applyFill="1" applyBorder="1" applyAlignment="1">
      <alignment horizontal="center" vertical="top" wrapText="1"/>
    </xf>
    <xf numFmtId="0" fontId="8" fillId="0" borderId="76" xfId="8" applyFont="1" applyFill="1" applyBorder="1" applyAlignment="1">
      <alignment horizontal="center" vertical="top" wrapText="1"/>
    </xf>
    <xf numFmtId="49" fontId="28" fillId="2" borderId="128" xfId="8" applyNumberFormat="1" applyFont="1" applyFill="1" applyBorder="1" applyAlignment="1">
      <alignment horizontal="left" vertical="center" wrapText="1"/>
    </xf>
    <xf numFmtId="0" fontId="27" fillId="0" borderId="131" xfId="8" applyNumberFormat="1" applyFont="1" applyFill="1" applyBorder="1" applyAlignment="1">
      <alignment horizontal="center" vertical="top"/>
    </xf>
    <xf numFmtId="2" fontId="29" fillId="0" borderId="131" xfId="8" applyNumberFormat="1" applyFont="1" applyBorder="1" applyAlignment="1">
      <alignment vertical="top"/>
    </xf>
    <xf numFmtId="3" fontId="27" fillId="0" borderId="131" xfId="8" applyNumberFormat="1" applyFont="1" applyFill="1" applyBorder="1" applyAlignment="1">
      <alignment horizontal="right" vertical="top"/>
    </xf>
    <xf numFmtId="4" fontId="27" fillId="0" borderId="131" xfId="8" applyNumberFormat="1" applyFont="1" applyFill="1" applyBorder="1" applyAlignment="1">
      <alignment horizontal="center" vertical="top"/>
    </xf>
    <xf numFmtId="4" fontId="27" fillId="0" borderId="131" xfId="8" applyNumberFormat="1" applyFont="1" applyFill="1" applyBorder="1" applyAlignment="1">
      <alignment horizontal="right" vertical="top"/>
    </xf>
    <xf numFmtId="180" fontId="27" fillId="0" borderId="131" xfId="8" applyNumberFormat="1" applyFont="1" applyFill="1" applyBorder="1" applyAlignment="1">
      <alignment horizontal="right" vertical="top"/>
    </xf>
    <xf numFmtId="2" fontId="27" fillId="0" borderId="131" xfId="8" applyNumberFormat="1" applyFont="1" applyFill="1" applyBorder="1" applyAlignment="1">
      <alignment horizontal="right" vertical="top"/>
    </xf>
    <xf numFmtId="0" fontId="27" fillId="0" borderId="0" xfId="8" applyNumberFormat="1" applyFont="1" applyFill="1" applyBorder="1" applyAlignment="1">
      <alignment horizontal="center" vertical="top"/>
    </xf>
    <xf numFmtId="49" fontId="28" fillId="2" borderId="0" xfId="8" applyNumberFormat="1" applyFont="1" applyFill="1" applyBorder="1" applyAlignment="1">
      <alignment horizontal="left" vertical="center" wrapText="1"/>
    </xf>
    <xf numFmtId="3" fontId="27" fillId="0" borderId="0" xfId="8" applyNumberFormat="1" applyFont="1" applyFill="1" applyBorder="1" applyAlignment="1">
      <alignment horizontal="right" vertical="top"/>
    </xf>
    <xf numFmtId="4" fontId="27" fillId="0" borderId="0" xfId="8" applyNumberFormat="1" applyFont="1" applyFill="1" applyBorder="1" applyAlignment="1">
      <alignment horizontal="right" vertical="top"/>
    </xf>
    <xf numFmtId="180" fontId="27" fillId="0" borderId="0" xfId="8" applyNumberFormat="1" applyFont="1" applyFill="1" applyBorder="1" applyAlignment="1">
      <alignment horizontal="right" vertical="top"/>
    </xf>
    <xf numFmtId="2" fontId="27" fillId="0" borderId="0" xfId="8" applyNumberFormat="1" applyFont="1" applyFill="1" applyBorder="1" applyAlignment="1">
      <alignment horizontal="right" vertical="top"/>
    </xf>
    <xf numFmtId="0" fontId="27" fillId="0" borderId="37" xfId="8" applyNumberFormat="1" applyFont="1" applyFill="1" applyBorder="1" applyAlignment="1">
      <alignment horizontal="center" vertical="top"/>
    </xf>
    <xf numFmtId="3" fontId="27" fillId="0" borderId="37" xfId="8" applyNumberFormat="1" applyFont="1" applyFill="1" applyBorder="1" applyAlignment="1">
      <alignment horizontal="right" vertical="top"/>
    </xf>
    <xf numFmtId="4" fontId="27" fillId="0" borderId="37" xfId="8" applyNumberFormat="1" applyFont="1" applyFill="1" applyBorder="1" applyAlignment="1">
      <alignment horizontal="right" vertical="top"/>
    </xf>
    <xf numFmtId="180" fontId="27" fillId="0" borderId="37" xfId="8" applyNumberFormat="1" applyFont="1" applyFill="1" applyBorder="1" applyAlignment="1">
      <alignment horizontal="right" vertical="top"/>
    </xf>
    <xf numFmtId="2" fontId="27" fillId="0" borderId="37" xfId="8" applyNumberFormat="1" applyFont="1" applyFill="1" applyBorder="1" applyAlignment="1">
      <alignment horizontal="right" vertical="top"/>
    </xf>
    <xf numFmtId="49" fontId="30" fillId="2" borderId="0" xfId="8" applyNumberFormat="1" applyFont="1" applyFill="1" applyAlignment="1">
      <alignment horizontal="left" vertical="center"/>
    </xf>
    <xf numFmtId="49" fontId="28" fillId="2" borderId="128" xfId="8" applyNumberFormat="1" applyFont="1" applyFill="1" applyBorder="1" applyAlignment="1">
      <alignment horizontal="left" vertical="center" wrapText="1"/>
    </xf>
    <xf numFmtId="49" fontId="30" fillId="2" borderId="128" xfId="8" applyNumberFormat="1" applyFont="1" applyFill="1" applyBorder="1" applyAlignment="1">
      <alignment horizontal="center" vertical="top" wrapText="1"/>
    </xf>
    <xf numFmtId="0" fontId="30" fillId="2" borderId="128" xfId="8" applyFont="1" applyFill="1" applyBorder="1" applyAlignment="1">
      <alignment horizontal="center" vertical="top" wrapText="1"/>
    </xf>
    <xf numFmtId="0" fontId="0" fillId="0" borderId="0" xfId="0"/>
    <xf numFmtId="0" fontId="33" fillId="2" borderId="0" xfId="8" applyFont="1" applyFill="1" applyBorder="1" applyAlignment="1">
      <alignment horizontal="center" vertical="center"/>
    </xf>
    <xf numFmtId="49" fontId="33" fillId="2" borderId="0" xfId="8" applyNumberFormat="1" applyFont="1" applyFill="1" applyBorder="1" applyAlignment="1">
      <alignment horizontal="left" vertical="center"/>
    </xf>
    <xf numFmtId="164" fontId="33" fillId="2" borderId="0" xfId="8" applyNumberFormat="1" applyFont="1" applyFill="1" applyBorder="1" applyAlignment="1">
      <alignment horizontal="left" vertical="center"/>
    </xf>
    <xf numFmtId="181" fontId="33" fillId="2" borderId="0" xfId="10" applyNumberFormat="1" applyFont="1" applyFill="1" applyBorder="1" applyAlignment="1">
      <alignment horizontal="left" vertical="center"/>
    </xf>
    <xf numFmtId="0" fontId="33" fillId="2" borderId="0" xfId="8" applyFont="1" applyFill="1" applyBorder="1" applyAlignment="1">
      <alignment horizontal="left" vertical="center"/>
    </xf>
    <xf numFmtId="0" fontId="33" fillId="2" borderId="37" xfId="8" applyFont="1" applyFill="1" applyBorder="1" applyAlignment="1">
      <alignment horizontal="center" vertical="center"/>
    </xf>
    <xf numFmtId="49" fontId="33" fillId="2" borderId="37" xfId="8" applyNumberFormat="1" applyFont="1" applyFill="1" applyBorder="1" applyAlignment="1">
      <alignment horizontal="left" vertical="center"/>
    </xf>
    <xf numFmtId="164" fontId="33" fillId="2" borderId="37" xfId="8" applyNumberFormat="1" applyFont="1" applyFill="1" applyBorder="1" applyAlignment="1">
      <alignment horizontal="left" vertical="center"/>
    </xf>
    <xf numFmtId="181" fontId="33" fillId="2" borderId="37" xfId="10" applyNumberFormat="1" applyFont="1" applyFill="1" applyBorder="1" applyAlignment="1">
      <alignment horizontal="left" vertical="center"/>
    </xf>
    <xf numFmtId="0" fontId="33" fillId="2" borderId="37" xfId="8" applyFont="1" applyFill="1" applyBorder="1" applyAlignment="1">
      <alignment horizontal="left" vertical="center"/>
    </xf>
    <xf numFmtId="49" fontId="8" fillId="2" borderId="76" xfId="8" applyNumberFormat="1" applyFont="1" applyFill="1" applyBorder="1" applyAlignment="1">
      <alignment horizontal="center" vertical="center" wrapText="1"/>
    </xf>
    <xf numFmtId="49" fontId="8" fillId="2" borderId="20" xfId="8" applyNumberFormat="1" applyFont="1" applyFill="1" applyBorder="1" applyAlignment="1">
      <alignment vertical="center"/>
    </xf>
    <xf numFmtId="0" fontId="33" fillId="2" borderId="128" xfId="8" applyFont="1" applyFill="1" applyBorder="1" applyAlignment="1">
      <alignment horizontal="center" vertical="center"/>
    </xf>
    <xf numFmtId="49" fontId="33" fillId="2" borderId="128" xfId="8" applyNumberFormat="1" applyFont="1" applyFill="1" applyBorder="1" applyAlignment="1">
      <alignment horizontal="left" vertical="center"/>
    </xf>
    <xf numFmtId="0" fontId="33" fillId="2" borderId="76" xfId="8" applyFont="1" applyFill="1" applyBorder="1" applyAlignment="1">
      <alignment horizontal="center" vertical="center"/>
    </xf>
    <xf numFmtId="49" fontId="33" fillId="2" borderId="76" xfId="8" applyNumberFormat="1" applyFont="1" applyFill="1" applyBorder="1" applyAlignment="1">
      <alignment horizontal="left" vertical="center"/>
    </xf>
    <xf numFmtId="164" fontId="33" fillId="2" borderId="128" xfId="8" applyNumberFormat="1" applyFont="1" applyFill="1" applyBorder="1" applyAlignment="1">
      <alignment horizontal="left" vertical="center"/>
    </xf>
    <xf numFmtId="181" fontId="33" fillId="2" borderId="128" xfId="10" applyNumberFormat="1" applyFont="1" applyFill="1" applyBorder="1" applyAlignment="1">
      <alignment horizontal="left" vertical="center"/>
    </xf>
    <xf numFmtId="0" fontId="33" fillId="2" borderId="128" xfId="8" applyFont="1" applyFill="1" applyBorder="1" applyAlignment="1">
      <alignment horizontal="left" vertical="center"/>
    </xf>
    <xf numFmtId="164" fontId="33" fillId="2" borderId="76" xfId="8" applyNumberFormat="1" applyFont="1" applyFill="1" applyBorder="1" applyAlignment="1">
      <alignment horizontal="left" vertical="center"/>
    </xf>
    <xf numFmtId="181" fontId="33" fillId="2" borderId="76" xfId="10" applyNumberFormat="1" applyFont="1" applyFill="1" applyBorder="1" applyAlignment="1">
      <alignment horizontal="left" vertical="center"/>
    </xf>
    <xf numFmtId="0" fontId="33" fillId="2" borderId="76" xfId="8" applyFont="1" applyFill="1" applyBorder="1" applyAlignment="1">
      <alignment horizontal="left" vertical="center"/>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64" fontId="9" fillId="0" borderId="37" xfId="8" applyNumberFormat="1" applyFont="1" applyFill="1" applyBorder="1" applyAlignment="1">
      <alignment horizontal="right"/>
    </xf>
    <xf numFmtId="182" fontId="9" fillId="2" borderId="37" xfId="8" applyNumberFormat="1" applyFont="1" applyFill="1" applyBorder="1" applyAlignment="1">
      <alignment horizontal="right"/>
    </xf>
    <xf numFmtId="182" fontId="9" fillId="0" borderId="37" xfId="8" applyNumberFormat="1" applyFont="1" applyFill="1" applyBorder="1" applyAlignment="1">
      <alignment horizontal="right"/>
    </xf>
    <xf numFmtId="183"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64" fontId="9" fillId="0" borderId="37" xfId="8" applyNumberFormat="1" applyFont="1" applyFill="1" applyBorder="1" applyAlignment="1">
      <alignment horizontal="right"/>
    </xf>
    <xf numFmtId="179" fontId="9"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177" fontId="9" fillId="0" borderId="37" xfId="8" applyNumberFormat="1" applyFont="1" applyFill="1" applyBorder="1" applyAlignment="1">
      <alignment horizontal="right"/>
    </xf>
    <xf numFmtId="0" fontId="9" fillId="2" borderId="37" xfId="8" applyFont="1" applyFill="1" applyBorder="1" applyAlignment="1">
      <alignment vertical="center"/>
    </xf>
    <xf numFmtId="177" fontId="9" fillId="0" borderId="38" xfId="8" applyNumberFormat="1" applyFont="1" applyFill="1" applyBorder="1" applyAlignment="1">
      <alignment horizontal="right"/>
    </xf>
    <xf numFmtId="177" fontId="9" fillId="0" borderId="40" xfId="8" applyNumberFormat="1" applyFont="1" applyFill="1" applyBorder="1" applyAlignment="1">
      <alignment horizontal="right"/>
    </xf>
    <xf numFmtId="0" fontId="9" fillId="2" borderId="40" xfId="8" applyFont="1" applyFill="1" applyBorder="1" applyAlignment="1">
      <alignment vertical="center"/>
    </xf>
    <xf numFmtId="177" fontId="9" fillId="0" borderId="129" xfId="8" applyNumberFormat="1" applyFont="1" applyFill="1" applyBorder="1" applyAlignment="1">
      <alignment horizontal="right"/>
    </xf>
    <xf numFmtId="177" fontId="9" fillId="0" borderId="75" xfId="8" applyNumberFormat="1" applyFont="1" applyFill="1" applyBorder="1" applyAlignment="1">
      <alignment horizontal="right"/>
    </xf>
    <xf numFmtId="177" fontId="9" fillId="0" borderId="37" xfId="8" applyNumberFormat="1" applyFont="1" applyFill="1" applyBorder="1" applyAlignment="1">
      <alignment horizontal="right"/>
    </xf>
    <xf numFmtId="0" fontId="9" fillId="2" borderId="37" xfId="8" applyFont="1" applyFill="1" applyBorder="1" applyAlignment="1">
      <alignment vertical="center"/>
    </xf>
    <xf numFmtId="177" fontId="9" fillId="0" borderId="38" xfId="8" applyNumberFormat="1" applyFont="1" applyFill="1" applyBorder="1" applyAlignment="1">
      <alignment horizontal="right"/>
    </xf>
    <xf numFmtId="177" fontId="9" fillId="0" borderId="40" xfId="8" applyNumberFormat="1" applyFont="1" applyFill="1" applyBorder="1" applyAlignment="1">
      <alignment horizontal="right"/>
    </xf>
    <xf numFmtId="0" fontId="9" fillId="2" borderId="40" xfId="8" applyFont="1" applyFill="1" applyBorder="1" applyAlignment="1">
      <alignment vertical="center"/>
    </xf>
    <xf numFmtId="177" fontId="9" fillId="0" borderId="129" xfId="8" applyNumberFormat="1" applyFont="1" applyFill="1" applyBorder="1" applyAlignment="1">
      <alignment horizontal="right"/>
    </xf>
    <xf numFmtId="177" fontId="9" fillId="0" borderId="75" xfId="8" applyNumberFormat="1" applyFont="1" applyFill="1" applyBorder="1" applyAlignment="1">
      <alignment horizontal="right"/>
    </xf>
    <xf numFmtId="177" fontId="8" fillId="0" borderId="76" xfId="8" applyNumberFormat="1" applyFont="1" applyFill="1" applyBorder="1" applyAlignment="1">
      <alignment horizontal="right"/>
    </xf>
    <xf numFmtId="177" fontId="8" fillId="0" borderId="77" xfId="8" applyNumberFormat="1" applyFont="1" applyFill="1" applyBorder="1" applyAlignment="1">
      <alignment horizontal="right"/>
    </xf>
    <xf numFmtId="177" fontId="8" fillId="0" borderId="105" xfId="8" applyNumberFormat="1" applyFont="1" applyFill="1" applyBorder="1" applyAlignment="1">
      <alignment horizontal="right"/>
    </xf>
    <xf numFmtId="177" fontId="8" fillId="0" borderId="75" xfId="8" applyNumberFormat="1" applyFont="1" applyFill="1" applyBorder="1" applyAlignment="1">
      <alignment horizontal="right"/>
    </xf>
    <xf numFmtId="1" fontId="8" fillId="0" borderId="105" xfId="8" applyNumberFormat="1" applyFont="1" applyFill="1" applyBorder="1" applyAlignment="1">
      <alignment horizontal="right"/>
    </xf>
    <xf numFmtId="1" fontId="8" fillId="0" borderId="76" xfId="8" applyNumberFormat="1" applyFont="1" applyFill="1" applyBorder="1" applyAlignment="1">
      <alignment horizontal="right"/>
    </xf>
    <xf numFmtId="177" fontId="8" fillId="0" borderId="78" xfId="8" applyNumberFormat="1" applyFont="1" applyFill="1" applyBorder="1" applyAlignment="1">
      <alignment horizontal="right"/>
    </xf>
    <xf numFmtId="177" fontId="8" fillId="0" borderId="76" xfId="8" applyNumberFormat="1" applyFont="1" applyFill="1" applyBorder="1" applyAlignment="1">
      <alignment horizontal="right"/>
    </xf>
    <xf numFmtId="177" fontId="8" fillId="0" borderId="77" xfId="8" applyNumberFormat="1" applyFont="1" applyFill="1" applyBorder="1" applyAlignment="1">
      <alignment horizontal="right"/>
    </xf>
    <xf numFmtId="177" fontId="8" fillId="0" borderId="129" xfId="8" applyNumberFormat="1" applyFont="1" applyFill="1" applyBorder="1" applyAlignment="1">
      <alignment horizontal="right"/>
    </xf>
    <xf numFmtId="177" fontId="8" fillId="0" borderId="105" xfId="8" applyNumberFormat="1" applyFont="1" applyFill="1" applyBorder="1" applyAlignment="1">
      <alignment horizontal="right"/>
    </xf>
    <xf numFmtId="177" fontId="8" fillId="0" borderId="75" xfId="8" applyNumberFormat="1" applyFont="1" applyFill="1" applyBorder="1" applyAlignment="1">
      <alignment horizontal="right"/>
    </xf>
    <xf numFmtId="1" fontId="8" fillId="0" borderId="105" xfId="8" applyNumberFormat="1" applyFont="1" applyFill="1" applyBorder="1" applyAlignment="1">
      <alignment horizontal="right"/>
    </xf>
    <xf numFmtId="1" fontId="8" fillId="0" borderId="76" xfId="8" applyNumberFormat="1" applyFont="1" applyFill="1" applyBorder="1" applyAlignment="1">
      <alignment horizontal="right"/>
    </xf>
    <xf numFmtId="177" fontId="8" fillId="0" borderId="130" xfId="8" applyNumberFormat="1" applyFont="1" applyFill="1" applyBorder="1" applyAlignment="1">
      <alignment horizontal="right"/>
    </xf>
    <xf numFmtId="185" fontId="8" fillId="0" borderId="132" xfId="8" applyNumberFormat="1" applyFont="1" applyFill="1" applyBorder="1" applyAlignment="1">
      <alignment horizontal="right"/>
    </xf>
    <xf numFmtId="185" fontId="8" fillId="2" borderId="132" xfId="8" applyNumberFormat="1" applyFont="1" applyFill="1" applyBorder="1" applyAlignment="1">
      <alignment horizontal="right"/>
    </xf>
    <xf numFmtId="164"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3" fontId="9" fillId="2" borderId="37" xfId="8" applyNumberFormat="1" applyFont="1" applyFill="1" applyBorder="1" applyAlignment="1">
      <alignment horizontal="right"/>
    </xf>
    <xf numFmtId="186" fontId="9" fillId="2" borderId="37" xfId="8" applyNumberFormat="1" applyFont="1" applyFill="1" applyBorder="1" applyAlignment="1">
      <alignment horizontal="right"/>
    </xf>
    <xf numFmtId="170" fontId="9" fillId="2" borderId="128" xfId="8" applyNumberFormat="1" applyFont="1" applyFill="1" applyBorder="1" applyAlignment="1">
      <alignment horizontal="right"/>
    </xf>
    <xf numFmtId="164"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3" fontId="9" fillId="2" borderId="37" xfId="8" applyNumberFormat="1" applyFont="1" applyFill="1" applyBorder="1" applyAlignment="1">
      <alignment horizontal="right"/>
    </xf>
    <xf numFmtId="186" fontId="9" fillId="2" borderId="37" xfId="8" applyNumberFormat="1" applyFont="1" applyFill="1" applyBorder="1" applyAlignment="1">
      <alignment horizontal="right"/>
    </xf>
    <xf numFmtId="170" fontId="9" fillId="2" borderId="128" xfId="8" applyNumberFormat="1" applyFont="1" applyFill="1" applyBorder="1" applyAlignment="1">
      <alignment horizontal="right"/>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1" fontId="9" fillId="0" borderId="37" xfId="15" applyNumberFormat="1" applyFont="1" applyFill="1" applyBorder="1" applyAlignment="1" applyProtection="1">
      <alignment horizontal="right" vertical="center" wrapText="1"/>
    </xf>
    <xf numFmtId="167" fontId="9" fillId="0" borderId="37" xfId="40" applyNumberFormat="1" applyFont="1" applyFill="1" applyBorder="1" applyAlignment="1">
      <alignment horizontal="right" vertical="center" wrapText="1"/>
    </xf>
    <xf numFmtId="189" fontId="9" fillId="0" borderId="37" xfId="40" applyNumberFormat="1" applyFont="1" applyFill="1" applyBorder="1" applyAlignment="1" applyProtection="1">
      <alignment horizontal="right" vertical="center" wrapText="1"/>
    </xf>
    <xf numFmtId="0" fontId="9" fillId="2" borderId="37" xfId="8" applyFont="1" applyFill="1" applyBorder="1" applyAlignment="1">
      <alignment vertical="center"/>
    </xf>
    <xf numFmtId="3"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9" fillId="0" borderId="37" xfId="15" applyNumberFormat="1" applyFont="1" applyFill="1" applyBorder="1" applyAlignment="1">
      <alignment horizontal="right" vertical="center" wrapText="1"/>
    </xf>
    <xf numFmtId="164" fontId="9" fillId="2" borderId="37" xfId="8" applyNumberFormat="1" applyFont="1" applyFill="1" applyBorder="1" applyAlignment="1">
      <alignment horizontal="right"/>
    </xf>
    <xf numFmtId="164" fontId="9" fillId="0" borderId="37" xfId="8" applyNumberFormat="1" applyFont="1" applyFill="1" applyBorder="1" applyAlignment="1">
      <alignment horizontal="right"/>
    </xf>
    <xf numFmtId="177" fontId="9" fillId="2" borderId="37" xfId="8" applyNumberFormat="1" applyFont="1" applyFill="1" applyBorder="1" applyAlignment="1">
      <alignment horizontal="right"/>
    </xf>
    <xf numFmtId="177" fontId="8" fillId="2" borderId="132" xfId="8" applyNumberFormat="1" applyFont="1" applyFill="1" applyBorder="1" applyAlignment="1">
      <alignment horizontal="right"/>
    </xf>
    <xf numFmtId="177"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77" fontId="9" fillId="0" borderId="37" xfId="8" applyNumberFormat="1" applyFont="1" applyFill="1" applyBorder="1" applyAlignment="1">
      <alignment horizontal="right"/>
    </xf>
    <xf numFmtId="177" fontId="9" fillId="2" borderId="37" xfId="8" applyNumberFormat="1" applyFont="1" applyFill="1" applyBorder="1" applyAlignment="1">
      <alignment horizontal="right"/>
    </xf>
    <xf numFmtId="3"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170" fontId="9" fillId="2" borderId="37" xfId="8" applyNumberFormat="1" applyFont="1" applyFill="1" applyBorder="1" applyAlignment="1">
      <alignment horizontal="right" vertical="top"/>
    </xf>
    <xf numFmtId="164" fontId="9" fillId="2" borderId="37" xfId="8" applyNumberFormat="1" applyFont="1" applyFill="1" applyBorder="1" applyAlignment="1">
      <alignment horizontal="right" vertical="top"/>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70"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0" fontId="9" fillId="2" borderId="37" xfId="8" applyNumberFormat="1" applyFont="1" applyFill="1" applyBorder="1" applyAlignment="1">
      <alignment horizontal="right"/>
    </xf>
    <xf numFmtId="175"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78"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0"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72" fontId="9" fillId="2" borderId="37" xfId="8" applyNumberFormat="1" applyFont="1" applyFill="1" applyBorder="1" applyAlignment="1">
      <alignment horizontal="right"/>
    </xf>
    <xf numFmtId="170" fontId="9" fillId="2" borderId="37" xfId="8" applyNumberFormat="1" applyFont="1" applyFill="1" applyBorder="1" applyAlignment="1">
      <alignment horizontal="right"/>
    </xf>
    <xf numFmtId="170" fontId="9" fillId="2" borderId="128" xfId="8" applyNumberFormat="1" applyFont="1" applyFill="1" applyBorder="1" applyAlignment="1">
      <alignment horizontal="right"/>
    </xf>
    <xf numFmtId="164" fontId="9" fillId="2" borderId="37" xfId="8" applyNumberFormat="1" applyFont="1" applyFill="1" applyBorder="1" applyAlignment="1">
      <alignment horizontal="right"/>
    </xf>
    <xf numFmtId="49" fontId="8" fillId="2" borderId="0" xfId="8" applyNumberFormat="1" applyFont="1" applyFill="1" applyAlignment="1">
      <alignment horizontal="left"/>
    </xf>
    <xf numFmtId="164" fontId="9" fillId="2" borderId="37" xfId="8" applyNumberFormat="1" applyFont="1" applyFill="1" applyBorder="1" applyAlignment="1">
      <alignment horizontal="right"/>
    </xf>
    <xf numFmtId="167" fontId="9" fillId="2" borderId="37" xfId="39" applyNumberFormat="1" applyFont="1" applyFill="1" applyBorder="1" applyAlignment="1">
      <alignment horizontal="right"/>
    </xf>
    <xf numFmtId="164" fontId="9" fillId="0" borderId="37" xfId="8" applyNumberFormat="1" applyFont="1" applyFill="1" applyBorder="1" applyAlignment="1">
      <alignment horizontal="right"/>
    </xf>
    <xf numFmtId="3" fontId="9" fillId="0" borderId="37" xfId="8" applyNumberFormat="1" applyFont="1" applyFill="1" applyBorder="1" applyAlignment="1">
      <alignment horizontal="right"/>
    </xf>
    <xf numFmtId="170" fontId="9" fillId="0" borderId="37" xfId="8" applyNumberFormat="1" applyFont="1" applyFill="1" applyBorder="1" applyAlignment="1">
      <alignment horizontal="right"/>
    </xf>
    <xf numFmtId="0" fontId="9" fillId="2" borderId="0" xfId="8" applyFont="1" applyFill="1" applyAlignment="1">
      <alignmen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9" fillId="0" borderId="37" xfId="8" applyNumberFormat="1" applyFont="1" applyFill="1" applyBorder="1" applyAlignment="1">
      <alignment horizontal="right"/>
    </xf>
    <xf numFmtId="0" fontId="9" fillId="2" borderId="37" xfId="8" applyFont="1" applyFill="1" applyBorder="1" applyAlignment="1">
      <alignmen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164" fontId="9" fillId="0" borderId="37" xfId="8" applyNumberFormat="1" applyFont="1" applyFill="1" applyBorder="1" applyAlignment="1">
      <alignment horizontal="right"/>
    </xf>
    <xf numFmtId="3" fontId="9" fillId="0" borderId="37" xfId="8" applyNumberFormat="1" applyFont="1" applyFill="1" applyBorder="1" applyAlignment="1">
      <alignment horizontal="right"/>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0" fontId="0" fillId="0" borderId="0" xfId="0"/>
    <xf numFmtId="178" fontId="12" fillId="0" borderId="0" xfId="8" applyNumberFormat="1" applyFont="1" applyFill="1" applyBorder="1" applyAlignment="1"/>
    <xf numFmtId="0" fontId="0" fillId="0" borderId="0" xfId="0"/>
    <xf numFmtId="164" fontId="9" fillId="2" borderId="0" xfId="8" applyNumberFormat="1" applyFont="1" applyFill="1" applyBorder="1" applyAlignment="1">
      <alignment horizontal="right"/>
    </xf>
    <xf numFmtId="175" fontId="9" fillId="2" borderId="0" xfId="8" applyNumberFormat="1" applyFont="1" applyFill="1" applyBorder="1" applyAlignment="1">
      <alignment horizontal="right"/>
    </xf>
    <xf numFmtId="17" fontId="36" fillId="0" borderId="37" xfId="8" applyNumberFormat="1" applyFont="1" applyFill="1" applyBorder="1" applyAlignment="1">
      <alignment horizontal="center" vertical="center" wrapText="1"/>
    </xf>
    <xf numFmtId="49" fontId="8" fillId="2" borderId="37" xfId="8" applyNumberFormat="1" applyFont="1" applyFill="1" applyBorder="1" applyAlignment="1">
      <alignment horizontal="center" vertical="center" wrapText="1"/>
    </xf>
    <xf numFmtId="49" fontId="8" fillId="2" borderId="0" xfId="8" applyNumberFormat="1" applyFont="1" applyFill="1" applyAlignment="1">
      <alignment horizontal="left"/>
    </xf>
    <xf numFmtId="49" fontId="8" fillId="2" borderId="128" xfId="8" applyNumberFormat="1" applyFont="1" applyFill="1" applyBorder="1" applyAlignment="1">
      <alignment horizontal="center" vertical="center" wrapText="1"/>
    </xf>
    <xf numFmtId="183" fontId="9" fillId="9" borderId="22" xfId="8" applyNumberFormat="1" applyFont="1" applyFill="1" applyBorder="1" applyAlignment="1">
      <alignment horizontal="right"/>
    </xf>
    <xf numFmtId="164" fontId="9" fillId="2" borderId="128" xfId="8" applyNumberFormat="1" applyFont="1" applyFill="1" applyBorder="1" applyAlignment="1">
      <alignment horizontal="right"/>
    </xf>
    <xf numFmtId="164" fontId="9" fillId="0" borderId="128" xfId="8" applyNumberFormat="1" applyFont="1" applyFill="1" applyBorder="1" applyAlignment="1">
      <alignment horizontal="right"/>
    </xf>
    <xf numFmtId="49" fontId="8" fillId="2" borderId="126" xfId="8" applyNumberFormat="1" applyFont="1" applyFill="1" applyBorder="1" applyAlignment="1">
      <alignment horizontal="center" vertical="center" wrapText="1"/>
    </xf>
    <xf numFmtId="49" fontId="9" fillId="2" borderId="128" xfId="8" applyNumberFormat="1" applyFont="1" applyFill="1" applyBorder="1" applyAlignment="1">
      <alignment horizontal="left" vertical="top" wrapText="1"/>
    </xf>
    <xf numFmtId="49" fontId="37" fillId="2" borderId="128" xfId="8" applyNumberFormat="1" applyFont="1" applyFill="1" applyBorder="1" applyAlignment="1">
      <alignment horizontal="center"/>
    </xf>
    <xf numFmtId="183" fontId="9" fillId="9" borderId="128" xfId="8" applyNumberFormat="1" applyFont="1" applyFill="1" applyBorder="1" applyAlignment="1">
      <alignment horizontal="right"/>
    </xf>
    <xf numFmtId="172" fontId="9" fillId="0" borderId="128" xfId="8" applyNumberFormat="1" applyFont="1" applyFill="1" applyBorder="1" applyAlignment="1">
      <alignment horizontal="right"/>
    </xf>
    <xf numFmtId="49" fontId="9" fillId="2" borderId="108" xfId="8" applyNumberFormat="1" applyFont="1" applyFill="1" applyBorder="1" applyAlignment="1">
      <alignment horizontal="left" vertical="top"/>
    </xf>
    <xf numFmtId="49" fontId="37" fillId="2" borderId="108" xfId="8" applyNumberFormat="1" applyFont="1" applyFill="1" applyBorder="1" applyAlignment="1">
      <alignment horizontal="center"/>
    </xf>
    <xf numFmtId="164" fontId="9" fillId="2" borderId="108" xfId="8" applyNumberFormat="1" applyFont="1" applyFill="1" applyBorder="1" applyAlignment="1">
      <alignment horizontal="right"/>
    </xf>
    <xf numFmtId="183" fontId="9" fillId="2" borderId="108" xfId="8" applyNumberFormat="1" applyFont="1" applyFill="1" applyBorder="1" applyAlignment="1">
      <alignment horizontal="right"/>
    </xf>
    <xf numFmtId="3" fontId="10" fillId="4" borderId="37" xfId="8" applyNumberFormat="1" applyFont="1" applyFill="1" applyBorder="1" applyAlignment="1">
      <alignment horizontal="right" vertical="center"/>
    </xf>
    <xf numFmtId="164" fontId="9" fillId="2" borderId="37" xfId="8" applyNumberFormat="1" applyFont="1" applyFill="1" applyBorder="1" applyAlignment="1">
      <alignment horizontal="right"/>
    </xf>
    <xf numFmtId="170" fontId="9" fillId="2" borderId="37" xfId="8" applyNumberFormat="1" applyFont="1" applyFill="1" applyBorder="1" applyAlignment="1">
      <alignment horizontal="right"/>
    </xf>
    <xf numFmtId="0" fontId="9" fillId="2" borderId="0" xfId="8" applyFont="1" applyFill="1" applyAlignment="1">
      <alignment vertical="center"/>
    </xf>
    <xf numFmtId="49" fontId="8" fillId="2" borderId="0" xfId="8" applyNumberFormat="1" applyFont="1" applyFill="1" applyAlignment="1">
      <alignment horizontal="left"/>
    </xf>
    <xf numFmtId="49" fontId="9" fillId="2" borderId="0" xfId="8" applyNumberFormat="1" applyFont="1" applyFill="1" applyAlignment="1">
      <alignment horizontal="left"/>
    </xf>
    <xf numFmtId="0" fontId="0" fillId="0" borderId="0" xfId="0"/>
    <xf numFmtId="164" fontId="9" fillId="2" borderId="0" xfId="8" applyNumberFormat="1" applyFont="1" applyFill="1" applyBorder="1" applyAlignment="1">
      <alignment horizontal="right"/>
    </xf>
    <xf numFmtId="3" fontId="9" fillId="2" borderId="0" xfId="8" applyNumberFormat="1" applyFont="1" applyFill="1" applyBorder="1" applyAlignment="1">
      <alignment horizontal="right"/>
    </xf>
    <xf numFmtId="49" fontId="9" fillId="2" borderId="0" xfId="8" applyNumberFormat="1" applyFont="1" applyFill="1" applyBorder="1" applyAlignment="1">
      <alignment horizontal="center" vertical="center"/>
    </xf>
    <xf numFmtId="49" fontId="8" fillId="2" borderId="128" xfId="8" applyNumberFormat="1" applyFont="1" applyFill="1" applyBorder="1" applyAlignment="1">
      <alignment horizontal="center" vertical="center"/>
    </xf>
    <xf numFmtId="49" fontId="8" fillId="2" borderId="0" xfId="8" applyNumberFormat="1" applyFont="1" applyFill="1" applyAlignment="1">
      <alignment horizontal="left" vertical="center"/>
    </xf>
    <xf numFmtId="49" fontId="9" fillId="2" borderId="0" xfId="8" applyNumberFormat="1" applyFont="1" applyFill="1" applyBorder="1" applyAlignment="1">
      <alignment horizontal="left" wrapText="1"/>
    </xf>
    <xf numFmtId="164" fontId="9" fillId="0" borderId="128" xfId="8" applyNumberFormat="1" applyFont="1" applyFill="1" applyBorder="1" applyAlignment="1">
      <alignment horizontal="right"/>
    </xf>
    <xf numFmtId="172" fontId="9" fillId="0" borderId="128" xfId="8" applyNumberFormat="1" applyFont="1" applyFill="1" applyBorder="1" applyAlignment="1">
      <alignment horizontal="right"/>
    </xf>
    <xf numFmtId="49" fontId="9" fillId="2" borderId="128" xfId="8" applyNumberFormat="1" applyFont="1" applyFill="1" applyBorder="1" applyAlignment="1">
      <alignment horizontal="left" wrapText="1"/>
    </xf>
    <xf numFmtId="49" fontId="9" fillId="2" borderId="128" xfId="8" applyNumberFormat="1" applyFont="1" applyFill="1" applyBorder="1" applyAlignment="1">
      <alignment horizontal="center" vertical="center"/>
    </xf>
    <xf numFmtId="164" fontId="9" fillId="9" borderId="128" xfId="8" applyNumberFormat="1" applyFont="1" applyFill="1" applyBorder="1" applyAlignment="1">
      <alignment horizontal="right"/>
    </xf>
    <xf numFmtId="170" fontId="9" fillId="0" borderId="128" xfId="8" applyNumberFormat="1" applyFont="1" applyFill="1" applyBorder="1" applyAlignment="1">
      <alignment horizontal="right"/>
    </xf>
    <xf numFmtId="3" fontId="9" fillId="0" borderId="128" xfId="8" applyNumberFormat="1" applyFont="1" applyFill="1" applyBorder="1" applyAlignment="1">
      <alignment horizontal="right"/>
    </xf>
    <xf numFmtId="164" fontId="8" fillId="2" borderId="128" xfId="8" applyNumberFormat="1" applyFont="1" applyFill="1" applyBorder="1" applyAlignment="1">
      <alignment horizontal="right"/>
    </xf>
    <xf numFmtId="167" fontId="8" fillId="2" borderId="37" xfId="1" applyNumberFormat="1" applyFont="1" applyFill="1" applyBorder="1" applyAlignment="1">
      <alignment horizontal="left"/>
    </xf>
    <xf numFmtId="167" fontId="13" fillId="11" borderId="37" xfId="1" applyNumberFormat="1" applyFont="1" applyFill="1" applyBorder="1" applyAlignment="1">
      <alignment horizontal="left"/>
    </xf>
    <xf numFmtId="167" fontId="13" fillId="11" borderId="37" xfId="1" applyNumberFormat="1" applyFont="1" applyFill="1" applyBorder="1" applyAlignment="1">
      <alignment horizontal="center" vertical="center"/>
    </xf>
    <xf numFmtId="167" fontId="12" fillId="0" borderId="37" xfId="1" applyNumberFormat="1" applyFont="1" applyFill="1" applyBorder="1" applyAlignment="1">
      <alignment horizontal="left"/>
    </xf>
    <xf numFmtId="167" fontId="9" fillId="2" borderId="37" xfId="1" applyNumberFormat="1" applyFont="1" applyFill="1" applyBorder="1" applyAlignment="1">
      <alignment horizontal="left"/>
    </xf>
    <xf numFmtId="167" fontId="12" fillId="0" borderId="37" xfId="1" applyNumberFormat="1" applyFont="1" applyFill="1" applyBorder="1" applyAlignment="1">
      <alignment vertical="center"/>
    </xf>
    <xf numFmtId="167" fontId="12" fillId="0" borderId="37" xfId="1" applyNumberFormat="1" applyFont="1" applyBorder="1" applyAlignment="1">
      <alignment vertical="center"/>
    </xf>
    <xf numFmtId="167" fontId="12" fillId="0" borderId="37" xfId="1" applyNumberFormat="1" applyFont="1" applyFill="1" applyBorder="1" applyAlignment="1">
      <alignment horizontal="center" vertical="center"/>
    </xf>
    <xf numFmtId="167" fontId="12" fillId="0" borderId="37" xfId="1" applyNumberFormat="1" applyFont="1" applyBorder="1" applyAlignment="1">
      <alignment horizontal="center" vertical="center"/>
    </xf>
    <xf numFmtId="167" fontId="12" fillId="0" borderId="91" xfId="1" applyNumberFormat="1" applyFont="1" applyFill="1" applyBorder="1" applyAlignment="1">
      <alignment horizontal="left"/>
    </xf>
    <xf numFmtId="167" fontId="9" fillId="2" borderId="91" xfId="1" applyNumberFormat="1" applyFont="1" applyFill="1" applyBorder="1" applyAlignment="1">
      <alignment horizontal="left"/>
    </xf>
    <xf numFmtId="0" fontId="13" fillId="0" borderId="27" xfId="0" applyFont="1" applyBorder="1" applyAlignment="1">
      <alignment horizontal="left" vertical="top" wrapText="1"/>
    </xf>
    <xf numFmtId="3" fontId="11" fillId="0" borderId="37" xfId="0" applyNumberFormat="1" applyFont="1" applyFill="1" applyBorder="1" applyAlignment="1">
      <alignment horizontal="center"/>
    </xf>
    <xf numFmtId="167" fontId="36" fillId="0" borderId="37" xfId="1" applyNumberFormat="1" applyFont="1" applyBorder="1" applyAlignment="1">
      <alignment vertical="center"/>
    </xf>
    <xf numFmtId="167" fontId="8" fillId="0" borderId="98" xfId="1" applyNumberFormat="1" applyFont="1" applyFill="1" applyBorder="1" applyAlignment="1">
      <alignment horizontal="right"/>
    </xf>
    <xf numFmtId="49" fontId="8" fillId="0" borderId="112" xfId="0" applyNumberFormat="1" applyFont="1" applyFill="1" applyBorder="1" applyAlignment="1">
      <alignment horizontal="left"/>
    </xf>
    <xf numFmtId="49" fontId="8" fillId="0" borderId="114" xfId="0" applyNumberFormat="1" applyFont="1" applyFill="1" applyBorder="1" applyAlignment="1">
      <alignment horizontal="left"/>
    </xf>
    <xf numFmtId="49" fontId="8" fillId="0" borderId="38" xfId="0" applyNumberFormat="1" applyFont="1" applyFill="1" applyBorder="1" applyAlignment="1">
      <alignment horizontal="center"/>
    </xf>
    <xf numFmtId="49" fontId="8" fillId="0" borderId="40" xfId="0" applyNumberFormat="1" applyFont="1" applyFill="1" applyBorder="1" applyAlignment="1">
      <alignment horizontal="center"/>
    </xf>
    <xf numFmtId="0" fontId="13" fillId="0" borderId="38" xfId="0" applyFont="1" applyFill="1" applyBorder="1" applyAlignment="1"/>
    <xf numFmtId="0" fontId="13" fillId="0" borderId="39" xfId="0" applyFont="1" applyFill="1" applyBorder="1" applyAlignment="1"/>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8" fillId="0" borderId="0" xfId="0" applyNumberFormat="1" applyFont="1" applyFill="1" applyBorder="1" applyAlignment="1">
      <alignment horizontal="left" vertical="top"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19"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9" fillId="0" borderId="0" xfId="0" applyNumberFormat="1" applyFont="1" applyFill="1" applyBorder="1" applyAlignment="1">
      <alignment horizontal="left"/>
    </xf>
    <xf numFmtId="49" fontId="8" fillId="0" borderId="20" xfId="0" applyNumberFormat="1" applyFont="1" applyFill="1" applyBorder="1" applyAlignment="1">
      <alignment horizontal="left" vertical="center"/>
    </xf>
    <xf numFmtId="49" fontId="8" fillId="2" borderId="12"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49" fontId="8" fillId="2" borderId="15" xfId="0" applyNumberFormat="1" applyFont="1" applyFill="1" applyBorder="1" applyAlignment="1">
      <alignment horizontal="center" wrapText="1"/>
    </xf>
    <xf numFmtId="49" fontId="8" fillId="2" borderId="21" xfId="0" applyNumberFormat="1" applyFont="1" applyFill="1" applyBorder="1" applyAlignment="1">
      <alignment horizontal="center" wrapText="1"/>
    </xf>
    <xf numFmtId="49" fontId="8" fillId="2" borderId="16" xfId="0" applyNumberFormat="1" applyFont="1" applyFill="1" applyBorder="1" applyAlignment="1">
      <alignment horizontal="center" wrapText="1"/>
    </xf>
    <xf numFmtId="49" fontId="8" fillId="2" borderId="15" xfId="0" applyNumberFormat="1" applyFont="1" applyFill="1" applyBorder="1" applyAlignment="1">
      <alignment horizontal="center"/>
    </xf>
    <xf numFmtId="49" fontId="8" fillId="2" borderId="16" xfId="0" applyNumberFormat="1" applyFont="1" applyFill="1" applyBorder="1" applyAlignment="1">
      <alignment horizont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0" fontId="12" fillId="0" borderId="0" xfId="0" applyFont="1" applyAlignment="1">
      <alignment horizontal="left" vertical="top"/>
    </xf>
    <xf numFmtId="0" fontId="11" fillId="0" borderId="0" xfId="0" applyFont="1"/>
    <xf numFmtId="49" fontId="8" fillId="0" borderId="0" xfId="0" applyNumberFormat="1" applyFont="1" applyAlignment="1">
      <alignment horizontal="left" vertical="top"/>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9" fillId="0" borderId="37" xfId="0" applyFont="1" applyFill="1" applyBorder="1" applyAlignment="1">
      <alignment horizontal="center" vertical="top"/>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0" borderId="112" xfId="0" applyFont="1" applyBorder="1" applyAlignment="1">
      <alignment horizontal="center" vertical="top"/>
    </xf>
    <xf numFmtId="0" fontId="19" fillId="0" borderId="116" xfId="0" applyFont="1" applyBorder="1" applyAlignment="1">
      <alignment horizontal="center" vertical="top"/>
    </xf>
    <xf numFmtId="49" fontId="8" fillId="0" borderId="117" xfId="0" applyNumberFormat="1" applyFont="1" applyFill="1" applyBorder="1" applyAlignment="1">
      <alignment horizontal="center" vertical="top"/>
    </xf>
    <xf numFmtId="49" fontId="8" fillId="0" borderId="118" xfId="0" applyNumberFormat="1" applyFont="1" applyFill="1" applyBorder="1" applyAlignment="1">
      <alignment horizontal="center" vertical="top"/>
    </xf>
    <xf numFmtId="49" fontId="8" fillId="0" borderId="0" xfId="0" applyNumberFormat="1" applyFont="1" applyFill="1" applyAlignment="1">
      <alignment horizontal="left" vertical="top"/>
    </xf>
    <xf numFmtId="49" fontId="8" fillId="0" borderId="20" xfId="0" applyNumberFormat="1"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49" fontId="8" fillId="0" borderId="104" xfId="0" applyNumberFormat="1" applyFont="1" applyFill="1" applyBorder="1" applyAlignment="1">
      <alignment horizontal="center" vertical="top"/>
    </xf>
    <xf numFmtId="49" fontId="8" fillId="0" borderId="105" xfId="0" applyNumberFormat="1" applyFont="1" applyFill="1" applyBorder="1" applyAlignment="1">
      <alignment horizontal="center" vertical="top"/>
    </xf>
    <xf numFmtId="49" fontId="8" fillId="0" borderId="104" xfId="0" applyNumberFormat="1" applyFont="1" applyFill="1" applyBorder="1" applyAlignment="1">
      <alignment horizontal="center" vertical="top" wrapText="1"/>
    </xf>
    <xf numFmtId="49" fontId="8" fillId="0" borderId="105" xfId="0" applyNumberFormat="1" applyFont="1" applyFill="1" applyBorder="1" applyAlignment="1">
      <alignment horizontal="center" vertical="top" wrapText="1"/>
    </xf>
    <xf numFmtId="49" fontId="8" fillId="0" borderId="25" xfId="0" applyNumberFormat="1" applyFont="1" applyFill="1" applyBorder="1" applyAlignment="1">
      <alignment horizontal="center" vertical="top" wrapText="1"/>
    </xf>
    <xf numFmtId="49" fontId="8" fillId="0" borderId="26"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106" xfId="0" applyNumberFormat="1" applyFont="1" applyFill="1" applyBorder="1" applyAlignment="1">
      <alignment horizontal="center" vertical="top"/>
    </xf>
    <xf numFmtId="49" fontId="8" fillId="0" borderId="107" xfId="0" applyNumberFormat="1" applyFont="1" applyFill="1" applyBorder="1" applyAlignment="1">
      <alignment horizontal="center" vertical="top"/>
    </xf>
    <xf numFmtId="49" fontId="8" fillId="0" borderId="109" xfId="0" applyNumberFormat="1" applyFont="1" applyFill="1" applyBorder="1" applyAlignment="1">
      <alignment horizontal="center" vertical="top"/>
    </xf>
    <xf numFmtId="49" fontId="8" fillId="0" borderId="2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21" fillId="0" borderId="0" xfId="0" applyNumberFormat="1" applyFont="1" applyFill="1" applyAlignment="1">
      <alignment horizontal="left"/>
    </xf>
    <xf numFmtId="49" fontId="21" fillId="0" borderId="4"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top" wrapText="1"/>
    </xf>
    <xf numFmtId="168" fontId="21" fillId="0" borderId="3" xfId="0" applyNumberFormat="1" applyFont="1" applyFill="1" applyBorder="1" applyAlignment="1">
      <alignment horizontal="center" vertical="top" wrapText="1"/>
    </xf>
    <xf numFmtId="168" fontId="21" fillId="0" borderId="4" xfId="0" applyNumberFormat="1" applyFont="1" applyFill="1" applyBorder="1" applyAlignment="1">
      <alignment horizontal="center" vertical="top" wrapText="1"/>
    </xf>
    <xf numFmtId="49" fontId="23" fillId="0" borderId="6" xfId="0" applyNumberFormat="1" applyFont="1" applyFill="1" applyBorder="1" applyAlignment="1">
      <alignment horizontal="left" wrapText="1"/>
    </xf>
    <xf numFmtId="49" fontId="8" fillId="0" borderId="0" xfId="0" applyNumberFormat="1" applyFont="1" applyFill="1" applyAlignment="1">
      <alignment horizontal="left"/>
    </xf>
    <xf numFmtId="49" fontId="9" fillId="0" borderId="0" xfId="0" applyNumberFormat="1" applyFont="1" applyFill="1" applyBorder="1" applyAlignment="1">
      <alignment horizontal="left" vertical="center" wrapText="1"/>
    </xf>
    <xf numFmtId="49" fontId="8" fillId="2" borderId="2" xfId="0" applyNumberFormat="1" applyFont="1" applyFill="1" applyBorder="1" applyAlignment="1">
      <alignment horizontal="left" vertical="top"/>
    </xf>
    <xf numFmtId="49" fontId="8" fillId="2" borderId="5" xfId="0" applyNumberFormat="1" applyFont="1" applyFill="1" applyBorder="1" applyAlignment="1">
      <alignment horizontal="left" vertical="top"/>
    </xf>
    <xf numFmtId="49" fontId="8" fillId="2" borderId="3" xfId="0" applyNumberFormat="1" applyFont="1" applyFill="1" applyBorder="1" applyAlignment="1">
      <alignment horizontal="left" vertical="top"/>
    </xf>
    <xf numFmtId="49" fontId="8" fillId="2" borderId="2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8" fillId="2" borderId="0" xfId="0" applyNumberFormat="1" applyFont="1" applyFill="1" applyAlignment="1">
      <alignment horizontal="left" vertical="top"/>
    </xf>
    <xf numFmtId="49" fontId="8" fillId="2" borderId="22"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0" fontId="8" fillId="0" borderId="6" xfId="0" applyFont="1" applyFill="1" applyBorder="1" applyAlignment="1">
      <alignment horizontal="left" vertical="top" wrapText="1"/>
    </xf>
    <xf numFmtId="49" fontId="8" fillId="0" borderId="0" xfId="0" applyNumberFormat="1" applyFont="1" applyFill="1" applyAlignment="1">
      <alignment horizontal="left" vertical="top" wrapText="1"/>
    </xf>
    <xf numFmtId="49" fontId="8" fillId="0" borderId="6" xfId="0" applyNumberFormat="1" applyFont="1" applyFill="1" applyBorder="1" applyAlignment="1">
      <alignment horizontal="left"/>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12" xfId="8" applyNumberFormat="1" applyFont="1" applyFill="1" applyBorder="1" applyAlignment="1">
      <alignment horizontal="center"/>
    </xf>
    <xf numFmtId="49" fontId="8" fillId="2" borderId="22" xfId="8" applyNumberFormat="1" applyFont="1" applyFill="1" applyBorder="1" applyAlignment="1">
      <alignment horizontal="center"/>
    </xf>
    <xf numFmtId="49" fontId="8" fillId="2" borderId="15" xfId="8" applyNumberFormat="1" applyFont="1" applyFill="1" applyBorder="1" applyAlignment="1">
      <alignment horizontal="center"/>
    </xf>
    <xf numFmtId="49" fontId="8" fillId="2" borderId="16" xfId="8" applyNumberFormat="1" applyFont="1" applyFill="1" applyBorder="1" applyAlignment="1">
      <alignment horizontal="center"/>
    </xf>
    <xf numFmtId="49" fontId="8" fillId="2" borderId="48" xfId="8" applyNumberFormat="1" applyFont="1" applyFill="1" applyBorder="1" applyAlignment="1">
      <alignment horizontal="center"/>
    </xf>
    <xf numFmtId="49" fontId="8" fillId="2" borderId="50" xfId="8" applyNumberFormat="1" applyFont="1" applyFill="1" applyBorder="1" applyAlignment="1">
      <alignment horizontal="center"/>
    </xf>
    <xf numFmtId="49" fontId="8" fillId="2" borderId="38" xfId="8" applyNumberFormat="1" applyFont="1" applyFill="1" applyBorder="1" applyAlignment="1">
      <alignment horizontal="center"/>
    </xf>
    <xf numFmtId="0" fontId="12" fillId="0" borderId="40" xfId="8" applyNumberFormat="1" applyFont="1" applyFill="1" applyBorder="1" applyAlignment="1">
      <alignment horizontal="center"/>
    </xf>
    <xf numFmtId="49" fontId="8" fillId="2" borderId="0" xfId="8" applyNumberFormat="1" applyFont="1" applyFill="1" applyBorder="1" applyAlignment="1">
      <alignment horizontal="left"/>
    </xf>
    <xf numFmtId="0" fontId="3" fillId="0" borderId="0" xfId="8" applyNumberFormat="1" applyFont="1" applyFill="1" applyBorder="1" applyAlignment="1"/>
    <xf numFmtId="49" fontId="8" fillId="2" borderId="47" xfId="8" applyNumberFormat="1" applyFont="1" applyFill="1" applyBorder="1" applyAlignment="1">
      <alignment horizontal="center" vertical="center"/>
    </xf>
    <xf numFmtId="49" fontId="8" fillId="2" borderId="42" xfId="8" applyNumberFormat="1" applyFont="1" applyFill="1" applyBorder="1" applyAlignment="1">
      <alignment horizontal="center" vertical="center"/>
    </xf>
    <xf numFmtId="49" fontId="8" fillId="2" borderId="49" xfId="8" applyNumberFormat="1" applyFont="1" applyFill="1" applyBorder="1" applyAlignment="1">
      <alignment horizontal="center"/>
    </xf>
    <xf numFmtId="49" fontId="8" fillId="2" borderId="0" xfId="8" applyNumberFormat="1" applyFont="1" applyFill="1" applyAlignment="1">
      <alignment horizontal="left" vertical="top"/>
    </xf>
    <xf numFmtId="49" fontId="8" fillId="2" borderId="12" xfId="8" applyNumberFormat="1" applyFont="1" applyFill="1" applyBorder="1" applyAlignment="1">
      <alignment horizontal="right"/>
    </xf>
    <xf numFmtId="49" fontId="8" fillId="2" borderId="22" xfId="8" applyNumberFormat="1" applyFont="1" applyFill="1" applyBorder="1" applyAlignment="1">
      <alignment horizontal="right"/>
    </xf>
    <xf numFmtId="49" fontId="8" fillId="2" borderId="21" xfId="8" applyNumberFormat="1" applyFont="1" applyFill="1" applyBorder="1" applyAlignment="1">
      <alignment horizontal="center"/>
    </xf>
    <xf numFmtId="49" fontId="8" fillId="2" borderId="13" xfId="8" applyNumberFormat="1" applyFont="1" applyFill="1" applyBorder="1" applyAlignment="1">
      <alignment horizontal="center" vertical="center"/>
    </xf>
    <xf numFmtId="49" fontId="8" fillId="2" borderId="14" xfId="8" applyNumberFormat="1" applyFont="1" applyFill="1" applyBorder="1" applyAlignment="1">
      <alignment horizontal="center" vertical="center"/>
    </xf>
    <xf numFmtId="49" fontId="8" fillId="2" borderId="28" xfId="8" applyNumberFormat="1" applyFont="1" applyFill="1" applyBorder="1" applyAlignment="1">
      <alignment horizontal="center" vertical="center"/>
    </xf>
    <xf numFmtId="49" fontId="8" fillId="2" borderId="29" xfId="8" applyNumberFormat="1" applyFont="1" applyFill="1" applyBorder="1" applyAlignment="1">
      <alignment horizontal="center" vertical="center"/>
    </xf>
    <xf numFmtId="49" fontId="8" fillId="2" borderId="15" xfId="8" applyNumberFormat="1" applyFont="1" applyFill="1" applyBorder="1" applyAlignment="1">
      <alignment horizontal="center" vertical="center"/>
    </xf>
    <xf numFmtId="49" fontId="8" fillId="2" borderId="16" xfId="8" applyNumberFormat="1" applyFont="1" applyFill="1" applyBorder="1" applyAlignment="1">
      <alignment horizontal="center" vertical="center"/>
    </xf>
    <xf numFmtId="49" fontId="8" fillId="2" borderId="47" xfId="8" applyNumberFormat="1" applyFont="1" applyFill="1" applyBorder="1" applyAlignment="1">
      <alignment horizontal="center" vertical="center" wrapText="1"/>
    </xf>
    <xf numFmtId="49" fontId="8" fillId="2" borderId="22" xfId="8" applyNumberFormat="1" applyFont="1" applyFill="1" applyBorder="1" applyAlignment="1">
      <alignment horizontal="center" vertical="center" wrapText="1"/>
    </xf>
    <xf numFmtId="49" fontId="8" fillId="2" borderId="48" xfId="8" applyNumberFormat="1" applyFont="1" applyFill="1" applyBorder="1" applyAlignment="1">
      <alignment horizontal="center" vertical="center" wrapText="1"/>
    </xf>
    <xf numFmtId="49" fontId="8" fillId="2" borderId="50" xfId="8" applyNumberFormat="1" applyFont="1" applyFill="1" applyBorder="1" applyAlignment="1">
      <alignment horizontal="center" vertical="center" wrapText="1"/>
    </xf>
    <xf numFmtId="49" fontId="8" fillId="2" borderId="49" xfId="8" applyNumberFormat="1" applyFont="1" applyFill="1" applyBorder="1" applyAlignment="1">
      <alignment horizontal="center" vertical="center" wrapText="1"/>
    </xf>
    <xf numFmtId="49" fontId="8" fillId="0" borderId="47" xfId="8" applyNumberFormat="1" applyFont="1" applyFill="1" applyBorder="1" applyAlignment="1">
      <alignment horizontal="center" vertical="center" wrapText="1"/>
    </xf>
    <xf numFmtId="49" fontId="8" fillId="0" borderId="22" xfId="8" applyNumberFormat="1" applyFont="1" applyFill="1" applyBorder="1" applyAlignment="1">
      <alignment horizontal="center" vertical="center" wrapText="1"/>
    </xf>
    <xf numFmtId="49" fontId="8" fillId="2" borderId="0" xfId="8" applyNumberFormat="1" applyFont="1" applyFill="1" applyAlignment="1">
      <alignment horizontal="left" wrapText="1"/>
    </xf>
    <xf numFmtId="49" fontId="9" fillId="2" borderId="0" xfId="8" applyNumberFormat="1" applyFont="1" applyFill="1" applyAlignment="1">
      <alignment horizontal="left" vertical="top" wrapText="1"/>
    </xf>
    <xf numFmtId="0" fontId="3" fillId="0" borderId="0" xfId="8" applyNumberFormat="1" applyFont="1" applyFill="1" applyBorder="1" applyAlignment="1">
      <alignment vertical="top" wrapText="1"/>
    </xf>
    <xf numFmtId="49" fontId="8" fillId="2" borderId="0" xfId="8" applyNumberFormat="1" applyFont="1" applyFill="1" applyBorder="1" applyAlignment="1">
      <alignment horizontal="left" wrapText="1"/>
    </xf>
    <xf numFmtId="49" fontId="9" fillId="2" borderId="0" xfId="8" applyNumberFormat="1" applyFont="1" applyFill="1" applyBorder="1" applyAlignment="1">
      <alignment horizontal="left" wrapText="1"/>
    </xf>
    <xf numFmtId="49" fontId="8" fillId="2" borderId="48" xfId="8" applyNumberFormat="1" applyFont="1" applyFill="1" applyBorder="1" applyAlignment="1">
      <alignment horizontal="center" vertical="center"/>
    </xf>
    <xf numFmtId="49" fontId="8" fillId="2" borderId="50" xfId="8" applyNumberFormat="1" applyFont="1" applyFill="1" applyBorder="1" applyAlignment="1">
      <alignment horizontal="center" vertical="center"/>
    </xf>
    <xf numFmtId="49" fontId="8" fillId="2" borderId="49" xfId="8" applyNumberFormat="1" applyFont="1" applyFill="1" applyBorder="1" applyAlignment="1">
      <alignment horizontal="center" vertical="center"/>
    </xf>
    <xf numFmtId="49" fontId="8" fillId="2" borderId="22" xfId="8" applyNumberFormat="1" applyFont="1" applyFill="1" applyBorder="1" applyAlignment="1">
      <alignment horizontal="center" vertical="center"/>
    </xf>
    <xf numFmtId="49" fontId="8" fillId="0" borderId="48" xfId="8" applyNumberFormat="1" applyFont="1" applyFill="1" applyBorder="1" applyAlignment="1">
      <alignment horizontal="center" vertical="center"/>
    </xf>
    <xf numFmtId="49" fontId="8" fillId="0" borderId="49" xfId="8" applyNumberFormat="1" applyFont="1" applyFill="1" applyBorder="1" applyAlignment="1">
      <alignment horizontal="center" vertical="center"/>
    </xf>
    <xf numFmtId="0" fontId="3" fillId="0" borderId="50" xfId="8" applyNumberFormat="1" applyFont="1" applyFill="1" applyBorder="1" applyAlignment="1">
      <alignment horizontal="center"/>
    </xf>
    <xf numFmtId="0" fontId="3" fillId="0" borderId="49" xfId="8" applyNumberFormat="1" applyFont="1" applyFill="1" applyBorder="1" applyAlignment="1">
      <alignment horizontal="center"/>
    </xf>
    <xf numFmtId="49" fontId="8" fillId="2" borderId="47" xfId="8" applyNumberFormat="1" applyFont="1" applyFill="1" applyBorder="1" applyAlignment="1">
      <alignment horizontal="center" vertical="top"/>
    </xf>
    <xf numFmtId="49" fontId="8" fillId="2" borderId="22" xfId="8" applyNumberFormat="1" applyFont="1" applyFill="1" applyBorder="1" applyAlignment="1">
      <alignment horizontal="center" vertical="top"/>
    </xf>
    <xf numFmtId="49" fontId="9" fillId="2" borderId="0" xfId="8" applyNumberFormat="1" applyFont="1" applyFill="1" applyBorder="1" applyAlignment="1">
      <alignment horizontal="left" vertical="top" wrapText="1"/>
    </xf>
    <xf numFmtId="49" fontId="30" fillId="2" borderId="0" xfId="8" applyNumberFormat="1" applyFont="1" applyFill="1" applyAlignment="1">
      <alignment horizontal="left" vertical="top" wrapText="1"/>
    </xf>
    <xf numFmtId="49" fontId="32" fillId="2" borderId="0" xfId="8" applyNumberFormat="1" applyFont="1" applyFill="1" applyAlignment="1">
      <alignment horizontal="left" vertical="top" wrapText="1"/>
    </xf>
    <xf numFmtId="49" fontId="9" fillId="2" borderId="0" xfId="8" applyNumberFormat="1" applyFont="1" applyFill="1" applyAlignment="1">
      <alignment horizontal="left" vertical="center" wrapText="1"/>
    </xf>
    <xf numFmtId="49" fontId="8" fillId="2" borderId="0" xfId="8" applyNumberFormat="1" applyFont="1" applyFill="1" applyAlignment="1">
      <alignment horizontal="left" vertical="center"/>
    </xf>
    <xf numFmtId="49" fontId="9" fillId="2" borderId="0" xfId="8" applyNumberFormat="1" applyFont="1" applyFill="1" applyAlignment="1">
      <alignment horizontal="left" vertical="center"/>
    </xf>
    <xf numFmtId="49" fontId="9" fillId="2" borderId="0" xfId="8" applyNumberFormat="1" applyFont="1" applyFill="1" applyAlignment="1">
      <alignment horizontal="left" wrapText="1"/>
    </xf>
    <xf numFmtId="49" fontId="9" fillId="2" borderId="0" xfId="8" applyNumberFormat="1" applyFont="1" applyFill="1" applyAlignment="1">
      <alignment horizontal="left"/>
    </xf>
    <xf numFmtId="49" fontId="8" fillId="0" borderId="54" xfId="8" applyNumberFormat="1" applyFont="1" applyFill="1" applyBorder="1" applyAlignment="1">
      <alignment horizontal="center" vertical="center"/>
    </xf>
    <xf numFmtId="49" fontId="8" fillId="0" borderId="50" xfId="8" applyNumberFormat="1" applyFont="1" applyFill="1" applyBorder="1" applyAlignment="1">
      <alignment horizontal="center" vertical="center"/>
    </xf>
    <xf numFmtId="49" fontId="8" fillId="0" borderId="55" xfId="8" applyNumberFormat="1" applyFont="1" applyFill="1" applyBorder="1" applyAlignment="1">
      <alignment horizontal="center" vertical="center"/>
    </xf>
    <xf numFmtId="49" fontId="8" fillId="2" borderId="0" xfId="8" applyNumberFormat="1" applyFont="1" applyFill="1" applyBorder="1" applyAlignment="1">
      <alignment horizontal="center"/>
    </xf>
    <xf numFmtId="49" fontId="8" fillId="2" borderId="20" xfId="8" applyNumberFormat="1" applyFont="1" applyFill="1" applyBorder="1" applyAlignment="1">
      <alignment horizontal="center"/>
    </xf>
    <xf numFmtId="49" fontId="8" fillId="0" borderId="37" xfId="8" applyNumberFormat="1" applyFont="1" applyFill="1" applyBorder="1" applyAlignment="1">
      <alignment horizontal="center"/>
    </xf>
    <xf numFmtId="49" fontId="8" fillId="0" borderId="10" xfId="8" applyNumberFormat="1" applyFont="1" applyFill="1" applyBorder="1" applyAlignment="1">
      <alignment horizontal="center"/>
    </xf>
    <xf numFmtId="49" fontId="8" fillId="0" borderId="70" xfId="8" applyNumberFormat="1" applyFont="1" applyFill="1" applyBorder="1" applyAlignment="1">
      <alignment horizontal="center"/>
    </xf>
    <xf numFmtId="49" fontId="8" fillId="2" borderId="0" xfId="8" applyNumberFormat="1" applyFont="1" applyFill="1" applyAlignment="1">
      <alignment horizontal="left" vertical="center" wrapText="1"/>
    </xf>
    <xf numFmtId="0" fontId="13" fillId="0" borderId="37" xfId="12" applyFont="1" applyFill="1" applyBorder="1" applyAlignment="1">
      <alignment horizontal="center" vertical="center" wrapText="1"/>
    </xf>
    <xf numFmtId="0" fontId="13" fillId="0" borderId="70" xfId="12" applyFont="1" applyFill="1" applyBorder="1" applyAlignment="1">
      <alignment horizontal="center" vertical="center" wrapText="1"/>
    </xf>
    <xf numFmtId="0" fontId="13" fillId="0" borderId="10" xfId="12" applyFont="1" applyFill="1" applyBorder="1" applyAlignment="1">
      <alignment horizontal="center" vertical="center" wrapText="1"/>
    </xf>
    <xf numFmtId="0" fontId="13" fillId="0" borderId="23" xfId="12" applyFont="1" applyFill="1" applyBorder="1" applyAlignment="1">
      <alignment horizontal="center" vertical="center" wrapText="1"/>
    </xf>
    <xf numFmtId="0" fontId="13" fillId="0" borderId="82" xfId="12" applyFont="1" applyFill="1" applyBorder="1" applyAlignment="1">
      <alignment horizontal="center" vertical="center" wrapText="1"/>
    </xf>
    <xf numFmtId="0" fontId="13" fillId="0" borderId="83" xfId="12" applyFont="1" applyFill="1" applyBorder="1" applyAlignment="1">
      <alignment horizontal="center" vertical="center" wrapText="1"/>
    </xf>
    <xf numFmtId="0" fontId="13" fillId="0" borderId="31" xfId="12" applyFont="1" applyFill="1" applyBorder="1" applyAlignment="1">
      <alignment horizontal="center" vertical="center" wrapText="1"/>
    </xf>
    <xf numFmtId="0" fontId="13" fillId="0" borderId="27" xfId="12" applyFont="1" applyFill="1" applyBorder="1" applyAlignment="1">
      <alignment horizontal="center" vertical="center" wrapText="1"/>
    </xf>
    <xf numFmtId="0" fontId="13" fillId="0" borderId="84" xfId="12" applyFont="1" applyFill="1" applyBorder="1" applyAlignment="1">
      <alignment horizontal="center" vertical="center" wrapText="1"/>
    </xf>
    <xf numFmtId="0" fontId="13" fillId="0" borderId="32" xfId="12" applyFont="1" applyFill="1" applyBorder="1" applyAlignment="1">
      <alignment horizontal="center" vertical="center" wrapText="1"/>
    </xf>
    <xf numFmtId="0" fontId="13" fillId="0" borderId="38" xfId="12" applyFont="1" applyFill="1" applyBorder="1" applyAlignment="1">
      <alignment horizontal="center" vertical="center"/>
    </xf>
    <xf numFmtId="0" fontId="13" fillId="0" borderId="39" xfId="12" applyFont="1" applyFill="1" applyBorder="1" applyAlignment="1">
      <alignment horizontal="center" vertical="center"/>
    </xf>
    <xf numFmtId="0" fontId="13" fillId="0" borderId="40" xfId="12" applyFont="1" applyFill="1" applyBorder="1" applyAlignment="1">
      <alignment horizontal="center" vertical="center"/>
    </xf>
    <xf numFmtId="0" fontId="13" fillId="0" borderId="38" xfId="12" applyFont="1" applyFill="1" applyBorder="1" applyAlignment="1">
      <alignment horizontal="center" vertical="center" wrapText="1"/>
    </xf>
    <xf numFmtId="0" fontId="13" fillId="0" borderId="40" xfId="12" applyFont="1" applyFill="1" applyBorder="1" applyAlignment="1">
      <alignment horizontal="center" vertical="center" wrapText="1"/>
    </xf>
    <xf numFmtId="0" fontId="13" fillId="0" borderId="84" xfId="12" applyFont="1" applyFill="1" applyBorder="1" applyAlignment="1">
      <alignment horizontal="center" vertical="center"/>
    </xf>
    <xf numFmtId="0" fontId="13" fillId="0" borderId="31" xfId="12" applyFont="1" applyFill="1" applyBorder="1" applyAlignment="1">
      <alignment horizontal="center" vertical="center"/>
    </xf>
    <xf numFmtId="0" fontId="13" fillId="0" borderId="32" xfId="12" applyFont="1" applyFill="1" applyBorder="1" applyAlignment="1">
      <alignment horizontal="center" vertical="center"/>
    </xf>
    <xf numFmtId="0" fontId="13" fillId="0" borderId="37" xfId="12" applyFont="1" applyFill="1" applyBorder="1" applyAlignment="1">
      <alignment horizontal="center" vertical="center"/>
    </xf>
    <xf numFmtId="187" fontId="13" fillId="0" borderId="70" xfId="13" applyNumberFormat="1" applyFont="1" applyFill="1" applyBorder="1" applyAlignment="1">
      <alignment horizontal="center" vertical="center" wrapText="1"/>
    </xf>
    <xf numFmtId="187" fontId="13" fillId="0" borderId="10" xfId="13" applyNumberFormat="1" applyFont="1" applyFill="1" applyBorder="1" applyAlignment="1">
      <alignment horizontal="center" vertical="center" wrapText="1"/>
    </xf>
    <xf numFmtId="187" fontId="13" fillId="0" borderId="23" xfId="13" applyNumberFormat="1" applyFont="1" applyFill="1" applyBorder="1" applyAlignment="1">
      <alignment horizontal="center" vertical="center" wrapText="1"/>
    </xf>
    <xf numFmtId="0" fontId="13" fillId="0" borderId="62" xfId="12" applyFont="1" applyFill="1" applyBorder="1" applyAlignment="1">
      <alignment horizontal="center" vertical="center" wrapText="1"/>
    </xf>
    <xf numFmtId="0" fontId="13" fillId="0" borderId="9" xfId="12" applyFont="1" applyFill="1" applyBorder="1" applyAlignment="1">
      <alignment horizontal="center" vertical="center" wrapText="1"/>
    </xf>
    <xf numFmtId="49" fontId="8" fillId="2" borderId="76" xfId="8" applyNumberFormat="1" applyFont="1" applyFill="1" applyBorder="1" applyAlignment="1">
      <alignment horizontal="center" vertical="center"/>
    </xf>
    <xf numFmtId="0" fontId="8" fillId="2" borderId="76" xfId="8" applyFont="1" applyFill="1" applyBorder="1" applyAlignment="1">
      <alignment horizontal="center" vertical="center" wrapText="1"/>
    </xf>
    <xf numFmtId="0" fontId="8" fillId="2" borderId="22" xfId="8" applyFont="1" applyFill="1" applyBorder="1" applyAlignment="1">
      <alignment horizontal="center" vertical="center" wrapText="1"/>
    </xf>
    <xf numFmtId="49" fontId="8" fillId="2" borderId="76" xfId="8" applyNumberFormat="1" applyFont="1" applyFill="1" applyBorder="1" applyAlignment="1">
      <alignment horizontal="center" vertical="center" wrapText="1"/>
    </xf>
    <xf numFmtId="49" fontId="8" fillId="2" borderId="42" xfId="8" applyNumberFormat="1" applyFont="1" applyFill="1" applyBorder="1" applyAlignment="1">
      <alignment horizontal="center" vertical="center" wrapText="1"/>
    </xf>
    <xf numFmtId="49" fontId="8" fillId="2" borderId="85" xfId="8" applyNumberFormat="1" applyFont="1" applyFill="1" applyBorder="1" applyAlignment="1">
      <alignment horizontal="center" vertical="center"/>
    </xf>
    <xf numFmtId="49" fontId="8" fillId="2" borderId="86" xfId="8" applyNumberFormat="1" applyFont="1" applyFill="1" applyBorder="1" applyAlignment="1">
      <alignment horizontal="center" vertical="center"/>
    </xf>
    <xf numFmtId="49" fontId="8" fillId="2" borderId="87" xfId="8" applyNumberFormat="1" applyFont="1" applyFill="1" applyBorder="1" applyAlignment="1">
      <alignment horizontal="center" vertical="center"/>
    </xf>
    <xf numFmtId="0" fontId="8" fillId="2" borderId="85" xfId="8" applyFont="1" applyFill="1" applyBorder="1" applyAlignment="1">
      <alignment horizontal="center" vertical="center" wrapText="1"/>
    </xf>
    <xf numFmtId="0" fontId="8" fillId="2" borderId="86" xfId="8" applyFont="1" applyFill="1" applyBorder="1" applyAlignment="1">
      <alignment horizontal="center" vertical="center" wrapText="1"/>
    </xf>
    <xf numFmtId="0" fontId="3" fillId="0" borderId="87" xfId="8" applyNumberFormat="1" applyFont="1" applyFill="1" applyBorder="1" applyAlignment="1">
      <alignment horizontal="center" vertical="center" wrapText="1"/>
    </xf>
    <xf numFmtId="0" fontId="8" fillId="2" borderId="87" xfId="8" applyFont="1" applyFill="1" applyBorder="1" applyAlignment="1">
      <alignment horizontal="center" vertical="center" wrapText="1"/>
    </xf>
    <xf numFmtId="49" fontId="8" fillId="2" borderId="85" xfId="8" applyNumberFormat="1" applyFont="1" applyFill="1" applyBorder="1" applyAlignment="1">
      <alignment horizontal="center"/>
    </xf>
    <xf numFmtId="49" fontId="8" fillId="2" borderId="86" xfId="8" applyNumberFormat="1" applyFont="1" applyFill="1" applyBorder="1" applyAlignment="1">
      <alignment horizontal="center"/>
    </xf>
    <xf numFmtId="49" fontId="8" fillId="2" borderId="87" xfId="8" applyNumberFormat="1" applyFont="1" applyFill="1" applyBorder="1" applyAlignment="1">
      <alignment horizontal="center"/>
    </xf>
    <xf numFmtId="49" fontId="8" fillId="2" borderId="37" xfId="8" applyNumberFormat="1" applyFont="1" applyFill="1" applyBorder="1" applyAlignment="1">
      <alignment horizontal="center" vertical="center"/>
    </xf>
    <xf numFmtId="49" fontId="8" fillId="2" borderId="39" xfId="8" applyNumberFormat="1" applyFont="1" applyFill="1" applyBorder="1" applyAlignment="1">
      <alignment horizontal="center" vertical="center"/>
    </xf>
    <xf numFmtId="49" fontId="8" fillId="2" borderId="40" xfId="8" applyNumberFormat="1" applyFont="1" applyFill="1" applyBorder="1" applyAlignment="1">
      <alignment horizontal="center" vertical="center"/>
    </xf>
    <xf numFmtId="49" fontId="8" fillId="2" borderId="77" xfId="8" applyNumberFormat="1" applyFont="1" applyFill="1" applyBorder="1" applyAlignment="1">
      <alignment horizontal="center" vertical="center"/>
    </xf>
    <xf numFmtId="49" fontId="8" fillId="2" borderId="79" xfId="8" applyNumberFormat="1" applyFont="1" applyFill="1" applyBorder="1" applyAlignment="1">
      <alignment horizontal="center" vertical="center"/>
    </xf>
    <xf numFmtId="49" fontId="8" fillId="2" borderId="77" xfId="8" applyNumberFormat="1" applyFont="1" applyFill="1" applyBorder="1" applyAlignment="1">
      <alignment horizontal="center" vertical="center" wrapText="1"/>
    </xf>
    <xf numFmtId="49" fontId="8" fillId="2" borderId="79" xfId="8" applyNumberFormat="1" applyFont="1" applyFill="1" applyBorder="1" applyAlignment="1">
      <alignment horizontal="center" vertical="center" wrapText="1"/>
    </xf>
    <xf numFmtId="49" fontId="8" fillId="2" borderId="28" xfId="8" applyNumberFormat="1" applyFont="1" applyFill="1" applyBorder="1" applyAlignment="1">
      <alignment horizontal="center" vertical="center" wrapText="1"/>
    </xf>
    <xf numFmtId="49" fontId="8" fillId="2" borderId="29" xfId="8" applyNumberFormat="1" applyFont="1" applyFill="1" applyBorder="1" applyAlignment="1">
      <alignment horizontal="center" vertical="center" wrapText="1"/>
    </xf>
    <xf numFmtId="49" fontId="8" fillId="2" borderId="76" xfId="8" applyNumberFormat="1" applyFont="1" applyFill="1" applyBorder="1" applyAlignment="1">
      <alignment horizontal="center" wrapText="1"/>
    </xf>
    <xf numFmtId="0" fontId="3" fillId="0" borderId="22" xfId="8" applyNumberFormat="1" applyFont="1" applyFill="1" applyBorder="1" applyAlignment="1">
      <alignment horizontal="center" wrapText="1"/>
    </xf>
    <xf numFmtId="49" fontId="8" fillId="2" borderId="88" xfId="8" applyNumberFormat="1" applyFont="1" applyFill="1" applyBorder="1" applyAlignment="1">
      <alignment horizontal="center" vertical="center"/>
    </xf>
    <xf numFmtId="0" fontId="8" fillId="2" borderId="88" xfId="8" applyFont="1" applyFill="1" applyBorder="1" applyAlignment="1">
      <alignment horizontal="center" vertical="center" wrapText="1"/>
    </xf>
    <xf numFmtId="0" fontId="8" fillId="2" borderId="79" xfId="8" applyFont="1" applyFill="1" applyBorder="1" applyAlignment="1">
      <alignment horizontal="center" vertical="center" wrapText="1"/>
    </xf>
    <xf numFmtId="49" fontId="8" fillId="2" borderId="0" xfId="8" applyNumberFormat="1" applyFont="1" applyFill="1" applyAlignment="1">
      <alignment horizontal="center" vertical="center" wrapText="1"/>
    </xf>
    <xf numFmtId="0" fontId="8" fillId="2" borderId="85" xfId="8" applyFont="1" applyFill="1" applyBorder="1" applyAlignment="1">
      <alignment horizontal="center" wrapText="1"/>
    </xf>
    <xf numFmtId="0" fontId="8" fillId="2" borderId="86" xfId="8" applyFont="1" applyFill="1" applyBorder="1" applyAlignment="1">
      <alignment horizontal="center" wrapText="1"/>
    </xf>
    <xf numFmtId="0" fontId="8" fillId="2" borderId="87" xfId="8" applyFont="1" applyFill="1" applyBorder="1" applyAlignment="1">
      <alignment horizontal="center" wrapText="1"/>
    </xf>
    <xf numFmtId="49" fontId="8" fillId="2" borderId="77" xfId="8" applyNumberFormat="1" applyFont="1" applyFill="1" applyBorder="1" applyAlignment="1">
      <alignment horizontal="center"/>
    </xf>
    <xf numFmtId="49" fontId="8" fillId="2" borderId="88" xfId="8" applyNumberFormat="1" applyFont="1" applyFill="1" applyBorder="1" applyAlignment="1">
      <alignment horizontal="center"/>
    </xf>
    <xf numFmtId="49" fontId="8" fillId="2" borderId="79" xfId="8" applyNumberFormat="1" applyFont="1" applyFill="1" applyBorder="1" applyAlignment="1">
      <alignment horizontal="center"/>
    </xf>
    <xf numFmtId="49" fontId="8" fillId="0" borderId="76" xfId="8" applyNumberFormat="1" applyFont="1" applyFill="1" applyBorder="1" applyAlignment="1">
      <alignment horizontal="center" vertical="center"/>
    </xf>
    <xf numFmtId="49" fontId="8" fillId="0" borderId="28" xfId="8" applyNumberFormat="1" applyFont="1" applyFill="1" applyBorder="1" applyAlignment="1">
      <alignment horizontal="center" vertical="center"/>
    </xf>
    <xf numFmtId="49" fontId="8" fillId="0" borderId="77" xfId="8" applyNumberFormat="1" applyFont="1" applyFill="1" applyBorder="1" applyAlignment="1">
      <alignment horizontal="center" vertical="center"/>
    </xf>
    <xf numFmtId="0" fontId="3" fillId="0" borderId="88" xfId="8" applyNumberFormat="1" applyFont="1" applyFill="1" applyBorder="1" applyAlignment="1">
      <alignment horizontal="center" vertical="center"/>
    </xf>
    <xf numFmtId="0" fontId="3" fillId="0" borderId="79" xfId="8" applyNumberFormat="1" applyFont="1" applyFill="1" applyBorder="1" applyAlignment="1">
      <alignment horizontal="center" vertical="center"/>
    </xf>
    <xf numFmtId="49" fontId="8" fillId="0" borderId="85" xfId="8" applyNumberFormat="1" applyFont="1" applyFill="1" applyBorder="1" applyAlignment="1">
      <alignment horizontal="center" vertical="center"/>
    </xf>
    <xf numFmtId="0" fontId="3" fillId="0" borderId="86" xfId="8" applyNumberFormat="1" applyFont="1" applyFill="1" applyBorder="1" applyAlignment="1">
      <alignment horizontal="center" vertical="center"/>
    </xf>
    <xf numFmtId="0" fontId="3" fillId="0" borderId="87" xfId="8" applyNumberFormat="1" applyFont="1" applyFill="1" applyBorder="1" applyAlignment="1">
      <alignment horizontal="center" vertical="center"/>
    </xf>
    <xf numFmtId="49" fontId="9" fillId="0" borderId="0" xfId="8" applyNumberFormat="1" applyFont="1" applyFill="1" applyBorder="1" applyAlignment="1">
      <alignment horizontal="left" wrapText="1"/>
    </xf>
    <xf numFmtId="49" fontId="8" fillId="3" borderId="20" xfId="0" applyNumberFormat="1" applyFont="1" applyFill="1" applyBorder="1" applyAlignment="1">
      <alignment horizontal="left" vertical="top" wrapText="1"/>
    </xf>
    <xf numFmtId="49" fontId="100" fillId="2" borderId="0" xfId="0" applyNumberFormat="1" applyFont="1" applyFill="1" applyBorder="1" applyAlignment="1">
      <alignment horizontal="left" wrapText="1"/>
    </xf>
    <xf numFmtId="49" fontId="100" fillId="2" borderId="0" xfId="0" applyNumberFormat="1" applyFont="1" applyFill="1" applyAlignment="1">
      <alignment horizontal="left" wrapText="1"/>
    </xf>
    <xf numFmtId="49" fontId="28" fillId="2" borderId="0" xfId="0" applyNumberFormat="1" applyFont="1" applyFill="1" applyAlignment="1">
      <alignment horizontal="left" wrapText="1"/>
    </xf>
    <xf numFmtId="0" fontId="28" fillId="2" borderId="110" xfId="0" applyFont="1" applyFill="1" applyBorder="1" applyAlignment="1">
      <alignment horizontal="left" wrapText="1"/>
    </xf>
    <xf numFmtId="0" fontId="28" fillId="2" borderId="0" xfId="0" applyFont="1" applyFill="1" applyAlignment="1">
      <alignment horizontal="left" wrapText="1"/>
    </xf>
    <xf numFmtId="49" fontId="26" fillId="2" borderId="0" xfId="0" applyNumberFormat="1" applyFont="1" applyFill="1" applyAlignment="1">
      <alignment horizontal="left" wrapText="1"/>
    </xf>
    <xf numFmtId="49" fontId="8" fillId="2" borderId="48" xfId="0" applyNumberFormat="1" applyFont="1" applyFill="1" applyBorder="1" applyAlignment="1">
      <alignment horizontal="center" vertical="center" wrapText="1"/>
    </xf>
    <xf numFmtId="49" fontId="8" fillId="2" borderId="49" xfId="0" applyNumberFormat="1" applyFont="1" applyFill="1" applyBorder="1" applyAlignment="1">
      <alignment horizontal="center" vertical="center"/>
    </xf>
    <xf numFmtId="49" fontId="8" fillId="2" borderId="37"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xf>
    <xf numFmtId="0" fontId="8" fillId="2" borderId="37"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48" xfId="0" applyFont="1" applyFill="1" applyBorder="1" applyAlignment="1">
      <alignment horizontal="center" vertical="center" wrapText="1"/>
    </xf>
    <xf numFmtId="49" fontId="8" fillId="3" borderId="0" xfId="0" applyNumberFormat="1" applyFont="1" applyFill="1" applyAlignment="1">
      <alignment horizontal="left" vertical="top" wrapText="1"/>
    </xf>
    <xf numFmtId="49" fontId="8" fillId="3" borderId="0" xfId="0" applyNumberFormat="1" applyFont="1" applyFill="1" applyAlignment="1">
      <alignment horizontal="left" vertical="top"/>
    </xf>
    <xf numFmtId="49" fontId="8" fillId="2" borderId="37" xfId="0" applyNumberFormat="1" applyFont="1" applyFill="1" applyBorder="1" applyAlignment="1">
      <alignment horizontal="left" vertical="center" wrapText="1"/>
    </xf>
    <xf numFmtId="0" fontId="13" fillId="0" borderId="37" xfId="0" applyFont="1" applyFill="1" applyBorder="1" applyAlignment="1">
      <alignment horizontal="center" vertical="center" wrapText="1"/>
    </xf>
    <xf numFmtId="0" fontId="12" fillId="0" borderId="37" xfId="0" applyNumberFormat="1" applyFont="1" applyFill="1" applyBorder="1" applyAlignment="1"/>
    <xf numFmtId="0" fontId="13" fillId="3" borderId="31"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0" borderId="38" xfId="0" applyNumberFormat="1" applyFont="1" applyFill="1" applyBorder="1" applyAlignment="1">
      <alignment horizontal="center"/>
    </xf>
    <xf numFmtId="0" fontId="13" fillId="0" borderId="39" xfId="0" applyNumberFormat="1" applyFont="1" applyFill="1" applyBorder="1" applyAlignment="1">
      <alignment horizontal="center"/>
    </xf>
    <xf numFmtId="0" fontId="13" fillId="0" borderId="40" xfId="0" applyNumberFormat="1" applyFont="1" applyFill="1" applyBorder="1" applyAlignment="1">
      <alignment horizontal="center"/>
    </xf>
    <xf numFmtId="49" fontId="9" fillId="2" borderId="0" xfId="0" applyNumberFormat="1" applyFont="1" applyFill="1" applyAlignment="1">
      <alignment horizontal="left" wrapText="1"/>
    </xf>
    <xf numFmtId="0" fontId="28" fillId="0" borderId="0" xfId="0" applyFont="1" applyFill="1" applyAlignment="1">
      <alignment horizontal="left" vertical="top" wrapText="1"/>
    </xf>
    <xf numFmtId="49" fontId="8" fillId="2" borderId="37" xfId="0" applyNumberFormat="1" applyFont="1" applyFill="1" applyBorder="1" applyAlignment="1">
      <alignment horizontal="left" wrapText="1"/>
    </xf>
    <xf numFmtId="49" fontId="8" fillId="2" borderId="37" xfId="0" applyNumberFormat="1" applyFont="1" applyFill="1" applyBorder="1" applyAlignment="1">
      <alignment horizontal="left" vertical="center"/>
    </xf>
    <xf numFmtId="0" fontId="8" fillId="2" borderId="37" xfId="0" applyFont="1" applyFill="1" applyBorder="1" applyAlignment="1">
      <alignment horizontal="left" vertical="center" wrapText="1"/>
    </xf>
    <xf numFmtId="49" fontId="101" fillId="2" borderId="0" xfId="0" applyNumberFormat="1" applyFont="1" applyFill="1" applyBorder="1" applyAlignment="1">
      <alignment horizontal="left" wrapText="1"/>
    </xf>
    <xf numFmtId="167" fontId="102" fillId="0" borderId="120" xfId="1" applyNumberFormat="1" applyFont="1" applyFill="1" applyBorder="1" applyAlignment="1">
      <alignment vertical="center"/>
    </xf>
    <xf numFmtId="167" fontId="102" fillId="0" borderId="121" xfId="1" applyNumberFormat="1" applyFont="1" applyFill="1" applyBorder="1" applyAlignment="1">
      <alignment vertical="center"/>
    </xf>
    <xf numFmtId="0" fontId="26" fillId="0" borderId="0" xfId="32" applyFont="1" applyFill="1" applyBorder="1" applyAlignment="1">
      <alignment vertical="center" wrapText="1"/>
    </xf>
    <xf numFmtId="0" fontId="104" fillId="0" borderId="0" xfId="8" applyFont="1" applyFill="1" applyAlignment="1">
      <alignment vertical="center" wrapText="1"/>
    </xf>
    <xf numFmtId="0" fontId="26" fillId="0" borderId="0" xfId="8" applyFont="1" applyFill="1" applyAlignment="1">
      <alignment vertical="center" wrapText="1"/>
    </xf>
    <xf numFmtId="0" fontId="13" fillId="0" borderId="37" xfId="32" applyFont="1" applyFill="1" applyBorder="1" applyAlignment="1">
      <alignment vertical="center" wrapText="1"/>
    </xf>
    <xf numFmtId="0" fontId="13" fillId="0" borderId="37" xfId="32" applyFont="1" applyFill="1" applyBorder="1" applyAlignment="1">
      <alignment vertical="center"/>
    </xf>
    <xf numFmtId="0" fontId="13" fillId="0" borderId="37" xfId="8" applyFont="1" applyFill="1" applyBorder="1" applyAlignment="1">
      <alignment vertical="center" wrapText="1"/>
    </xf>
    <xf numFmtId="49" fontId="19" fillId="0" borderId="45" xfId="0" applyNumberFormat="1" applyFont="1" applyFill="1" applyBorder="1" applyAlignment="1">
      <alignment horizontal="left" vertical="center" wrapText="1"/>
    </xf>
    <xf numFmtId="49" fontId="19" fillId="0" borderId="115" xfId="0" applyNumberFormat="1" applyFont="1" applyFill="1" applyBorder="1" applyAlignment="1">
      <alignment horizontal="left" vertical="center" wrapText="1"/>
    </xf>
    <xf numFmtId="49" fontId="19" fillId="0" borderId="116" xfId="0" applyNumberFormat="1" applyFont="1" applyFill="1" applyBorder="1" applyAlignment="1">
      <alignment horizontal="left" vertical="center" wrapText="1"/>
    </xf>
    <xf numFmtId="0" fontId="27" fillId="0" borderId="0" xfId="0" applyNumberFormat="1" applyFont="1" applyFill="1" applyBorder="1" applyAlignment="1">
      <alignment horizontal="left" wrapText="1"/>
    </xf>
    <xf numFmtId="49" fontId="19" fillId="0" borderId="44" xfId="0" applyNumberFormat="1" applyFont="1" applyFill="1" applyBorder="1" applyAlignment="1">
      <alignment horizontal="center" vertical="center" wrapText="1"/>
    </xf>
    <xf numFmtId="49" fontId="19" fillId="0" borderId="44" xfId="0" applyNumberFormat="1" applyFont="1" applyFill="1" applyBorder="1" applyAlignment="1">
      <alignment horizontal="center" vertical="center"/>
    </xf>
    <xf numFmtId="17" fontId="13" fillId="0" borderId="133" xfId="1" applyNumberFormat="1" applyFont="1" applyFill="1" applyBorder="1" applyAlignment="1">
      <alignment horizontal="center" vertical="center"/>
    </xf>
    <xf numFmtId="17" fontId="13" fillId="0" borderId="134" xfId="1" applyNumberFormat="1" applyFont="1" applyFill="1" applyBorder="1" applyAlignment="1">
      <alignment horizontal="center" vertical="center"/>
    </xf>
    <xf numFmtId="17" fontId="13" fillId="0" borderId="135" xfId="1" applyNumberFormat="1" applyFont="1" applyFill="1" applyBorder="1" applyAlignment="1">
      <alignment horizontal="center" vertical="center"/>
    </xf>
    <xf numFmtId="167" fontId="11" fillId="0" borderId="37" xfId="1" applyNumberFormat="1" applyFont="1" applyBorder="1" applyAlignment="1">
      <alignment horizontal="center" vertical="center"/>
    </xf>
    <xf numFmtId="167" fontId="11" fillId="0" borderId="89" xfId="1" applyNumberFormat="1" applyFont="1" applyBorder="1" applyAlignment="1">
      <alignment horizontal="center" vertical="center"/>
    </xf>
    <xf numFmtId="167" fontId="11" fillId="0" borderId="10" xfId="1" applyNumberFormat="1" applyFont="1" applyBorder="1" applyAlignment="1">
      <alignment horizontal="center" vertical="center"/>
    </xf>
    <xf numFmtId="167" fontId="11" fillId="0" borderId="23" xfId="1" applyNumberFormat="1" applyFont="1" applyBorder="1" applyAlignment="1">
      <alignment horizontal="center" vertical="center"/>
    </xf>
    <xf numFmtId="0" fontId="9" fillId="2" borderId="0" xfId="8" applyFont="1" applyFill="1" applyBorder="1" applyAlignment="1">
      <alignment horizontal="left" vertical="top" wrapText="1"/>
    </xf>
    <xf numFmtId="49" fontId="8" fillId="2" borderId="126" xfId="8" applyNumberFormat="1" applyFont="1" applyFill="1" applyBorder="1" applyAlignment="1">
      <alignment horizontal="center" vertical="center"/>
    </xf>
    <xf numFmtId="0" fontId="9" fillId="2" borderId="0" xfId="8" applyFont="1" applyFill="1" applyBorder="1" applyAlignment="1">
      <alignment horizontal="left" wrapText="1"/>
    </xf>
    <xf numFmtId="49" fontId="8" fillId="2" borderId="99" xfId="8" applyNumberFormat="1" applyFont="1" applyFill="1" applyBorder="1" applyAlignment="1">
      <alignment horizontal="center" vertical="center"/>
    </xf>
    <xf numFmtId="49" fontId="8" fillId="2" borderId="106" xfId="8" applyNumberFormat="1" applyFont="1" applyFill="1" applyBorder="1" applyAlignment="1">
      <alignment horizontal="center" vertical="center"/>
    </xf>
    <xf numFmtId="49" fontId="8" fillId="2" borderId="107" xfId="8" applyNumberFormat="1" applyFont="1" applyFill="1" applyBorder="1" applyAlignment="1">
      <alignment horizontal="center" vertical="center"/>
    </xf>
    <xf numFmtId="49" fontId="8" fillId="2" borderId="109" xfId="8" applyNumberFormat="1" applyFont="1" applyFill="1" applyBorder="1" applyAlignment="1">
      <alignment horizontal="center" vertical="center"/>
    </xf>
    <xf numFmtId="0" fontId="8" fillId="2" borderId="0" xfId="8" applyFont="1" applyFill="1" applyBorder="1" applyAlignment="1">
      <alignment horizontal="left" wrapText="1"/>
    </xf>
    <xf numFmtId="0" fontId="3" fillId="0" borderId="0" xfId="8" applyNumberFormat="1" applyFont="1" applyFill="1" applyBorder="1" applyAlignment="1">
      <alignment horizontal="left"/>
    </xf>
    <xf numFmtId="49" fontId="8" fillId="2" borderId="127" xfId="8" applyNumberFormat="1" applyFont="1" applyFill="1" applyBorder="1" applyAlignment="1">
      <alignment horizontal="center" vertical="center"/>
    </xf>
    <xf numFmtId="0" fontId="39" fillId="0" borderId="62" xfId="20" applyNumberFormat="1" applyFont="1" applyFill="1" applyBorder="1" applyAlignment="1">
      <alignment horizontal="left"/>
    </xf>
    <xf numFmtId="0" fontId="39" fillId="0" borderId="0" xfId="20" applyNumberFormat="1" applyFont="1" applyFill="1" applyBorder="1" applyAlignment="1">
      <alignment horizontal="left"/>
    </xf>
    <xf numFmtId="0" fontId="15" fillId="0" borderId="90" xfId="20" applyNumberFormat="1" applyFont="1" applyFill="1" applyBorder="1" applyAlignment="1">
      <alignment horizontal="left" vertical="top"/>
    </xf>
    <xf numFmtId="0" fontId="36" fillId="3" borderId="37" xfId="20" applyNumberFormat="1" applyFont="1" applyFill="1" applyBorder="1" applyAlignment="1">
      <alignment horizontal="center" vertical="center" wrapText="1"/>
    </xf>
    <xf numFmtId="0" fontId="36" fillId="3" borderId="37" xfId="20" applyNumberFormat="1" applyFont="1" applyFill="1" applyBorder="1" applyAlignment="1">
      <alignment horizontal="center" vertical="center"/>
    </xf>
    <xf numFmtId="0" fontId="15" fillId="3" borderId="37" xfId="20" applyNumberFormat="1" applyFont="1" applyFill="1" applyBorder="1" applyAlignment="1">
      <alignment horizontal="center" vertical="center"/>
    </xf>
    <xf numFmtId="0" fontId="36" fillId="3" borderId="37" xfId="20" applyNumberFormat="1" applyFont="1" applyFill="1" applyBorder="1" applyAlignment="1">
      <alignment horizontal="left" vertical="center" wrapText="1"/>
    </xf>
    <xf numFmtId="173" fontId="27" fillId="0" borderId="123" xfId="20" applyFont="1" applyBorder="1" applyAlignment="1">
      <alignment horizontal="left"/>
    </xf>
    <xf numFmtId="173" fontId="27" fillId="0" borderId="0" xfId="20" applyFont="1" applyAlignment="1">
      <alignment horizontal="left" vertical="top"/>
    </xf>
    <xf numFmtId="0" fontId="15" fillId="3" borderId="0" xfId="20" applyNumberFormat="1" applyFont="1" applyFill="1" applyBorder="1" applyAlignment="1">
      <alignment horizontal="left" vertical="top"/>
    </xf>
    <xf numFmtId="49" fontId="8" fillId="2" borderId="41" xfId="21" applyNumberFormat="1" applyFont="1" applyFill="1" applyBorder="1" applyAlignment="1">
      <alignment horizontal="center" vertical="center" wrapText="1"/>
    </xf>
    <xf numFmtId="49" fontId="8" fillId="2" borderId="22" xfId="21" applyNumberFormat="1" applyFont="1" applyFill="1" applyBorder="1" applyAlignment="1">
      <alignment horizontal="center" vertical="center"/>
    </xf>
    <xf numFmtId="0" fontId="36" fillId="7" borderId="38" xfId="20" applyNumberFormat="1" applyFont="1" applyFill="1" applyBorder="1" applyAlignment="1">
      <alignment horizontal="center" vertical="top"/>
    </xf>
    <xf numFmtId="0" fontId="36" fillId="7" borderId="39" xfId="20" applyNumberFormat="1" applyFont="1" applyFill="1" applyBorder="1" applyAlignment="1">
      <alignment horizontal="center" vertical="top"/>
    </xf>
    <xf numFmtId="0" fontId="36" fillId="7" borderId="40" xfId="20" applyNumberFormat="1" applyFont="1" applyFill="1" applyBorder="1" applyAlignment="1">
      <alignment horizontal="center" vertical="top"/>
    </xf>
    <xf numFmtId="173" fontId="40" fillId="9" borderId="37" xfId="20" applyFont="1" applyFill="1" applyBorder="1" applyAlignment="1">
      <alignment horizontal="center" vertical="center" wrapText="1"/>
    </xf>
    <xf numFmtId="0" fontId="36" fillId="9" borderId="37" xfId="20" applyNumberFormat="1" applyFont="1" applyFill="1" applyBorder="1" applyAlignment="1">
      <alignment horizontal="center" vertical="center" wrapText="1"/>
    </xf>
    <xf numFmtId="0" fontId="40" fillId="9" borderId="38" xfId="25" applyFont="1" applyFill="1" applyBorder="1" applyAlignment="1">
      <alignment horizontal="center" vertical="center"/>
    </xf>
    <xf numFmtId="0" fontId="40" fillId="9" borderId="40" xfId="25" applyFont="1" applyFill="1" applyBorder="1" applyAlignment="1">
      <alignment horizontal="center" vertical="center"/>
    </xf>
    <xf numFmtId="0" fontId="36" fillId="9" borderId="53" xfId="20" applyNumberFormat="1" applyFont="1" applyFill="1" applyBorder="1" applyAlignment="1">
      <alignment horizontal="center" vertical="center" wrapText="1"/>
    </xf>
    <xf numFmtId="0" fontId="36" fillId="9" borderId="23" xfId="20" applyNumberFormat="1" applyFont="1" applyFill="1" applyBorder="1" applyAlignment="1">
      <alignment horizontal="center" vertical="center" wrapText="1"/>
    </xf>
    <xf numFmtId="0" fontId="40" fillId="9" borderId="53" xfId="25" applyFont="1" applyFill="1" applyBorder="1" applyAlignment="1">
      <alignment horizontal="center" vertical="center" wrapText="1"/>
    </xf>
    <xf numFmtId="0" fontId="40" fillId="9" borderId="23" xfId="25" applyFont="1" applyFill="1" applyBorder="1" applyAlignment="1">
      <alignment horizontal="center" vertical="center" wrapText="1"/>
    </xf>
    <xf numFmtId="0" fontId="40" fillId="9" borderId="10" xfId="25" applyFont="1" applyFill="1" applyBorder="1" applyAlignment="1">
      <alignment horizontal="center" vertical="center" wrapText="1"/>
    </xf>
    <xf numFmtId="173" fontId="40" fillId="9" borderId="38" xfId="20" applyFont="1" applyFill="1" applyBorder="1" applyAlignment="1">
      <alignment horizontal="center" vertical="center" wrapText="1"/>
    </xf>
    <xf numFmtId="173" fontId="40" fillId="9" borderId="39" xfId="20" applyFont="1" applyFill="1" applyBorder="1" applyAlignment="1">
      <alignment horizontal="center" vertical="center" wrapText="1"/>
    </xf>
    <xf numFmtId="173" fontId="40" fillId="9" borderId="40" xfId="20" applyFont="1" applyFill="1" applyBorder="1" applyAlignment="1">
      <alignment horizontal="center" vertical="center" wrapText="1"/>
    </xf>
    <xf numFmtId="0" fontId="48" fillId="0" borderId="27" xfId="20" applyNumberFormat="1" applyFont="1" applyBorder="1" applyAlignment="1">
      <alignment horizontal="center"/>
    </xf>
    <xf numFmtId="0" fontId="43" fillId="3" borderId="27" xfId="20" applyNumberFormat="1" applyFont="1" applyFill="1" applyBorder="1" applyAlignment="1">
      <alignment horizontal="left" wrapText="1"/>
    </xf>
    <xf numFmtId="0" fontId="44" fillId="3" borderId="37" xfId="20" applyNumberFormat="1" applyFont="1" applyFill="1" applyBorder="1" applyAlignment="1">
      <alignment horizontal="center" vertical="center"/>
    </xf>
    <xf numFmtId="49" fontId="8" fillId="2" borderId="17" xfId="21" applyNumberFormat="1" applyFont="1" applyFill="1" applyBorder="1" applyAlignment="1">
      <alignment horizontal="center" vertical="center" wrapText="1"/>
    </xf>
    <xf numFmtId="0" fontId="36" fillId="9" borderId="10" xfId="20" applyNumberFormat="1" applyFont="1" applyFill="1" applyBorder="1" applyAlignment="1">
      <alignment horizontal="center" vertical="center" wrapText="1"/>
    </xf>
    <xf numFmtId="0" fontId="36" fillId="9" borderId="31" xfId="20" applyNumberFormat="1" applyFont="1" applyFill="1" applyBorder="1" applyAlignment="1">
      <alignment horizontal="center" vertical="center" wrapText="1"/>
    </xf>
    <xf numFmtId="0" fontId="36" fillId="9" borderId="32" xfId="20" applyNumberFormat="1" applyFont="1" applyFill="1" applyBorder="1" applyAlignment="1">
      <alignment horizontal="center" vertical="center" wrapText="1"/>
    </xf>
    <xf numFmtId="0" fontId="40" fillId="9" borderId="38" xfId="25" applyFont="1" applyFill="1" applyBorder="1" applyAlignment="1">
      <alignment horizontal="center" vertical="center" wrapText="1"/>
    </xf>
    <xf numFmtId="0" fontId="40" fillId="9" borderId="40" xfId="25" applyFont="1" applyFill="1" applyBorder="1" applyAlignment="1">
      <alignment horizontal="center" vertical="center" wrapText="1"/>
    </xf>
    <xf numFmtId="0" fontId="36" fillId="9" borderId="38" xfId="20" applyNumberFormat="1" applyFont="1" applyFill="1" applyBorder="1" applyAlignment="1">
      <alignment horizontal="center" vertical="center" wrapText="1"/>
    </xf>
    <xf numFmtId="0" fontId="36" fillId="9" borderId="40" xfId="20" applyNumberFormat="1" applyFont="1" applyFill="1" applyBorder="1" applyAlignment="1">
      <alignment horizontal="center" vertical="center" wrapText="1"/>
    </xf>
    <xf numFmtId="0" fontId="44" fillId="0" borderId="27" xfId="20" applyNumberFormat="1" applyFont="1" applyFill="1" applyBorder="1" applyAlignment="1">
      <alignment horizontal="left" vertical="top"/>
    </xf>
    <xf numFmtId="0" fontId="48" fillId="9" borderId="38" xfId="20" applyNumberFormat="1" applyFont="1" applyFill="1" applyBorder="1" applyAlignment="1">
      <alignment horizontal="center"/>
    </xf>
    <xf numFmtId="0" fontId="48" fillId="9" borderId="39" xfId="20" applyNumberFormat="1" applyFont="1" applyFill="1" applyBorder="1" applyAlignment="1">
      <alignment horizontal="center"/>
    </xf>
    <xf numFmtId="0" fontId="48" fillId="9" borderId="40" xfId="20" applyNumberFormat="1" applyFont="1" applyFill="1" applyBorder="1" applyAlignment="1">
      <alignment horizontal="center"/>
    </xf>
    <xf numFmtId="0" fontId="49" fillId="9" borderId="38" xfId="25" applyFont="1" applyFill="1" applyBorder="1" applyAlignment="1">
      <alignment horizontal="center" vertical="center" wrapText="1"/>
    </xf>
    <xf numFmtId="0" fontId="49" fillId="9" borderId="40" xfId="25" applyFont="1" applyFill="1" applyBorder="1" applyAlignment="1">
      <alignment horizontal="center" vertical="center" wrapText="1"/>
    </xf>
    <xf numFmtId="0" fontId="44" fillId="3" borderId="39" xfId="20" applyNumberFormat="1" applyFont="1" applyFill="1" applyBorder="1" applyAlignment="1">
      <alignment horizontal="center" vertical="center"/>
    </xf>
    <xf numFmtId="0" fontId="44" fillId="3" borderId="27" xfId="20" applyNumberFormat="1" applyFont="1" applyFill="1" applyBorder="1" applyAlignment="1">
      <alignment horizontal="center" vertical="center"/>
    </xf>
    <xf numFmtId="3" fontId="40" fillId="3" borderId="53" xfId="24" applyNumberFormat="1" applyFont="1" applyFill="1" applyBorder="1" applyAlignment="1">
      <alignment horizontal="center" vertical="center" wrapText="1"/>
    </xf>
    <xf numFmtId="3" fontId="40" fillId="3" borderId="23" xfId="24" applyNumberFormat="1" applyFont="1" applyFill="1" applyBorder="1" applyAlignment="1">
      <alignment horizontal="center" vertical="center" wrapText="1"/>
    </xf>
    <xf numFmtId="0" fontId="48" fillId="0" borderId="37" xfId="20" applyNumberFormat="1" applyFont="1" applyBorder="1" applyAlignment="1">
      <alignment horizontal="center"/>
    </xf>
    <xf numFmtId="0" fontId="40" fillId="9" borderId="37" xfId="0" applyFont="1" applyFill="1" applyBorder="1" applyAlignment="1">
      <alignment horizontal="center" vertical="center" wrapText="1"/>
    </xf>
    <xf numFmtId="0" fontId="40" fillId="9" borderId="37" xfId="25" applyFont="1" applyFill="1" applyBorder="1" applyAlignment="1">
      <alignment horizontal="center" vertical="center" wrapText="1"/>
    </xf>
    <xf numFmtId="0" fontId="40" fillId="9" borderId="37" xfId="25" applyFont="1" applyFill="1" applyBorder="1" applyAlignment="1">
      <alignment horizontal="center" vertical="center"/>
    </xf>
    <xf numFmtId="0" fontId="58" fillId="0" borderId="31" xfId="20" applyNumberFormat="1" applyFont="1" applyBorder="1" applyAlignment="1">
      <alignment horizontal="center"/>
    </xf>
    <xf numFmtId="0" fontId="58" fillId="0" borderId="27" xfId="20" applyNumberFormat="1" applyFont="1" applyBorder="1" applyAlignment="1">
      <alignment horizontal="center"/>
    </xf>
    <xf numFmtId="0" fontId="54" fillId="9" borderId="53" xfId="25" applyFont="1" applyFill="1" applyBorder="1" applyAlignment="1">
      <alignment horizontal="center" vertical="center" wrapText="1"/>
    </xf>
    <xf numFmtId="0" fontId="54" fillId="9" borderId="10" xfId="25" applyFont="1" applyFill="1" applyBorder="1" applyAlignment="1">
      <alignment horizontal="center" vertical="center" wrapText="1"/>
    </xf>
    <xf numFmtId="0" fontId="54" fillId="9" borderId="23" xfId="25" applyFont="1" applyFill="1" applyBorder="1" applyAlignment="1">
      <alignment horizontal="center" vertical="center" wrapText="1"/>
    </xf>
    <xf numFmtId="173" fontId="54" fillId="9" borderId="38" xfId="20" applyFont="1" applyFill="1" applyBorder="1" applyAlignment="1">
      <alignment horizontal="center" vertical="center" wrapText="1"/>
    </xf>
    <xf numFmtId="173" fontId="54" fillId="9" borderId="39" xfId="20" applyFont="1" applyFill="1" applyBorder="1" applyAlignment="1">
      <alignment horizontal="center" vertical="center" wrapText="1"/>
    </xf>
    <xf numFmtId="173" fontId="54" fillId="9" borderId="40" xfId="20" applyFont="1" applyFill="1" applyBorder="1" applyAlignment="1">
      <alignment horizontal="center" vertical="center" wrapText="1"/>
    </xf>
    <xf numFmtId="0" fontId="54" fillId="9" borderId="37" xfId="0" applyFont="1" applyFill="1" applyBorder="1" applyAlignment="1">
      <alignment horizontal="center" vertical="center" wrapText="1"/>
    </xf>
    <xf numFmtId="0" fontId="54" fillId="9" borderId="38" xfId="25" applyFont="1" applyFill="1" applyBorder="1" applyAlignment="1">
      <alignment horizontal="center" vertical="center"/>
    </xf>
    <xf numFmtId="0" fontId="54" fillId="9" borderId="40" xfId="25" applyFont="1" applyFill="1" applyBorder="1" applyAlignment="1">
      <alignment horizontal="center" vertical="center"/>
    </xf>
    <xf numFmtId="0" fontId="54" fillId="9" borderId="37" xfId="25" applyFont="1" applyFill="1" applyBorder="1" applyAlignment="1">
      <alignment horizontal="center" vertical="center"/>
    </xf>
    <xf numFmtId="0" fontId="48" fillId="9" borderId="53" xfId="20" applyNumberFormat="1" applyFont="1" applyFill="1" applyBorder="1" applyAlignment="1">
      <alignment horizontal="center" vertical="center" wrapText="1"/>
    </xf>
    <xf numFmtId="0" fontId="48" fillId="9" borderId="23" xfId="20" applyNumberFormat="1" applyFont="1" applyFill="1" applyBorder="1" applyAlignment="1">
      <alignment horizontal="center" vertical="center" wrapText="1"/>
    </xf>
    <xf numFmtId="0" fontId="51" fillId="3" borderId="39" xfId="20" applyNumberFormat="1" applyFont="1" applyFill="1" applyBorder="1" applyAlignment="1">
      <alignment horizontal="center" vertical="center"/>
    </xf>
    <xf numFmtId="0" fontId="48" fillId="9" borderId="37" xfId="20" applyNumberFormat="1" applyFont="1" applyFill="1" applyBorder="1" applyAlignment="1">
      <alignment horizontal="center" vertical="center" wrapText="1"/>
    </xf>
    <xf numFmtId="0" fontId="48" fillId="9" borderId="38" xfId="20" applyNumberFormat="1" applyFont="1" applyFill="1" applyBorder="1" applyAlignment="1">
      <alignment horizontal="center" vertical="center" wrapText="1"/>
    </xf>
    <xf numFmtId="0" fontId="48" fillId="9" borderId="40" xfId="20" applyNumberFormat="1" applyFont="1" applyFill="1" applyBorder="1" applyAlignment="1">
      <alignment horizontal="center" vertical="center" wrapText="1"/>
    </xf>
    <xf numFmtId="168" fontId="6" fillId="0" borderId="120" xfId="0" applyNumberFormat="1" applyFont="1" applyFill="1" applyBorder="1" applyAlignment="1">
      <alignment horizontal="left" vertical="top" wrapText="1"/>
    </xf>
    <xf numFmtId="168" fontId="6" fillId="0" borderId="123" xfId="0" applyNumberFormat="1" applyFont="1" applyFill="1" applyBorder="1" applyAlignment="1">
      <alignment horizontal="left" vertical="top" wrapText="1"/>
    </xf>
    <xf numFmtId="168" fontId="6" fillId="0" borderId="92" xfId="0" applyNumberFormat="1" applyFont="1" applyFill="1" applyBorder="1" applyAlignment="1">
      <alignment horizontal="left" vertical="top"/>
    </xf>
    <xf numFmtId="168" fontId="6" fillId="0" borderId="90" xfId="0" applyNumberFormat="1" applyFont="1" applyFill="1" applyBorder="1" applyAlignment="1">
      <alignment horizontal="left" vertical="top"/>
    </xf>
    <xf numFmtId="0" fontId="59" fillId="0" borderId="0" xfId="0" applyFont="1" applyFill="1" applyAlignment="1">
      <alignment horizontal="left" vertical="top" wrapText="1"/>
    </xf>
    <xf numFmtId="173" fontId="48" fillId="0" borderId="92" xfId="20" applyFont="1" applyFill="1" applyBorder="1" applyAlignment="1">
      <alignment horizontal="center"/>
    </xf>
    <xf numFmtId="173" fontId="48" fillId="0" borderId="93" xfId="20" applyFont="1" applyFill="1" applyBorder="1" applyAlignment="1">
      <alignment horizontal="center"/>
    </xf>
    <xf numFmtId="168" fontId="6" fillId="0" borderId="124" xfId="0" applyNumberFormat="1" applyFont="1" applyFill="1" applyBorder="1" applyAlignment="1">
      <alignment horizontal="left" vertical="top"/>
    </xf>
    <xf numFmtId="168" fontId="6" fillId="0" borderId="123" xfId="0" applyNumberFormat="1" applyFont="1" applyFill="1" applyBorder="1" applyAlignment="1">
      <alignment horizontal="left" vertical="top"/>
    </xf>
    <xf numFmtId="168" fontId="6" fillId="0" borderId="125" xfId="0" applyNumberFormat="1" applyFont="1" applyFill="1" applyBorder="1" applyAlignment="1">
      <alignment horizontal="left" vertical="top"/>
    </xf>
    <xf numFmtId="168" fontId="6" fillId="0" borderId="62"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0" fontId="61" fillId="9" borderId="89" xfId="20" applyNumberFormat="1" applyFont="1" applyFill="1" applyBorder="1" applyAlignment="1">
      <alignment horizontal="center" vertical="center" wrapText="1"/>
    </xf>
    <xf numFmtId="0" fontId="61" fillId="9" borderId="23" xfId="20" applyNumberFormat="1" applyFont="1" applyFill="1" applyBorder="1" applyAlignment="1">
      <alignment horizontal="center" vertical="center" wrapText="1"/>
    </xf>
    <xf numFmtId="0" fontId="36" fillId="9" borderId="120" xfId="20" applyNumberFormat="1" applyFont="1" applyFill="1" applyBorder="1" applyAlignment="1">
      <alignment horizontal="center" vertical="center" wrapText="1"/>
    </xf>
    <xf numFmtId="0" fontId="36" fillId="9" borderId="121" xfId="20" applyNumberFormat="1" applyFont="1" applyFill="1" applyBorder="1" applyAlignment="1">
      <alignment horizontal="center" vertical="center" wrapText="1"/>
    </xf>
    <xf numFmtId="0" fontId="36" fillId="9" borderId="122" xfId="20" applyNumberFormat="1" applyFont="1" applyFill="1" applyBorder="1" applyAlignment="1">
      <alignment horizontal="center" vertical="center" wrapText="1"/>
    </xf>
    <xf numFmtId="0" fontId="36" fillId="9" borderId="89" xfId="20" applyNumberFormat="1" applyFont="1" applyFill="1" applyBorder="1" applyAlignment="1">
      <alignment horizontal="center" vertical="center" wrapText="1"/>
    </xf>
    <xf numFmtId="173" fontId="26" fillId="0" borderId="89" xfId="20" applyFont="1" applyFill="1" applyBorder="1" applyAlignment="1">
      <alignment horizontal="center" vertical="center" wrapText="1"/>
    </xf>
    <xf numFmtId="173" fontId="26" fillId="0" borderId="10" xfId="20" applyFont="1" applyFill="1" applyBorder="1" applyAlignment="1">
      <alignment horizontal="center" vertical="center" wrapText="1"/>
    </xf>
    <xf numFmtId="173" fontId="26" fillId="0" borderId="23" xfId="20" applyFont="1" applyFill="1" applyBorder="1" applyAlignment="1">
      <alignment horizontal="center" vertical="center" wrapText="1"/>
    </xf>
    <xf numFmtId="197" fontId="26" fillId="0" borderId="89" xfId="20" applyNumberFormat="1" applyFont="1" applyFill="1" applyBorder="1" applyAlignment="1">
      <alignment horizontal="center" vertical="center" wrapText="1"/>
    </xf>
    <xf numFmtId="197" fontId="26" fillId="0" borderId="10" xfId="20" applyNumberFormat="1" applyFont="1" applyFill="1" applyBorder="1" applyAlignment="1">
      <alignment horizontal="center" vertical="center" wrapText="1"/>
    </xf>
    <xf numFmtId="197" fontId="26" fillId="0" borderId="23" xfId="20" applyNumberFormat="1" applyFont="1" applyFill="1" applyBorder="1" applyAlignment="1">
      <alignment horizontal="center" vertical="center" wrapText="1"/>
    </xf>
    <xf numFmtId="173" fontId="39" fillId="0" borderId="90" xfId="20" applyFont="1" applyFill="1" applyBorder="1" applyAlignment="1">
      <alignment horizontal="left" vertical="center"/>
    </xf>
    <xf numFmtId="173" fontId="74" fillId="0" borderId="10" xfId="20" applyFont="1" applyFill="1" applyBorder="1" applyAlignment="1">
      <alignment horizontal="center" vertical="center" wrapText="1"/>
    </xf>
    <xf numFmtId="173" fontId="74" fillId="0" borderId="23" xfId="20" applyFont="1" applyFill="1" applyBorder="1" applyAlignment="1">
      <alignment horizontal="center" vertical="center" wrapText="1"/>
    </xf>
    <xf numFmtId="197" fontId="74" fillId="0" borderId="89" xfId="20" applyNumberFormat="1" applyFont="1" applyFill="1" applyBorder="1" applyAlignment="1">
      <alignment horizontal="center" vertical="center" wrapText="1"/>
    </xf>
    <xf numFmtId="197" fontId="74" fillId="0" borderId="23" xfId="20" applyNumberFormat="1" applyFont="1" applyFill="1" applyBorder="1" applyAlignment="1">
      <alignment horizontal="center" vertical="center" wrapText="1"/>
    </xf>
    <xf numFmtId="197" fontId="74" fillId="0" borderId="10" xfId="20" applyNumberFormat="1" applyFont="1" applyFill="1" applyBorder="1" applyAlignment="1">
      <alignment horizontal="center" vertical="center" wrapText="1"/>
    </xf>
    <xf numFmtId="173" fontId="74" fillId="0" borderId="89" xfId="20" applyFont="1" applyFill="1" applyBorder="1" applyAlignment="1">
      <alignment horizontal="center" vertical="center" wrapText="1"/>
    </xf>
    <xf numFmtId="173" fontId="50" fillId="3" borderId="89" xfId="20" applyFont="1" applyFill="1" applyBorder="1" applyAlignment="1">
      <alignment horizontal="center" vertical="center" wrapText="1"/>
    </xf>
    <xf numFmtId="173" fontId="50" fillId="3" borderId="10" xfId="20" applyFont="1" applyFill="1" applyBorder="1" applyAlignment="1">
      <alignment horizontal="center" vertical="center" wrapText="1"/>
    </xf>
    <xf numFmtId="173" fontId="50" fillId="3" borderId="23" xfId="20" applyFont="1" applyFill="1" applyBorder="1" applyAlignment="1">
      <alignment horizontal="center" vertical="center" wrapText="1"/>
    </xf>
    <xf numFmtId="173" fontId="50" fillId="3" borderId="89" xfId="20" applyFont="1" applyFill="1" applyBorder="1" applyAlignment="1">
      <alignment horizontal="center" vertical="center"/>
    </xf>
    <xf numFmtId="173" fontId="50" fillId="3" borderId="23" xfId="20" applyFont="1" applyFill="1" applyBorder="1" applyAlignment="1">
      <alignment horizontal="center" vertical="center"/>
    </xf>
    <xf numFmtId="173" fontId="50" fillId="3" borderId="10" xfId="20" applyFont="1" applyFill="1" applyBorder="1" applyAlignment="1">
      <alignment horizontal="center" vertical="center"/>
    </xf>
    <xf numFmtId="0" fontId="15" fillId="3" borderId="90" xfId="0" applyNumberFormat="1" applyFont="1" applyFill="1" applyBorder="1" applyAlignment="1">
      <alignment horizontal="left" vertical="top"/>
    </xf>
    <xf numFmtId="0" fontId="78" fillId="9" borderId="37" xfId="20" applyNumberFormat="1" applyFont="1" applyFill="1" applyBorder="1" applyAlignment="1">
      <alignment horizontal="center" vertical="center" wrapText="1"/>
    </xf>
    <xf numFmtId="43" fontId="19" fillId="0" borderId="2" xfId="1" applyFont="1" applyFill="1" applyBorder="1" applyAlignment="1">
      <alignment horizontal="left" vertical="top" wrapText="1"/>
    </xf>
    <xf numFmtId="43" fontId="19" fillId="0" borderId="68" xfId="1" applyFont="1" applyFill="1" applyBorder="1" applyAlignment="1">
      <alignment horizontal="left" vertical="top" wrapText="1"/>
    </xf>
    <xf numFmtId="43" fontId="19" fillId="0" borderId="69" xfId="1" applyFont="1" applyFill="1" applyBorder="1" applyAlignment="1">
      <alignment horizontal="left" vertical="top" wrapText="1"/>
    </xf>
    <xf numFmtId="43" fontId="19" fillId="0" borderId="27" xfId="1" applyFont="1" applyFill="1" applyBorder="1" applyAlignment="1">
      <alignment horizontal="left" vertical="top" wrapText="1"/>
    </xf>
    <xf numFmtId="43" fontId="19" fillId="0" borderId="32" xfId="1" applyFont="1" applyFill="1" applyBorder="1" applyAlignment="1">
      <alignment horizontal="left" vertical="top" wrapText="1"/>
    </xf>
    <xf numFmtId="43" fontId="19" fillId="0" borderId="5" xfId="1" applyFont="1" applyFill="1" applyBorder="1" applyAlignment="1">
      <alignment horizontal="left" vertical="top" wrapText="1"/>
    </xf>
    <xf numFmtId="43" fontId="19" fillId="0" borderId="3" xfId="1" applyFont="1" applyFill="1" applyBorder="1" applyAlignment="1">
      <alignment horizontal="left" vertical="top" wrapText="1"/>
    </xf>
    <xf numFmtId="0" fontId="11" fillId="0" borderId="136" xfId="1" applyNumberFormat="1" applyFont="1" applyFill="1" applyBorder="1" applyAlignment="1">
      <alignment horizontal="right" vertical="top" wrapText="1"/>
    </xf>
    <xf numFmtId="0" fontId="11" fillId="0" borderId="31" xfId="1" applyNumberFormat="1" applyFont="1" applyFill="1" applyBorder="1" applyAlignment="1">
      <alignment horizontal="right" vertical="top" wrapText="1"/>
    </xf>
    <xf numFmtId="43" fontId="11" fillId="0" borderId="137" xfId="1" applyFont="1" applyFill="1" applyBorder="1" applyAlignment="1">
      <alignment horizontal="right" vertical="center" wrapText="1"/>
    </xf>
    <xf numFmtId="43" fontId="11" fillId="0" borderId="9" xfId="1" applyFont="1" applyFill="1" applyBorder="1" applyAlignment="1">
      <alignment horizontal="right" vertical="center" wrapText="1"/>
    </xf>
    <xf numFmtId="43" fontId="11" fillId="0" borderId="32" xfId="1" applyFont="1" applyFill="1" applyBorder="1" applyAlignment="1">
      <alignment horizontal="right" vertical="center" wrapText="1"/>
    </xf>
    <xf numFmtId="179" fontId="11" fillId="0" borderId="89" xfId="1" applyNumberFormat="1" applyFont="1" applyFill="1" applyBorder="1" applyAlignment="1">
      <alignment horizontal="right" vertical="top" wrapText="1"/>
    </xf>
    <xf numFmtId="49" fontId="4" fillId="2" borderId="128" xfId="3" applyNumberFormat="1" applyFont="1" applyFill="1" applyBorder="1" applyAlignment="1">
      <alignment horizontal="center"/>
    </xf>
    <xf numFmtId="0" fontId="13" fillId="0" borderId="90" xfId="0" applyFont="1" applyBorder="1" applyAlignment="1">
      <alignment horizontal="left" vertical="top" wrapText="1"/>
    </xf>
  </cellXfs>
  <cellStyles count="49">
    <cellStyle name="Comma" xfId="1" builtinId="3"/>
    <cellStyle name="Comma 10 5" xfId="13"/>
    <cellStyle name="Comma 11 2" xfId="37"/>
    <cellStyle name="Comma 11 2 2" xfId="48"/>
    <cellStyle name="Comma 16" xfId="33"/>
    <cellStyle name="Comma 16 2" xfId="34"/>
    <cellStyle name="Comma 16 2 2" xfId="46"/>
    <cellStyle name="Comma 18" xfId="30"/>
    <cellStyle name="Comma 18 2" xfId="44"/>
    <cellStyle name="Comma 2" xfId="11"/>
    <cellStyle name="Comma 2 124" xfId="7"/>
    <cellStyle name="Comma 2 124 2" xfId="29"/>
    <cellStyle name="Comma 2 124 2 2" xfId="43"/>
    <cellStyle name="Comma 2 124 3" xfId="39"/>
    <cellStyle name="Comma 2 2" xfId="40"/>
    <cellStyle name="Comma 2 3 86" xfId="27"/>
    <cellStyle name="Comma 2 3 86 2" xfId="42"/>
    <cellStyle name="Comma 2 4" xfId="31"/>
    <cellStyle name="Comma 2 4 2" xfId="45"/>
    <cellStyle name="Comma 3" xfId="26"/>
    <cellStyle name="Comma 3 101" xfId="28"/>
    <cellStyle name="Comma 3 2" xfId="35"/>
    <cellStyle name="Comma 3 2 2" xfId="47"/>
    <cellStyle name="Comma 4" xfId="38"/>
    <cellStyle name="Comma 7" xfId="17"/>
    <cellStyle name="Comma 7 2" xfId="41"/>
    <cellStyle name="Hyperlink" xfId="36" builtinId="8"/>
    <cellStyle name="Indian Comma" xfId="24"/>
    <cellStyle name="Normal" xfId="0" builtinId="0"/>
    <cellStyle name="Normal 11" xfId="4"/>
    <cellStyle name="Normal 11 2" xfId="16"/>
    <cellStyle name="Normal 12 3 3" xfId="8"/>
    <cellStyle name="Normal 12 3 3 2" xfId="21"/>
    <cellStyle name="Normal 2" xfId="12"/>
    <cellStyle name="Normal 2 134" xfId="20"/>
    <cellStyle name="Normal 2 18 2" xfId="9"/>
    <cellStyle name="Normal 2 2" xfId="6"/>
    <cellStyle name="Normal 23 2" xfId="18"/>
    <cellStyle name="Normal 3" xfId="14"/>
    <cellStyle name="Normal 3 144" xfId="25"/>
    <cellStyle name="Normal 34 2" xfId="15"/>
    <cellStyle name="Normal 4" xfId="5"/>
    <cellStyle name="Normal 41" xfId="3"/>
    <cellStyle name="Normal 5 10" xfId="23"/>
    <cellStyle name="Normal 7" xfId="32"/>
    <cellStyle name="Normal 8" xfId="22"/>
    <cellStyle name="Normal_tables-oct 4" xfId="19"/>
    <cellStyle name="Percent" xfId="2" builtinId="5"/>
    <cellStyle name="Percent 2" xfId="1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Monthly%20bulltein/Bulletin%20tables%20template/Table%206,7,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Table 7"/>
      <sheetName val="table 8"/>
      <sheetName val="table 9"/>
      <sheetName val="Working 23-24"/>
      <sheetName val="Working 22-23"/>
      <sheetName val="formula"/>
    </sheetNames>
    <sheetDataSet>
      <sheetData sheetId="0" refreshError="1"/>
      <sheetData sheetId="1">
        <row r="5">
          <cell r="A5" t="str">
            <v>Automobiles</v>
          </cell>
          <cell r="N5">
            <v>1</v>
          </cell>
          <cell r="O5">
            <v>16.84</v>
          </cell>
          <cell r="P5">
            <v>1</v>
          </cell>
          <cell r="Q5">
            <v>833.91</v>
          </cell>
          <cell r="V5">
            <v>1</v>
          </cell>
          <cell r="W5">
            <v>47.197920000000003</v>
          </cell>
          <cell r="X5">
            <v>3</v>
          </cell>
          <cell r="Y5">
            <v>897.94791999999995</v>
          </cell>
        </row>
        <row r="6">
          <cell r="A6" t="str">
            <v>Banks/FIs</v>
          </cell>
          <cell r="H6">
            <v>1</v>
          </cell>
          <cell r="I6">
            <v>500</v>
          </cell>
          <cell r="J6">
            <v>1</v>
          </cell>
          <cell r="K6">
            <v>46.966444000000003</v>
          </cell>
          <cell r="N6">
            <v>1</v>
          </cell>
          <cell r="O6">
            <v>49.91</v>
          </cell>
          <cell r="P6">
            <v>2</v>
          </cell>
          <cell r="Q6">
            <v>1556.4041069999998</v>
          </cell>
          <cell r="V6">
            <v>2</v>
          </cell>
          <cell r="W6">
            <v>1093.0700000000002</v>
          </cell>
          <cell r="X6">
            <v>7</v>
          </cell>
          <cell r="Y6">
            <v>3246.350551</v>
          </cell>
        </row>
        <row r="7">
          <cell r="A7" t="str">
            <v>Cement/ Constructions</v>
          </cell>
          <cell r="F7">
            <v>2</v>
          </cell>
          <cell r="G7">
            <v>97.355571999999995</v>
          </cell>
          <cell r="H7">
            <v>1</v>
          </cell>
          <cell r="I7">
            <v>448.43013539999998</v>
          </cell>
          <cell r="L7">
            <v>2</v>
          </cell>
          <cell r="M7">
            <v>351.86</v>
          </cell>
          <cell r="T7">
            <v>1</v>
          </cell>
          <cell r="U7">
            <v>49.89</v>
          </cell>
          <cell r="V7">
            <v>2</v>
          </cell>
          <cell r="W7">
            <v>4012.7422572</v>
          </cell>
          <cell r="X7">
            <v>8</v>
          </cell>
          <cell r="Y7">
            <v>4960.2779645999999</v>
          </cell>
        </row>
        <row r="8">
          <cell r="A8" t="str">
            <v>Chemical</v>
          </cell>
          <cell r="J8">
            <v>4</v>
          </cell>
          <cell r="K8">
            <v>83.828246000000007</v>
          </cell>
          <cell r="L8">
            <v>1</v>
          </cell>
          <cell r="M8">
            <v>9.11</v>
          </cell>
          <cell r="N8">
            <v>2</v>
          </cell>
          <cell r="O8">
            <v>172.70000000000002</v>
          </cell>
          <cell r="P8">
            <v>2</v>
          </cell>
          <cell r="Q8">
            <v>64.66</v>
          </cell>
          <cell r="R8">
            <v>1</v>
          </cell>
          <cell r="S8">
            <v>23.04</v>
          </cell>
          <cell r="T8">
            <v>1</v>
          </cell>
          <cell r="U8">
            <v>143.81030000000001</v>
          </cell>
          <cell r="X8">
            <v>11</v>
          </cell>
          <cell r="Y8">
            <v>497.14854600000012</v>
          </cell>
        </row>
        <row r="9">
          <cell r="A9" t="str">
            <v>Consumer Services</v>
          </cell>
          <cell r="B9">
            <v>1</v>
          </cell>
          <cell r="C9">
            <v>21.12</v>
          </cell>
          <cell r="J9">
            <v>1</v>
          </cell>
          <cell r="K9">
            <v>7.74</v>
          </cell>
          <cell r="P9">
            <v>3</v>
          </cell>
          <cell r="Q9">
            <v>4103.17</v>
          </cell>
          <cell r="T9">
            <v>1</v>
          </cell>
          <cell r="U9">
            <v>60.16</v>
          </cell>
          <cell r="X9">
            <v>6</v>
          </cell>
          <cell r="Y9">
            <v>4192.1899999999996</v>
          </cell>
        </row>
        <row r="10">
          <cell r="A10" t="str">
            <v>Electronic Equipments/ Products</v>
          </cell>
          <cell r="B10">
            <v>1</v>
          </cell>
          <cell r="C10">
            <v>864.99984559999996</v>
          </cell>
          <cell r="D10">
            <v>1</v>
          </cell>
          <cell r="E10">
            <v>27.069099999999999</v>
          </cell>
          <cell r="F10">
            <v>3</v>
          </cell>
          <cell r="G10">
            <v>669.14120000000003</v>
          </cell>
          <cell r="J10">
            <v>2</v>
          </cell>
          <cell r="K10">
            <v>96.817100000000011</v>
          </cell>
          <cell r="L10">
            <v>6</v>
          </cell>
          <cell r="M10">
            <v>2561.09</v>
          </cell>
          <cell r="N10">
            <v>1</v>
          </cell>
          <cell r="O10">
            <v>71.28</v>
          </cell>
          <cell r="P10">
            <v>1</v>
          </cell>
          <cell r="Q10">
            <v>21</v>
          </cell>
          <cell r="R10">
            <v>2</v>
          </cell>
          <cell r="S10">
            <v>820.68000000000006</v>
          </cell>
          <cell r="T10">
            <v>2</v>
          </cell>
          <cell r="U10">
            <v>667.53899999999999</v>
          </cell>
          <cell r="V10">
            <v>3</v>
          </cell>
          <cell r="W10">
            <v>273.46380740000001</v>
          </cell>
          <cell r="X10">
            <v>22</v>
          </cell>
          <cell r="Y10">
            <v>6073.0800529999988</v>
          </cell>
        </row>
        <row r="11">
          <cell r="A11" t="str">
            <v>Engineering</v>
          </cell>
          <cell r="D11">
            <v>2</v>
          </cell>
          <cell r="E11">
            <v>99.759999999999991</v>
          </cell>
          <cell r="H11">
            <v>1</v>
          </cell>
          <cell r="I11">
            <v>13.23</v>
          </cell>
          <cell r="J11">
            <v>1</v>
          </cell>
          <cell r="K11">
            <v>42.72</v>
          </cell>
          <cell r="L11">
            <v>4</v>
          </cell>
          <cell r="M11">
            <v>222.95000000000002</v>
          </cell>
          <cell r="N11">
            <v>1</v>
          </cell>
          <cell r="O11">
            <v>54.66</v>
          </cell>
          <cell r="R11">
            <v>2</v>
          </cell>
          <cell r="S11">
            <v>39.33</v>
          </cell>
          <cell r="T11">
            <v>4</v>
          </cell>
          <cell r="U11">
            <v>169</v>
          </cell>
          <cell r="V11">
            <v>1</v>
          </cell>
          <cell r="W11">
            <v>56.253120000000003</v>
          </cell>
          <cell r="X11">
            <v>16</v>
          </cell>
          <cell r="Y11">
            <v>697.90311999999994</v>
          </cell>
        </row>
        <row r="12">
          <cell r="A12" t="str">
            <v>Entertainment</v>
          </cell>
          <cell r="D12">
            <v>1</v>
          </cell>
          <cell r="E12">
            <v>21.17</v>
          </cell>
          <cell r="J12">
            <v>1</v>
          </cell>
          <cell r="K12">
            <v>5.4761309999999996</v>
          </cell>
          <cell r="N12">
            <v>2</v>
          </cell>
          <cell r="O12">
            <v>51.69</v>
          </cell>
          <cell r="T12">
            <v>1</v>
          </cell>
          <cell r="U12">
            <v>20.260000000000002</v>
          </cell>
          <cell r="V12">
            <v>1</v>
          </cell>
          <cell r="W12">
            <v>97.2</v>
          </cell>
          <cell r="X12">
            <v>6</v>
          </cell>
          <cell r="Y12">
            <v>195.796131</v>
          </cell>
        </row>
        <row r="13">
          <cell r="A13" t="str">
            <v>Finance</v>
          </cell>
          <cell r="B13">
            <v>2</v>
          </cell>
          <cell r="C13">
            <v>854.01050000000009</v>
          </cell>
          <cell r="D13">
            <v>2</v>
          </cell>
          <cell r="E13">
            <v>2533.7220699999998</v>
          </cell>
          <cell r="J13">
            <v>1</v>
          </cell>
          <cell r="K13">
            <v>1025.22</v>
          </cell>
          <cell r="L13">
            <v>1</v>
          </cell>
          <cell r="M13">
            <v>26.86</v>
          </cell>
          <cell r="R13">
            <v>2</v>
          </cell>
          <cell r="S13">
            <v>2160</v>
          </cell>
          <cell r="T13">
            <v>2</v>
          </cell>
          <cell r="U13">
            <v>78.669999999999987</v>
          </cell>
          <cell r="V13">
            <v>1</v>
          </cell>
          <cell r="W13">
            <v>3693.3977249999998</v>
          </cell>
          <cell r="X13">
            <v>11</v>
          </cell>
          <cell r="Y13">
            <v>10371.880294999999</v>
          </cell>
        </row>
        <row r="14">
          <cell r="A14" t="str">
            <v>Food processing</v>
          </cell>
          <cell r="F14">
            <v>2</v>
          </cell>
          <cell r="G14">
            <v>72.36999999999999</v>
          </cell>
          <cell r="J14">
            <v>1</v>
          </cell>
          <cell r="K14">
            <v>8.99</v>
          </cell>
          <cell r="N14">
            <v>1</v>
          </cell>
          <cell r="O14">
            <v>6.36</v>
          </cell>
          <cell r="R14">
            <v>1</v>
          </cell>
          <cell r="S14">
            <v>23.8</v>
          </cell>
          <cell r="X14">
            <v>5</v>
          </cell>
          <cell r="Y14">
            <v>111.51999999999998</v>
          </cell>
        </row>
        <row r="15">
          <cell r="A15" t="str">
            <v>Healthcare</v>
          </cell>
          <cell r="D15">
            <v>1</v>
          </cell>
          <cell r="E15">
            <v>47.685200000000002</v>
          </cell>
          <cell r="F15">
            <v>5</v>
          </cell>
          <cell r="G15">
            <v>166.39370360000001</v>
          </cell>
          <cell r="H15">
            <v>1</v>
          </cell>
          <cell r="I15">
            <v>26.94</v>
          </cell>
          <cell r="J15">
            <v>5</v>
          </cell>
          <cell r="K15">
            <v>2277.27</v>
          </cell>
          <cell r="L15">
            <v>3</v>
          </cell>
          <cell r="M15">
            <v>940.47</v>
          </cell>
          <cell r="P15">
            <v>4</v>
          </cell>
          <cell r="Q15">
            <v>874.79</v>
          </cell>
          <cell r="R15">
            <v>2</v>
          </cell>
          <cell r="S15">
            <v>648.4</v>
          </cell>
          <cell r="V15">
            <v>4</v>
          </cell>
          <cell r="W15">
            <v>2172.52736</v>
          </cell>
          <cell r="X15">
            <v>25</v>
          </cell>
          <cell r="Y15">
            <v>7154.4762636000005</v>
          </cell>
        </row>
        <row r="16">
          <cell r="A16" t="str">
            <v>Hotels &amp; Resorts</v>
          </cell>
          <cell r="H16">
            <v>1</v>
          </cell>
          <cell r="I16">
            <v>49.087030499999997</v>
          </cell>
          <cell r="L16">
            <v>1</v>
          </cell>
          <cell r="M16">
            <v>1370.1</v>
          </cell>
          <cell r="V16">
            <v>2</v>
          </cell>
          <cell r="W16">
            <v>2720.04</v>
          </cell>
          <cell r="X16">
            <v>4</v>
          </cell>
          <cell r="Y16">
            <v>4139.2270305000002</v>
          </cell>
        </row>
        <row r="17">
          <cell r="A17" t="str">
            <v>Info Tech</v>
          </cell>
          <cell r="B17">
            <v>1</v>
          </cell>
          <cell r="C17">
            <v>5.1464999999999996</v>
          </cell>
          <cell r="D17">
            <v>1</v>
          </cell>
          <cell r="E17">
            <v>9.3330000000000002</v>
          </cell>
          <cell r="H17">
            <v>4</v>
          </cell>
          <cell r="I17">
            <v>132.8656</v>
          </cell>
          <cell r="J17">
            <v>2</v>
          </cell>
          <cell r="K17">
            <v>94.68</v>
          </cell>
          <cell r="L17">
            <v>2</v>
          </cell>
          <cell r="M17">
            <v>93.86999999999999</v>
          </cell>
          <cell r="N17">
            <v>3</v>
          </cell>
          <cell r="O17">
            <v>99.320000000000007</v>
          </cell>
          <cell r="P17">
            <v>4</v>
          </cell>
          <cell r="Q17">
            <v>3616.9</v>
          </cell>
          <cell r="R17">
            <v>1</v>
          </cell>
          <cell r="S17">
            <v>12.23</v>
          </cell>
          <cell r="T17">
            <v>1</v>
          </cell>
          <cell r="U17">
            <v>9.6</v>
          </cell>
          <cell r="V17">
            <v>4</v>
          </cell>
          <cell r="W17">
            <v>983.59400000000005</v>
          </cell>
          <cell r="X17">
            <v>23</v>
          </cell>
          <cell r="Y17">
            <v>5057.5391</v>
          </cell>
        </row>
        <row r="18">
          <cell r="A18" t="str">
            <v>Insurance</v>
          </cell>
          <cell r="T18">
            <v>1</v>
          </cell>
          <cell r="U18">
            <v>1171.58</v>
          </cell>
          <cell r="X18">
            <v>1</v>
          </cell>
          <cell r="Y18">
            <v>1171.58</v>
          </cell>
        </row>
        <row r="19">
          <cell r="A19" t="str">
            <v>Misc</v>
          </cell>
          <cell r="B19">
            <v>6</v>
          </cell>
          <cell r="C19">
            <v>107.7757</v>
          </cell>
          <cell r="D19">
            <v>6</v>
          </cell>
          <cell r="E19">
            <v>4534.8100999999997</v>
          </cell>
          <cell r="F19">
            <v>11</v>
          </cell>
          <cell r="G19">
            <v>409.40344110000001</v>
          </cell>
          <cell r="H19">
            <v>19</v>
          </cell>
          <cell r="I19">
            <v>3216.4141819000001</v>
          </cell>
          <cell r="J19">
            <v>11</v>
          </cell>
          <cell r="K19">
            <v>2771.6556558000007</v>
          </cell>
          <cell r="L19">
            <v>12</v>
          </cell>
          <cell r="M19">
            <v>2762.54</v>
          </cell>
          <cell r="N19">
            <v>17</v>
          </cell>
          <cell r="O19">
            <v>4088.2999999999988</v>
          </cell>
          <cell r="P19">
            <v>12</v>
          </cell>
          <cell r="Q19">
            <v>2464.79</v>
          </cell>
          <cell r="R19">
            <v>19</v>
          </cell>
          <cell r="S19">
            <v>5725.64</v>
          </cell>
          <cell r="T19">
            <v>11</v>
          </cell>
          <cell r="U19">
            <v>1241.7388000000001</v>
          </cell>
          <cell r="V19">
            <v>10</v>
          </cell>
          <cell r="W19">
            <v>278.62219749999997</v>
          </cell>
          <cell r="X19">
            <v>134</v>
          </cell>
          <cell r="Y19">
            <v>27601.690076299983</v>
          </cell>
        </row>
        <row r="20">
          <cell r="A20" t="str">
            <v>Oil &amp; Natural Gas</v>
          </cell>
          <cell r="B20">
            <v>1</v>
          </cell>
          <cell r="C20">
            <v>41.133301199999998</v>
          </cell>
          <cell r="N20">
            <v>1</v>
          </cell>
          <cell r="O20">
            <v>544.36</v>
          </cell>
          <cell r="X20">
            <v>2</v>
          </cell>
          <cell r="Y20">
            <v>585.49330120000002</v>
          </cell>
        </row>
        <row r="21">
          <cell r="A21" t="str">
            <v>Plastic</v>
          </cell>
          <cell r="F21">
            <v>1</v>
          </cell>
          <cell r="G21">
            <v>27.615120000000001</v>
          </cell>
          <cell r="R21">
            <v>1</v>
          </cell>
          <cell r="S21">
            <v>40.75</v>
          </cell>
          <cell r="X21">
            <v>2</v>
          </cell>
          <cell r="Y21">
            <v>68.365120000000005</v>
          </cell>
        </row>
        <row r="22">
          <cell r="A22" t="str">
            <v>Power</v>
          </cell>
          <cell r="B22">
            <v>1</v>
          </cell>
          <cell r="C22">
            <v>21.111952800000001</v>
          </cell>
          <cell r="J22">
            <v>1</v>
          </cell>
          <cell r="K22">
            <v>5.31</v>
          </cell>
          <cell r="R22">
            <v>1</v>
          </cell>
          <cell r="S22">
            <v>46.67</v>
          </cell>
          <cell r="V22">
            <v>2</v>
          </cell>
          <cell r="W22">
            <v>97.406841599999993</v>
          </cell>
          <cell r="X22">
            <v>5</v>
          </cell>
          <cell r="Y22">
            <v>170.49879439999998</v>
          </cell>
        </row>
        <row r="23">
          <cell r="A23" t="str">
            <v>Roads &amp; Highways</v>
          </cell>
          <cell r="B23">
            <v>1</v>
          </cell>
          <cell r="C23">
            <v>65.999996999999993</v>
          </cell>
          <cell r="N23">
            <v>1</v>
          </cell>
          <cell r="O23">
            <v>49.98</v>
          </cell>
          <cell r="V23">
            <v>1</v>
          </cell>
          <cell r="W23">
            <v>94.682699999999997</v>
          </cell>
          <cell r="X23">
            <v>3</v>
          </cell>
          <cell r="Y23">
            <v>210.66269699999998</v>
          </cell>
        </row>
        <row r="24">
          <cell r="A24" t="str">
            <v>Telecom</v>
          </cell>
          <cell r="N24">
            <v>1</v>
          </cell>
          <cell r="O24">
            <v>49.46</v>
          </cell>
          <cell r="X24">
            <v>1</v>
          </cell>
          <cell r="Y24">
            <v>49.46</v>
          </cell>
        </row>
        <row r="25">
          <cell r="A25" t="str">
            <v>Textile</v>
          </cell>
          <cell r="F25">
            <v>1</v>
          </cell>
          <cell r="G25">
            <v>42.21</v>
          </cell>
          <cell r="L25">
            <v>3</v>
          </cell>
          <cell r="M25">
            <v>1226.06</v>
          </cell>
          <cell r="N25">
            <v>2</v>
          </cell>
          <cell r="O25">
            <v>33.06</v>
          </cell>
          <cell r="P25">
            <v>1</v>
          </cell>
          <cell r="Q25">
            <v>7.6</v>
          </cell>
          <cell r="R25">
            <v>1</v>
          </cell>
          <cell r="S25">
            <v>31.24</v>
          </cell>
          <cell r="V25">
            <v>1</v>
          </cell>
          <cell r="W25">
            <v>22.491</v>
          </cell>
          <cell r="X25">
            <v>9</v>
          </cell>
          <cell r="Y25">
            <v>1362.6609999999998</v>
          </cell>
        </row>
        <row r="26">
          <cell r="A26" t="str">
            <v>Grand Total</v>
          </cell>
          <cell r="B26">
            <v>14</v>
          </cell>
          <cell r="C26">
            <v>1981.2977965999996</v>
          </cell>
          <cell r="D26">
            <v>14</v>
          </cell>
          <cell r="E26">
            <v>7273.549469999999</v>
          </cell>
          <cell r="F26">
            <v>25</v>
          </cell>
          <cell r="G26">
            <v>1484.4890367000003</v>
          </cell>
          <cell r="H26">
            <v>28</v>
          </cell>
          <cell r="I26">
            <v>4386.9669478000005</v>
          </cell>
          <cell r="J26">
            <v>31</v>
          </cell>
          <cell r="K26">
            <v>6466.6735768000008</v>
          </cell>
          <cell r="L26">
            <v>35</v>
          </cell>
          <cell r="M26">
            <v>9564.9100000000017</v>
          </cell>
          <cell r="N26">
            <v>34</v>
          </cell>
          <cell r="O26">
            <v>5287.9199999999983</v>
          </cell>
          <cell r="P26">
            <v>30</v>
          </cell>
          <cell r="Q26">
            <v>13543.224107</v>
          </cell>
          <cell r="R26">
            <v>33</v>
          </cell>
          <cell r="S26">
            <v>9571.7800000000025</v>
          </cell>
          <cell r="T26">
            <v>25</v>
          </cell>
          <cell r="U26">
            <v>3612.2480999999989</v>
          </cell>
          <cell r="V26">
            <v>35</v>
          </cell>
          <cell r="W26">
            <v>15642.688928700003</v>
          </cell>
          <cell r="X26">
            <v>304</v>
          </cell>
          <cell r="Y26">
            <v>78815.747963599992</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5"/>
  <sheetViews>
    <sheetView topLeftCell="A60" zoomScaleNormal="100" workbookViewId="0">
      <selection sqref="A1:A75"/>
    </sheetView>
  </sheetViews>
  <sheetFormatPr defaultRowHeight="15.75"/>
  <cols>
    <col min="1" max="1" width="109.85546875" style="3" customWidth="1"/>
    <col min="2" max="16384" width="9.140625" style="1"/>
  </cols>
  <sheetData>
    <row r="1" spans="1:1" s="2" customFormat="1" ht="18.75" customHeight="1">
      <c r="A1" s="1906" t="s">
        <v>0</v>
      </c>
    </row>
    <row r="2" spans="1:1" s="2" customFormat="1" ht="18" customHeight="1">
      <c r="A2" s="324" t="s">
        <v>1</v>
      </c>
    </row>
    <row r="3" spans="1:1" s="2" customFormat="1" ht="18" customHeight="1">
      <c r="A3" s="324" t="s">
        <v>2</v>
      </c>
    </row>
    <row r="4" spans="1:1" s="2" customFormat="1" ht="18" customHeight="1">
      <c r="A4" s="324" t="s">
        <v>3</v>
      </c>
    </row>
    <row r="5" spans="1:1" s="2" customFormat="1" ht="18" customHeight="1">
      <c r="A5" s="324" t="s">
        <v>4</v>
      </c>
    </row>
    <row r="6" spans="1:1" s="2" customFormat="1" ht="18" customHeight="1">
      <c r="A6" s="324" t="s">
        <v>1283</v>
      </c>
    </row>
    <row r="7" spans="1:1" s="2" customFormat="1" ht="18" customHeight="1">
      <c r="A7" s="1122" t="s">
        <v>1284</v>
      </c>
    </row>
    <row r="8" spans="1:1" s="2" customFormat="1" ht="18" customHeight="1">
      <c r="A8" s="324" t="s">
        <v>5</v>
      </c>
    </row>
    <row r="9" spans="1:1" s="2" customFormat="1" ht="18" customHeight="1">
      <c r="A9" s="324" t="s">
        <v>6</v>
      </c>
    </row>
    <row r="10" spans="1:1" s="2" customFormat="1" ht="18" customHeight="1">
      <c r="A10" s="324" t="s">
        <v>7</v>
      </c>
    </row>
    <row r="11" spans="1:1" s="2" customFormat="1" ht="18" customHeight="1">
      <c r="A11" s="324" t="s">
        <v>8</v>
      </c>
    </row>
    <row r="12" spans="1:1" s="2" customFormat="1" ht="18" customHeight="1">
      <c r="A12" s="324" t="s">
        <v>9</v>
      </c>
    </row>
    <row r="13" spans="1:1" s="2" customFormat="1" ht="18" customHeight="1">
      <c r="A13" s="324" t="s">
        <v>10</v>
      </c>
    </row>
    <row r="14" spans="1:1" s="2" customFormat="1" ht="18" customHeight="1">
      <c r="A14" s="324" t="s">
        <v>11</v>
      </c>
    </row>
    <row r="15" spans="1:1" s="2" customFormat="1" ht="18" customHeight="1">
      <c r="A15" s="324" t="s">
        <v>12</v>
      </c>
    </row>
    <row r="16" spans="1:1" s="2" customFormat="1" ht="18" customHeight="1">
      <c r="A16" s="324" t="s">
        <v>13</v>
      </c>
    </row>
    <row r="17" spans="1:1" s="2" customFormat="1" ht="18" customHeight="1">
      <c r="A17" s="324" t="s">
        <v>14</v>
      </c>
    </row>
    <row r="18" spans="1:1" s="2" customFormat="1" ht="18" customHeight="1">
      <c r="A18" s="324" t="s">
        <v>15</v>
      </c>
    </row>
    <row r="19" spans="1:1" s="2" customFormat="1" ht="18" customHeight="1">
      <c r="A19" s="324" t="s">
        <v>16</v>
      </c>
    </row>
    <row r="20" spans="1:1" s="2" customFormat="1" ht="18" customHeight="1">
      <c r="A20" s="324" t="s">
        <v>17</v>
      </c>
    </row>
    <row r="21" spans="1:1" s="2" customFormat="1" ht="18" customHeight="1">
      <c r="A21" s="324" t="s">
        <v>18</v>
      </c>
    </row>
    <row r="22" spans="1:1" s="2" customFormat="1" ht="18" customHeight="1">
      <c r="A22" s="324" t="s">
        <v>19</v>
      </c>
    </row>
    <row r="23" spans="1:1" s="2" customFormat="1" ht="18" customHeight="1">
      <c r="A23" s="324" t="s">
        <v>20</v>
      </c>
    </row>
    <row r="24" spans="1:1" s="2" customFormat="1" ht="18" customHeight="1">
      <c r="A24" s="324" t="s">
        <v>21</v>
      </c>
    </row>
    <row r="25" spans="1:1" s="2" customFormat="1" ht="18" customHeight="1">
      <c r="A25" s="324" t="s">
        <v>22</v>
      </c>
    </row>
    <row r="26" spans="1:1" s="2" customFormat="1" ht="18" customHeight="1">
      <c r="A26" s="324" t="s">
        <v>23</v>
      </c>
    </row>
    <row r="27" spans="1:1" s="2" customFormat="1" ht="18" customHeight="1">
      <c r="A27" s="324" t="s">
        <v>24</v>
      </c>
    </row>
    <row r="28" spans="1:1" s="2" customFormat="1" ht="18" customHeight="1">
      <c r="A28" s="324" t="s">
        <v>25</v>
      </c>
    </row>
    <row r="29" spans="1:1" s="2" customFormat="1" ht="18" customHeight="1">
      <c r="A29" s="324" t="s">
        <v>26</v>
      </c>
    </row>
    <row r="30" spans="1:1" s="2" customFormat="1" ht="18" customHeight="1">
      <c r="A30" s="324" t="s">
        <v>27</v>
      </c>
    </row>
    <row r="31" spans="1:1" s="2" customFormat="1" ht="18" customHeight="1">
      <c r="A31" s="324" t="s">
        <v>28</v>
      </c>
    </row>
    <row r="32" spans="1:1" s="2" customFormat="1" ht="18" customHeight="1">
      <c r="A32" s="324" t="s">
        <v>29</v>
      </c>
    </row>
    <row r="33" spans="1:1" s="2" customFormat="1" ht="18" customHeight="1">
      <c r="A33" s="324" t="s">
        <v>30</v>
      </c>
    </row>
    <row r="34" spans="1:1" s="2" customFormat="1" ht="18" customHeight="1">
      <c r="A34" s="324" t="s">
        <v>31</v>
      </c>
    </row>
    <row r="35" spans="1:1" s="2" customFormat="1" ht="18" customHeight="1">
      <c r="A35" s="324" t="s">
        <v>32</v>
      </c>
    </row>
    <row r="36" spans="1:1" s="2" customFormat="1" ht="18" customHeight="1">
      <c r="A36" s="324" t="s">
        <v>33</v>
      </c>
    </row>
    <row r="37" spans="1:1" s="2" customFormat="1" ht="18" customHeight="1">
      <c r="A37" s="324" t="s">
        <v>34</v>
      </c>
    </row>
    <row r="38" spans="1:1" s="2" customFormat="1" ht="18" customHeight="1">
      <c r="A38" s="324" t="s">
        <v>35</v>
      </c>
    </row>
    <row r="39" spans="1:1" s="2" customFormat="1" ht="18" customHeight="1">
      <c r="A39" s="324" t="s">
        <v>36</v>
      </c>
    </row>
    <row r="40" spans="1:1" s="2" customFormat="1" ht="18" customHeight="1">
      <c r="A40" s="324" t="s">
        <v>37</v>
      </c>
    </row>
    <row r="41" spans="1:1" s="2" customFormat="1" ht="18" customHeight="1">
      <c r="A41" s="324" t="s">
        <v>38</v>
      </c>
    </row>
    <row r="42" spans="1:1" s="2" customFormat="1" ht="18" customHeight="1">
      <c r="A42" s="324" t="s">
        <v>39</v>
      </c>
    </row>
    <row r="43" spans="1:1" s="2" customFormat="1" ht="18" customHeight="1">
      <c r="A43" s="324" t="s">
        <v>40</v>
      </c>
    </row>
    <row r="44" spans="1:1" s="2" customFormat="1" ht="18" customHeight="1">
      <c r="A44" s="324" t="s">
        <v>41</v>
      </c>
    </row>
    <row r="45" spans="1:1" s="2" customFormat="1" ht="18" customHeight="1">
      <c r="A45" s="324" t="s">
        <v>42</v>
      </c>
    </row>
    <row r="46" spans="1:1" s="2" customFormat="1" ht="18" customHeight="1">
      <c r="A46" s="324" t="s">
        <v>43</v>
      </c>
    </row>
    <row r="47" spans="1:1" s="2" customFormat="1" ht="18" customHeight="1">
      <c r="A47" s="324" t="s">
        <v>44</v>
      </c>
    </row>
    <row r="48" spans="1:1" s="2" customFormat="1" ht="18" customHeight="1">
      <c r="A48" s="324" t="s">
        <v>45</v>
      </c>
    </row>
    <row r="49" spans="1:1" s="2" customFormat="1" ht="18" customHeight="1">
      <c r="A49" s="324" t="s">
        <v>46</v>
      </c>
    </row>
    <row r="50" spans="1:1" s="2" customFormat="1" ht="18" customHeight="1">
      <c r="A50" s="324" t="s">
        <v>47</v>
      </c>
    </row>
    <row r="51" spans="1:1" s="2" customFormat="1" ht="18" customHeight="1">
      <c r="A51" s="324" t="s">
        <v>48</v>
      </c>
    </row>
    <row r="52" spans="1:1" s="2" customFormat="1" ht="18" customHeight="1">
      <c r="A52" s="324" t="s">
        <v>49</v>
      </c>
    </row>
    <row r="53" spans="1:1" s="2" customFormat="1" ht="18" customHeight="1">
      <c r="A53" s="324" t="s">
        <v>50</v>
      </c>
    </row>
    <row r="54" spans="1:1" s="2" customFormat="1" ht="18" customHeight="1">
      <c r="A54" s="324" t="s">
        <v>51</v>
      </c>
    </row>
    <row r="55" spans="1:1" s="2" customFormat="1" ht="18" customHeight="1">
      <c r="A55" s="324" t="s">
        <v>52</v>
      </c>
    </row>
    <row r="56" spans="1:1" s="2" customFormat="1" ht="18" customHeight="1">
      <c r="A56" s="324" t="s">
        <v>53</v>
      </c>
    </row>
    <row r="57" spans="1:1" s="2" customFormat="1" ht="18" customHeight="1">
      <c r="A57" s="324" t="s">
        <v>54</v>
      </c>
    </row>
    <row r="58" spans="1:1" s="2" customFormat="1" ht="18" customHeight="1">
      <c r="A58" s="324" t="s">
        <v>55</v>
      </c>
    </row>
    <row r="59" spans="1:1" s="2" customFormat="1" ht="18" customHeight="1">
      <c r="A59" s="324" t="s">
        <v>56</v>
      </c>
    </row>
    <row r="60" spans="1:1" s="2" customFormat="1" ht="18" customHeight="1">
      <c r="A60" s="324" t="s">
        <v>57</v>
      </c>
    </row>
    <row r="61" spans="1:1" s="2" customFormat="1" ht="18" customHeight="1">
      <c r="A61" s="324" t="s">
        <v>58</v>
      </c>
    </row>
    <row r="62" spans="1:1" s="2" customFormat="1" ht="18" customHeight="1">
      <c r="A62" s="324" t="s">
        <v>59</v>
      </c>
    </row>
    <row r="63" spans="1:1" s="2" customFormat="1" ht="18" customHeight="1">
      <c r="A63" s="324" t="s">
        <v>60</v>
      </c>
    </row>
    <row r="64" spans="1:1" s="2" customFormat="1" ht="18" customHeight="1">
      <c r="A64" s="324" t="s">
        <v>61</v>
      </c>
    </row>
    <row r="65" spans="1:1" s="2" customFormat="1" ht="18" customHeight="1">
      <c r="A65" s="324" t="s">
        <v>62</v>
      </c>
    </row>
    <row r="66" spans="1:1" s="2" customFormat="1" ht="18" customHeight="1">
      <c r="A66" s="324" t="s">
        <v>63</v>
      </c>
    </row>
    <row r="67" spans="1:1" s="2" customFormat="1" ht="18" customHeight="1">
      <c r="A67" s="324" t="s">
        <v>64</v>
      </c>
    </row>
    <row r="68" spans="1:1" s="2" customFormat="1" ht="18" customHeight="1">
      <c r="A68" s="324" t="s">
        <v>65</v>
      </c>
    </row>
    <row r="69" spans="1:1" s="2" customFormat="1" ht="18" customHeight="1">
      <c r="A69" s="324" t="s">
        <v>66</v>
      </c>
    </row>
    <row r="70" spans="1:1" s="2" customFormat="1" ht="18" customHeight="1">
      <c r="A70" s="324" t="s">
        <v>67</v>
      </c>
    </row>
    <row r="71" spans="1:1" s="2" customFormat="1" ht="18" customHeight="1">
      <c r="A71" s="324" t="s">
        <v>68</v>
      </c>
    </row>
    <row r="72" spans="1:1" s="2" customFormat="1" ht="18" customHeight="1">
      <c r="A72" s="324" t="s">
        <v>69</v>
      </c>
    </row>
    <row r="73" spans="1:1" s="2" customFormat="1" ht="18" customHeight="1">
      <c r="A73" s="324" t="s">
        <v>70</v>
      </c>
    </row>
    <row r="74" spans="1:1" s="2" customFormat="1" ht="18" customHeight="1">
      <c r="A74" s="324" t="s">
        <v>71</v>
      </c>
    </row>
    <row r="75" spans="1:1" s="2" customFormat="1" ht="15">
      <c r="A75" s="324" t="s">
        <v>72</v>
      </c>
    </row>
  </sheetData>
  <hyperlinks>
    <hyperlink ref="A2" location="'1'!A1" display="Table 1: SEBI Registered Market Intermediaries/Institutions"/>
    <hyperlink ref="A3" location="'2'!A1" display="Table 2: Company-Wise Capital Raised through Public and Rights Issues (Equity)"/>
    <hyperlink ref="A4" location="'3'!A1" display="Table 3: Offers closed during the month under SEBI (SAST), 2011"/>
    <hyperlink ref="A5" location="'4'!A1" display="Table 4: Trends in Open Offers"/>
    <hyperlink ref="A6" location="'5'!A1" display="Table 5A: Consolidated Resource Mobilisation through Primary Market"/>
    <hyperlink ref="A8" location="'7'!A1" display="Table 7: Industry-wise Classification of Capital Raised through Public and Rights Issues (Equity)"/>
    <hyperlink ref="A9" location="'8'!A1" display="Table 8: Sector-wise and Region-wise Distribution of Capital Mobilised through Public and Rights Issues (Equity)"/>
    <hyperlink ref="A10" location="'9'!A1" display="Table 9: Size-wise Classification of Capital Raised through Public and Rights Issues (Equity)"/>
    <hyperlink ref="A11" location="'10'!A1" display="Table 10: Capital Raised by Listed Companies from the Primary Market through QIPs"/>
    <hyperlink ref="A12" location="'11'!A1" display="Table 11: Preferential Allotments Listed at BSE and NSE"/>
    <hyperlink ref="A13" location="'12'!A1" display="Table 12: Private Placement of Corporate Debt Reported to BSE and NSE"/>
    <hyperlink ref="A14" location="'13'!A1" display="Table 13: Trends in Settled Trades in the Corporate Debt Market"/>
    <hyperlink ref="A15" location="'14'!A1" display="Table 14: Ratings Assigned for Long-term Corporate Debt Securities (Maturity &gt;= 1 year)"/>
    <hyperlink ref="A16" location="'15'!A1" display="Table 15: Review of Accepted Ratings of Corporate Debt Securities (Maturity &gt;= 1 year)"/>
    <hyperlink ref="A17" location="'16'!A1" display="Table 16: Distribution of Turnover on Cash Segments of Exchanges"/>
    <hyperlink ref="A18" location="'17'!A1" display="Table 17: Trends in Cash Segment of BSE"/>
    <hyperlink ref="A19" location="'18'!A1" display="Table 18: Trends in Cash Segment of NSE"/>
    <hyperlink ref="A20" location="'19'!A1" display="Table 19: Trends in Cash Segment of MSEI"/>
    <hyperlink ref="A21" location="'20'!A1" display="Table 20: City-wise Distribution of Turnover on Cash Segments"/>
    <hyperlink ref="A22" location="'21'!A1" display="Table 21: Category-wise Share of Turnover in Cash Segment of BSE"/>
    <hyperlink ref="A23" location="'22'!A1" display="Table 22: Category-wise Share of Turnover in Cash Segment of NSE"/>
    <hyperlink ref="A24" location="'23'!A1" display="Table 23: Category-wise Share of Turnover in Cash Segment of MSEI"/>
    <hyperlink ref="A25" location="'24'!A1" display="Table 24: Component Stocks: S&amp;P BSE Sensex"/>
    <hyperlink ref="A26" location="'25'!A1" display="Table 25: Component Stocks: Nifty 50 Index"/>
    <hyperlink ref="A27" location="'26'!A1" display="Table 26: Component Stock: SX 40 Index"/>
    <hyperlink ref="A28" location="'27'!A1" display="Table 27: Advances/Declines in Cash Segment"/>
    <hyperlink ref="A29" location="'28'!A1" display="Table 28: Trading Frequency in Cash Segment"/>
    <hyperlink ref="A30" location="'29'!A1" display="Table 29: Daily Volatility of Major Indices"/>
    <hyperlink ref="A31" location="'30'!A1" display="Table 30: Percentage Share of Top ‘N’ Securities/Members in Turnover of Cash Segment"/>
    <hyperlink ref="A32" location="'31'!A1" display="Table 31: Settlement Statistics for Cash Segment of BSE"/>
    <hyperlink ref="A33" location="'32'!A1" display="Table 32: Settlement Statistics for Cash Segment of NSE "/>
    <hyperlink ref="A34" location="'33'!A1" display="Table 33: Settlement Statistics for Cash Segment of MSEI "/>
    <hyperlink ref="A35" location="'34'!A1" display="Table 34: Trends in Equity Derivatives Segment at BSE (Turnover in Notional Value) "/>
    <hyperlink ref="A36" location="'35'!A1" display="Table 35: Trends in Equity Derivatives Segment at NSE (Turnover in Notional Value) "/>
    <hyperlink ref="A37" location="'36'!A1" display="Table 36: Settlement Statistics in Equity Derivatives Segment at BSE and NSE"/>
    <hyperlink ref="A38" location="'37'!A1" display="Table 37: Category-wise Share of Turnover &amp; Open Interest in Equity Derivative Segment of BSE"/>
    <hyperlink ref="A39" location="'38'!A1" display="Table 38: Category-wise Share of Turnover &amp; Open Interest in Equity Derivative Segment of NSE"/>
    <hyperlink ref="A40" location="'39'!A1" display="Table 39: Instrument-wise Turnover in Index Derivatives at BSE"/>
    <hyperlink ref="A41" location="'40'!A1" display="Table 40: Instrument-wise Turnover in Index Derivatives at NSE"/>
    <hyperlink ref="A42" location="'41'!A1" display="Table 41: Trends in Currency Derivatives Segment at BSE"/>
    <hyperlink ref="A43" location="'42'!A1" display="Table 42: Trends in Currency Derivatives Segment at NSE"/>
    <hyperlink ref="A44" location="'43'!A1" display="Table 43: Trends in Currency Derivatives Segment at MSEI"/>
    <hyperlink ref="A45" location="'44'!A1" display="Table 44: Settlement Statistics of Currency Derivatives Segment "/>
    <hyperlink ref="A46" location="'45'!A1" display="Table 45: Instrument-wise Turnover in Currency Futures Segment of BSE"/>
    <hyperlink ref="A47" location="'46'!A1" display="Table 46: Instrument-wise Turnover in Currency Derivatives Segment  of NSE"/>
    <hyperlink ref="A48" location="'47'!A1" display="Table 47: Instrument-wise Turnover in Currency Derivative Segment of MSEI"/>
    <hyperlink ref="A49" location="'48'!A1" display="Table 48: Maturity-wise Turnover in Currency Derivative Segment of BSE"/>
    <hyperlink ref="A50" location="'49'!A1" display="Table 49: Maturity-wise Turnover in Currency Derivative Segment of NSE"/>
    <hyperlink ref="A51" location="'50'!A1" display="Table 50: Maturity-wise Turnover in Currency Derivative Segment of MSEI "/>
    <hyperlink ref="A52" location="'51'!A1" display="Table 51: Trading Statistics of Interest Rate Futures at BSE, NSE and MSEI"/>
    <hyperlink ref="A53" location="'52'!A1" display="Table 52: Settlement Statistics in Interest Rate Futures at BSE, NSE and MSEI"/>
    <hyperlink ref="A54" location="'53'!A1" display="Table 53: Trends in Foreign Portfolio Investment"/>
    <hyperlink ref="A55" location="'54'!A1" display="Table 54: Notional Value of Offshore Derivative Instruments (ODIs) Vs Assets Under Custody (AUC) of FPIs"/>
    <hyperlink ref="A56" location="'55'!A1" display="Table 55: Assets under the Custody of Custodians"/>
    <hyperlink ref="A57" location="'56'!A1" display="Table 56: Cumulative Sectoral  Investment of Foreign Venture Capital Investors (FVCIs)"/>
    <hyperlink ref="A58" location="'57'!A1" display="Table 57: Trends in Resource Mobilization by Mutual Funds "/>
    <hyperlink ref="A59" location="'58'!A1" display="Table 58: Scheme-wise Statistics of Mutual Funds"/>
    <hyperlink ref="A60" location="'59'!A1" display="Table 59: Trends in Transactions on Stock Exchanges by Mutual Funds"/>
    <hyperlink ref="A61" location="'60'!A1" display="Table 60: Assets Managed by Portfolio Managers"/>
    <hyperlink ref="A62" location="'61'!A1" display="Table 61: Progress Report of NSDL &amp; CDSl as on end of Month (Listed Companies)"/>
    <hyperlink ref="A63" location="'62'!A1" display="Table 62: Progress of Dematerialisation at NSDL and CDSL (Listed and Unlisted Companies)"/>
    <hyperlink ref="A64" location="'63'!A1" display="Table 63: Depository Statistics"/>
    <hyperlink ref="A65" location="'64'!A1" display="Table 64: Number of Commodities Permitted and traded at Exchanges"/>
    <hyperlink ref="A66" location="'65'!A1" display="Table 65: Trends in Commodity Indices"/>
    <hyperlink ref="A67" location="'66'!A1" display="Table 66: Trends in Commodity Derivatives at MCX"/>
    <hyperlink ref="A68" location="'67'!A1" display="Table 67: Trends in Commodity Derivatives at NCDEX"/>
    <hyperlink ref="A69" location="'68'!A1" display="Table 68: Trends in  Commodity Derivatives at BSE"/>
    <hyperlink ref="A70" location="'69'!A1" display="Table 69: Trends in Commodity Derivatives at NSE"/>
    <hyperlink ref="A71" location="'70'!A1" display="Table 70: Participant-wise percentage share of turnover in Commodity Futures"/>
    <hyperlink ref="A72" location="'71'!A1" display="Table 71: Commodity-wise Trading Volume and Turnover at MCX"/>
    <hyperlink ref="A73" location="'72'!A1" display="Table 72: Commodity-wise Trading Volume and Turnover at NCDEX"/>
    <hyperlink ref="A74" location="'73'!A1" display="Table 73: Commodity-wise Trading Volume and Turnover at ICEX, NSE and BSE"/>
    <hyperlink ref="A75" location="'74'!A1" display="Table 74: Macro Economic Indicators"/>
    <hyperlink ref="A7" location="'6'!A1" display="Table 6: Capital Raised from the Primary Market through  Public and Rights Issues (Equity and Debt)"/>
  </hyperlinks>
  <printOptions horizontalCentered="1"/>
  <pageMargins left="0.23622047244094491" right="0.23622047244094491" top="0.31496062992125984" bottom="0.39370078740157483" header="0.31496062992125984" footer="0.31496062992125984"/>
  <pageSetup paperSize="9" scale="90" fitToHeight="0" orientation="portrait" useFirstPageNumber="1" r:id="rId1"/>
  <headerFooter>
    <oddFooter>Page &amp;P&amp;R&amp;F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workbookViewId="0">
      <selection sqref="A1:N1"/>
    </sheetView>
  </sheetViews>
  <sheetFormatPr defaultRowHeight="15"/>
  <sheetData>
    <row r="1" spans="1:18">
      <c r="A1" s="1580" t="s">
        <v>7</v>
      </c>
      <c r="B1" s="1580"/>
      <c r="C1" s="1580"/>
      <c r="D1" s="1580"/>
      <c r="E1" s="1580"/>
      <c r="F1" s="1580"/>
      <c r="G1" s="1580"/>
      <c r="H1" s="1580"/>
      <c r="I1" s="1580"/>
      <c r="J1" s="1580"/>
      <c r="K1" s="1580"/>
      <c r="L1" s="1580"/>
      <c r="M1" s="1580"/>
      <c r="N1" s="1580"/>
      <c r="O1" s="106"/>
    </row>
    <row r="2" spans="1:18">
      <c r="A2" s="1532" t="s">
        <v>119</v>
      </c>
      <c r="B2" s="1582" t="s">
        <v>98</v>
      </c>
      <c r="C2" s="1583"/>
      <c r="D2" s="1582" t="s">
        <v>186</v>
      </c>
      <c r="E2" s="1583"/>
      <c r="F2" s="1584" t="s">
        <v>187</v>
      </c>
      <c r="G2" s="1585"/>
      <c r="H2" s="1582" t="s">
        <v>188</v>
      </c>
      <c r="I2" s="1583"/>
      <c r="J2" s="1582" t="s">
        <v>189</v>
      </c>
      <c r="K2" s="1583"/>
      <c r="L2" s="1582" t="s">
        <v>190</v>
      </c>
      <c r="M2" s="1583"/>
      <c r="N2" s="1582" t="s">
        <v>191</v>
      </c>
      <c r="O2" s="1583"/>
    </row>
    <row r="3" spans="1:18" ht="45">
      <c r="A3" s="1581"/>
      <c r="B3" s="126" t="s">
        <v>147</v>
      </c>
      <c r="C3" s="126" t="s">
        <v>148</v>
      </c>
      <c r="D3" s="126" t="s">
        <v>147</v>
      </c>
      <c r="E3" s="126" t="s">
        <v>148</v>
      </c>
      <c r="F3" s="126" t="s">
        <v>147</v>
      </c>
      <c r="G3" s="126" t="s">
        <v>148</v>
      </c>
      <c r="H3" s="126" t="s">
        <v>147</v>
      </c>
      <c r="I3" s="126" t="s">
        <v>148</v>
      </c>
      <c r="J3" s="126" t="s">
        <v>147</v>
      </c>
      <c r="K3" s="126" t="s">
        <v>148</v>
      </c>
      <c r="L3" s="126" t="s">
        <v>147</v>
      </c>
      <c r="M3" s="126" t="s">
        <v>148</v>
      </c>
      <c r="N3" s="126" t="s">
        <v>147</v>
      </c>
      <c r="O3" s="126" t="s">
        <v>148</v>
      </c>
    </row>
    <row r="4" spans="1:18">
      <c r="A4" s="4" t="s">
        <v>73</v>
      </c>
      <c r="B4" s="127">
        <v>238</v>
      </c>
      <c r="C4" s="127">
        <v>65823.222790500004</v>
      </c>
      <c r="D4" s="127">
        <v>22</v>
      </c>
      <c r="E4" s="127">
        <v>75.134</v>
      </c>
      <c r="F4" s="127">
        <v>37</v>
      </c>
      <c r="G4" s="127">
        <v>280.11500000000001</v>
      </c>
      <c r="H4" s="127">
        <v>117</v>
      </c>
      <c r="I4" s="127">
        <v>3087.3290099000001</v>
      </c>
      <c r="J4" s="127">
        <v>15</v>
      </c>
      <c r="K4" s="127">
        <v>956.42131999999992</v>
      </c>
      <c r="L4" s="127">
        <v>20</v>
      </c>
      <c r="M4" s="127">
        <v>6114.4434606000013</v>
      </c>
      <c r="N4" s="127">
        <v>27</v>
      </c>
      <c r="O4" s="127">
        <v>55309.78</v>
      </c>
    </row>
    <row r="5" spans="1:18">
      <c r="A5" s="111" t="s">
        <v>74</v>
      </c>
      <c r="B5" s="722">
        <f>SUM(B6:B17)</f>
        <v>304</v>
      </c>
      <c r="C5" s="722">
        <f t="shared" ref="C5:O5" si="0">SUM(C6:C17)</f>
        <v>78815.207963599998</v>
      </c>
      <c r="D5" s="722">
        <f t="shared" si="0"/>
        <v>3</v>
      </c>
      <c r="E5" s="722">
        <f t="shared" si="0"/>
        <v>9.4619999999999997</v>
      </c>
      <c r="F5" s="722">
        <f t="shared" si="0"/>
        <v>25</v>
      </c>
      <c r="G5" s="722">
        <f t="shared" si="0"/>
        <v>194.06621859999998</v>
      </c>
      <c r="H5" s="722">
        <f t="shared" si="0"/>
        <v>166</v>
      </c>
      <c r="I5" s="722">
        <f t="shared" si="0"/>
        <v>4642.9727005000004</v>
      </c>
      <c r="J5" s="722">
        <f t="shared" si="0"/>
        <v>35</v>
      </c>
      <c r="K5" s="722">
        <f t="shared" si="0"/>
        <v>2303.5311006000002</v>
      </c>
      <c r="L5" s="722">
        <f t="shared" si="0"/>
        <v>22</v>
      </c>
      <c r="M5" s="722">
        <f t="shared" si="0"/>
        <v>6245.1444352999997</v>
      </c>
      <c r="N5" s="722">
        <f t="shared" si="0"/>
        <v>53</v>
      </c>
      <c r="O5" s="722">
        <f t="shared" si="0"/>
        <v>65420.031508600005</v>
      </c>
      <c r="Q5" s="52"/>
      <c r="R5" s="52"/>
    </row>
    <row r="6" spans="1:18" ht="15.75">
      <c r="A6" s="128">
        <v>45017</v>
      </c>
      <c r="B6" s="129">
        <f t="shared" ref="B6:C11" si="1">D6+F6+H6+J6+L6+N6</f>
        <v>14</v>
      </c>
      <c r="C6" s="129">
        <f t="shared" si="1"/>
        <v>1981.2977965999999</v>
      </c>
      <c r="D6" s="129">
        <v>1</v>
      </c>
      <c r="E6" s="129">
        <v>4.5999999999999996</v>
      </c>
      <c r="F6" s="129">
        <v>2</v>
      </c>
      <c r="G6" s="129">
        <v>13.8705</v>
      </c>
      <c r="H6" s="129">
        <v>8</v>
      </c>
      <c r="I6" s="129">
        <v>227.78239399999998</v>
      </c>
      <c r="J6" s="129">
        <v>1</v>
      </c>
      <c r="K6" s="129">
        <v>65.999996999999993</v>
      </c>
      <c r="L6" s="129">
        <v>0</v>
      </c>
      <c r="M6" s="129">
        <v>0</v>
      </c>
      <c r="N6" s="129">
        <v>2</v>
      </c>
      <c r="O6" s="129">
        <v>1669.0449056</v>
      </c>
    </row>
    <row r="7" spans="1:18" ht="15.75">
      <c r="A7" s="128">
        <v>45077</v>
      </c>
      <c r="B7" s="129">
        <f t="shared" si="1"/>
        <v>14</v>
      </c>
      <c r="C7" s="129">
        <f t="shared" si="1"/>
        <v>7273.5494699999999</v>
      </c>
      <c r="D7" s="129">
        <v>0</v>
      </c>
      <c r="E7" s="129">
        <v>0</v>
      </c>
      <c r="F7" s="129">
        <v>1</v>
      </c>
      <c r="G7" s="129">
        <v>9.3330000000000002</v>
      </c>
      <c r="H7" s="129">
        <v>10</v>
      </c>
      <c r="I7" s="129">
        <v>336.61740000000003</v>
      </c>
      <c r="J7" s="129">
        <v>0</v>
      </c>
      <c r="K7" s="129">
        <v>0</v>
      </c>
      <c r="L7" s="129">
        <v>1</v>
      </c>
      <c r="M7" s="129">
        <v>107.49379999999999</v>
      </c>
      <c r="N7" s="129">
        <v>2</v>
      </c>
      <c r="O7" s="129">
        <v>6820.10527</v>
      </c>
    </row>
    <row r="8" spans="1:18" ht="15.75">
      <c r="A8" s="128">
        <v>45078</v>
      </c>
      <c r="B8" s="129">
        <f t="shared" si="1"/>
        <v>25</v>
      </c>
      <c r="C8" s="129">
        <f t="shared" si="1"/>
        <v>1484.4890366999998</v>
      </c>
      <c r="D8" s="129">
        <v>1</v>
      </c>
      <c r="E8" s="129">
        <v>2.8319999999999999</v>
      </c>
      <c r="F8" s="129">
        <v>1</v>
      </c>
      <c r="G8" s="129">
        <v>6.0158075999999996</v>
      </c>
      <c r="H8" s="129">
        <v>16</v>
      </c>
      <c r="I8" s="129">
        <v>447.04522909999997</v>
      </c>
      <c r="J8" s="129">
        <v>5</v>
      </c>
      <c r="K8" s="129">
        <v>316.95599999999996</v>
      </c>
      <c r="L8" s="129">
        <v>1</v>
      </c>
      <c r="M8" s="129">
        <v>105.14</v>
      </c>
      <c r="N8" s="129">
        <v>1</v>
      </c>
      <c r="O8" s="129">
        <v>606.5</v>
      </c>
    </row>
    <row r="9" spans="1:18" ht="15.75">
      <c r="A9" s="128">
        <v>45108</v>
      </c>
      <c r="B9" s="129">
        <f t="shared" si="1"/>
        <v>28</v>
      </c>
      <c r="C9" s="129">
        <f t="shared" si="1"/>
        <v>4386.9669477999996</v>
      </c>
      <c r="D9" s="129">
        <v>0</v>
      </c>
      <c r="E9" s="129">
        <v>0</v>
      </c>
      <c r="F9" s="129">
        <v>1</v>
      </c>
      <c r="G9" s="129">
        <v>5.69</v>
      </c>
      <c r="H9" s="129">
        <v>15</v>
      </c>
      <c r="I9" s="129">
        <v>439.30113630000005</v>
      </c>
      <c r="J9" s="129">
        <v>5</v>
      </c>
      <c r="K9" s="129">
        <v>318.30568360000001</v>
      </c>
      <c r="L9" s="129">
        <v>3</v>
      </c>
      <c r="M9" s="129">
        <v>1333.4301278999999</v>
      </c>
      <c r="N9" s="129">
        <v>4</v>
      </c>
      <c r="O9" s="129">
        <v>2290.2399999999998</v>
      </c>
    </row>
    <row r="10" spans="1:18" ht="15.75">
      <c r="A10" s="128">
        <v>45139</v>
      </c>
      <c r="B10" s="129">
        <f t="shared" si="1"/>
        <v>31</v>
      </c>
      <c r="C10" s="129">
        <f t="shared" si="1"/>
        <v>6466.6735767999999</v>
      </c>
      <c r="D10" s="129">
        <v>1</v>
      </c>
      <c r="E10" s="129">
        <v>2.0299999999999998</v>
      </c>
      <c r="F10" s="129">
        <v>5</v>
      </c>
      <c r="G10" s="129">
        <v>36.516131000000001</v>
      </c>
      <c r="H10" s="129">
        <v>16</v>
      </c>
      <c r="I10" s="129">
        <v>575.59020200000009</v>
      </c>
      <c r="J10" s="129">
        <v>2</v>
      </c>
      <c r="K10" s="129">
        <v>156.39999999999998</v>
      </c>
      <c r="L10" s="129">
        <v>2</v>
      </c>
      <c r="M10" s="129">
        <v>504.05</v>
      </c>
      <c r="N10" s="129">
        <v>5</v>
      </c>
      <c r="O10" s="129">
        <v>5192.0872437999997</v>
      </c>
    </row>
    <row r="11" spans="1:18" ht="15.75">
      <c r="A11" s="128">
        <v>45170</v>
      </c>
      <c r="B11" s="129">
        <f t="shared" si="1"/>
        <v>35</v>
      </c>
      <c r="C11" s="129">
        <f t="shared" si="1"/>
        <v>9564.3700000000008</v>
      </c>
      <c r="D11" s="129">
        <v>0</v>
      </c>
      <c r="E11" s="129">
        <v>0</v>
      </c>
      <c r="F11" s="129">
        <v>2</v>
      </c>
      <c r="G11" s="129">
        <v>14.87</v>
      </c>
      <c r="H11" s="129">
        <v>17</v>
      </c>
      <c r="I11" s="129">
        <v>334.79999999999995</v>
      </c>
      <c r="J11" s="129">
        <v>4</v>
      </c>
      <c r="K11" s="129">
        <v>226.46999999999997</v>
      </c>
      <c r="L11" s="129">
        <v>5</v>
      </c>
      <c r="M11" s="129">
        <v>1515.6599999999999</v>
      </c>
      <c r="N11" s="129">
        <v>7</v>
      </c>
      <c r="O11" s="129">
        <v>7472.5700000000006</v>
      </c>
    </row>
    <row r="12" spans="1:18" ht="15.75">
      <c r="A12" s="128">
        <v>45200</v>
      </c>
      <c r="B12" s="129">
        <f t="shared" ref="B12" si="2">D12+F12+H12+J12+L12+N12</f>
        <v>34</v>
      </c>
      <c r="C12" s="129">
        <f t="shared" ref="C12" si="3">E12+G12+I12+K12+M12+O12</f>
        <v>5287.92</v>
      </c>
      <c r="D12" s="129">
        <v>0</v>
      </c>
      <c r="E12" s="129">
        <v>0</v>
      </c>
      <c r="F12" s="129">
        <v>4</v>
      </c>
      <c r="G12" s="129">
        <v>33.82</v>
      </c>
      <c r="H12" s="129">
        <v>21</v>
      </c>
      <c r="I12" s="129">
        <v>616.2299999999999</v>
      </c>
      <c r="J12" s="129">
        <v>4</v>
      </c>
      <c r="K12" s="129">
        <v>230.85</v>
      </c>
      <c r="L12" s="129">
        <v>2</v>
      </c>
      <c r="M12" s="129">
        <v>422.65999999999997</v>
      </c>
      <c r="N12" s="129">
        <v>3</v>
      </c>
      <c r="O12" s="129">
        <v>3984.36</v>
      </c>
    </row>
    <row r="13" spans="1:18" ht="15.75">
      <c r="A13" s="128">
        <v>45231</v>
      </c>
      <c r="B13" s="129">
        <f t="shared" ref="B13:C15" si="4">D13+F13+H13+J13+L13+N13</f>
        <v>30</v>
      </c>
      <c r="C13" s="129">
        <f t="shared" si="4"/>
        <v>13543.224107000002</v>
      </c>
      <c r="D13" s="129">
        <v>0</v>
      </c>
      <c r="E13" s="129">
        <v>0</v>
      </c>
      <c r="F13" s="129">
        <v>3</v>
      </c>
      <c r="G13" s="129">
        <v>26.14</v>
      </c>
      <c r="H13" s="129">
        <v>15</v>
      </c>
      <c r="I13" s="129">
        <v>395.26000000000005</v>
      </c>
      <c r="J13" s="129">
        <v>2</v>
      </c>
      <c r="K13" s="129">
        <v>106.15</v>
      </c>
      <c r="L13" s="129">
        <v>2</v>
      </c>
      <c r="M13" s="129">
        <v>953.33999999999992</v>
      </c>
      <c r="N13" s="129">
        <v>8</v>
      </c>
      <c r="O13" s="129">
        <v>12062.334107000002</v>
      </c>
    </row>
    <row r="14" spans="1:18">
      <c r="A14" s="333">
        <v>45261</v>
      </c>
      <c r="B14" s="129">
        <f t="shared" si="4"/>
        <v>33</v>
      </c>
      <c r="C14" s="129">
        <f t="shared" si="4"/>
        <v>9571.7799999999988</v>
      </c>
      <c r="D14" s="129">
        <v>0</v>
      </c>
      <c r="E14" s="129">
        <v>0</v>
      </c>
      <c r="F14" s="129">
        <v>1</v>
      </c>
      <c r="G14" s="129">
        <v>6.88</v>
      </c>
      <c r="H14" s="129">
        <v>17</v>
      </c>
      <c r="I14" s="129">
        <v>420.63000000000005</v>
      </c>
      <c r="J14" s="129">
        <v>3</v>
      </c>
      <c r="K14" s="129">
        <v>212.49</v>
      </c>
      <c r="L14" s="129">
        <v>3</v>
      </c>
      <c r="M14" s="129">
        <v>651.09</v>
      </c>
      <c r="N14" s="129">
        <v>9</v>
      </c>
      <c r="O14" s="129">
        <v>8280.6899999999987</v>
      </c>
    </row>
    <row r="15" spans="1:18">
      <c r="A15" s="333">
        <v>45292</v>
      </c>
      <c r="B15" s="129">
        <f t="shared" si="4"/>
        <v>25</v>
      </c>
      <c r="C15" s="129">
        <f t="shared" si="4"/>
        <v>3612.2480999999998</v>
      </c>
      <c r="D15" s="129">
        <v>0</v>
      </c>
      <c r="E15" s="129">
        <v>0</v>
      </c>
      <c r="F15" s="129">
        <v>2</v>
      </c>
      <c r="G15" s="129">
        <v>19.168799999999997</v>
      </c>
      <c r="H15" s="129">
        <v>16</v>
      </c>
      <c r="I15" s="129">
        <v>416.22899999999998</v>
      </c>
      <c r="J15" s="129">
        <v>3</v>
      </c>
      <c r="K15" s="129">
        <v>221.17000000000002</v>
      </c>
      <c r="L15" s="129">
        <v>1</v>
      </c>
      <c r="M15" s="129">
        <v>143.81030000000001</v>
      </c>
      <c r="N15" s="129">
        <v>3</v>
      </c>
      <c r="O15" s="129">
        <v>2811.87</v>
      </c>
    </row>
    <row r="16" spans="1:18">
      <c r="A16" s="333">
        <v>45323</v>
      </c>
      <c r="B16" s="129">
        <f t="shared" ref="B16" si="5">D16+F16+H16+J16+L16+N16</f>
        <v>35</v>
      </c>
      <c r="C16" s="129">
        <f t="shared" ref="C16" si="6">E16+G16+I16+K16+M16+O16</f>
        <v>15642.688928699998</v>
      </c>
      <c r="D16" s="129">
        <v>0</v>
      </c>
      <c r="E16" s="129">
        <v>0</v>
      </c>
      <c r="F16" s="673">
        <v>3</v>
      </c>
      <c r="G16" s="673">
        <v>21.761980000000001</v>
      </c>
      <c r="H16" s="673">
        <v>15</v>
      </c>
      <c r="I16" s="673">
        <v>433.48733909999999</v>
      </c>
      <c r="J16" s="673">
        <v>6</v>
      </c>
      <c r="K16" s="673">
        <v>448.73942000000005</v>
      </c>
      <c r="L16" s="673">
        <v>2</v>
      </c>
      <c r="M16" s="673">
        <v>508.47020740000005</v>
      </c>
      <c r="N16" s="673">
        <v>9</v>
      </c>
      <c r="O16" s="673">
        <v>14230.229982199999</v>
      </c>
      <c r="P16" s="52"/>
      <c r="Q16" s="52"/>
    </row>
    <row r="17" spans="1:15">
      <c r="A17" s="333">
        <v>45352</v>
      </c>
      <c r="B17" s="129"/>
      <c r="C17" s="129"/>
      <c r="D17" s="129"/>
      <c r="E17" s="129"/>
      <c r="F17" s="129"/>
      <c r="G17" s="129"/>
      <c r="H17" s="129"/>
      <c r="I17" s="129"/>
      <c r="J17" s="129"/>
      <c r="K17" s="129"/>
      <c r="L17" s="129"/>
      <c r="M17" s="129"/>
      <c r="N17" s="129"/>
      <c r="O17" s="129"/>
    </row>
    <row r="18" spans="1:15" ht="15.75">
      <c r="A18" s="1579" t="s">
        <v>177</v>
      </c>
      <c r="B18" s="1579"/>
      <c r="C18" s="1579"/>
      <c r="D18" s="1579"/>
      <c r="E18" s="1579"/>
      <c r="F18" s="1579"/>
      <c r="G18" s="1579"/>
      <c r="H18" s="1579"/>
      <c r="I18" s="1579"/>
      <c r="J18" s="130"/>
      <c r="K18" s="130"/>
      <c r="L18" s="130"/>
      <c r="M18" s="130"/>
      <c r="N18" s="130"/>
      <c r="O18" s="130"/>
    </row>
    <row r="19" spans="1:15" ht="15.75">
      <c r="A19" s="1147" t="s">
        <v>1309</v>
      </c>
      <c r="B19" s="563"/>
      <c r="C19" s="563"/>
      <c r="D19" s="563"/>
      <c r="E19" s="125"/>
      <c r="F19" s="125"/>
      <c r="G19" s="125"/>
      <c r="H19" s="125"/>
      <c r="I19" s="125"/>
      <c r="J19" s="131"/>
      <c r="K19" s="131"/>
      <c r="L19" s="131"/>
      <c r="M19" s="131"/>
      <c r="N19" s="131"/>
      <c r="O19" s="131"/>
    </row>
    <row r="20" spans="1:15">
      <c r="A20" s="1570" t="s">
        <v>135</v>
      </c>
      <c r="B20" s="1570"/>
      <c r="C20" s="117"/>
      <c r="D20" s="125"/>
      <c r="E20" s="125"/>
      <c r="F20" s="125"/>
      <c r="G20" s="125"/>
      <c r="H20" s="125"/>
      <c r="I20" s="125"/>
      <c r="J20" s="131"/>
      <c r="K20" s="131"/>
      <c r="L20" s="131"/>
      <c r="M20" s="131"/>
      <c r="N20" s="131"/>
      <c r="O20" s="131"/>
    </row>
    <row r="21" spans="1:15">
      <c r="A21" s="132"/>
      <c r="B21" s="131"/>
      <c r="C21" s="131"/>
      <c r="D21" s="131"/>
      <c r="E21" s="131"/>
      <c r="F21" s="131"/>
      <c r="J21" s="131"/>
      <c r="K21" s="131"/>
      <c r="L21" s="131"/>
      <c r="M21" s="131"/>
      <c r="N21" s="131"/>
      <c r="O21" s="131"/>
    </row>
    <row r="22" spans="1:15" ht="15" customHeight="1">
      <c r="A22" s="132"/>
      <c r="B22" s="119"/>
      <c r="C22" s="119"/>
    </row>
    <row r="23" spans="1:15">
      <c r="A23" s="132"/>
      <c r="B23" s="119"/>
      <c r="C23" s="119"/>
      <c r="D23" s="119"/>
      <c r="E23" s="119"/>
      <c r="F23" s="119"/>
      <c r="J23" s="119"/>
      <c r="K23" s="119"/>
      <c r="L23" s="119"/>
      <c r="M23" s="119"/>
      <c r="N23" s="119"/>
      <c r="O23" s="119"/>
    </row>
    <row r="24" spans="1:15">
      <c r="A24" s="132"/>
      <c r="B24" s="119"/>
      <c r="C24" s="119"/>
      <c r="D24" s="119"/>
      <c r="E24" s="119"/>
      <c r="F24" s="119"/>
      <c r="J24" s="119"/>
      <c r="K24" s="119"/>
      <c r="L24" s="119"/>
      <c r="M24" s="119"/>
      <c r="N24" s="119"/>
      <c r="O24" s="119"/>
    </row>
    <row r="25" spans="1:15">
      <c r="A25" s="132"/>
      <c r="B25" s="119"/>
      <c r="C25" s="119"/>
      <c r="D25" s="119"/>
      <c r="E25" s="119"/>
      <c r="F25" s="119"/>
      <c r="J25" s="119"/>
      <c r="K25" s="119"/>
      <c r="L25" s="119"/>
      <c r="M25" s="119"/>
      <c r="N25" s="119"/>
      <c r="O25" s="119"/>
    </row>
    <row r="26" spans="1:15">
      <c r="A26" s="133"/>
      <c r="B26" s="124"/>
      <c r="C26" s="124"/>
      <c r="D26" s="124"/>
      <c r="E26" s="124"/>
      <c r="F26" s="124"/>
      <c r="J26" s="124"/>
      <c r="K26" s="124"/>
      <c r="L26" s="124"/>
      <c r="M26" s="124"/>
      <c r="N26" s="124"/>
      <c r="O26" s="124"/>
    </row>
    <row r="27" spans="1:15">
      <c r="A27" s="133"/>
      <c r="B27" s="124"/>
      <c r="C27" s="124"/>
      <c r="D27" s="124"/>
      <c r="E27" s="124"/>
      <c r="F27" s="124"/>
      <c r="J27" s="124"/>
      <c r="K27" s="124"/>
      <c r="L27" s="124"/>
      <c r="M27" s="124"/>
      <c r="N27" s="124"/>
      <c r="O27" s="124"/>
    </row>
    <row r="28" spans="1:15" ht="15.75">
      <c r="A28" s="134"/>
      <c r="B28" s="130"/>
      <c r="C28" s="130"/>
      <c r="D28" s="130"/>
      <c r="E28" s="130"/>
      <c r="F28" s="130"/>
      <c r="G28" s="130"/>
      <c r="H28" s="130"/>
      <c r="I28" s="130"/>
      <c r="J28" s="130"/>
      <c r="K28" s="130"/>
      <c r="L28" s="130"/>
      <c r="M28" s="130"/>
      <c r="N28" s="130"/>
      <c r="O28" s="130"/>
    </row>
    <row r="30" spans="1:15">
      <c r="J30" s="125"/>
      <c r="K30" s="125"/>
      <c r="L30" s="125"/>
      <c r="M30" s="125"/>
      <c r="N30" s="125"/>
      <c r="O30" s="125"/>
    </row>
    <row r="31" spans="1:15">
      <c r="J31" s="125"/>
      <c r="K31" s="125"/>
      <c r="L31" s="125"/>
      <c r="M31" s="125"/>
      <c r="N31" s="125"/>
      <c r="O31" s="125"/>
    </row>
    <row r="32" spans="1:15">
      <c r="J32" s="39"/>
      <c r="K32" s="39"/>
      <c r="L32" s="39"/>
      <c r="M32" s="39"/>
      <c r="N32" s="39"/>
      <c r="O32" s="39"/>
    </row>
  </sheetData>
  <mergeCells count="11">
    <mergeCell ref="A18:I18"/>
    <mergeCell ref="A20:B20"/>
    <mergeCell ref="A1:N1"/>
    <mergeCell ref="A2:A3"/>
    <mergeCell ref="B2:C2"/>
    <mergeCell ref="D2:E2"/>
    <mergeCell ref="F2:G2"/>
    <mergeCell ref="H2:I2"/>
    <mergeCell ref="J2:K2"/>
    <mergeCell ref="L2:M2"/>
    <mergeCell ref="N2:O2"/>
  </mergeCells>
  <printOptions horizontalCentered="1"/>
  <pageMargins left="0.7" right="0.7" top="0.75" bottom="0.75" header="0.3" footer="0.3"/>
  <pageSetup paperSize="9"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I1"/>
    </sheetView>
  </sheetViews>
  <sheetFormatPr defaultRowHeight="15"/>
  <sheetData>
    <row r="1" spans="1:11">
      <c r="A1" s="1580" t="s">
        <v>8</v>
      </c>
      <c r="B1" s="1580"/>
      <c r="C1" s="1580"/>
      <c r="D1" s="1580"/>
      <c r="E1" s="1580"/>
      <c r="F1" s="1580"/>
      <c r="G1" s="1580"/>
      <c r="H1" s="1580"/>
      <c r="I1" s="1580"/>
      <c r="J1" s="106"/>
      <c r="K1" s="106"/>
    </row>
    <row r="2" spans="1:11">
      <c r="A2" s="1532" t="s">
        <v>119</v>
      </c>
      <c r="B2" s="1584" t="s">
        <v>192</v>
      </c>
      <c r="C2" s="1585"/>
      <c r="D2" s="1584" t="s">
        <v>193</v>
      </c>
      <c r="E2" s="1585"/>
      <c r="F2" s="1584" t="s">
        <v>194</v>
      </c>
      <c r="G2" s="1585"/>
      <c r="H2" s="1584" t="s">
        <v>195</v>
      </c>
      <c r="I2" s="1585"/>
      <c r="J2" s="1584" t="s">
        <v>98</v>
      </c>
      <c r="K2" s="1585"/>
    </row>
    <row r="3" spans="1:11" ht="45">
      <c r="A3" s="1581"/>
      <c r="B3" s="100" t="s">
        <v>147</v>
      </c>
      <c r="C3" s="100" t="s">
        <v>148</v>
      </c>
      <c r="D3" s="100" t="s">
        <v>147</v>
      </c>
      <c r="E3" s="100" t="s">
        <v>148</v>
      </c>
      <c r="F3" s="100" t="s">
        <v>147</v>
      </c>
      <c r="G3" s="100" t="s">
        <v>148</v>
      </c>
      <c r="H3" s="100" t="s">
        <v>147</v>
      </c>
      <c r="I3" s="100" t="s">
        <v>148</v>
      </c>
      <c r="J3" s="135" t="s">
        <v>147</v>
      </c>
      <c r="K3" s="100" t="s">
        <v>148</v>
      </c>
    </row>
    <row r="4" spans="1:11">
      <c r="A4" s="53" t="s">
        <v>73</v>
      </c>
      <c r="B4" s="136">
        <v>0</v>
      </c>
      <c r="C4" s="137">
        <v>0</v>
      </c>
      <c r="D4" s="136">
        <v>0</v>
      </c>
      <c r="E4" s="137">
        <v>0</v>
      </c>
      <c r="F4" s="138">
        <v>0</v>
      </c>
      <c r="G4" s="138">
        <v>0</v>
      </c>
      <c r="H4" s="136">
        <v>11</v>
      </c>
      <c r="I4" s="137">
        <v>8212.34</v>
      </c>
      <c r="J4" s="138">
        <v>11</v>
      </c>
      <c r="K4" s="137">
        <v>8212.3399348889998</v>
      </c>
    </row>
    <row r="5" spans="1:11">
      <c r="A5" s="111" t="s">
        <v>74</v>
      </c>
      <c r="B5" s="723">
        <f t="shared" ref="B5:K5" si="0">SUM(B6:B17)</f>
        <v>0</v>
      </c>
      <c r="C5" s="723">
        <f t="shared" si="0"/>
        <v>0</v>
      </c>
      <c r="D5" s="723">
        <f t="shared" si="0"/>
        <v>1</v>
      </c>
      <c r="E5" s="723">
        <f t="shared" si="0"/>
        <v>79.992000000000004</v>
      </c>
      <c r="F5" s="723">
        <f t="shared" si="0"/>
        <v>0</v>
      </c>
      <c r="G5" s="723">
        <f t="shared" si="0"/>
        <v>0</v>
      </c>
      <c r="H5" s="723">
        <f t="shared" si="0"/>
        <v>53</v>
      </c>
      <c r="I5" s="723">
        <f t="shared" si="0"/>
        <v>60503.687104000004</v>
      </c>
      <c r="J5" s="723">
        <f t="shared" si="0"/>
        <v>54</v>
      </c>
      <c r="K5" s="723">
        <f t="shared" si="0"/>
        <v>60583.679104000003</v>
      </c>
    </row>
    <row r="6" spans="1:11">
      <c r="A6" s="97">
        <v>45017</v>
      </c>
      <c r="B6" s="8">
        <v>0</v>
      </c>
      <c r="C6" s="8">
        <v>0</v>
      </c>
      <c r="D6" s="8">
        <v>0</v>
      </c>
      <c r="E6" s="8">
        <v>0</v>
      </c>
      <c r="F6" s="8">
        <v>0</v>
      </c>
      <c r="G6" s="8">
        <v>0</v>
      </c>
      <c r="H6" s="139">
        <v>2</v>
      </c>
      <c r="I6" s="315">
        <v>1000.49</v>
      </c>
      <c r="J6" s="220">
        <f t="shared" ref="J6:K12" si="1">SUM(B6,D6,F6,H6)</f>
        <v>2</v>
      </c>
      <c r="K6" s="220">
        <f t="shared" si="1"/>
        <v>1000.49</v>
      </c>
    </row>
    <row r="7" spans="1:11">
      <c r="A7" s="97">
        <v>45047</v>
      </c>
      <c r="B7" s="8">
        <v>0</v>
      </c>
      <c r="C7" s="8">
        <v>0</v>
      </c>
      <c r="D7" s="8">
        <v>0</v>
      </c>
      <c r="E7" s="8">
        <v>0</v>
      </c>
      <c r="F7" s="8">
        <v>0</v>
      </c>
      <c r="G7" s="8">
        <v>0</v>
      </c>
      <c r="H7" s="140">
        <v>2</v>
      </c>
      <c r="I7" s="315">
        <v>349.91</v>
      </c>
      <c r="J7" s="220">
        <f t="shared" si="1"/>
        <v>2</v>
      </c>
      <c r="K7" s="220">
        <f t="shared" si="1"/>
        <v>349.91</v>
      </c>
    </row>
    <row r="8" spans="1:11">
      <c r="A8" s="97">
        <v>45078</v>
      </c>
      <c r="B8" s="8">
        <v>0</v>
      </c>
      <c r="C8" s="8">
        <v>0</v>
      </c>
      <c r="D8" s="8">
        <v>0</v>
      </c>
      <c r="E8" s="8">
        <v>0</v>
      </c>
      <c r="F8" s="8">
        <v>0</v>
      </c>
      <c r="G8" s="8">
        <v>0</v>
      </c>
      <c r="H8" s="8">
        <v>3</v>
      </c>
      <c r="I8" s="219">
        <v>1800</v>
      </c>
      <c r="J8" s="220">
        <f t="shared" si="1"/>
        <v>3</v>
      </c>
      <c r="K8" s="220">
        <f t="shared" si="1"/>
        <v>1800</v>
      </c>
    </row>
    <row r="9" spans="1:11">
      <c r="A9" s="97">
        <v>45108</v>
      </c>
      <c r="B9" s="8">
        <v>0</v>
      </c>
      <c r="C9" s="8">
        <v>0</v>
      </c>
      <c r="D9" s="8">
        <v>0</v>
      </c>
      <c r="E9" s="8">
        <v>0</v>
      </c>
      <c r="F9" s="8">
        <v>0</v>
      </c>
      <c r="G9" s="8">
        <v>0</v>
      </c>
      <c r="H9" s="8">
        <v>4</v>
      </c>
      <c r="I9" s="219">
        <v>5690</v>
      </c>
      <c r="J9" s="220">
        <f t="shared" si="1"/>
        <v>4</v>
      </c>
      <c r="K9" s="220">
        <f t="shared" si="1"/>
        <v>5690</v>
      </c>
    </row>
    <row r="10" spans="1:11">
      <c r="A10" s="97">
        <v>45139</v>
      </c>
      <c r="B10" s="8">
        <v>0</v>
      </c>
      <c r="C10" s="8">
        <v>0</v>
      </c>
      <c r="D10" s="8">
        <v>0</v>
      </c>
      <c r="E10" s="8">
        <v>0</v>
      </c>
      <c r="F10" s="8">
        <v>0</v>
      </c>
      <c r="G10" s="8">
        <v>0</v>
      </c>
      <c r="H10" s="219">
        <v>4</v>
      </c>
      <c r="I10" s="219">
        <v>7400</v>
      </c>
      <c r="J10" s="220">
        <f t="shared" si="1"/>
        <v>4</v>
      </c>
      <c r="K10" s="220">
        <f t="shared" si="1"/>
        <v>7400</v>
      </c>
    </row>
    <row r="11" spans="1:11">
      <c r="A11" s="97">
        <v>45170</v>
      </c>
      <c r="B11" s="8">
        <v>0</v>
      </c>
      <c r="C11" s="8">
        <v>0</v>
      </c>
      <c r="D11" s="8">
        <v>0</v>
      </c>
      <c r="E11" s="8">
        <v>0</v>
      </c>
      <c r="F11" s="8">
        <v>0</v>
      </c>
      <c r="G11" s="8">
        <v>0</v>
      </c>
      <c r="H11" s="219">
        <v>5</v>
      </c>
      <c r="I11" s="219">
        <v>3102</v>
      </c>
      <c r="J11" s="220">
        <f t="shared" si="1"/>
        <v>5</v>
      </c>
      <c r="K11" s="220">
        <f t="shared" si="1"/>
        <v>3102</v>
      </c>
    </row>
    <row r="12" spans="1:11">
      <c r="A12" s="97">
        <v>45200</v>
      </c>
      <c r="B12" s="8">
        <v>0</v>
      </c>
      <c r="C12" s="8">
        <v>0</v>
      </c>
      <c r="D12" s="8">
        <v>0</v>
      </c>
      <c r="E12" s="8">
        <v>0</v>
      </c>
      <c r="F12" s="8">
        <v>0</v>
      </c>
      <c r="G12" s="8">
        <v>0</v>
      </c>
      <c r="H12" s="219">
        <v>4</v>
      </c>
      <c r="I12" s="219">
        <v>7609.12</v>
      </c>
      <c r="J12" s="220">
        <f t="shared" ref="J12" si="2">SUM(B12,D12,F12,H12)</f>
        <v>4</v>
      </c>
      <c r="K12" s="220">
        <f t="shared" si="1"/>
        <v>7609.12</v>
      </c>
    </row>
    <row r="13" spans="1:11">
      <c r="A13" s="97">
        <v>45231</v>
      </c>
      <c r="B13" s="8">
        <v>0</v>
      </c>
      <c r="C13" s="8">
        <v>0</v>
      </c>
      <c r="D13" s="8">
        <v>0</v>
      </c>
      <c r="E13" s="8">
        <v>0</v>
      </c>
      <c r="F13" s="8">
        <v>0</v>
      </c>
      <c r="G13" s="8">
        <v>0</v>
      </c>
      <c r="H13" s="315">
        <v>6</v>
      </c>
      <c r="I13" s="315">
        <v>11363.54</v>
      </c>
      <c r="J13" s="220">
        <f t="shared" ref="J13" si="3">SUM(B13,D13,F13,H13)</f>
        <v>6</v>
      </c>
      <c r="K13" s="220">
        <f>SUM(C13,E13,G13,I13)</f>
        <v>11363.54</v>
      </c>
    </row>
    <row r="14" spans="1:11">
      <c r="A14" s="333">
        <v>45261</v>
      </c>
      <c r="B14" s="8">
        <v>0</v>
      </c>
      <c r="C14" s="8">
        <v>0</v>
      </c>
      <c r="D14" s="674">
        <v>1</v>
      </c>
      <c r="E14" s="700">
        <v>79.992000000000004</v>
      </c>
      <c r="F14" s="8">
        <v>0</v>
      </c>
      <c r="G14" s="8">
        <v>0</v>
      </c>
      <c r="H14" s="315">
        <v>12</v>
      </c>
      <c r="I14" s="315">
        <v>15533.37</v>
      </c>
      <c r="J14" s="220">
        <f t="shared" ref="J14" si="4">SUM(B14,D14,F14,H14)</f>
        <v>13</v>
      </c>
      <c r="K14" s="220">
        <f>SUM(C14,E14,G14,I14)</f>
        <v>15613.362000000001</v>
      </c>
    </row>
    <row r="15" spans="1:11">
      <c r="A15" s="333">
        <v>45292</v>
      </c>
      <c r="B15" s="8">
        <v>0</v>
      </c>
      <c r="C15" s="8">
        <v>0</v>
      </c>
      <c r="D15" s="8">
        <v>0</v>
      </c>
      <c r="E15" s="8">
        <v>0</v>
      </c>
      <c r="F15" s="8">
        <v>0</v>
      </c>
      <c r="G15" s="8">
        <v>0</v>
      </c>
      <c r="H15" s="674">
        <v>8</v>
      </c>
      <c r="I15" s="315">
        <v>3255.2771039999998</v>
      </c>
      <c r="J15" s="220">
        <f t="shared" ref="J15" si="5">SUM(B15,D15,F15,H15)</f>
        <v>8</v>
      </c>
      <c r="K15" s="220">
        <f>SUM(C15,E15,G15,I15)</f>
        <v>3255.2771039999998</v>
      </c>
    </row>
    <row r="16" spans="1:11">
      <c r="A16" s="333">
        <v>45323</v>
      </c>
      <c r="B16" s="8">
        <v>0</v>
      </c>
      <c r="C16" s="8">
        <v>0</v>
      </c>
      <c r="D16" s="8">
        <v>0</v>
      </c>
      <c r="E16" s="8">
        <v>0</v>
      </c>
      <c r="F16" s="8">
        <v>0</v>
      </c>
      <c r="G16" s="8">
        <v>0</v>
      </c>
      <c r="H16" s="674">
        <v>3</v>
      </c>
      <c r="I16" s="675">
        <v>3399.98</v>
      </c>
      <c r="J16" s="220">
        <f t="shared" ref="J16" si="6">SUM(B16,D16,F16,H16)</f>
        <v>3</v>
      </c>
      <c r="K16" s="220">
        <f>SUM(C16,E16,G16,I16)</f>
        <v>3399.98</v>
      </c>
    </row>
    <row r="17" spans="1:11">
      <c r="A17" s="333">
        <v>45352</v>
      </c>
      <c r="B17" s="674"/>
      <c r="C17" s="674"/>
      <c r="D17" s="674"/>
      <c r="E17" s="674"/>
      <c r="F17" s="674"/>
      <c r="G17" s="674"/>
      <c r="H17" s="675"/>
      <c r="I17" s="675"/>
      <c r="J17" s="676"/>
      <c r="K17" s="676"/>
    </row>
    <row r="19" spans="1:11" ht="15" customHeight="1">
      <c r="A19" s="1586" t="s">
        <v>196</v>
      </c>
      <c r="B19" s="1586"/>
      <c r="C19" s="1586"/>
      <c r="D19" s="1586"/>
      <c r="E19" s="1586"/>
      <c r="F19" s="1586"/>
      <c r="G19" s="1586"/>
      <c r="H19" s="1586"/>
      <c r="I19" s="1586"/>
      <c r="J19" s="1586"/>
      <c r="K19" s="1586"/>
    </row>
    <row r="20" spans="1:11" ht="15" customHeight="1">
      <c r="A20" s="1147" t="s">
        <v>1309</v>
      </c>
      <c r="B20" s="695"/>
      <c r="C20" s="563"/>
      <c r="D20" s="563"/>
      <c r="E20" s="564"/>
      <c r="F20" s="141"/>
      <c r="G20" s="141"/>
      <c r="H20" s="141"/>
      <c r="I20" s="141"/>
      <c r="J20" s="125"/>
      <c r="K20" s="125"/>
    </row>
    <row r="21" spans="1:11" ht="15" customHeight="1">
      <c r="A21" s="1587" t="s">
        <v>197</v>
      </c>
      <c r="B21" s="1587"/>
      <c r="C21" s="1587"/>
      <c r="D21" s="1587"/>
      <c r="E21" s="141"/>
      <c r="F21" s="141"/>
      <c r="G21" s="141"/>
      <c r="H21" s="141"/>
      <c r="I21" s="141"/>
      <c r="J21" s="125"/>
      <c r="K21" s="125"/>
    </row>
    <row r="22" spans="1:11">
      <c r="A22" s="61"/>
      <c r="B22" s="142"/>
      <c r="C22" s="62"/>
      <c r="D22" s="142"/>
      <c r="E22" s="62"/>
      <c r="F22" s="59"/>
      <c r="G22" s="59"/>
      <c r="H22" s="59"/>
      <c r="I22" s="59"/>
      <c r="J22" s="59"/>
      <c r="K22" s="59"/>
    </row>
    <row r="23" spans="1:11">
      <c r="A23" s="61"/>
      <c r="B23" s="142"/>
      <c r="C23" s="62"/>
      <c r="D23" s="142"/>
      <c r="E23" s="62"/>
      <c r="F23" s="59"/>
      <c r="G23" s="59"/>
      <c r="H23" s="142"/>
      <c r="I23" s="62"/>
      <c r="J23" s="59"/>
      <c r="K23" s="62"/>
    </row>
    <row r="24" spans="1:11">
      <c r="A24" s="61"/>
      <c r="B24" s="34"/>
      <c r="C24" s="34"/>
      <c r="D24" s="34"/>
      <c r="E24" s="34"/>
      <c r="F24" s="34"/>
      <c r="G24" s="34"/>
      <c r="H24" s="142"/>
      <c r="I24" s="62"/>
      <c r="J24" s="59"/>
      <c r="K24" s="62"/>
    </row>
    <row r="25" spans="1:11">
      <c r="A25" s="61"/>
      <c r="B25" s="34"/>
      <c r="C25" s="34"/>
      <c r="D25" s="34"/>
      <c r="E25" s="34"/>
      <c r="F25" s="34"/>
      <c r="G25" s="34"/>
      <c r="H25" s="34"/>
      <c r="I25" s="34"/>
      <c r="J25" s="34"/>
      <c r="K25" s="34"/>
    </row>
    <row r="26" spans="1:11">
      <c r="A26" s="61"/>
      <c r="B26" s="34"/>
      <c r="C26" s="34"/>
      <c r="D26" s="34"/>
      <c r="E26" s="34"/>
      <c r="F26" s="34"/>
      <c r="G26" s="34"/>
      <c r="H26" s="34"/>
      <c r="I26" s="34"/>
      <c r="J26" s="34"/>
      <c r="K26" s="34"/>
    </row>
    <row r="27" spans="1:11">
      <c r="A27" s="133"/>
      <c r="B27" s="143"/>
      <c r="C27" s="143"/>
      <c r="D27" s="143"/>
      <c r="E27" s="143"/>
      <c r="F27" s="143"/>
      <c r="G27" s="143"/>
      <c r="H27" s="143"/>
      <c r="I27" s="143"/>
      <c r="J27" s="143"/>
      <c r="K27" s="143"/>
    </row>
    <row r="28" spans="1:11">
      <c r="A28" s="133"/>
      <c r="B28" s="143"/>
      <c r="C28" s="143"/>
      <c r="D28" s="143"/>
      <c r="E28" s="143"/>
      <c r="F28" s="143"/>
      <c r="G28" s="143"/>
      <c r="H28" s="143"/>
      <c r="I28" s="143"/>
      <c r="J28" s="143"/>
      <c r="K28" s="143"/>
    </row>
    <row r="29" spans="1:11">
      <c r="A29" s="99"/>
      <c r="B29" s="143"/>
      <c r="C29" s="143"/>
      <c r="D29" s="143"/>
      <c r="E29" s="143"/>
      <c r="F29" s="143"/>
      <c r="G29" s="143"/>
      <c r="H29" s="143"/>
      <c r="I29" s="143"/>
      <c r="J29" s="143"/>
      <c r="K29" s="143"/>
    </row>
  </sheetData>
  <mergeCells count="9">
    <mergeCell ref="J2:K2"/>
    <mergeCell ref="A19:K19"/>
    <mergeCell ref="A21:D21"/>
    <mergeCell ref="A1:I1"/>
    <mergeCell ref="A2:A3"/>
    <mergeCell ref="B2:C2"/>
    <mergeCell ref="D2:E2"/>
    <mergeCell ref="F2:G2"/>
    <mergeCell ref="H2:I2"/>
  </mergeCells>
  <printOptions horizontalCentere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sqref="A1:I1"/>
    </sheetView>
  </sheetViews>
  <sheetFormatPr defaultRowHeight="15"/>
  <cols>
    <col min="1" max="1" width="17.140625" customWidth="1"/>
  </cols>
  <sheetData>
    <row r="1" spans="1:22">
      <c r="A1" s="1580" t="s">
        <v>9</v>
      </c>
      <c r="B1" s="1580"/>
      <c r="C1" s="1580"/>
      <c r="D1" s="1580"/>
      <c r="E1" s="1580"/>
      <c r="F1" s="1580"/>
      <c r="G1" s="1580"/>
      <c r="H1" s="1580"/>
      <c r="I1" s="1580"/>
      <c r="J1" s="106"/>
      <c r="K1" s="106"/>
    </row>
    <row r="2" spans="1:22">
      <c r="A2" s="1522" t="s">
        <v>198</v>
      </c>
      <c r="B2" s="1584" t="s">
        <v>192</v>
      </c>
      <c r="C2" s="1585"/>
      <c r="D2" s="1584" t="s">
        <v>193</v>
      </c>
      <c r="E2" s="1585"/>
      <c r="F2" s="1584" t="s">
        <v>194</v>
      </c>
      <c r="G2" s="1585"/>
      <c r="H2" s="1584" t="s">
        <v>199</v>
      </c>
      <c r="I2" s="1585"/>
      <c r="J2" s="1584" t="s">
        <v>98</v>
      </c>
      <c r="K2" s="1585"/>
    </row>
    <row r="3" spans="1:22" ht="45">
      <c r="A3" s="1523"/>
      <c r="B3" s="144" t="s">
        <v>147</v>
      </c>
      <c r="C3" s="144" t="s">
        <v>148</v>
      </c>
      <c r="D3" s="144" t="s">
        <v>147</v>
      </c>
      <c r="E3" s="144" t="s">
        <v>148</v>
      </c>
      <c r="F3" s="144" t="s">
        <v>147</v>
      </c>
      <c r="G3" s="144" t="s">
        <v>148</v>
      </c>
      <c r="H3" s="144" t="s">
        <v>147</v>
      </c>
      <c r="I3" s="144" t="s">
        <v>148</v>
      </c>
      <c r="J3" s="144" t="s">
        <v>147</v>
      </c>
      <c r="K3" s="144" t="s">
        <v>148</v>
      </c>
    </row>
    <row r="4" spans="1:22">
      <c r="A4" s="111" t="s">
        <v>73</v>
      </c>
      <c r="B4" s="316">
        <v>211</v>
      </c>
      <c r="C4" s="316">
        <v>2735.32</v>
      </c>
      <c r="D4" s="316">
        <v>35</v>
      </c>
      <c r="E4" s="316">
        <v>374.58000000000004</v>
      </c>
      <c r="F4" s="316">
        <v>7</v>
      </c>
      <c r="G4" s="316">
        <v>25.490000000000002</v>
      </c>
      <c r="H4" s="316">
        <v>201</v>
      </c>
      <c r="I4" s="316">
        <v>80696.510000000009</v>
      </c>
      <c r="J4" s="316">
        <v>454</v>
      </c>
      <c r="K4" s="316">
        <v>83831.98</v>
      </c>
    </row>
    <row r="5" spans="1:22">
      <c r="A5" s="111" t="s">
        <v>74</v>
      </c>
      <c r="B5" s="724">
        <f>SUM(B6:B17)</f>
        <v>325</v>
      </c>
      <c r="C5" s="724">
        <f t="shared" ref="C5:K5" si="0">SUM(C6:C17)</f>
        <v>9487.9799999999977</v>
      </c>
      <c r="D5" s="724">
        <f t="shared" si="0"/>
        <v>65</v>
      </c>
      <c r="E5" s="724">
        <f t="shared" si="0"/>
        <v>888.65649999999982</v>
      </c>
      <c r="F5" s="724">
        <f t="shared" si="0"/>
        <v>4</v>
      </c>
      <c r="G5" s="724">
        <f t="shared" si="0"/>
        <v>27.74</v>
      </c>
      <c r="H5" s="724">
        <f t="shared" si="0"/>
        <v>230</v>
      </c>
      <c r="I5" s="724">
        <f t="shared" si="0"/>
        <v>32249.816000000003</v>
      </c>
      <c r="J5" s="724">
        <f t="shared" si="0"/>
        <v>624</v>
      </c>
      <c r="K5" s="724">
        <f t="shared" si="0"/>
        <v>42654.192499999997</v>
      </c>
      <c r="M5" s="52"/>
      <c r="N5" s="52"/>
      <c r="O5" s="52"/>
      <c r="P5" s="52"/>
      <c r="Q5" s="52"/>
      <c r="R5" s="52"/>
      <c r="S5" s="52"/>
      <c r="T5" s="52"/>
      <c r="U5" s="52"/>
      <c r="V5" s="52"/>
    </row>
    <row r="6" spans="1:22">
      <c r="A6" s="97">
        <v>45017</v>
      </c>
      <c r="B6" s="317">
        <v>26</v>
      </c>
      <c r="C6" s="317">
        <v>1528.58</v>
      </c>
      <c r="D6" s="317">
        <v>4</v>
      </c>
      <c r="E6" s="317">
        <v>49.23</v>
      </c>
      <c r="F6" s="317">
        <v>1</v>
      </c>
      <c r="G6" s="317">
        <v>15.15</v>
      </c>
      <c r="H6" s="317">
        <v>13</v>
      </c>
      <c r="I6" s="317">
        <v>3241.82</v>
      </c>
      <c r="J6" s="317">
        <f>B6+D6+F6+H6</f>
        <v>44</v>
      </c>
      <c r="K6" s="317">
        <f>C6+E6+G6+I6</f>
        <v>4834.7800000000007</v>
      </c>
    </row>
    <row r="7" spans="1:22">
      <c r="A7" s="97">
        <v>45047</v>
      </c>
      <c r="B7" s="317">
        <v>31</v>
      </c>
      <c r="C7" s="317">
        <v>722.34</v>
      </c>
      <c r="D7" s="317">
        <v>3</v>
      </c>
      <c r="E7" s="317">
        <v>63.08</v>
      </c>
      <c r="F7" s="317">
        <v>1</v>
      </c>
      <c r="G7" s="317">
        <v>0.6</v>
      </c>
      <c r="H7" s="317">
        <v>16</v>
      </c>
      <c r="I7" s="317">
        <v>1267.8900000000001</v>
      </c>
      <c r="J7" s="317">
        <f t="shared" ref="J7:J10" si="1">B7+D7+F7+H7</f>
        <v>51</v>
      </c>
      <c r="K7" s="317">
        <f t="shared" ref="K7:K10" si="2">C7+E7+G7+I7</f>
        <v>2053.9100000000003</v>
      </c>
    </row>
    <row r="8" spans="1:22">
      <c r="A8" s="97">
        <v>45078</v>
      </c>
      <c r="B8" s="317">
        <v>23</v>
      </c>
      <c r="C8" s="317">
        <v>438.29</v>
      </c>
      <c r="D8" s="317">
        <v>4</v>
      </c>
      <c r="E8" s="317">
        <v>19.88</v>
      </c>
      <c r="F8" s="317">
        <v>1</v>
      </c>
      <c r="G8" s="317">
        <v>11.01</v>
      </c>
      <c r="H8" s="317">
        <v>16</v>
      </c>
      <c r="I8" s="317">
        <v>2157.41</v>
      </c>
      <c r="J8" s="317">
        <f>B8+D8+F8+H8</f>
        <v>44</v>
      </c>
      <c r="K8" s="317">
        <f t="shared" ref="K8" si="3">C8+E8+G8+I8</f>
        <v>2626.5899999999997</v>
      </c>
    </row>
    <row r="9" spans="1:22">
      <c r="A9" s="97">
        <v>45108</v>
      </c>
      <c r="B9" s="317">
        <v>33</v>
      </c>
      <c r="C9" s="317">
        <v>513.52</v>
      </c>
      <c r="D9" s="317">
        <v>5</v>
      </c>
      <c r="E9" s="317">
        <v>20.03</v>
      </c>
      <c r="F9" s="317">
        <v>0</v>
      </c>
      <c r="G9" s="317">
        <v>0</v>
      </c>
      <c r="H9" s="317">
        <v>23</v>
      </c>
      <c r="I9" s="317">
        <v>793.76</v>
      </c>
      <c r="J9" s="317">
        <f t="shared" si="1"/>
        <v>61</v>
      </c>
      <c r="K9" s="317">
        <f t="shared" si="2"/>
        <v>1327.31</v>
      </c>
    </row>
    <row r="10" spans="1:22">
      <c r="A10" s="97">
        <v>45139</v>
      </c>
      <c r="B10" s="317">
        <v>34</v>
      </c>
      <c r="C10" s="317">
        <v>536.19000000000005</v>
      </c>
      <c r="D10" s="317">
        <v>3</v>
      </c>
      <c r="E10" s="317">
        <v>159.65</v>
      </c>
      <c r="F10" s="317">
        <v>0</v>
      </c>
      <c r="G10" s="317">
        <v>0</v>
      </c>
      <c r="H10" s="317">
        <v>24</v>
      </c>
      <c r="I10" s="317">
        <v>1135.57</v>
      </c>
      <c r="J10" s="317">
        <f t="shared" si="1"/>
        <v>61</v>
      </c>
      <c r="K10" s="317">
        <f t="shared" si="2"/>
        <v>1831.4099999999999</v>
      </c>
    </row>
    <row r="11" spans="1:22">
      <c r="A11" s="97">
        <v>45170</v>
      </c>
      <c r="B11" s="317">
        <v>29</v>
      </c>
      <c r="C11" s="317">
        <v>219.65</v>
      </c>
      <c r="D11" s="317">
        <v>13</v>
      </c>
      <c r="E11" s="317">
        <v>247.786</v>
      </c>
      <c r="F11" s="317">
        <v>0</v>
      </c>
      <c r="G11" s="317">
        <v>0</v>
      </c>
      <c r="H11" s="317">
        <v>24</v>
      </c>
      <c r="I11" s="317">
        <v>1523.83</v>
      </c>
      <c r="J11" s="317">
        <f t="shared" ref="J11:K12" si="4">B11+D11+F11+H11</f>
        <v>66</v>
      </c>
      <c r="K11" s="317">
        <f t="shared" si="4"/>
        <v>1991.2660000000001</v>
      </c>
    </row>
    <row r="12" spans="1:22">
      <c r="A12" s="97">
        <v>45200</v>
      </c>
      <c r="B12" s="317">
        <v>32</v>
      </c>
      <c r="C12" s="317">
        <v>3053.56</v>
      </c>
      <c r="D12" s="849">
        <v>7</v>
      </c>
      <c r="E12" s="850">
        <v>88.77</v>
      </c>
      <c r="F12" s="317">
        <v>0</v>
      </c>
      <c r="G12" s="317">
        <v>0</v>
      </c>
      <c r="H12" s="317">
        <v>33</v>
      </c>
      <c r="I12" s="317">
        <v>1789.7</v>
      </c>
      <c r="J12" s="317">
        <f t="shared" si="4"/>
        <v>72</v>
      </c>
      <c r="K12" s="317">
        <f t="shared" si="4"/>
        <v>4932.03</v>
      </c>
    </row>
    <row r="13" spans="1:22">
      <c r="A13" s="97">
        <v>45231</v>
      </c>
      <c r="B13" s="317">
        <v>30</v>
      </c>
      <c r="C13" s="317">
        <v>396.69</v>
      </c>
      <c r="D13" s="317">
        <v>7</v>
      </c>
      <c r="E13" s="317">
        <v>77.313999999999993</v>
      </c>
      <c r="F13" s="317">
        <v>1</v>
      </c>
      <c r="G13" s="317">
        <v>0.98</v>
      </c>
      <c r="H13" s="317">
        <v>20</v>
      </c>
      <c r="I13" s="317">
        <v>2302.58</v>
      </c>
      <c r="J13" s="317">
        <f t="shared" ref="J13" si="5">B13+D13+F13+H13</f>
        <v>58</v>
      </c>
      <c r="K13" s="317">
        <f t="shared" ref="K13" si="6">C13+E13+G13+I13</f>
        <v>2777.5639999999999</v>
      </c>
    </row>
    <row r="14" spans="1:22">
      <c r="A14" s="333">
        <v>45261</v>
      </c>
      <c r="B14" s="317">
        <v>18</v>
      </c>
      <c r="C14" s="317">
        <v>208.73</v>
      </c>
      <c r="D14" s="317">
        <v>7</v>
      </c>
      <c r="E14" s="317">
        <v>28.415500000000002</v>
      </c>
      <c r="F14" s="317">
        <v>0</v>
      </c>
      <c r="G14" s="317">
        <v>0</v>
      </c>
      <c r="H14" s="317">
        <v>21</v>
      </c>
      <c r="I14" s="317">
        <v>15949.91</v>
      </c>
      <c r="J14" s="317">
        <f>H14+F14+D14+B14</f>
        <v>46</v>
      </c>
      <c r="K14" s="317">
        <f>C14+E14+G14+I14</f>
        <v>16187.0555</v>
      </c>
    </row>
    <row r="15" spans="1:22">
      <c r="A15" s="333">
        <v>45292</v>
      </c>
      <c r="B15" s="317">
        <v>36</v>
      </c>
      <c r="C15" s="317">
        <v>1214.71</v>
      </c>
      <c r="D15" s="317">
        <v>5</v>
      </c>
      <c r="E15" s="317">
        <v>82.665999999999997</v>
      </c>
      <c r="F15" s="317">
        <v>0</v>
      </c>
      <c r="G15" s="317">
        <v>0</v>
      </c>
      <c r="H15" s="317">
        <v>20</v>
      </c>
      <c r="I15" s="317">
        <v>968.80600000000004</v>
      </c>
      <c r="J15" s="317">
        <f>H15+F15+D15+B15</f>
        <v>61</v>
      </c>
      <c r="K15" s="317">
        <f>C15+E15+G15+I15</f>
        <v>2266.1819999999998</v>
      </c>
    </row>
    <row r="16" spans="1:22">
      <c r="A16" s="333">
        <v>45323</v>
      </c>
      <c r="B16" s="1172">
        <v>33</v>
      </c>
      <c r="C16" s="317">
        <v>655.72</v>
      </c>
      <c r="D16" s="317">
        <v>7</v>
      </c>
      <c r="E16" s="317">
        <v>51.835000000000001</v>
      </c>
      <c r="F16" s="317">
        <v>0</v>
      </c>
      <c r="G16" s="317">
        <v>0</v>
      </c>
      <c r="H16" s="317">
        <v>20</v>
      </c>
      <c r="I16" s="317">
        <v>1118.54</v>
      </c>
      <c r="J16" s="317">
        <f>H16+F16+D16+B16</f>
        <v>60</v>
      </c>
      <c r="K16" s="317">
        <f>C16+E16+G16+I16</f>
        <v>1826.095</v>
      </c>
    </row>
    <row r="17" spans="1:11">
      <c r="A17" s="333">
        <v>45352</v>
      </c>
      <c r="B17" s="317"/>
      <c r="C17" s="317"/>
      <c r="D17" s="317"/>
      <c r="E17" s="317"/>
      <c r="F17" s="317"/>
      <c r="G17" s="317"/>
      <c r="H17" s="317"/>
      <c r="I17" s="317"/>
      <c r="J17" s="317"/>
      <c r="K17" s="317"/>
    </row>
    <row r="18" spans="1:11">
      <c r="A18" s="1588" t="s">
        <v>1309</v>
      </c>
      <c r="B18" s="1588"/>
      <c r="C18" s="1588"/>
      <c r="D18" s="60"/>
      <c r="E18" s="60"/>
      <c r="F18" s="60"/>
      <c r="G18" s="60"/>
      <c r="H18" s="60"/>
      <c r="I18" s="60"/>
      <c r="J18" s="60"/>
      <c r="K18" s="60"/>
    </row>
    <row r="19" spans="1:11">
      <c r="A19" s="6" t="s">
        <v>200</v>
      </c>
      <c r="B19" s="6"/>
      <c r="C19" s="6"/>
      <c r="D19" s="60"/>
      <c r="E19" s="60"/>
      <c r="F19" s="60"/>
      <c r="G19" s="60"/>
      <c r="H19" s="60"/>
      <c r="I19" s="60"/>
      <c r="J19" s="60"/>
      <c r="K19" s="60"/>
    </row>
    <row r="20" spans="1:11">
      <c r="A20" s="117" t="s">
        <v>197</v>
      </c>
      <c r="B20" s="117"/>
      <c r="C20" s="63"/>
      <c r="D20" s="60"/>
      <c r="E20" s="60"/>
      <c r="F20" s="60"/>
      <c r="G20" s="60"/>
      <c r="H20" s="60"/>
      <c r="I20" s="60"/>
      <c r="J20" s="60"/>
      <c r="K20" s="60"/>
    </row>
    <row r="21" spans="1:11">
      <c r="A21" s="61"/>
      <c r="B21" s="60"/>
      <c r="C21" s="60"/>
      <c r="D21" s="60"/>
      <c r="E21" s="60"/>
      <c r="F21" s="60"/>
      <c r="G21" s="60"/>
      <c r="H21" s="60"/>
      <c r="I21" s="60"/>
      <c r="J21" s="60"/>
      <c r="K21" s="60"/>
    </row>
    <row r="22" spans="1:11">
      <c r="A22" s="61"/>
      <c r="B22" s="145"/>
      <c r="C22" s="145"/>
      <c r="D22" s="145"/>
      <c r="E22" s="145"/>
      <c r="F22" s="145"/>
      <c r="G22" s="145"/>
      <c r="H22" s="145"/>
      <c r="I22" s="145"/>
      <c r="J22" s="145"/>
      <c r="K22" s="145"/>
    </row>
    <row r="23" spans="1:11">
      <c r="A23" s="61"/>
      <c r="B23" s="145"/>
      <c r="C23" s="145"/>
      <c r="D23" s="145"/>
      <c r="E23" s="145"/>
      <c r="F23" s="145"/>
      <c r="G23" s="145"/>
      <c r="H23" s="145"/>
      <c r="I23" s="146"/>
      <c r="J23" s="145"/>
      <c r="K23" s="145"/>
    </row>
    <row r="24" spans="1:11">
      <c r="A24" s="61"/>
      <c r="B24" s="145"/>
      <c r="C24" s="145"/>
      <c r="D24" s="145"/>
      <c r="E24" s="145"/>
      <c r="F24" s="145"/>
      <c r="G24" s="145"/>
      <c r="H24" s="145"/>
      <c r="I24" s="145"/>
      <c r="J24" s="145"/>
      <c r="K24" s="145"/>
    </row>
    <row r="25" spans="1:11">
      <c r="A25" s="61"/>
      <c r="B25" s="145"/>
      <c r="C25" s="145"/>
      <c r="D25" s="145"/>
      <c r="E25" s="145"/>
      <c r="F25" s="145"/>
      <c r="G25" s="145"/>
      <c r="H25" s="145"/>
      <c r="I25" s="145"/>
      <c r="J25" s="145"/>
      <c r="K25" s="145"/>
    </row>
    <row r="26" spans="1:11">
      <c r="A26" s="133"/>
      <c r="B26" s="147"/>
      <c r="C26" s="147"/>
      <c r="D26" s="147"/>
      <c r="E26" s="147"/>
      <c r="F26" s="147"/>
      <c r="G26" s="147"/>
      <c r="H26" s="147"/>
      <c r="I26" s="148"/>
      <c r="J26" s="147"/>
      <c r="K26" s="148"/>
    </row>
    <row r="27" spans="1:11">
      <c r="A27" s="133"/>
      <c r="B27" s="147"/>
      <c r="C27" s="147"/>
      <c r="D27" s="147"/>
      <c r="E27" s="147"/>
      <c r="F27" s="147"/>
      <c r="G27" s="147"/>
      <c r="H27" s="147"/>
      <c r="I27" s="147"/>
      <c r="J27" s="147"/>
      <c r="K27" s="147"/>
    </row>
    <row r="28" spans="1:11">
      <c r="A28" s="99"/>
      <c r="B28" s="147"/>
      <c r="C28" s="147"/>
      <c r="D28" s="147"/>
      <c r="E28" s="147"/>
      <c r="F28" s="147"/>
      <c r="G28" s="147"/>
      <c r="H28" s="147"/>
      <c r="I28" s="147"/>
      <c r="J28" s="147"/>
      <c r="K28" s="147"/>
    </row>
    <row r="29" spans="1:11">
      <c r="A29" s="99"/>
      <c r="B29" s="147"/>
      <c r="C29" s="147"/>
      <c r="D29" s="147"/>
      <c r="E29" s="147"/>
      <c r="F29" s="147"/>
      <c r="G29" s="147"/>
      <c r="H29" s="147"/>
      <c r="I29" s="147"/>
      <c r="J29" s="147"/>
      <c r="K29" s="147"/>
    </row>
    <row r="31" spans="1:11">
      <c r="D31" s="149"/>
      <c r="E31" s="125"/>
      <c r="F31" s="125"/>
      <c r="G31" s="125"/>
      <c r="H31" s="125"/>
      <c r="I31" s="125"/>
      <c r="J31" s="125"/>
      <c r="K31" s="125"/>
    </row>
    <row r="32" spans="1:11">
      <c r="D32" s="63"/>
      <c r="E32" s="125"/>
      <c r="F32" s="125"/>
      <c r="G32" s="125"/>
      <c r="H32" s="125"/>
      <c r="I32" s="125"/>
      <c r="J32" s="125"/>
      <c r="K32" s="125"/>
    </row>
    <row r="33" spans="4:11">
      <c r="D33" s="150"/>
      <c r="E33" s="150"/>
      <c r="F33" s="150"/>
      <c r="G33" s="150"/>
      <c r="H33" s="150"/>
      <c r="I33" s="150"/>
      <c r="J33" s="150"/>
      <c r="K33" s="150"/>
    </row>
  </sheetData>
  <mergeCells count="8">
    <mergeCell ref="J2:K2"/>
    <mergeCell ref="A18:C18"/>
    <mergeCell ref="A1:I1"/>
    <mergeCell ref="A2:A3"/>
    <mergeCell ref="B2:C2"/>
    <mergeCell ref="D2:E2"/>
    <mergeCell ref="F2:G2"/>
    <mergeCell ref="H2:I2"/>
  </mergeCells>
  <printOptions horizontalCentere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Normal="100" workbookViewId="0">
      <selection sqref="A1:I1"/>
    </sheetView>
  </sheetViews>
  <sheetFormatPr defaultColWidth="9.140625" defaultRowHeight="15"/>
  <cols>
    <col min="1" max="2" width="14.5703125" style="151" bestFit="1" customWidth="1"/>
    <col min="3" max="3" width="15.85546875" style="151" bestFit="1" customWidth="1"/>
    <col min="4" max="4" width="14.5703125" style="151" bestFit="1" customWidth="1"/>
    <col min="5" max="5" width="15.85546875" style="151" bestFit="1" customWidth="1"/>
    <col min="6" max="6" width="14.5703125" style="151" bestFit="1" customWidth="1"/>
    <col min="7" max="7" width="15.85546875" style="151" bestFit="1" customWidth="1"/>
    <col min="8" max="8" width="9.5703125" style="151" customWidth="1"/>
    <col min="9" max="9" width="15.85546875" style="151" bestFit="1" customWidth="1"/>
    <col min="10" max="10" width="8.5703125" style="151" customWidth="1"/>
    <col min="11" max="16384" width="9.140625" style="151"/>
  </cols>
  <sheetData>
    <row r="1" spans="1:21" ht="15.75" customHeight="1">
      <c r="A1" s="1590" t="s">
        <v>10</v>
      </c>
      <c r="B1" s="1590"/>
      <c r="C1" s="1590"/>
      <c r="D1" s="1590"/>
      <c r="E1" s="1590"/>
      <c r="F1" s="1590"/>
      <c r="G1" s="1590"/>
      <c r="H1" s="1590"/>
      <c r="I1" s="1590"/>
    </row>
    <row r="2" spans="1:21" s="152" customFormat="1" ht="18" customHeight="1">
      <c r="A2" s="1591" t="s">
        <v>198</v>
      </c>
      <c r="B2" s="1593" t="s">
        <v>193</v>
      </c>
      <c r="C2" s="1594"/>
      <c r="D2" s="1593" t="s">
        <v>192</v>
      </c>
      <c r="E2" s="1594"/>
      <c r="F2" s="1593" t="s">
        <v>195</v>
      </c>
      <c r="G2" s="1594"/>
      <c r="H2" s="1593" t="s">
        <v>98</v>
      </c>
      <c r="I2" s="1594"/>
    </row>
    <row r="3" spans="1:21" s="152" customFormat="1" ht="27" customHeight="1">
      <c r="A3" s="1592"/>
      <c r="B3" s="153" t="s">
        <v>147</v>
      </c>
      <c r="C3" s="153" t="s">
        <v>151</v>
      </c>
      <c r="D3" s="153" t="s">
        <v>147</v>
      </c>
      <c r="E3" s="153" t="s">
        <v>151</v>
      </c>
      <c r="F3" s="153" t="s">
        <v>147</v>
      </c>
      <c r="G3" s="153" t="s">
        <v>151</v>
      </c>
      <c r="H3" s="153" t="s">
        <v>147</v>
      </c>
      <c r="I3" s="153" t="s">
        <v>151</v>
      </c>
    </row>
    <row r="4" spans="1:21" s="158" customFormat="1" ht="18" customHeight="1">
      <c r="A4" s="154" t="s">
        <v>73</v>
      </c>
      <c r="B4" s="155">
        <v>363</v>
      </c>
      <c r="C4" s="156">
        <v>223404.1629</v>
      </c>
      <c r="D4" s="156">
        <v>1018</v>
      </c>
      <c r="E4" s="156">
        <v>245127.7042137</v>
      </c>
      <c r="F4" s="155">
        <v>143</v>
      </c>
      <c r="G4" s="156">
        <v>285931.11589999998</v>
      </c>
      <c r="H4" s="156">
        <v>1524</v>
      </c>
      <c r="I4" s="157">
        <v>754461</v>
      </c>
    </row>
    <row r="5" spans="1:21" s="158" customFormat="1" ht="18" customHeight="1">
      <c r="A5" s="159" t="s">
        <v>74</v>
      </c>
      <c r="B5" s="725">
        <f>SUM(B6:B17)</f>
        <v>248</v>
      </c>
      <c r="C5" s="725">
        <f t="shared" ref="C5:I5" si="0">SUM(C6:C17)</f>
        <v>223520.46389999997</v>
      </c>
      <c r="D5" s="725">
        <f t="shared" si="0"/>
        <v>808</v>
      </c>
      <c r="E5" s="725">
        <f t="shared" si="0"/>
        <v>249528.38883439</v>
      </c>
      <c r="F5" s="725">
        <f t="shared" si="0"/>
        <v>97</v>
      </c>
      <c r="G5" s="725">
        <f t="shared" si="0"/>
        <v>263639.4498</v>
      </c>
      <c r="H5" s="725">
        <f>SUM(H6:H17)</f>
        <v>1153</v>
      </c>
      <c r="I5" s="725">
        <f t="shared" si="0"/>
        <v>736688.30253439001</v>
      </c>
      <c r="J5" s="160"/>
      <c r="K5" s="160"/>
      <c r="L5" s="160"/>
      <c r="M5" s="160"/>
      <c r="N5" s="160"/>
      <c r="O5" s="160"/>
      <c r="P5" s="160"/>
      <c r="Q5" s="160"/>
      <c r="R5" s="160"/>
      <c r="S5" s="160"/>
      <c r="T5" s="160"/>
      <c r="U5" s="160"/>
    </row>
    <row r="6" spans="1:21" s="152" customFormat="1" ht="18" customHeight="1">
      <c r="A6" s="161" t="s">
        <v>128</v>
      </c>
      <c r="B6" s="162">
        <v>24</v>
      </c>
      <c r="C6" s="163">
        <v>17528.179199999999</v>
      </c>
      <c r="D6" s="162">
        <f>72-6</f>
        <v>66</v>
      </c>
      <c r="E6" s="163">
        <f>35897.7419-G6</f>
        <v>25202.721600000001</v>
      </c>
      <c r="F6" s="162">
        <v>6</v>
      </c>
      <c r="G6" s="164">
        <v>10695.0203</v>
      </c>
      <c r="H6" s="165">
        <f>SUM(B6,D6,F6)</f>
        <v>96</v>
      </c>
      <c r="I6" s="164">
        <f>SUM(C6,E6,G6)</f>
        <v>53425.921100000007</v>
      </c>
    </row>
    <row r="7" spans="1:21" s="152" customFormat="1" ht="18" customHeight="1">
      <c r="A7" s="161" t="s">
        <v>129</v>
      </c>
      <c r="B7" s="162">
        <v>33</v>
      </c>
      <c r="C7" s="163">
        <v>21276.26</v>
      </c>
      <c r="D7" s="162">
        <v>79</v>
      </c>
      <c r="E7" s="163">
        <v>26455.58</v>
      </c>
      <c r="F7" s="162">
        <v>12</v>
      </c>
      <c r="G7" s="164">
        <v>36173.64</v>
      </c>
      <c r="H7" s="165">
        <f t="shared" ref="H7:H10" si="1">SUM(B7,D7,F7)</f>
        <v>124</v>
      </c>
      <c r="I7" s="164">
        <f t="shared" ref="I7:I10" si="2">SUM(C7,E7,G7)</f>
        <v>83905.48</v>
      </c>
    </row>
    <row r="8" spans="1:21" s="152" customFormat="1" ht="18" customHeight="1">
      <c r="A8" s="161" t="s">
        <v>130</v>
      </c>
      <c r="B8" s="165">
        <v>29</v>
      </c>
      <c r="C8" s="164">
        <v>27700.684700000002</v>
      </c>
      <c r="D8" s="165">
        <v>85</v>
      </c>
      <c r="E8" s="164">
        <v>18153.829778540006</v>
      </c>
      <c r="F8" s="165">
        <v>13</v>
      </c>
      <c r="G8" s="164">
        <v>50293.089500000002</v>
      </c>
      <c r="H8" s="165">
        <f t="shared" si="1"/>
        <v>127</v>
      </c>
      <c r="I8" s="164">
        <f t="shared" si="2"/>
        <v>96147.603978540006</v>
      </c>
    </row>
    <row r="9" spans="1:21" s="152" customFormat="1" ht="18" customHeight="1">
      <c r="A9" s="161" t="s">
        <v>131</v>
      </c>
      <c r="B9" s="165">
        <v>17</v>
      </c>
      <c r="C9" s="164">
        <v>5717</v>
      </c>
      <c r="D9" s="165">
        <v>54</v>
      </c>
      <c r="E9" s="164">
        <v>33372.937455850006</v>
      </c>
      <c r="F9" s="165">
        <v>9</v>
      </c>
      <c r="G9" s="164">
        <v>11514</v>
      </c>
      <c r="H9" s="165">
        <f t="shared" si="1"/>
        <v>80</v>
      </c>
      <c r="I9" s="164">
        <f t="shared" si="2"/>
        <v>50603.937455850006</v>
      </c>
    </row>
    <row r="10" spans="1:21" s="152" customFormat="1" ht="18" customHeight="1">
      <c r="A10" s="161" t="s">
        <v>1185</v>
      </c>
      <c r="B10" s="165">
        <v>15</v>
      </c>
      <c r="C10" s="279">
        <v>10084.449999999999</v>
      </c>
      <c r="D10" s="279">
        <v>70</v>
      </c>
      <c r="E10" s="279">
        <v>16087.73</v>
      </c>
      <c r="F10" s="279">
        <v>8</v>
      </c>
      <c r="G10" s="279">
        <v>21208.699999999997</v>
      </c>
      <c r="H10" s="165">
        <f t="shared" si="1"/>
        <v>93</v>
      </c>
      <c r="I10" s="164">
        <f t="shared" si="2"/>
        <v>47380.88</v>
      </c>
    </row>
    <row r="11" spans="1:21" s="152" customFormat="1" ht="18" customHeight="1">
      <c r="A11" s="161" t="s">
        <v>1195</v>
      </c>
      <c r="B11" s="279">
        <v>16</v>
      </c>
      <c r="C11" s="279">
        <v>14250.210000000001</v>
      </c>
      <c r="D11" s="279">
        <v>81</v>
      </c>
      <c r="E11" s="279">
        <v>23273</v>
      </c>
      <c r="F11" s="279">
        <v>4</v>
      </c>
      <c r="G11" s="279">
        <v>12553</v>
      </c>
      <c r="H11" s="165">
        <f>SUM(B11,D11,F11)</f>
        <v>101</v>
      </c>
      <c r="I11" s="164">
        <f>SUM(C11,E11,G11)</f>
        <v>50076.21</v>
      </c>
    </row>
    <row r="12" spans="1:21" s="152" customFormat="1" ht="18" customHeight="1">
      <c r="A12" s="161" t="s">
        <v>1199</v>
      </c>
      <c r="B12" s="279">
        <v>18</v>
      </c>
      <c r="C12" s="279">
        <v>13755.76</v>
      </c>
      <c r="D12" s="279">
        <v>67</v>
      </c>
      <c r="E12" s="279">
        <v>16570</v>
      </c>
      <c r="F12" s="279">
        <v>2</v>
      </c>
      <c r="G12" s="279">
        <v>2933</v>
      </c>
      <c r="H12" s="165">
        <f t="shared" ref="H12:H13" si="3">SUM(B12,D12,F12)</f>
        <v>87</v>
      </c>
      <c r="I12" s="164">
        <f t="shared" ref="I12:I13" si="4">SUM(C12,E12,G12)</f>
        <v>33258.76</v>
      </c>
    </row>
    <row r="13" spans="1:21" s="152" customFormat="1" ht="18" customHeight="1">
      <c r="A13" s="161" t="s">
        <v>1207</v>
      </c>
      <c r="B13" s="279">
        <v>18</v>
      </c>
      <c r="C13" s="279">
        <v>22215</v>
      </c>
      <c r="D13" s="279">
        <v>60</v>
      </c>
      <c r="E13" s="279">
        <v>15801</v>
      </c>
      <c r="F13" s="279">
        <v>9</v>
      </c>
      <c r="G13" s="279">
        <v>33341</v>
      </c>
      <c r="H13" s="165">
        <f t="shared" si="3"/>
        <v>87</v>
      </c>
      <c r="I13" s="164">
        <f t="shared" si="4"/>
        <v>71357</v>
      </c>
    </row>
    <row r="14" spans="1:21" s="152" customFormat="1" ht="18" customHeight="1">
      <c r="A14" s="333">
        <v>45261</v>
      </c>
      <c r="B14" s="279">
        <v>19</v>
      </c>
      <c r="C14" s="279">
        <v>41672</v>
      </c>
      <c r="D14" s="279">
        <v>75</v>
      </c>
      <c r="E14" s="279">
        <v>24451</v>
      </c>
      <c r="F14" s="279">
        <v>11</v>
      </c>
      <c r="G14" s="279">
        <v>41953</v>
      </c>
      <c r="H14" s="165">
        <f t="shared" ref="H14" si="5">SUM(B14,D14,F14)</f>
        <v>105</v>
      </c>
      <c r="I14" s="164">
        <f t="shared" ref="I14" si="6">SUM(C14,E14,G14)</f>
        <v>108076</v>
      </c>
    </row>
    <row r="15" spans="1:21" s="152" customFormat="1" ht="18" customHeight="1">
      <c r="A15" s="333">
        <v>45292</v>
      </c>
      <c r="B15" s="279">
        <v>25</v>
      </c>
      <c r="C15" s="279">
        <v>19921.919999999998</v>
      </c>
      <c r="D15" s="279">
        <v>87</v>
      </c>
      <c r="E15" s="279">
        <v>20969.59</v>
      </c>
      <c r="F15" s="279">
        <v>8</v>
      </c>
      <c r="G15" s="279">
        <v>20289</v>
      </c>
      <c r="H15" s="165">
        <f t="shared" ref="H15" si="7">SUM(B15,D15,F15)</f>
        <v>120</v>
      </c>
      <c r="I15" s="164">
        <f t="shared" ref="I15" si="8">SUM(C15,E15,G15)</f>
        <v>61180.509999999995</v>
      </c>
    </row>
    <row r="16" spans="1:21" s="152" customFormat="1" ht="18" customHeight="1">
      <c r="A16" s="333">
        <v>45323</v>
      </c>
      <c r="B16" s="411">
        <v>34</v>
      </c>
      <c r="C16" s="279">
        <v>29399</v>
      </c>
      <c r="D16" s="279">
        <v>84</v>
      </c>
      <c r="E16" s="279">
        <v>29191.000000000004</v>
      </c>
      <c r="F16" s="279">
        <v>15</v>
      </c>
      <c r="G16" s="279">
        <v>22686</v>
      </c>
      <c r="H16" s="165">
        <f t="shared" ref="H16" si="9">SUM(B16,D16,F16)</f>
        <v>133</v>
      </c>
      <c r="I16" s="164">
        <f t="shared" ref="I16" si="10">SUM(C16,E16,G16)</f>
        <v>81276</v>
      </c>
    </row>
    <row r="17" spans="1:9" s="152" customFormat="1" ht="18" customHeight="1">
      <c r="A17" s="333">
        <v>45352</v>
      </c>
      <c r="B17" s="279"/>
      <c r="C17" s="279"/>
      <c r="D17" s="279"/>
      <c r="E17" s="279"/>
      <c r="F17" s="279"/>
      <c r="G17" s="279"/>
      <c r="H17" s="165"/>
      <c r="I17" s="164"/>
    </row>
    <row r="18" spans="1:9" s="152" customFormat="1" ht="15" customHeight="1">
      <c r="A18" s="1147" t="s">
        <v>1309</v>
      </c>
      <c r="B18" s="161"/>
      <c r="C18" s="161"/>
      <c r="E18" s="166"/>
      <c r="H18" s="167"/>
      <c r="I18" s="166"/>
    </row>
    <row r="19" spans="1:9" s="152" customFormat="1" ht="13.5" customHeight="1">
      <c r="A19" s="1589" t="s">
        <v>201</v>
      </c>
      <c r="B19" s="1589"/>
    </row>
    <row r="20" spans="1:9">
      <c r="C20" s="168"/>
      <c r="H20" s="169"/>
      <c r="I20" s="170"/>
    </row>
    <row r="21" spans="1:9">
      <c r="I21" s="168"/>
    </row>
    <row r="22" spans="1:9" ht="0.75" customHeight="1"/>
    <row r="23" spans="1:9">
      <c r="B23" s="169"/>
      <c r="C23" s="169"/>
      <c r="D23" s="169"/>
      <c r="E23" s="169"/>
      <c r="F23" s="169"/>
      <c r="G23" s="169"/>
      <c r="H23" s="169"/>
      <c r="I23" s="169"/>
    </row>
  </sheetData>
  <mergeCells count="7">
    <mergeCell ref="A19:B19"/>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tabSelected="1" zoomScaleNormal="100" workbookViewId="0"/>
  </sheetViews>
  <sheetFormatPr defaultColWidth="9.140625" defaultRowHeight="15"/>
  <cols>
    <col min="1" max="1" width="14.5703125" style="151" bestFit="1" customWidth="1"/>
    <col min="2" max="2" width="14.85546875" style="151" bestFit="1" customWidth="1"/>
    <col min="3" max="3" width="12.42578125" style="151" customWidth="1"/>
    <col min="4" max="4" width="9.42578125" style="151" customWidth="1"/>
    <col min="5" max="5" width="10.42578125" style="151" customWidth="1"/>
    <col min="6" max="6" width="8.85546875" style="151" bestFit="1" customWidth="1"/>
    <col min="7" max="7" width="8.5703125" style="151" customWidth="1"/>
    <col min="8" max="8" width="9.85546875" style="151" bestFit="1" customWidth="1"/>
    <col min="9" max="9" width="10.140625" style="151" customWidth="1"/>
    <col min="10" max="10" width="9.140625" style="151" customWidth="1"/>
    <col min="11" max="11" width="12.5703125" style="151" customWidth="1"/>
    <col min="12" max="16" width="9.140625" style="151"/>
    <col min="17" max="17" width="6" style="151" bestFit="1" customWidth="1"/>
    <col min="18" max="18" width="9.5703125" style="151" bestFit="1" customWidth="1"/>
    <col min="19" max="16384" width="9.140625" style="151"/>
  </cols>
  <sheetData>
    <row r="1" spans="1:21" ht="15" customHeight="1">
      <c r="A1" s="446" t="s">
        <v>11</v>
      </c>
      <c r="B1" s="446"/>
      <c r="C1" s="446"/>
      <c r="D1" s="446"/>
      <c r="E1" s="446"/>
      <c r="F1" s="446"/>
      <c r="G1" s="446"/>
      <c r="H1" s="446"/>
      <c r="I1" s="446"/>
    </row>
    <row r="2" spans="1:21" s="152" customFormat="1" ht="18" customHeight="1">
      <c r="A2" s="1601" t="s">
        <v>119</v>
      </c>
      <c r="B2" s="1595" t="s">
        <v>75</v>
      </c>
      <c r="C2" s="1603"/>
      <c r="D2" s="1595" t="s">
        <v>76</v>
      </c>
      <c r="E2" s="1603"/>
      <c r="F2" s="1595" t="s">
        <v>77</v>
      </c>
      <c r="G2" s="1596"/>
      <c r="H2" s="1597" t="s">
        <v>98</v>
      </c>
      <c r="I2" s="1598"/>
    </row>
    <row r="3" spans="1:21" s="152" customFormat="1" ht="54.75" customHeight="1">
      <c r="A3" s="1602"/>
      <c r="B3" s="581" t="s">
        <v>264</v>
      </c>
      <c r="C3" s="581" t="s">
        <v>265</v>
      </c>
      <c r="D3" s="581" t="s">
        <v>264</v>
      </c>
      <c r="E3" s="581" t="s">
        <v>265</v>
      </c>
      <c r="F3" s="581" t="s">
        <v>264</v>
      </c>
      <c r="G3" s="581" t="s">
        <v>265</v>
      </c>
      <c r="H3" s="460" t="s">
        <v>264</v>
      </c>
      <c r="I3" s="581" t="s">
        <v>265</v>
      </c>
    </row>
    <row r="4" spans="1:21" s="158" customFormat="1" ht="18" customHeight="1">
      <c r="A4" s="461" t="s">
        <v>73</v>
      </c>
      <c r="B4" s="462">
        <v>133306</v>
      </c>
      <c r="C4" s="462">
        <v>237448.77813668997</v>
      </c>
      <c r="D4" s="462">
        <v>69923</v>
      </c>
      <c r="E4" s="462">
        <v>1000933.0455886349</v>
      </c>
      <c r="F4" s="463">
        <v>0</v>
      </c>
      <c r="G4" s="463">
        <v>0</v>
      </c>
      <c r="H4" s="462">
        <v>203229</v>
      </c>
      <c r="I4" s="462">
        <v>1238381.8237253251</v>
      </c>
      <c r="K4" s="152"/>
      <c r="L4" s="152"/>
      <c r="M4" s="152"/>
      <c r="N4" s="152"/>
      <c r="O4" s="152"/>
      <c r="P4" s="152"/>
      <c r="Q4" s="152"/>
      <c r="R4" s="152"/>
      <c r="S4" s="152"/>
      <c r="T4" s="152"/>
      <c r="U4" s="152"/>
    </row>
    <row r="5" spans="1:21" s="158" customFormat="1" ht="18" customHeight="1">
      <c r="A5" s="461" t="s">
        <v>74</v>
      </c>
      <c r="B5" s="726">
        <f>SUM(B6:B17)</f>
        <v>120097</v>
      </c>
      <c r="C5" s="726">
        <f t="shared" ref="C5:I5" si="0">SUM(C6:C17)</f>
        <v>185554.07797243603</v>
      </c>
      <c r="D5" s="726">
        <f t="shared" si="0"/>
        <v>70586</v>
      </c>
      <c r="E5" s="726">
        <f t="shared" si="0"/>
        <v>1004497.3234570822</v>
      </c>
      <c r="F5" s="726">
        <f t="shared" si="0"/>
        <v>0</v>
      </c>
      <c r="G5" s="726">
        <f t="shared" si="0"/>
        <v>0</v>
      </c>
      <c r="H5" s="726">
        <f t="shared" si="0"/>
        <v>190683</v>
      </c>
      <c r="I5" s="726">
        <f t="shared" si="0"/>
        <v>1190051.4014295181</v>
      </c>
      <c r="J5" s="277"/>
      <c r="K5" s="277"/>
      <c r="L5" s="277"/>
      <c r="M5" s="277"/>
      <c r="N5" s="277"/>
      <c r="O5" s="277"/>
      <c r="P5" s="277"/>
      <c r="Q5" s="152"/>
      <c r="R5" s="152"/>
      <c r="S5" s="152"/>
      <c r="T5" s="152"/>
      <c r="U5" s="152"/>
    </row>
    <row r="6" spans="1:21" s="152" customFormat="1" ht="18" customHeight="1">
      <c r="A6" s="333">
        <v>45017</v>
      </c>
      <c r="B6" s="334">
        <v>8799</v>
      </c>
      <c r="C6" s="334">
        <v>13742</v>
      </c>
      <c r="D6" s="334">
        <v>5708</v>
      </c>
      <c r="E6" s="334">
        <v>92636.52</v>
      </c>
      <c r="F6" s="335" t="s">
        <v>266</v>
      </c>
      <c r="G6" s="335" t="s">
        <v>266</v>
      </c>
      <c r="H6" s="336">
        <f t="shared" ref="H6:I15" si="1">D6+B6</f>
        <v>14507</v>
      </c>
      <c r="I6" s="336">
        <f t="shared" si="1"/>
        <v>106378.52</v>
      </c>
      <c r="J6" s="278"/>
      <c r="K6" s="278"/>
    </row>
    <row r="7" spans="1:21" s="152" customFormat="1" ht="18" customHeight="1">
      <c r="A7" s="333">
        <v>45047</v>
      </c>
      <c r="B7" s="334">
        <v>10601</v>
      </c>
      <c r="C7" s="334">
        <v>19637.817851616986</v>
      </c>
      <c r="D7" s="334">
        <v>6488</v>
      </c>
      <c r="E7" s="334">
        <v>106722.32</v>
      </c>
      <c r="F7" s="335" t="s">
        <v>266</v>
      </c>
      <c r="G7" s="335" t="s">
        <v>266</v>
      </c>
      <c r="H7" s="336">
        <f t="shared" si="1"/>
        <v>17089</v>
      </c>
      <c r="I7" s="336">
        <f t="shared" si="1"/>
        <v>126360.13785161699</v>
      </c>
    </row>
    <row r="8" spans="1:21" s="152" customFormat="1" ht="18" customHeight="1">
      <c r="A8" s="333">
        <v>45078</v>
      </c>
      <c r="B8" s="334">
        <v>10322</v>
      </c>
      <c r="C8" s="334">
        <v>18277.815750889997</v>
      </c>
      <c r="D8" s="334">
        <v>6693</v>
      </c>
      <c r="E8" s="334">
        <v>113165.98</v>
      </c>
      <c r="F8" s="335" t="s">
        <v>266</v>
      </c>
      <c r="G8" s="335" t="s">
        <v>266</v>
      </c>
      <c r="H8" s="336">
        <f t="shared" si="1"/>
        <v>17015</v>
      </c>
      <c r="I8" s="336">
        <f t="shared" si="1"/>
        <v>131443.79575088999</v>
      </c>
    </row>
    <row r="9" spans="1:21" s="152" customFormat="1" ht="18" customHeight="1">
      <c r="A9" s="333">
        <v>45108</v>
      </c>
      <c r="B9" s="334">
        <v>11428</v>
      </c>
      <c r="C9" s="334">
        <v>14954.268810285983</v>
      </c>
      <c r="D9" s="334">
        <v>6088</v>
      </c>
      <c r="E9" s="334">
        <v>90414.173457081997</v>
      </c>
      <c r="F9" s="335" t="s">
        <v>266</v>
      </c>
      <c r="G9" s="335" t="s">
        <v>266</v>
      </c>
      <c r="H9" s="336">
        <f t="shared" si="1"/>
        <v>17516</v>
      </c>
      <c r="I9" s="336">
        <f t="shared" si="1"/>
        <v>105368.44226736798</v>
      </c>
    </row>
    <row r="10" spans="1:21" s="152" customFormat="1" ht="18" customHeight="1">
      <c r="A10" s="333">
        <v>45139</v>
      </c>
      <c r="B10" s="334">
        <v>12089</v>
      </c>
      <c r="C10" s="334">
        <v>17141</v>
      </c>
      <c r="D10" s="334">
        <v>6443</v>
      </c>
      <c r="E10" s="334">
        <v>85765</v>
      </c>
      <c r="F10" s="335" t="s">
        <v>266</v>
      </c>
      <c r="G10" s="335" t="s">
        <v>266</v>
      </c>
      <c r="H10" s="336">
        <f t="shared" si="1"/>
        <v>18532</v>
      </c>
      <c r="I10" s="336">
        <f t="shared" si="1"/>
        <v>102906</v>
      </c>
    </row>
    <row r="11" spans="1:21" s="152" customFormat="1">
      <c r="A11" s="333">
        <v>45170</v>
      </c>
      <c r="B11" s="334">
        <v>9447</v>
      </c>
      <c r="C11" s="334">
        <v>16508.925731416995</v>
      </c>
      <c r="D11" s="334">
        <v>5719</v>
      </c>
      <c r="E11" s="334">
        <v>66388.11</v>
      </c>
      <c r="F11" s="335" t="s">
        <v>266</v>
      </c>
      <c r="G11" s="335" t="s">
        <v>266</v>
      </c>
      <c r="H11" s="336">
        <f t="shared" si="1"/>
        <v>15166</v>
      </c>
      <c r="I11" s="336">
        <f t="shared" si="1"/>
        <v>82897.035731416996</v>
      </c>
    </row>
    <row r="12" spans="1:21" s="152" customFormat="1">
      <c r="A12" s="333">
        <v>45200</v>
      </c>
      <c r="B12" s="334">
        <v>12061</v>
      </c>
      <c r="C12" s="334">
        <v>16080.565880280999</v>
      </c>
      <c r="D12" s="334">
        <v>6243</v>
      </c>
      <c r="E12" s="334">
        <v>74124.149999999994</v>
      </c>
      <c r="F12" s="335" t="s">
        <v>266</v>
      </c>
      <c r="G12" s="335" t="s">
        <v>266</v>
      </c>
      <c r="H12" s="336">
        <f t="shared" si="1"/>
        <v>18304</v>
      </c>
      <c r="I12" s="336">
        <f t="shared" si="1"/>
        <v>90204.715880281001</v>
      </c>
    </row>
    <row r="13" spans="1:21" s="152" customFormat="1">
      <c r="A13" s="333">
        <v>45231</v>
      </c>
      <c r="B13" s="334">
        <v>10461</v>
      </c>
      <c r="C13" s="334">
        <v>15845.354183748001</v>
      </c>
      <c r="D13" s="334">
        <v>5709</v>
      </c>
      <c r="E13" s="334">
        <v>77603.829999999987</v>
      </c>
      <c r="F13" s="335" t="s">
        <v>266</v>
      </c>
      <c r="G13" s="335" t="s">
        <v>266</v>
      </c>
      <c r="H13" s="336">
        <f t="shared" si="1"/>
        <v>16170</v>
      </c>
      <c r="I13" s="336">
        <f t="shared" si="1"/>
        <v>93449.184183747988</v>
      </c>
    </row>
    <row r="14" spans="1:21" s="152" customFormat="1">
      <c r="A14" s="333">
        <v>45261</v>
      </c>
      <c r="B14" s="334">
        <v>11801</v>
      </c>
      <c r="C14" s="334">
        <v>19601.061362738004</v>
      </c>
      <c r="D14" s="334">
        <v>6999</v>
      </c>
      <c r="E14" s="334">
        <v>94903.920000000027</v>
      </c>
      <c r="F14" s="335" t="s">
        <v>266</v>
      </c>
      <c r="G14" s="335" t="s">
        <v>266</v>
      </c>
      <c r="H14" s="336">
        <f t="shared" si="1"/>
        <v>18800</v>
      </c>
      <c r="I14" s="336">
        <f t="shared" si="1"/>
        <v>114504.98136273804</v>
      </c>
    </row>
    <row r="15" spans="1:21" s="152" customFormat="1">
      <c r="A15" s="333">
        <v>45292</v>
      </c>
      <c r="B15" s="334">
        <v>13892</v>
      </c>
      <c r="C15" s="334">
        <v>17338.392546114053</v>
      </c>
      <c r="D15" s="334">
        <v>7013</v>
      </c>
      <c r="E15" s="334">
        <v>95477.89</v>
      </c>
      <c r="F15" s="335" t="s">
        <v>266</v>
      </c>
      <c r="G15" s="335" t="s">
        <v>266</v>
      </c>
      <c r="H15" s="336">
        <f t="shared" si="1"/>
        <v>20905</v>
      </c>
      <c r="I15" s="336">
        <f t="shared" si="1"/>
        <v>112816.28254611406</v>
      </c>
    </row>
    <row r="16" spans="1:21" s="152" customFormat="1">
      <c r="A16" s="333">
        <v>45323</v>
      </c>
      <c r="B16" s="1451">
        <v>9196</v>
      </c>
      <c r="C16" s="1451">
        <v>16426.875855345002</v>
      </c>
      <c r="D16" s="1451">
        <v>7483</v>
      </c>
      <c r="E16" s="1451">
        <v>107295.43000000001</v>
      </c>
      <c r="F16" s="1429" t="s">
        <v>266</v>
      </c>
      <c r="G16" s="1429" t="s">
        <v>266</v>
      </c>
      <c r="H16" s="1421">
        <f t="shared" ref="H16" si="2">D16+B16</f>
        <v>16679</v>
      </c>
      <c r="I16" s="1421">
        <f t="shared" ref="I16" si="3">E16+C16</f>
        <v>123722.30585534501</v>
      </c>
    </row>
    <row r="17" spans="1:9" s="152" customFormat="1">
      <c r="A17" s="333">
        <v>45352</v>
      </c>
      <c r="B17" s="334"/>
      <c r="C17" s="334"/>
      <c r="D17" s="334"/>
      <c r="E17" s="334"/>
      <c r="F17" s="335"/>
      <c r="G17" s="335"/>
      <c r="H17" s="336"/>
      <c r="I17" s="336"/>
    </row>
    <row r="18" spans="1:9" s="152" customFormat="1">
      <c r="A18" s="221"/>
      <c r="B18" s="222"/>
      <c r="C18" s="222"/>
      <c r="D18" s="222"/>
      <c r="E18" s="222"/>
      <c r="F18" s="223"/>
      <c r="G18" s="223"/>
      <c r="H18" s="224"/>
      <c r="I18" s="224"/>
    </row>
    <row r="19" spans="1:9" s="152" customFormat="1">
      <c r="A19" s="225" t="s">
        <v>267</v>
      </c>
      <c r="B19" s="226"/>
      <c r="C19" s="226"/>
      <c r="D19" s="226"/>
      <c r="E19" s="226"/>
      <c r="F19" s="227"/>
      <c r="G19" s="227"/>
      <c r="H19" s="226"/>
      <c r="I19" s="228"/>
    </row>
    <row r="20" spans="1:9" s="152" customFormat="1">
      <c r="A20" s="1599" t="s">
        <v>1309</v>
      </c>
      <c r="B20" s="1599"/>
      <c r="C20" s="1600"/>
    </row>
    <row r="21" spans="1:9" s="152" customFormat="1">
      <c r="A21" s="1589" t="s">
        <v>197</v>
      </c>
      <c r="B21" s="1589"/>
    </row>
    <row r="22" spans="1:9">
      <c r="B22" s="169"/>
      <c r="C22" s="169"/>
      <c r="D22" s="169"/>
      <c r="E22" s="169"/>
      <c r="F22" s="169"/>
      <c r="G22" s="169"/>
      <c r="H22" s="169"/>
      <c r="I22" s="169"/>
    </row>
    <row r="23" spans="1:9">
      <c r="B23" s="168"/>
      <c r="C23" s="168"/>
      <c r="D23" s="168"/>
      <c r="E23" s="229"/>
      <c r="F23" s="168"/>
      <c r="G23" s="168"/>
      <c r="H23" s="168"/>
      <c r="I23" s="168"/>
    </row>
  </sheetData>
  <mergeCells count="7">
    <mergeCell ref="F2:G2"/>
    <mergeCell ref="H2:I2"/>
    <mergeCell ref="A20:C20"/>
    <mergeCell ref="A21:B21"/>
    <mergeCell ref="A2:A3"/>
    <mergeCell ref="B2:C2"/>
    <mergeCell ref="D2:E2"/>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sqref="A1:M1"/>
    </sheetView>
  </sheetViews>
  <sheetFormatPr defaultColWidth="9.140625" defaultRowHeight="15"/>
  <cols>
    <col min="1" max="1" width="10.5703125" style="151" bestFit="1" customWidth="1"/>
    <col min="2" max="13" width="14.5703125" style="151" bestFit="1" customWidth="1"/>
    <col min="14" max="14" width="5.42578125" style="151" bestFit="1" customWidth="1"/>
    <col min="15" max="16384" width="9.140625" style="151"/>
  </cols>
  <sheetData>
    <row r="1" spans="1:26" ht="16.5" customHeight="1">
      <c r="A1" s="1604" t="s">
        <v>202</v>
      </c>
      <c r="B1" s="1604"/>
      <c r="C1" s="1604"/>
      <c r="D1" s="1604"/>
      <c r="E1" s="1604"/>
      <c r="F1" s="1604"/>
      <c r="G1" s="1604"/>
      <c r="H1" s="1604"/>
      <c r="I1" s="1604"/>
      <c r="J1" s="1604"/>
      <c r="K1" s="1604"/>
      <c r="L1" s="1604"/>
      <c r="M1" s="1604"/>
    </row>
    <row r="2" spans="1:26" s="152" customFormat="1" ht="18" customHeight="1">
      <c r="A2" s="1605" t="s">
        <v>203</v>
      </c>
      <c r="B2" s="1593" t="s">
        <v>204</v>
      </c>
      <c r="C2" s="1607"/>
      <c r="D2" s="1607"/>
      <c r="E2" s="1607"/>
      <c r="F2" s="1607"/>
      <c r="G2" s="1607"/>
      <c r="H2" s="1607"/>
      <c r="I2" s="1594"/>
      <c r="J2" s="1608" t="s">
        <v>205</v>
      </c>
      <c r="K2" s="1609"/>
      <c r="L2" s="1608" t="s">
        <v>98</v>
      </c>
      <c r="M2" s="1609"/>
    </row>
    <row r="3" spans="1:26" s="152" customFormat="1" ht="18" customHeight="1">
      <c r="A3" s="1606"/>
      <c r="B3" s="1593" t="s">
        <v>206</v>
      </c>
      <c r="C3" s="1594"/>
      <c r="D3" s="1593" t="s">
        <v>207</v>
      </c>
      <c r="E3" s="1594"/>
      <c r="F3" s="1593" t="s">
        <v>208</v>
      </c>
      <c r="G3" s="1594"/>
      <c r="H3" s="1593" t="s">
        <v>209</v>
      </c>
      <c r="I3" s="1594"/>
      <c r="J3" s="1610"/>
      <c r="K3" s="1611"/>
      <c r="L3" s="1610"/>
      <c r="M3" s="1611"/>
    </row>
    <row r="4" spans="1:26" s="152" customFormat="1" ht="27" customHeight="1">
      <c r="A4" s="154" t="s">
        <v>210</v>
      </c>
      <c r="B4" s="153" t="s">
        <v>147</v>
      </c>
      <c r="C4" s="153" t="s">
        <v>148</v>
      </c>
      <c r="D4" s="153" t="s">
        <v>147</v>
      </c>
      <c r="E4" s="153" t="s">
        <v>148</v>
      </c>
      <c r="F4" s="153" t="s">
        <v>147</v>
      </c>
      <c r="G4" s="153" t="s">
        <v>148</v>
      </c>
      <c r="H4" s="153" t="s">
        <v>147</v>
      </c>
      <c r="I4" s="153" t="s">
        <v>148</v>
      </c>
      <c r="J4" s="153" t="s">
        <v>147</v>
      </c>
      <c r="K4" s="153" t="s">
        <v>148</v>
      </c>
      <c r="L4" s="153" t="s">
        <v>147</v>
      </c>
      <c r="M4" s="153" t="s">
        <v>148</v>
      </c>
    </row>
    <row r="5" spans="1:26" s="158" customFormat="1" ht="18" customHeight="1">
      <c r="A5" s="154" t="s">
        <v>73</v>
      </c>
      <c r="B5" s="156">
        <v>266</v>
      </c>
      <c r="C5" s="171">
        <v>2019875.8160000001</v>
      </c>
      <c r="D5" s="156">
        <v>409</v>
      </c>
      <c r="E5" s="171">
        <v>372534.52</v>
      </c>
      <c r="F5" s="156">
        <v>372</v>
      </c>
      <c r="G5" s="156">
        <v>61654.900000000009</v>
      </c>
      <c r="H5" s="156">
        <v>200</v>
      </c>
      <c r="I5" s="156">
        <v>18194.870000000003</v>
      </c>
      <c r="J5" s="156">
        <v>72</v>
      </c>
      <c r="K5" s="156">
        <v>17535.12</v>
      </c>
      <c r="L5" s="172">
        <v>1319</v>
      </c>
      <c r="M5" s="171">
        <v>2489794.716</v>
      </c>
    </row>
    <row r="6" spans="1:26" s="176" customFormat="1" ht="18" customHeight="1">
      <c r="A6" s="173" t="s">
        <v>74</v>
      </c>
      <c r="B6" s="174">
        <f>SUM(B7:B10)</f>
        <v>127</v>
      </c>
      <c r="C6" s="174">
        <f t="shared" ref="C6:M6" si="0">SUM(C7:C10)</f>
        <v>1269289.92</v>
      </c>
      <c r="D6" s="174">
        <f t="shared" si="0"/>
        <v>165</v>
      </c>
      <c r="E6" s="174">
        <f t="shared" si="0"/>
        <v>153963.38</v>
      </c>
      <c r="F6" s="174">
        <f t="shared" si="0"/>
        <v>129</v>
      </c>
      <c r="G6" s="174">
        <f t="shared" si="0"/>
        <v>20557.36</v>
      </c>
      <c r="H6" s="174">
        <f t="shared" si="0"/>
        <v>62</v>
      </c>
      <c r="I6" s="174">
        <f t="shared" si="0"/>
        <v>20601.649999999998</v>
      </c>
      <c r="J6" s="174">
        <f t="shared" si="0"/>
        <v>19</v>
      </c>
      <c r="K6" s="174">
        <f t="shared" si="0"/>
        <v>5873</v>
      </c>
      <c r="L6" s="174">
        <f t="shared" si="0"/>
        <v>502</v>
      </c>
      <c r="M6" s="174">
        <f t="shared" si="0"/>
        <v>1470285.31</v>
      </c>
      <c r="N6" s="175"/>
      <c r="O6" s="175"/>
      <c r="P6" s="175"/>
      <c r="Q6" s="175"/>
      <c r="R6" s="175"/>
      <c r="S6" s="175"/>
      <c r="T6" s="175"/>
      <c r="U6" s="175"/>
      <c r="V6" s="175"/>
      <c r="W6" s="175"/>
      <c r="X6" s="175"/>
      <c r="Y6" s="175"/>
      <c r="Z6" s="175"/>
    </row>
    <row r="7" spans="1:26" s="152" customFormat="1" ht="18" customHeight="1">
      <c r="A7" s="161" t="s">
        <v>128</v>
      </c>
      <c r="B7" s="163">
        <v>16</v>
      </c>
      <c r="C7" s="164">
        <v>96343.84</v>
      </c>
      <c r="D7" s="163">
        <v>21</v>
      </c>
      <c r="E7" s="163">
        <v>8364.25</v>
      </c>
      <c r="F7" s="163">
        <v>25</v>
      </c>
      <c r="G7" s="163">
        <v>920.49</v>
      </c>
      <c r="H7" s="163">
        <v>10</v>
      </c>
      <c r="I7" s="163">
        <v>1702.58</v>
      </c>
      <c r="J7" s="163">
        <v>3</v>
      </c>
      <c r="K7" s="163">
        <v>554</v>
      </c>
      <c r="L7" s="163">
        <v>75</v>
      </c>
      <c r="M7" s="164">
        <v>107885.16</v>
      </c>
      <c r="N7" s="166"/>
      <c r="O7" s="166"/>
    </row>
    <row r="8" spans="1:26" s="152" customFormat="1" ht="18" customHeight="1">
      <c r="A8" s="161" t="s">
        <v>129</v>
      </c>
      <c r="B8" s="163">
        <v>29</v>
      </c>
      <c r="C8" s="164">
        <v>188112.1</v>
      </c>
      <c r="D8" s="163">
        <v>44</v>
      </c>
      <c r="E8" s="163">
        <v>27924.79</v>
      </c>
      <c r="F8" s="163">
        <v>20</v>
      </c>
      <c r="G8" s="163">
        <v>2802.42</v>
      </c>
      <c r="H8" s="163">
        <v>24</v>
      </c>
      <c r="I8" s="163">
        <v>1864.4499999999998</v>
      </c>
      <c r="J8" s="163">
        <v>10</v>
      </c>
      <c r="K8" s="163">
        <v>4900</v>
      </c>
      <c r="L8" s="163">
        <v>127</v>
      </c>
      <c r="M8" s="164">
        <v>225603.76</v>
      </c>
      <c r="N8" s="166"/>
      <c r="O8" s="166"/>
    </row>
    <row r="9" spans="1:26" s="152" customFormat="1" ht="18" customHeight="1">
      <c r="A9" s="161" t="s">
        <v>211</v>
      </c>
      <c r="B9" s="164">
        <v>40</v>
      </c>
      <c r="C9" s="164">
        <v>292428.78000000003</v>
      </c>
      <c r="D9" s="164">
        <v>64</v>
      </c>
      <c r="E9" s="164">
        <v>71403.790000000008</v>
      </c>
      <c r="F9" s="164">
        <v>50</v>
      </c>
      <c r="G9" s="164">
        <v>9645.9500000000007</v>
      </c>
      <c r="H9" s="164">
        <v>19</v>
      </c>
      <c r="I9" s="164">
        <v>16207.8</v>
      </c>
      <c r="J9" s="164">
        <v>2</v>
      </c>
      <c r="K9" s="164">
        <v>275</v>
      </c>
      <c r="L9" s="164">
        <v>175</v>
      </c>
      <c r="M9" s="164">
        <v>389961.32</v>
      </c>
      <c r="N9" s="166"/>
      <c r="O9" s="166"/>
    </row>
    <row r="10" spans="1:26" s="152" customFormat="1" ht="18" customHeight="1">
      <c r="A10" s="161" t="s">
        <v>212</v>
      </c>
      <c r="B10" s="164">
        <v>42</v>
      </c>
      <c r="C10" s="164">
        <v>692405.2</v>
      </c>
      <c r="D10" s="164">
        <v>36</v>
      </c>
      <c r="E10" s="164">
        <v>46270.55</v>
      </c>
      <c r="F10" s="164">
        <v>34</v>
      </c>
      <c r="G10" s="164">
        <v>7188.5</v>
      </c>
      <c r="H10" s="164">
        <v>9</v>
      </c>
      <c r="I10" s="164">
        <v>826.81999999999994</v>
      </c>
      <c r="J10" s="164">
        <v>4</v>
      </c>
      <c r="K10" s="164">
        <v>144</v>
      </c>
      <c r="L10" s="164">
        <v>125</v>
      </c>
      <c r="M10" s="164">
        <v>746835.07</v>
      </c>
      <c r="N10" s="166"/>
      <c r="O10" s="166"/>
    </row>
    <row r="11" spans="1:26" s="152" customFormat="1" ht="15" customHeight="1">
      <c r="A11" s="1589" t="s">
        <v>134</v>
      </c>
      <c r="B11" s="1589"/>
      <c r="C11" s="1589"/>
      <c r="D11" s="1589"/>
      <c r="E11" s="1589"/>
      <c r="F11" s="1589"/>
      <c r="G11" s="1589"/>
      <c r="H11" s="1589"/>
      <c r="I11" s="1589"/>
      <c r="J11" s="1589"/>
      <c r="K11" s="1589"/>
    </row>
    <row r="12" spans="1:26" s="152" customFormat="1" ht="15" customHeight="1">
      <c r="A12" s="177" t="s">
        <v>213</v>
      </c>
      <c r="B12" s="177"/>
      <c r="C12" s="177"/>
      <c r="D12" s="177"/>
      <c r="E12" s="177"/>
      <c r="F12" s="177"/>
      <c r="G12" s="177"/>
      <c r="H12" s="177"/>
      <c r="I12" s="177"/>
      <c r="J12" s="177"/>
      <c r="K12" s="177"/>
    </row>
    <row r="13" spans="1:26" s="152" customFormat="1" ht="13.5" customHeight="1">
      <c r="A13" s="1589" t="s">
        <v>214</v>
      </c>
      <c r="B13" s="1589"/>
      <c r="C13" s="1589"/>
      <c r="D13" s="1589"/>
      <c r="E13" s="1589"/>
      <c r="F13" s="1589"/>
    </row>
    <row r="14" spans="1:26">
      <c r="B14" s="168"/>
      <c r="C14" s="168"/>
      <c r="D14" s="168"/>
      <c r="E14" s="168"/>
      <c r="F14" s="168"/>
      <c r="G14" s="168"/>
      <c r="H14" s="168"/>
      <c r="I14" s="168"/>
      <c r="J14" s="168"/>
      <c r="K14" s="168"/>
      <c r="L14" s="168"/>
      <c r="M14" s="168"/>
    </row>
    <row r="15" spans="1:26">
      <c r="L15" s="168"/>
      <c r="M15" s="168"/>
    </row>
    <row r="23" spans="3:13">
      <c r="C23" s="178"/>
      <c r="D23" s="178"/>
      <c r="E23" s="178"/>
      <c r="F23" s="178"/>
      <c r="G23" s="178"/>
      <c r="H23" s="178"/>
      <c r="I23" s="178"/>
      <c r="J23" s="178"/>
      <c r="K23" s="178"/>
      <c r="L23" s="178"/>
      <c r="M23" s="178"/>
    </row>
  </sheetData>
  <mergeCells count="11">
    <mergeCell ref="A11:K11"/>
    <mergeCell ref="A13:F13"/>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sqref="A1:K1"/>
    </sheetView>
  </sheetViews>
  <sheetFormatPr defaultColWidth="9.140625" defaultRowHeight="15"/>
  <cols>
    <col min="1" max="11" width="14.5703125" style="151" bestFit="1" customWidth="1"/>
    <col min="12" max="12" width="5.42578125" style="151" bestFit="1" customWidth="1"/>
    <col min="13" max="16384" width="9.140625" style="151"/>
  </cols>
  <sheetData>
    <row r="1" spans="1:21" ht="19.5" customHeight="1">
      <c r="A1" s="1604" t="s">
        <v>215</v>
      </c>
      <c r="B1" s="1604"/>
      <c r="C1" s="1604"/>
      <c r="D1" s="1604"/>
      <c r="E1" s="1604"/>
      <c r="F1" s="1604"/>
      <c r="G1" s="1604"/>
      <c r="H1" s="1604"/>
      <c r="I1" s="1604"/>
      <c r="J1" s="1604"/>
      <c r="K1" s="1604"/>
    </row>
    <row r="2" spans="1:21" s="152" customFormat="1" ht="18" customHeight="1">
      <c r="A2" s="179" t="s">
        <v>203</v>
      </c>
      <c r="B2" s="1612" t="s">
        <v>216</v>
      </c>
      <c r="C2" s="1613"/>
      <c r="D2" s="1612" t="s">
        <v>217</v>
      </c>
      <c r="E2" s="1613"/>
      <c r="F2" s="1612" t="s">
        <v>218</v>
      </c>
      <c r="G2" s="1613"/>
      <c r="H2" s="1593" t="s">
        <v>219</v>
      </c>
      <c r="I2" s="1594"/>
      <c r="J2" s="1612" t="s">
        <v>220</v>
      </c>
      <c r="K2" s="1613"/>
    </row>
    <row r="3" spans="1:21" s="152" customFormat="1" ht="27" customHeight="1">
      <c r="A3" s="154" t="s">
        <v>210</v>
      </c>
      <c r="B3" s="153" t="s">
        <v>147</v>
      </c>
      <c r="C3" s="153" t="s">
        <v>148</v>
      </c>
      <c r="D3" s="153" t="s">
        <v>147</v>
      </c>
      <c r="E3" s="153" t="s">
        <v>148</v>
      </c>
      <c r="F3" s="153" t="s">
        <v>147</v>
      </c>
      <c r="G3" s="153" t="s">
        <v>148</v>
      </c>
      <c r="H3" s="153" t="s">
        <v>147</v>
      </c>
      <c r="I3" s="153" t="s">
        <v>148</v>
      </c>
      <c r="J3" s="153" t="s">
        <v>147</v>
      </c>
      <c r="K3" s="153" t="s">
        <v>148</v>
      </c>
    </row>
    <row r="4" spans="1:21" s="158" customFormat="1" ht="18" customHeight="1">
      <c r="A4" s="154" t="s">
        <v>73</v>
      </c>
      <c r="B4" s="156">
        <v>460</v>
      </c>
      <c r="C4" s="171">
        <v>269687.23</v>
      </c>
      <c r="D4" s="180">
        <v>251</v>
      </c>
      <c r="E4" s="172">
        <v>107880.65</v>
      </c>
      <c r="F4" s="156">
        <v>7153</v>
      </c>
      <c r="G4" s="181">
        <v>18110492.603</v>
      </c>
      <c r="H4" s="156">
        <v>135</v>
      </c>
      <c r="I4" s="172">
        <v>34838.31</v>
      </c>
      <c r="J4" s="156">
        <v>1041</v>
      </c>
      <c r="K4" s="171">
        <v>454662.93260000006</v>
      </c>
    </row>
    <row r="5" spans="1:21" s="158" customFormat="1" ht="18" customHeight="1">
      <c r="A5" s="173" t="s">
        <v>74</v>
      </c>
      <c r="B5" s="174">
        <f>SUM(B6:B9)</f>
        <v>266</v>
      </c>
      <c r="C5" s="174">
        <f t="shared" ref="C5:J5" si="0">SUM(C6:C9)</f>
        <v>120177.50999999998</v>
      </c>
      <c r="D5" s="174">
        <f t="shared" si="0"/>
        <v>70</v>
      </c>
      <c r="E5" s="174">
        <f t="shared" si="0"/>
        <v>24472.11</v>
      </c>
      <c r="F5" s="174">
        <f t="shared" si="0"/>
        <v>2671</v>
      </c>
      <c r="G5" s="174">
        <f t="shared" si="0"/>
        <v>8792511.5950000007</v>
      </c>
      <c r="H5" s="174">
        <f t="shared" si="0"/>
        <v>58</v>
      </c>
      <c r="I5" s="174">
        <f t="shared" si="0"/>
        <v>18517.46</v>
      </c>
      <c r="J5" s="174">
        <f t="shared" si="0"/>
        <v>465</v>
      </c>
      <c r="K5" s="174">
        <v>846860.17500000005</v>
      </c>
      <c r="L5" s="160"/>
      <c r="M5" s="160"/>
      <c r="N5" s="160"/>
      <c r="O5" s="160"/>
      <c r="P5" s="160"/>
      <c r="Q5" s="160"/>
      <c r="R5" s="160"/>
      <c r="S5" s="160"/>
      <c r="T5" s="160"/>
      <c r="U5" s="160"/>
    </row>
    <row r="6" spans="1:21" s="152" customFormat="1" ht="18" customHeight="1">
      <c r="A6" s="161" t="s">
        <v>128</v>
      </c>
      <c r="B6" s="182">
        <v>17</v>
      </c>
      <c r="C6" s="182">
        <v>6525.88</v>
      </c>
      <c r="D6" s="183">
        <v>16</v>
      </c>
      <c r="E6" s="182">
        <v>4839.68</v>
      </c>
      <c r="F6" s="182">
        <v>563</v>
      </c>
      <c r="G6" s="184">
        <v>1938191.2200000002</v>
      </c>
      <c r="H6" s="182">
        <v>36</v>
      </c>
      <c r="I6" s="182">
        <v>13100</v>
      </c>
      <c r="J6" s="182">
        <v>77</v>
      </c>
      <c r="K6" s="164">
        <v>48942.77</v>
      </c>
    </row>
    <row r="7" spans="1:21" s="152" customFormat="1" ht="18" customHeight="1">
      <c r="A7" s="161" t="s">
        <v>129</v>
      </c>
      <c r="B7" s="182">
        <v>101</v>
      </c>
      <c r="C7" s="182">
        <v>67452.919999999984</v>
      </c>
      <c r="D7" s="183">
        <v>21</v>
      </c>
      <c r="E7" s="182">
        <v>8500.23</v>
      </c>
      <c r="F7" s="182">
        <v>584</v>
      </c>
      <c r="G7" s="184">
        <v>2215716.111</v>
      </c>
      <c r="H7" s="182">
        <v>12</v>
      </c>
      <c r="I7" s="182">
        <v>2298</v>
      </c>
      <c r="J7" s="182">
        <v>96</v>
      </c>
      <c r="K7" s="164">
        <v>41223.199999999997</v>
      </c>
    </row>
    <row r="8" spans="1:21" s="152" customFormat="1" ht="18" customHeight="1">
      <c r="A8" s="161" t="s">
        <v>211</v>
      </c>
      <c r="B8" s="185">
        <v>113</v>
      </c>
      <c r="C8" s="185">
        <v>30889.09</v>
      </c>
      <c r="D8" s="186">
        <v>12</v>
      </c>
      <c r="E8" s="185">
        <v>3333</v>
      </c>
      <c r="F8" s="185">
        <v>878</v>
      </c>
      <c r="G8" s="187">
        <v>2381727.5290000001</v>
      </c>
      <c r="H8" s="185">
        <v>3</v>
      </c>
      <c r="I8" s="185">
        <v>850</v>
      </c>
      <c r="J8" s="185">
        <v>150</v>
      </c>
      <c r="K8" s="164">
        <v>65287.715000000004</v>
      </c>
    </row>
    <row r="9" spans="1:21" s="152" customFormat="1" ht="18" customHeight="1">
      <c r="A9" s="161" t="s">
        <v>212</v>
      </c>
      <c r="B9" s="185">
        <v>35</v>
      </c>
      <c r="C9" s="185">
        <v>15309.619999999999</v>
      </c>
      <c r="D9" s="186">
        <v>21</v>
      </c>
      <c r="E9" s="185">
        <v>7799.2</v>
      </c>
      <c r="F9" s="185">
        <v>646</v>
      </c>
      <c r="G9" s="187">
        <v>2256876.7349999999</v>
      </c>
      <c r="H9" s="185">
        <v>7</v>
      </c>
      <c r="I9" s="185">
        <v>2269.46</v>
      </c>
      <c r="J9" s="185">
        <v>142</v>
      </c>
      <c r="K9" s="164" t="s">
        <v>1183</v>
      </c>
    </row>
    <row r="10" spans="1:21" s="152" customFormat="1" ht="18" customHeight="1">
      <c r="A10" s="1589" t="s">
        <v>221</v>
      </c>
      <c r="B10" s="1589"/>
      <c r="C10" s="1589"/>
      <c r="D10" s="1589"/>
      <c r="E10" s="1589"/>
      <c r="F10" s="1589"/>
      <c r="G10" s="1589"/>
      <c r="H10" s="1589"/>
      <c r="I10" s="1589"/>
      <c r="J10" s="1589"/>
      <c r="K10" s="1589"/>
    </row>
    <row r="11" spans="1:21" s="152" customFormat="1" ht="18" customHeight="1">
      <c r="A11" s="177" t="s">
        <v>213</v>
      </c>
      <c r="B11" s="177"/>
      <c r="C11" s="177"/>
      <c r="D11" s="177"/>
      <c r="E11" s="177"/>
      <c r="F11" s="177"/>
      <c r="G11" s="177"/>
      <c r="H11" s="177"/>
      <c r="I11" s="177"/>
      <c r="J11" s="177"/>
      <c r="K11" s="177"/>
    </row>
    <row r="12" spans="1:21" s="152" customFormat="1" ht="18" customHeight="1">
      <c r="A12" s="260" t="s">
        <v>1184</v>
      </c>
      <c r="B12" s="318"/>
      <c r="C12" s="318"/>
      <c r="D12" s="318"/>
      <c r="E12" s="318"/>
      <c r="F12" s="318"/>
      <c r="G12" s="318"/>
      <c r="H12" s="318"/>
      <c r="I12" s="318"/>
      <c r="J12" s="318"/>
      <c r="K12" s="318"/>
    </row>
    <row r="13" spans="1:21" s="152" customFormat="1" ht="19.5" customHeight="1">
      <c r="A13" s="1589" t="s">
        <v>214</v>
      </c>
      <c r="B13" s="1589"/>
      <c r="C13" s="1589"/>
      <c r="D13" s="1589"/>
      <c r="E13" s="1589"/>
      <c r="F13" s="1589"/>
      <c r="G13" s="1589"/>
      <c r="H13" s="1589"/>
      <c r="I13" s="1589"/>
      <c r="J13" s="1589"/>
      <c r="K13" s="1589"/>
    </row>
    <row r="14" spans="1:21">
      <c r="B14" s="168"/>
      <c r="C14" s="168"/>
      <c r="D14" s="168"/>
      <c r="E14" s="168"/>
      <c r="F14" s="168"/>
      <c r="G14" s="168"/>
      <c r="H14" s="168"/>
      <c r="I14" s="168"/>
      <c r="J14" s="168"/>
      <c r="K14" s="168"/>
    </row>
  </sheetData>
  <mergeCells count="8">
    <mergeCell ref="A10:K10"/>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heetViews>
  <sheetFormatPr defaultColWidth="9.140625" defaultRowHeight="15"/>
  <cols>
    <col min="1" max="1" width="17.5703125" style="151" customWidth="1"/>
    <col min="2" max="4" width="14.5703125" style="151" bestFit="1" customWidth="1"/>
    <col min="5" max="5" width="13.5703125" style="151" customWidth="1"/>
    <col min="6" max="6" width="6.85546875" style="151" customWidth="1"/>
    <col min="7" max="16384" width="9.140625" style="151"/>
  </cols>
  <sheetData>
    <row r="1" spans="1:5" ht="16.5" customHeight="1">
      <c r="A1" s="568" t="s">
        <v>268</v>
      </c>
      <c r="B1" s="566"/>
      <c r="C1" s="566"/>
      <c r="D1" s="566"/>
      <c r="E1" s="566"/>
    </row>
    <row r="2" spans="1:5" s="152" customFormat="1" ht="18" customHeight="1">
      <c r="A2" s="582" t="s">
        <v>269</v>
      </c>
      <c r="B2" s="1233" t="s">
        <v>73</v>
      </c>
      <c r="C2" s="1233" t="s">
        <v>74</v>
      </c>
      <c r="D2" s="1233" t="s">
        <v>1385</v>
      </c>
    </row>
    <row r="3" spans="1:5" s="152" customFormat="1" ht="18" customHeight="1">
      <c r="A3" s="582" t="s">
        <v>75</v>
      </c>
      <c r="B3" s="1234">
        <v>1028864.8099999998</v>
      </c>
      <c r="C3" s="1235">
        <v>1456679.14</v>
      </c>
      <c r="D3" s="1235">
        <v>221064</v>
      </c>
      <c r="E3" s="230"/>
    </row>
    <row r="4" spans="1:5" s="152" customFormat="1" ht="18" customHeight="1">
      <c r="A4" s="582" t="s">
        <v>77</v>
      </c>
      <c r="B4" s="1234">
        <v>44.482059975000006</v>
      </c>
      <c r="C4" s="1232">
        <v>26.946616389999996</v>
      </c>
      <c r="D4" s="1232">
        <v>22.666740399999995</v>
      </c>
    </row>
    <row r="5" spans="1:5" s="152" customFormat="1" ht="18" customHeight="1">
      <c r="A5" s="582" t="s">
        <v>76</v>
      </c>
      <c r="B5" s="1234">
        <v>13305073.380000001</v>
      </c>
      <c r="C5" s="1234">
        <v>18246400.440000001</v>
      </c>
      <c r="D5" s="1235">
        <v>2457671.08</v>
      </c>
    </row>
    <row r="6" spans="1:5" s="152" customFormat="1">
      <c r="A6" s="567"/>
      <c r="B6" s="226"/>
      <c r="C6" s="226"/>
      <c r="D6" s="226"/>
    </row>
    <row r="7" spans="1:5" s="152" customFormat="1">
      <c r="A7" s="1589" t="s">
        <v>1386</v>
      </c>
      <c r="B7" s="1589"/>
      <c r="C7" s="1589"/>
      <c r="D7" s="1589"/>
    </row>
    <row r="8" spans="1:5" s="152" customFormat="1">
      <c r="A8" s="232" t="s">
        <v>270</v>
      </c>
      <c r="B8" s="565"/>
      <c r="C8" s="565"/>
      <c r="D8" s="565"/>
    </row>
    <row r="9" spans="1:5" s="152" customFormat="1">
      <c r="A9" s="565" t="s">
        <v>197</v>
      </c>
      <c r="B9" s="565"/>
      <c r="C9" s="565"/>
      <c r="D9" s="565"/>
    </row>
    <row r="10" spans="1:5" ht="28.35" customHeight="1"/>
  </sheetData>
  <mergeCells count="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Normal="100" workbookViewId="0">
      <selection activeCell="D5" sqref="D5"/>
    </sheetView>
  </sheetViews>
  <sheetFormatPr defaultColWidth="9.140625" defaultRowHeight="15"/>
  <cols>
    <col min="1" max="12" width="14.5703125" style="151" bestFit="1" customWidth="1"/>
    <col min="13" max="13" width="14" style="151" bestFit="1" customWidth="1"/>
    <col min="14" max="16" width="14.5703125" style="151" bestFit="1" customWidth="1"/>
    <col min="17" max="17" width="13" style="151" customWidth="1"/>
    <col min="18" max="16384" width="9.140625" style="151"/>
  </cols>
  <sheetData>
    <row r="1" spans="1:16" ht="18.75" customHeight="1">
      <c r="A1" s="584" t="s">
        <v>271</v>
      </c>
      <c r="B1" s="584"/>
      <c r="C1" s="584"/>
      <c r="D1" s="584"/>
      <c r="E1" s="584"/>
      <c r="F1" s="584"/>
      <c r="G1" s="584"/>
      <c r="H1" s="584"/>
      <c r="I1" s="584"/>
      <c r="J1" s="584"/>
      <c r="K1" s="584"/>
      <c r="L1" s="584"/>
      <c r="M1" s="584"/>
      <c r="N1" s="584"/>
      <c r="O1" s="584"/>
      <c r="P1" s="584"/>
    </row>
    <row r="2" spans="1:16" s="152" customFormat="1" ht="18" customHeight="1">
      <c r="A2" s="1614" t="s">
        <v>119</v>
      </c>
      <c r="B2" s="1619" t="s">
        <v>272</v>
      </c>
      <c r="C2" s="1619" t="s">
        <v>273</v>
      </c>
      <c r="D2" s="1619" t="s">
        <v>274</v>
      </c>
      <c r="E2" s="1614" t="s">
        <v>275</v>
      </c>
      <c r="F2" s="1614" t="s">
        <v>276</v>
      </c>
      <c r="G2" s="1614" t="s">
        <v>277</v>
      </c>
      <c r="H2" s="1614" t="s">
        <v>278</v>
      </c>
      <c r="I2" s="1614" t="s">
        <v>279</v>
      </c>
      <c r="J2" s="1614" t="s">
        <v>280</v>
      </c>
      <c r="K2" s="1614" t="s">
        <v>281</v>
      </c>
      <c r="L2" s="1614" t="s">
        <v>282</v>
      </c>
      <c r="M2" s="1614" t="s">
        <v>283</v>
      </c>
      <c r="N2" s="1616" t="s">
        <v>284</v>
      </c>
      <c r="O2" s="1617"/>
      <c r="P2" s="1618"/>
    </row>
    <row r="3" spans="1:16" s="152" customFormat="1" ht="21.75" customHeight="1">
      <c r="A3" s="1615"/>
      <c r="B3" s="1620"/>
      <c r="C3" s="1620"/>
      <c r="D3" s="1620"/>
      <c r="E3" s="1615"/>
      <c r="F3" s="1615"/>
      <c r="G3" s="1615"/>
      <c r="H3" s="1615"/>
      <c r="I3" s="1615"/>
      <c r="J3" s="1615"/>
      <c r="K3" s="1615"/>
      <c r="L3" s="1615"/>
      <c r="M3" s="1615"/>
      <c r="N3" s="585" t="s">
        <v>285</v>
      </c>
      <c r="O3" s="585" t="s">
        <v>286</v>
      </c>
      <c r="P3" s="585" t="s">
        <v>287</v>
      </c>
    </row>
    <row r="4" spans="1:16" s="158" customFormat="1" ht="18" customHeight="1">
      <c r="A4" s="582" t="s">
        <v>73</v>
      </c>
      <c r="B4" s="586">
        <v>5433</v>
      </c>
      <c r="C4" s="586">
        <v>28</v>
      </c>
      <c r="D4" s="586">
        <v>4159</v>
      </c>
      <c r="E4" s="587">
        <v>249</v>
      </c>
      <c r="F4" s="586">
        <v>6722.5</v>
      </c>
      <c r="G4" s="588">
        <v>1355202.28</v>
      </c>
      <c r="H4" s="588">
        <v>1028864.81</v>
      </c>
      <c r="I4" s="586">
        <v>4131.9871887549998</v>
      </c>
      <c r="J4" s="586">
        <v>15304.794496095001</v>
      </c>
      <c r="K4" s="588">
        <v>1355202.28</v>
      </c>
      <c r="L4" s="588">
        <v>1028864.71</v>
      </c>
      <c r="M4" s="589">
        <v>25819896</v>
      </c>
      <c r="N4" s="586">
        <v>63583.07</v>
      </c>
      <c r="O4" s="586">
        <v>50921.22</v>
      </c>
      <c r="P4" s="586">
        <v>58991.519999999997</v>
      </c>
    </row>
    <row r="5" spans="1:16" s="158" customFormat="1" ht="18" customHeight="1">
      <c r="A5" s="590" t="s">
        <v>74</v>
      </c>
      <c r="B5" s="591">
        <f>INDEX(B6:B17,COUNT(B6:B17))</f>
        <v>5242</v>
      </c>
      <c r="C5" s="591">
        <f>INDEX(C6:C17,COUNT(C6:C17))</f>
        <v>26</v>
      </c>
      <c r="D5" s="1471">
        <v>4271</v>
      </c>
      <c r="E5" s="591">
        <f>SUM(E6:E17)</f>
        <v>227</v>
      </c>
      <c r="F5" s="591">
        <f>SUM(F6:F17)</f>
        <v>7554.3200000000006</v>
      </c>
      <c r="G5" s="591">
        <f>SUM(G6:G17)</f>
        <v>1972511.4499999997</v>
      </c>
      <c r="H5" s="591">
        <f>SUM(H6:H17)</f>
        <v>1456679.14</v>
      </c>
      <c r="I5" s="592">
        <f>H5/E5</f>
        <v>6417.0887224669596</v>
      </c>
      <c r="J5" s="591">
        <f>H5/F5*100</f>
        <v>19282.730146459242</v>
      </c>
      <c r="K5" s="591">
        <f>SUM(K6:K17)</f>
        <v>1972511.4499999997</v>
      </c>
      <c r="L5" s="591">
        <f>SUM(L6:L17)</f>
        <v>1456679.05</v>
      </c>
      <c r="M5" s="591">
        <f>INDEX(M6:M17,COUNT(M6:M17))</f>
        <v>38795690.229999997</v>
      </c>
      <c r="N5" s="591">
        <f>MAX(N6:N17)</f>
        <v>73427.59</v>
      </c>
      <c r="O5" s="591">
        <f>MIN(O6:O17)</f>
        <v>58793.08</v>
      </c>
      <c r="P5" s="591">
        <f>INDEX(P6:P17,COUNT(P6:P17))</f>
        <v>72500.3</v>
      </c>
    </row>
    <row r="6" spans="1:16" s="152" customFormat="1" ht="18" customHeight="1">
      <c r="A6" s="333">
        <v>45017</v>
      </c>
      <c r="B6" s="395">
        <v>5446</v>
      </c>
      <c r="C6" s="395">
        <v>28</v>
      </c>
      <c r="D6" s="395">
        <v>3943</v>
      </c>
      <c r="E6" s="396">
        <v>17</v>
      </c>
      <c r="F6" s="395">
        <v>347.17000000000007</v>
      </c>
      <c r="G6" s="395">
        <v>78992.62</v>
      </c>
      <c r="H6" s="395">
        <v>51595.100000000013</v>
      </c>
      <c r="I6" s="395">
        <v>3035.0058823529421</v>
      </c>
      <c r="J6" s="395">
        <v>14861.623988247831</v>
      </c>
      <c r="K6" s="395">
        <v>78992.62</v>
      </c>
      <c r="L6" s="395">
        <v>51595.100000000013</v>
      </c>
      <c r="M6" s="397">
        <v>27182858.920000002</v>
      </c>
      <c r="N6" s="395">
        <v>61209.46</v>
      </c>
      <c r="O6" s="395">
        <v>58793.08</v>
      </c>
      <c r="P6" s="395">
        <v>61112.44</v>
      </c>
    </row>
    <row r="7" spans="1:16" s="152" customFormat="1" ht="18" customHeight="1">
      <c r="A7" s="333">
        <v>45047</v>
      </c>
      <c r="B7" s="395">
        <v>5454</v>
      </c>
      <c r="C7" s="395">
        <v>28</v>
      </c>
      <c r="D7" s="395">
        <v>3990</v>
      </c>
      <c r="E7" s="396">
        <v>22</v>
      </c>
      <c r="F7" s="395">
        <v>500</v>
      </c>
      <c r="G7" s="395">
        <v>108931.24999999999</v>
      </c>
      <c r="H7" s="395">
        <v>81587.05</v>
      </c>
      <c r="I7" s="395">
        <v>3708.5022727272731</v>
      </c>
      <c r="J7" s="395">
        <v>16317.410000000002</v>
      </c>
      <c r="K7" s="395">
        <v>108931.24999999999</v>
      </c>
      <c r="L7" s="395">
        <v>81587.05</v>
      </c>
      <c r="M7" s="397">
        <v>28376277.780000001</v>
      </c>
      <c r="N7" s="395">
        <v>63036.12</v>
      </c>
      <c r="O7" s="395">
        <v>61002.17</v>
      </c>
      <c r="P7" s="395">
        <v>62622.239999999998</v>
      </c>
    </row>
    <row r="8" spans="1:16" s="152" customFormat="1" ht="18" customHeight="1">
      <c r="A8" s="333">
        <v>45078</v>
      </c>
      <c r="B8" s="395">
        <v>5409</v>
      </c>
      <c r="C8" s="395">
        <v>28</v>
      </c>
      <c r="D8" s="395">
        <v>4008</v>
      </c>
      <c r="E8" s="396">
        <v>21</v>
      </c>
      <c r="F8" s="395">
        <v>541.49</v>
      </c>
      <c r="G8" s="395">
        <v>132376.87000000002</v>
      </c>
      <c r="H8" s="395">
        <v>108290.07</v>
      </c>
      <c r="I8" s="395">
        <v>5156.67</v>
      </c>
      <c r="J8" s="395">
        <v>19998.535522354981</v>
      </c>
      <c r="K8" s="395">
        <v>132376.87000000002</v>
      </c>
      <c r="L8" s="395">
        <v>108290.07</v>
      </c>
      <c r="M8" s="397">
        <v>29648153.59</v>
      </c>
      <c r="N8" s="395">
        <v>64768.58</v>
      </c>
      <c r="O8" s="395">
        <v>62359.14</v>
      </c>
      <c r="P8" s="395">
        <v>64718.559999999998</v>
      </c>
    </row>
    <row r="9" spans="1:16" s="152" customFormat="1" ht="18" customHeight="1">
      <c r="A9" s="333">
        <v>45108</v>
      </c>
      <c r="B9" s="395">
        <v>5218</v>
      </c>
      <c r="C9" s="395">
        <v>26</v>
      </c>
      <c r="D9" s="395">
        <v>4014</v>
      </c>
      <c r="E9" s="396">
        <v>21</v>
      </c>
      <c r="F9" s="395">
        <v>588.29999999999995</v>
      </c>
      <c r="G9" s="395">
        <v>126094.45</v>
      </c>
      <c r="H9" s="395">
        <v>97643.609999999986</v>
      </c>
      <c r="I9" s="395">
        <v>4649.6957142857136</v>
      </c>
      <c r="J9" s="395">
        <v>16597.587965323812</v>
      </c>
      <c r="K9" s="395">
        <v>126094.45</v>
      </c>
      <c r="L9" s="395">
        <v>97643.579999999987</v>
      </c>
      <c r="M9" s="397">
        <v>30666348.989999998</v>
      </c>
      <c r="N9" s="395">
        <v>67619.17</v>
      </c>
      <c r="O9" s="395">
        <v>64836.160000000003</v>
      </c>
      <c r="P9" s="395">
        <v>66527.67</v>
      </c>
    </row>
    <row r="10" spans="1:16" s="152" customFormat="1" ht="18" customHeight="1">
      <c r="A10" s="333">
        <v>45139</v>
      </c>
      <c r="B10" s="395">
        <v>5239</v>
      </c>
      <c r="C10" s="395">
        <v>26</v>
      </c>
      <c r="D10" s="395">
        <v>4036</v>
      </c>
      <c r="E10" s="396">
        <v>22</v>
      </c>
      <c r="F10" s="395">
        <v>695.38</v>
      </c>
      <c r="G10" s="395">
        <v>197932.29</v>
      </c>
      <c r="H10" s="395">
        <v>151317.94</v>
      </c>
      <c r="I10" s="395">
        <v>6878.0881818181815</v>
      </c>
      <c r="J10" s="395">
        <v>21760.467657971181</v>
      </c>
      <c r="K10" s="395">
        <v>197932.29</v>
      </c>
      <c r="L10" s="395">
        <v>151317.94</v>
      </c>
      <c r="M10" s="397">
        <v>30959138.699999999</v>
      </c>
      <c r="N10" s="395">
        <v>66658.12</v>
      </c>
      <c r="O10" s="395">
        <v>64723.63</v>
      </c>
      <c r="P10" s="395">
        <v>64831.41</v>
      </c>
    </row>
    <row r="11" spans="1:16" s="152" customFormat="1" ht="19.5" customHeight="1">
      <c r="A11" s="333">
        <v>45170</v>
      </c>
      <c r="B11" s="395">
        <v>5256</v>
      </c>
      <c r="C11" s="395">
        <v>24</v>
      </c>
      <c r="D11" s="395">
        <v>4059</v>
      </c>
      <c r="E11" s="396">
        <v>20</v>
      </c>
      <c r="F11" s="395">
        <v>663.69</v>
      </c>
      <c r="G11" s="395">
        <v>206062.45</v>
      </c>
      <c r="H11" s="395">
        <v>124138.76000000001</v>
      </c>
      <c r="I11" s="395">
        <v>6206.9380000000001</v>
      </c>
      <c r="J11" s="395">
        <v>18704.328828217993</v>
      </c>
      <c r="K11" s="395">
        <v>206062.45</v>
      </c>
      <c r="L11" s="395">
        <v>124138.75</v>
      </c>
      <c r="M11" s="397">
        <v>31906871.940000001</v>
      </c>
      <c r="N11" s="395">
        <v>66151.649999999994</v>
      </c>
      <c r="O11" s="395">
        <v>65570.38</v>
      </c>
      <c r="P11" s="395">
        <v>65828.41</v>
      </c>
    </row>
    <row r="12" spans="1:16" s="152" customFormat="1" ht="19.5" customHeight="1">
      <c r="A12" s="333">
        <v>45200</v>
      </c>
      <c r="B12" s="395">
        <v>5270</v>
      </c>
      <c r="C12" s="395">
        <v>26</v>
      </c>
      <c r="D12" s="395">
        <v>4077</v>
      </c>
      <c r="E12" s="396">
        <v>20</v>
      </c>
      <c r="F12" s="395">
        <v>598.76999999999987</v>
      </c>
      <c r="G12" s="395">
        <v>136945.73999999996</v>
      </c>
      <c r="H12" s="395">
        <v>100034.48999999999</v>
      </c>
      <c r="I12" s="395">
        <v>5001.7244999999994</v>
      </c>
      <c r="J12" s="395">
        <v>16706.663660504037</v>
      </c>
      <c r="K12" s="395">
        <v>136945.73999999996</v>
      </c>
      <c r="L12" s="395">
        <v>100034.46999999999</v>
      </c>
      <c r="M12" s="397">
        <v>31145025.489999998</v>
      </c>
      <c r="N12" s="395">
        <v>66592.160000000003</v>
      </c>
      <c r="O12" s="395">
        <v>63092.98</v>
      </c>
      <c r="P12" s="395">
        <v>63874.93</v>
      </c>
    </row>
    <row r="13" spans="1:16" s="152" customFormat="1" ht="19.5" customHeight="1">
      <c r="A13" s="333">
        <v>45231</v>
      </c>
      <c r="B13" s="395">
        <v>5202</v>
      </c>
      <c r="C13" s="395">
        <v>27</v>
      </c>
      <c r="D13" s="395">
        <v>4073</v>
      </c>
      <c r="E13" s="396">
        <v>21</v>
      </c>
      <c r="F13" s="395">
        <v>624.81999999999994</v>
      </c>
      <c r="G13" s="395">
        <v>173656.93999999997</v>
      </c>
      <c r="H13" s="395">
        <v>111273.22</v>
      </c>
      <c r="I13" s="395">
        <v>5298.7247619047621</v>
      </c>
      <c r="J13" s="395">
        <v>17808.844147114371</v>
      </c>
      <c r="K13" s="395">
        <v>173656.93999999997</v>
      </c>
      <c r="L13" s="395">
        <v>111273.22</v>
      </c>
      <c r="M13" s="397">
        <v>33560155.579999998</v>
      </c>
      <c r="N13" s="395">
        <v>67069.89</v>
      </c>
      <c r="O13" s="395">
        <v>63550.46</v>
      </c>
      <c r="P13" s="395">
        <v>66988.44</v>
      </c>
    </row>
    <row r="14" spans="1:16" s="152" customFormat="1" ht="18" customHeight="1">
      <c r="A14" s="333">
        <v>45261</v>
      </c>
      <c r="B14" s="395">
        <v>5230</v>
      </c>
      <c r="C14" s="395">
        <v>27</v>
      </c>
      <c r="D14" s="395">
        <v>4118</v>
      </c>
      <c r="E14" s="396">
        <v>20</v>
      </c>
      <c r="F14" s="395">
        <v>848.31000000000006</v>
      </c>
      <c r="G14" s="395">
        <v>246553.72999999998</v>
      </c>
      <c r="H14" s="395">
        <v>193885.35</v>
      </c>
      <c r="I14" s="395">
        <v>9694.2674999999999</v>
      </c>
      <c r="J14" s="395">
        <v>22855.483254942177</v>
      </c>
      <c r="K14" s="395">
        <v>246553.72999999998</v>
      </c>
      <c r="L14" s="395">
        <v>193885.34000000003</v>
      </c>
      <c r="M14" s="397">
        <v>36428846.25</v>
      </c>
      <c r="N14" s="395">
        <v>72484.34</v>
      </c>
      <c r="O14" s="395">
        <v>67149.070000000007</v>
      </c>
      <c r="P14" s="395">
        <v>72240.259999999995</v>
      </c>
    </row>
    <row r="15" spans="1:16" s="152" customFormat="1">
      <c r="A15" s="333">
        <v>45292</v>
      </c>
      <c r="B15" s="395">
        <v>5226</v>
      </c>
      <c r="C15" s="395">
        <v>26</v>
      </c>
      <c r="D15" s="395">
        <v>4135</v>
      </c>
      <c r="E15" s="396">
        <v>22</v>
      </c>
      <c r="F15" s="395">
        <v>1087.6800000000003</v>
      </c>
      <c r="G15" s="395">
        <v>298927.75</v>
      </c>
      <c r="H15" s="395">
        <v>215849.55000000002</v>
      </c>
      <c r="I15" s="395">
        <v>9811.3431818181834</v>
      </c>
      <c r="J15" s="395">
        <v>19844.949801412175</v>
      </c>
      <c r="K15" s="395">
        <v>298927.75</v>
      </c>
      <c r="L15" s="395">
        <v>215849.54</v>
      </c>
      <c r="M15" s="397">
        <v>37978375.880000003</v>
      </c>
      <c r="N15" s="395">
        <v>73427.59</v>
      </c>
      <c r="O15" s="395">
        <v>70001.600000000006</v>
      </c>
      <c r="P15" s="395">
        <v>71752.11</v>
      </c>
    </row>
    <row r="16" spans="1:16" s="152" customFormat="1">
      <c r="A16" s="333">
        <v>45323</v>
      </c>
      <c r="B16" s="1236">
        <v>5242</v>
      </c>
      <c r="C16" s="1236">
        <v>26</v>
      </c>
      <c r="D16" s="1236">
        <v>4126</v>
      </c>
      <c r="E16" s="1237">
        <v>21</v>
      </c>
      <c r="F16" s="1236">
        <v>1058.7099999999998</v>
      </c>
      <c r="G16" s="1236">
        <v>266037.36</v>
      </c>
      <c r="H16" s="1236">
        <v>221064</v>
      </c>
      <c r="I16" s="1236">
        <v>10526.857142857143</v>
      </c>
      <c r="J16" s="1236">
        <v>20880.505520869741</v>
      </c>
      <c r="K16" s="1236">
        <v>266037.36</v>
      </c>
      <c r="L16" s="1236">
        <v>221063.99</v>
      </c>
      <c r="M16" s="1238">
        <v>38795690.229999997</v>
      </c>
      <c r="N16" s="1236">
        <v>73413.929999999993</v>
      </c>
      <c r="O16" s="1236">
        <v>70809.84</v>
      </c>
      <c r="P16" s="1236">
        <v>72500.3</v>
      </c>
    </row>
    <row r="17" spans="1:16" s="152" customFormat="1">
      <c r="A17" s="333">
        <v>45352</v>
      </c>
      <c r="B17" s="395"/>
      <c r="C17" s="395"/>
      <c r="D17" s="395"/>
      <c r="E17" s="396"/>
      <c r="F17" s="395"/>
      <c r="G17" s="395"/>
      <c r="H17" s="395"/>
      <c r="I17" s="395"/>
      <c r="J17" s="395"/>
      <c r="K17" s="395"/>
      <c r="L17" s="395"/>
      <c r="M17" s="397"/>
      <c r="N17" s="395"/>
      <c r="O17" s="395"/>
      <c r="P17" s="395"/>
    </row>
    <row r="18" spans="1:16" s="152" customFormat="1">
      <c r="A18" s="225"/>
      <c r="B18" s="226"/>
      <c r="C18" s="226"/>
      <c r="D18" s="226"/>
      <c r="E18" s="226"/>
      <c r="F18" s="226"/>
      <c r="G18" s="226"/>
      <c r="H18" s="226"/>
      <c r="I18" s="226"/>
      <c r="J18" s="226"/>
      <c r="K18" s="226"/>
      <c r="L18" s="226"/>
      <c r="M18" s="226"/>
      <c r="N18" s="226"/>
      <c r="O18" s="226"/>
      <c r="P18" s="226"/>
    </row>
    <row r="19" spans="1:16" s="152" customFormat="1">
      <c r="A19" s="1589" t="s">
        <v>1386</v>
      </c>
      <c r="B19" s="1589"/>
      <c r="C19" s="1589"/>
      <c r="D19" s="1589"/>
      <c r="E19" s="1589"/>
      <c r="F19" s="1589"/>
      <c r="G19" s="1589"/>
      <c r="H19" s="1589"/>
      <c r="O19" s="166"/>
    </row>
    <row r="20" spans="1:16" s="152" customFormat="1">
      <c r="A20" s="234" t="s">
        <v>288</v>
      </c>
      <c r="B20" s="565"/>
      <c r="C20" s="565"/>
      <c r="D20" s="565"/>
      <c r="E20" s="565"/>
      <c r="F20" s="565"/>
      <c r="G20" s="565"/>
      <c r="H20" s="565"/>
      <c r="O20" s="166"/>
    </row>
    <row r="21" spans="1:16" s="152" customFormat="1">
      <c r="A21" s="232" t="s">
        <v>289</v>
      </c>
      <c r="B21" s="565"/>
      <c r="C21" s="565"/>
      <c r="D21" s="565"/>
      <c r="E21" s="565"/>
      <c r="F21" s="565"/>
      <c r="G21" s="565"/>
      <c r="H21" s="565"/>
    </row>
    <row r="22" spans="1:16" s="152" customFormat="1">
      <c r="A22" s="1589" t="s">
        <v>290</v>
      </c>
      <c r="B22" s="1589"/>
      <c r="C22" s="1589"/>
      <c r="D22" s="1589"/>
      <c r="E22" s="1589"/>
      <c r="F22" s="1589"/>
      <c r="G22" s="1589"/>
      <c r="H22" s="1589"/>
    </row>
  </sheetData>
  <mergeCells count="16">
    <mergeCell ref="A19:H19"/>
    <mergeCell ref="M2:M3"/>
    <mergeCell ref="A22:H22"/>
    <mergeCell ref="N2:P2"/>
    <mergeCell ref="A2:A3"/>
    <mergeCell ref="B2:B3"/>
    <mergeCell ref="C2:C3"/>
    <mergeCell ref="D2:D3"/>
    <mergeCell ref="E2:E3"/>
    <mergeCell ref="F2:F3"/>
    <mergeCell ref="G2:G3"/>
    <mergeCell ref="H2:H3"/>
    <mergeCell ref="I2:I3"/>
    <mergeCell ref="J2:J3"/>
    <mergeCell ref="K2:K3"/>
    <mergeCell ref="L2:L3"/>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Normal="100" workbookViewId="0">
      <selection activeCell="D5" sqref="D5"/>
    </sheetView>
  </sheetViews>
  <sheetFormatPr defaultColWidth="9.140625" defaultRowHeight="15"/>
  <cols>
    <col min="1" max="16" width="14.5703125" style="151" bestFit="1" customWidth="1"/>
    <col min="17" max="17" width="4.5703125" style="151" bestFit="1" customWidth="1"/>
    <col min="18" max="16384" width="9.140625" style="151"/>
  </cols>
  <sheetData>
    <row r="1" spans="1:16">
      <c r="A1" s="584" t="s">
        <v>291</v>
      </c>
      <c r="B1" s="584"/>
      <c r="C1" s="584"/>
      <c r="D1" s="584"/>
      <c r="E1" s="584"/>
      <c r="F1" s="584"/>
      <c r="G1" s="584"/>
      <c r="H1" s="584"/>
      <c r="I1" s="584"/>
      <c r="J1" s="584"/>
      <c r="K1" s="584"/>
      <c r="L1" s="584"/>
      <c r="M1" s="584"/>
      <c r="N1" s="584"/>
      <c r="O1" s="584"/>
      <c r="P1" s="584"/>
    </row>
    <row r="2" spans="1:16" s="152" customFormat="1">
      <c r="A2" s="1614" t="s">
        <v>119</v>
      </c>
      <c r="B2" s="1619" t="s">
        <v>272</v>
      </c>
      <c r="C2" s="1619" t="s">
        <v>273</v>
      </c>
      <c r="D2" s="1619" t="s">
        <v>292</v>
      </c>
      <c r="E2" s="1614" t="s">
        <v>275</v>
      </c>
      <c r="F2" s="1614" t="s">
        <v>276</v>
      </c>
      <c r="G2" s="1614" t="s">
        <v>277</v>
      </c>
      <c r="H2" s="1614" t="s">
        <v>293</v>
      </c>
      <c r="I2" s="1614" t="s">
        <v>279</v>
      </c>
      <c r="J2" s="1614" t="s">
        <v>280</v>
      </c>
      <c r="K2" s="1614" t="s">
        <v>281</v>
      </c>
      <c r="L2" s="1614" t="s">
        <v>294</v>
      </c>
      <c r="M2" s="1614" t="s">
        <v>283</v>
      </c>
      <c r="N2" s="1616" t="s">
        <v>295</v>
      </c>
      <c r="O2" s="1617"/>
      <c r="P2" s="1618"/>
    </row>
    <row r="3" spans="1:16" s="152" customFormat="1" ht="30.75" customHeight="1">
      <c r="A3" s="1615"/>
      <c r="B3" s="1620"/>
      <c r="C3" s="1620"/>
      <c r="D3" s="1620"/>
      <c r="E3" s="1615"/>
      <c r="F3" s="1615"/>
      <c r="G3" s="1615"/>
      <c r="H3" s="1615"/>
      <c r="I3" s="1615"/>
      <c r="J3" s="1615"/>
      <c r="K3" s="1615"/>
      <c r="L3" s="1615"/>
      <c r="M3" s="1615"/>
      <c r="N3" s="585" t="s">
        <v>285</v>
      </c>
      <c r="O3" s="585" t="s">
        <v>286</v>
      </c>
      <c r="P3" s="585" t="s">
        <v>287</v>
      </c>
    </row>
    <row r="4" spans="1:16" s="158" customFormat="1">
      <c r="A4" s="582" t="s">
        <v>73</v>
      </c>
      <c r="B4" s="586">
        <v>2191</v>
      </c>
      <c r="C4" s="586">
        <v>28</v>
      </c>
      <c r="D4" s="586">
        <v>2661</v>
      </c>
      <c r="E4" s="587">
        <v>249</v>
      </c>
      <c r="F4" s="586">
        <v>47331.16</v>
      </c>
      <c r="G4" s="588">
        <v>6276847.8899999997</v>
      </c>
      <c r="H4" s="588">
        <v>13305073.380000001</v>
      </c>
      <c r="I4" s="586">
        <v>53434.03</v>
      </c>
      <c r="J4" s="586">
        <v>28110.6</v>
      </c>
      <c r="K4" s="588">
        <v>6276847.8899999997</v>
      </c>
      <c r="L4" s="588">
        <v>13305073.380000001</v>
      </c>
      <c r="M4" s="589">
        <v>25632704.3672942</v>
      </c>
      <c r="N4" s="586">
        <v>18887.599999999999</v>
      </c>
      <c r="O4" s="586">
        <v>15183.4</v>
      </c>
      <c r="P4" s="586">
        <v>17359.75</v>
      </c>
    </row>
    <row r="5" spans="1:16" s="158" customFormat="1">
      <c r="A5" s="590" t="s">
        <v>74</v>
      </c>
      <c r="B5" s="591">
        <f>INDEX(B6:B17,COUNT(B6:B17))</f>
        <v>2417</v>
      </c>
      <c r="C5" s="591">
        <f>INDEX(C6:C17,COUNT(C6:C17))</f>
        <v>3</v>
      </c>
      <c r="D5" s="856">
        <v>2925</v>
      </c>
      <c r="E5" s="591">
        <f>SUM(E6:E17)</f>
        <v>227</v>
      </c>
      <c r="F5" s="591">
        <f>SUM(F6:F17)</f>
        <v>61642.670000000006</v>
      </c>
      <c r="G5" s="591">
        <f>SUM(G6:G17)</f>
        <v>9442634.6899999995</v>
      </c>
      <c r="H5" s="591">
        <f>SUM(H6:H17)</f>
        <v>18246400.43</v>
      </c>
      <c r="I5" s="592">
        <f>H5/E5</f>
        <v>80380.618634361235</v>
      </c>
      <c r="J5" s="591">
        <f>H5/F5*100</f>
        <v>29600.275961440344</v>
      </c>
      <c r="K5" s="591">
        <f>SUM(K6:K17)</f>
        <v>9442634.6899999995</v>
      </c>
      <c r="L5" s="591">
        <f>SUM(L6:L17)</f>
        <v>18246400.43</v>
      </c>
      <c r="M5" s="591">
        <f>INDEX(M6:M17,COUNT(M6:M17))</f>
        <v>38456806.129760198</v>
      </c>
      <c r="N5" s="591">
        <f>MAX(N6:N17)</f>
        <v>22297.5</v>
      </c>
      <c r="O5" s="591">
        <f>MIN(O6:O17)</f>
        <v>17312.75</v>
      </c>
      <c r="P5" s="591">
        <f>INDEX(P6:P17,COUNT(P6:P17))</f>
        <v>21982.799999999999</v>
      </c>
    </row>
    <row r="6" spans="1:16" s="152" customFormat="1">
      <c r="A6" s="333">
        <v>45017</v>
      </c>
      <c r="B6" s="395">
        <v>2202</v>
      </c>
      <c r="C6" s="395">
        <v>28</v>
      </c>
      <c r="D6" s="395">
        <v>2314</v>
      </c>
      <c r="E6" s="396">
        <v>17</v>
      </c>
      <c r="F6" s="395">
        <v>2899.83</v>
      </c>
      <c r="G6" s="395">
        <v>379589.84</v>
      </c>
      <c r="H6" s="395">
        <v>879338.62</v>
      </c>
      <c r="I6" s="395">
        <v>51725.8</v>
      </c>
      <c r="J6" s="395">
        <v>30323.8</v>
      </c>
      <c r="K6" s="395">
        <v>379589.84</v>
      </c>
      <c r="L6" s="395">
        <v>879338.62</v>
      </c>
      <c r="M6" s="397">
        <v>27018489.850000001</v>
      </c>
      <c r="N6" s="395">
        <v>18089.150000000001</v>
      </c>
      <c r="O6" s="395">
        <v>17312.75</v>
      </c>
      <c r="P6" s="395">
        <v>18065</v>
      </c>
    </row>
    <row r="7" spans="1:16" s="152" customFormat="1">
      <c r="A7" s="333">
        <v>45047</v>
      </c>
      <c r="B7" s="395">
        <v>2213</v>
      </c>
      <c r="C7" s="395">
        <v>28</v>
      </c>
      <c r="D7" s="395">
        <v>2338</v>
      </c>
      <c r="E7" s="396">
        <v>22</v>
      </c>
      <c r="F7" s="395">
        <v>4195.45</v>
      </c>
      <c r="G7" s="395">
        <v>573219.39</v>
      </c>
      <c r="H7" s="395">
        <v>1321443.78</v>
      </c>
      <c r="I7" s="395">
        <v>60065.63</v>
      </c>
      <c r="J7" s="395">
        <v>31497.07</v>
      </c>
      <c r="K7" s="395">
        <v>573219.39</v>
      </c>
      <c r="L7" s="395">
        <v>1321443.78</v>
      </c>
      <c r="M7" s="397">
        <v>28181394.599368699</v>
      </c>
      <c r="N7" s="395">
        <v>18662.45</v>
      </c>
      <c r="O7" s="395">
        <v>18042.400000000001</v>
      </c>
      <c r="P7" s="395">
        <v>18534.400000000001</v>
      </c>
    </row>
    <row r="8" spans="1:16" s="152" customFormat="1">
      <c r="A8" s="333">
        <v>45078</v>
      </c>
      <c r="B8" s="395">
        <v>2232</v>
      </c>
      <c r="C8" s="395">
        <v>17</v>
      </c>
      <c r="D8" s="395">
        <v>2366</v>
      </c>
      <c r="E8" s="396">
        <v>21</v>
      </c>
      <c r="F8" s="395">
        <v>4316.47</v>
      </c>
      <c r="G8" s="395">
        <v>633948.79</v>
      </c>
      <c r="H8" s="395">
        <v>1309015.5900000001</v>
      </c>
      <c r="I8" s="395">
        <v>62334.080000000002</v>
      </c>
      <c r="J8" s="395">
        <v>30326.07</v>
      </c>
      <c r="K8" s="395">
        <v>633948.79</v>
      </c>
      <c r="L8" s="395">
        <v>1309015.5900000001</v>
      </c>
      <c r="M8" s="397">
        <v>29459940.157892499</v>
      </c>
      <c r="N8" s="395">
        <v>19201.7</v>
      </c>
      <c r="O8" s="395">
        <v>18464.55</v>
      </c>
      <c r="P8" s="395">
        <v>19189.05</v>
      </c>
    </row>
    <row r="9" spans="1:16" s="152" customFormat="1">
      <c r="A9" s="333">
        <v>45108</v>
      </c>
      <c r="B9" s="395">
        <v>2250</v>
      </c>
      <c r="C9" s="395">
        <v>16</v>
      </c>
      <c r="D9" s="395">
        <v>2378</v>
      </c>
      <c r="E9" s="396">
        <v>21</v>
      </c>
      <c r="F9" s="395">
        <v>4941.29</v>
      </c>
      <c r="G9" s="395">
        <v>709116.2</v>
      </c>
      <c r="H9" s="395">
        <v>1526431.61</v>
      </c>
      <c r="I9" s="395">
        <v>72687.22</v>
      </c>
      <c r="J9" s="395">
        <v>30891.360000000001</v>
      </c>
      <c r="K9" s="395">
        <v>709116.2</v>
      </c>
      <c r="L9" s="395">
        <v>1526431.61</v>
      </c>
      <c r="M9" s="397">
        <v>30482952.169576898</v>
      </c>
      <c r="N9" s="395">
        <v>19991.849999999999</v>
      </c>
      <c r="O9" s="395">
        <v>19234.400000000001</v>
      </c>
      <c r="P9" s="395">
        <v>19753.8</v>
      </c>
    </row>
    <row r="10" spans="1:16" s="152" customFormat="1">
      <c r="A10" s="333">
        <v>45139</v>
      </c>
      <c r="B10" s="395">
        <v>2270</v>
      </c>
      <c r="C10" s="395">
        <v>15</v>
      </c>
      <c r="D10" s="395">
        <v>2398</v>
      </c>
      <c r="E10" s="396">
        <v>22</v>
      </c>
      <c r="F10" s="395">
        <v>5597.01</v>
      </c>
      <c r="G10" s="395">
        <v>878585.44</v>
      </c>
      <c r="H10" s="395">
        <v>1684492.83</v>
      </c>
      <c r="I10" s="395">
        <v>76567.86</v>
      </c>
      <c r="J10" s="395">
        <v>30096.3</v>
      </c>
      <c r="K10" s="395">
        <v>878585.44</v>
      </c>
      <c r="L10" s="395">
        <v>1684492.83</v>
      </c>
      <c r="M10" s="397">
        <v>30724881.8832893</v>
      </c>
      <c r="N10" s="395">
        <v>19795.599999999999</v>
      </c>
      <c r="O10" s="395">
        <v>19223.650000000001</v>
      </c>
      <c r="P10" s="395">
        <v>19253.8</v>
      </c>
    </row>
    <row r="11" spans="1:16" s="152" customFormat="1">
      <c r="A11" s="333">
        <v>45170</v>
      </c>
      <c r="B11" s="395">
        <v>2299</v>
      </c>
      <c r="C11" s="395">
        <v>15</v>
      </c>
      <c r="D11" s="395">
        <v>2429</v>
      </c>
      <c r="E11" s="396">
        <v>20</v>
      </c>
      <c r="F11" s="395">
        <v>5446.13</v>
      </c>
      <c r="G11" s="395">
        <v>1029196.68</v>
      </c>
      <c r="H11" s="395">
        <v>1670806.7</v>
      </c>
      <c r="I11" s="395">
        <v>83540.34</v>
      </c>
      <c r="J11" s="395">
        <v>30678.79</v>
      </c>
      <c r="K11" s="395">
        <v>1029196.68</v>
      </c>
      <c r="L11" s="395">
        <v>1670806.7</v>
      </c>
      <c r="M11" s="397">
        <v>31680850.6384435</v>
      </c>
      <c r="N11" s="395">
        <v>20222.45</v>
      </c>
      <c r="O11" s="395">
        <v>19255.7</v>
      </c>
      <c r="P11" s="395">
        <v>19638.3</v>
      </c>
    </row>
    <row r="12" spans="1:16" s="152" customFormat="1">
      <c r="A12" s="333">
        <v>45200</v>
      </c>
      <c r="B12" s="395">
        <v>2328</v>
      </c>
      <c r="C12" s="395">
        <v>15</v>
      </c>
      <c r="D12" s="395">
        <v>2456</v>
      </c>
      <c r="E12" s="396">
        <v>20</v>
      </c>
      <c r="F12" s="395">
        <v>5050.8999999999996</v>
      </c>
      <c r="G12" s="395">
        <v>739181.79</v>
      </c>
      <c r="H12" s="395">
        <v>1343518.95</v>
      </c>
      <c r="I12" s="395">
        <v>67175.95</v>
      </c>
      <c r="J12" s="395">
        <v>26599.599999999999</v>
      </c>
      <c r="K12" s="395">
        <v>739181.79</v>
      </c>
      <c r="L12" s="395">
        <v>1343518.95</v>
      </c>
      <c r="M12" s="397">
        <v>30876187.828884602</v>
      </c>
      <c r="N12" s="395">
        <v>19849.75</v>
      </c>
      <c r="O12" s="395">
        <v>18837.849999999999</v>
      </c>
      <c r="P12" s="395">
        <v>19079.599999999999</v>
      </c>
    </row>
    <row r="13" spans="1:16" s="152" customFormat="1">
      <c r="A13" s="333">
        <v>45231</v>
      </c>
      <c r="B13" s="395">
        <v>2347</v>
      </c>
      <c r="C13" s="395">
        <v>5</v>
      </c>
      <c r="D13" s="395">
        <v>2488</v>
      </c>
      <c r="E13" s="396">
        <v>21</v>
      </c>
      <c r="F13" s="395">
        <v>5187.47</v>
      </c>
      <c r="G13" s="395">
        <v>835463.76</v>
      </c>
      <c r="H13" s="395">
        <v>1482906.22</v>
      </c>
      <c r="I13" s="395">
        <v>70614.58</v>
      </c>
      <c r="J13" s="395">
        <v>28586.31</v>
      </c>
      <c r="K13" s="395">
        <v>835463.76</v>
      </c>
      <c r="L13" s="395">
        <v>1482906.22</v>
      </c>
      <c r="M13" s="397">
        <v>33264104.421981201</v>
      </c>
      <c r="N13" s="395">
        <v>20158.7</v>
      </c>
      <c r="O13" s="395">
        <v>18973.7</v>
      </c>
      <c r="P13" s="395">
        <v>20133.150000000001</v>
      </c>
    </row>
    <row r="14" spans="1:16" s="152" customFormat="1">
      <c r="A14" s="333">
        <v>45261</v>
      </c>
      <c r="B14" s="395">
        <v>2370</v>
      </c>
      <c r="C14" s="395">
        <v>5</v>
      </c>
      <c r="D14" s="395">
        <v>2530</v>
      </c>
      <c r="E14" s="396">
        <v>20</v>
      </c>
      <c r="F14" s="395">
        <v>6821.99</v>
      </c>
      <c r="G14" s="395">
        <v>1035836.29</v>
      </c>
      <c r="H14" s="395">
        <v>2079594.24</v>
      </c>
      <c r="I14" s="395">
        <v>103979.71</v>
      </c>
      <c r="J14" s="395">
        <v>30483.69</v>
      </c>
      <c r="K14" s="395">
        <v>1035836.29</v>
      </c>
      <c r="L14" s="395">
        <v>2079594.24</v>
      </c>
      <c r="M14" s="397">
        <v>36105547.972838096</v>
      </c>
      <c r="N14" s="395">
        <v>21801.45</v>
      </c>
      <c r="O14" s="395">
        <v>20183.7</v>
      </c>
      <c r="P14" s="395">
        <v>21731.4</v>
      </c>
    </row>
    <row r="15" spans="1:16" s="152" customFormat="1">
      <c r="A15" s="333">
        <v>45292</v>
      </c>
      <c r="B15" s="395">
        <v>2389</v>
      </c>
      <c r="C15" s="395">
        <v>3</v>
      </c>
      <c r="D15" s="395">
        <v>2555</v>
      </c>
      <c r="E15" s="396">
        <v>22</v>
      </c>
      <c r="F15" s="395">
        <v>8464.94</v>
      </c>
      <c r="G15" s="395">
        <v>1363915.58</v>
      </c>
      <c r="H15" s="395">
        <v>2491180.81</v>
      </c>
      <c r="I15" s="395">
        <v>113235.49</v>
      </c>
      <c r="J15" s="395">
        <v>29429.4</v>
      </c>
      <c r="K15" s="395">
        <v>1363915.58</v>
      </c>
      <c r="L15" s="395">
        <v>2491180.81</v>
      </c>
      <c r="M15" s="397">
        <v>37638048.478447899</v>
      </c>
      <c r="N15" s="395">
        <v>22124.15</v>
      </c>
      <c r="O15" s="395">
        <v>21137.200000000001</v>
      </c>
      <c r="P15" s="395">
        <v>21725.7</v>
      </c>
    </row>
    <row r="16" spans="1:16" s="152" customFormat="1">
      <c r="A16" s="333">
        <v>45323</v>
      </c>
      <c r="B16" s="1239">
        <v>2417</v>
      </c>
      <c r="C16" s="1239">
        <v>3</v>
      </c>
      <c r="D16" s="1239">
        <v>2579</v>
      </c>
      <c r="E16" s="1240">
        <v>21</v>
      </c>
      <c r="F16" s="1239">
        <v>8721.19</v>
      </c>
      <c r="G16" s="1239">
        <v>1264580.93</v>
      </c>
      <c r="H16" s="1239">
        <v>2457671.08</v>
      </c>
      <c r="I16" s="1239">
        <v>117031.96</v>
      </c>
      <c r="J16" s="1239">
        <v>28180.46</v>
      </c>
      <c r="K16" s="1239">
        <v>1264580.93</v>
      </c>
      <c r="L16" s="1239">
        <v>2457671.08</v>
      </c>
      <c r="M16" s="1241">
        <v>38456806.129760198</v>
      </c>
      <c r="N16" s="1239">
        <v>22297.5</v>
      </c>
      <c r="O16" s="1239">
        <v>21530.2</v>
      </c>
      <c r="P16" s="1239">
        <v>21982.799999999999</v>
      </c>
    </row>
    <row r="17" spans="1:16" s="152" customFormat="1">
      <c r="A17" s="333">
        <v>45352</v>
      </c>
      <c r="B17" s="395"/>
      <c r="C17" s="395"/>
      <c r="D17" s="395"/>
      <c r="E17" s="396"/>
      <c r="F17" s="395"/>
      <c r="G17" s="395"/>
      <c r="H17" s="395"/>
      <c r="I17" s="395"/>
      <c r="J17" s="395"/>
      <c r="K17" s="395"/>
      <c r="L17" s="395"/>
      <c r="M17" s="397"/>
      <c r="N17" s="395"/>
      <c r="O17" s="395"/>
      <c r="P17" s="395"/>
    </row>
    <row r="18" spans="1:16" s="152" customFormat="1">
      <c r="A18" s="225"/>
      <c r="B18" s="226"/>
      <c r="C18" s="226"/>
      <c r="D18" s="226"/>
      <c r="E18" s="233"/>
      <c r="F18" s="226"/>
      <c r="G18" s="226"/>
      <c r="H18" s="226"/>
      <c r="I18" s="226"/>
      <c r="J18" s="226"/>
      <c r="K18" s="226"/>
      <c r="L18" s="226"/>
      <c r="M18" s="231"/>
      <c r="N18" s="226"/>
      <c r="O18" s="226"/>
      <c r="P18" s="226"/>
    </row>
    <row r="19" spans="1:16" s="152" customFormat="1">
      <c r="A19" s="1621" t="s">
        <v>296</v>
      </c>
      <c r="B19" s="1621"/>
      <c r="C19" s="1621"/>
      <c r="D19" s="1621"/>
      <c r="E19" s="1621"/>
      <c r="F19" s="1621"/>
      <c r="G19" s="1621"/>
      <c r="H19" s="1621"/>
      <c r="M19" s="235"/>
    </row>
    <row r="20" spans="1:16" s="152" customFormat="1" ht="13.5" customHeight="1">
      <c r="A20" s="232" t="s">
        <v>289</v>
      </c>
      <c r="B20" s="569"/>
      <c r="C20" s="569"/>
      <c r="D20" s="569"/>
      <c r="E20" s="569"/>
      <c r="F20" s="569"/>
      <c r="G20" s="569"/>
      <c r="H20" s="569"/>
    </row>
    <row r="21" spans="1:16" s="152" customFormat="1" ht="13.5" customHeight="1">
      <c r="A21" s="1622" t="s">
        <v>297</v>
      </c>
      <c r="B21" s="1623"/>
      <c r="C21" s="1623"/>
      <c r="D21" s="1623"/>
      <c r="E21" s="1623"/>
      <c r="F21" s="1623"/>
      <c r="G21" s="1623"/>
      <c r="H21" s="1623"/>
      <c r="I21" s="1623"/>
      <c r="J21" s="1623"/>
    </row>
    <row r="22" spans="1:16" s="152" customFormat="1" ht="15" customHeight="1">
      <c r="A22" s="1621" t="s">
        <v>1309</v>
      </c>
      <c r="B22" s="1621"/>
      <c r="C22" s="1621"/>
      <c r="D22" s="1621"/>
      <c r="E22" s="1621"/>
      <c r="F22" s="1621"/>
      <c r="G22" s="1621"/>
      <c r="H22" s="1621"/>
    </row>
    <row r="23" spans="1:16" s="152" customFormat="1">
      <c r="A23" s="1621" t="s">
        <v>298</v>
      </c>
      <c r="B23" s="1621"/>
      <c r="C23" s="1621"/>
      <c r="D23" s="1621"/>
      <c r="E23" s="1621"/>
      <c r="F23" s="1621"/>
      <c r="G23" s="1621"/>
      <c r="H23" s="1621"/>
    </row>
    <row r="24" spans="1:16">
      <c r="J24" s="400"/>
    </row>
    <row r="25" spans="1:16">
      <c r="J25" s="400"/>
    </row>
    <row r="26" spans="1:16">
      <c r="G26" s="236"/>
      <c r="J26" s="400"/>
    </row>
    <row r="27" spans="1:16">
      <c r="H27" s="236"/>
      <c r="J27" s="400"/>
    </row>
    <row r="28" spans="1:16">
      <c r="H28" s="236"/>
      <c r="J28" s="400"/>
    </row>
    <row r="29" spans="1:16">
      <c r="H29" s="236"/>
    </row>
    <row r="30" spans="1:16">
      <c r="H30" s="236"/>
    </row>
  </sheetData>
  <mergeCells count="18">
    <mergeCell ref="A19:H19"/>
    <mergeCell ref="A21:J21"/>
    <mergeCell ref="A23:H23"/>
    <mergeCell ref="A22:H22"/>
    <mergeCell ref="N2:P2"/>
    <mergeCell ref="A2:A3"/>
    <mergeCell ref="B2:B3"/>
    <mergeCell ref="C2:C3"/>
    <mergeCell ref="D2:D3"/>
    <mergeCell ref="E2:E3"/>
    <mergeCell ref="F2:F3"/>
    <mergeCell ref="G2:G3"/>
    <mergeCell ref="H2:H3"/>
    <mergeCell ref="I2:I3"/>
    <mergeCell ref="J2:J3"/>
    <mergeCell ref="K2:K3"/>
    <mergeCell ref="L2:L3"/>
    <mergeCell ref="M2:M3"/>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sqref="A1:B1"/>
    </sheetView>
  </sheetViews>
  <sheetFormatPr defaultRowHeight="15"/>
  <cols>
    <col min="1" max="1" width="48" customWidth="1"/>
    <col min="2" max="2" width="12.28515625" customWidth="1"/>
    <col min="3" max="3" width="9.140625" style="39"/>
    <col min="10" max="10" width="20.42578125" customWidth="1"/>
  </cols>
  <sheetData>
    <row r="1" spans="1:10">
      <c r="A1" s="1489" t="s">
        <v>1</v>
      </c>
      <c r="B1" s="1490"/>
      <c r="C1" s="543"/>
    </row>
    <row r="2" spans="1:10">
      <c r="A2" s="544" t="s">
        <v>1236</v>
      </c>
      <c r="B2" s="545" t="s">
        <v>73</v>
      </c>
      <c r="C2" s="545" t="s">
        <v>74</v>
      </c>
    </row>
    <row r="3" spans="1:10">
      <c r="A3" s="546" t="s">
        <v>1237</v>
      </c>
      <c r="B3" s="547">
        <v>3</v>
      </c>
      <c r="C3" s="547">
        <v>3</v>
      </c>
      <c r="D3" s="39"/>
      <c r="F3" s="5"/>
      <c r="G3" s="5"/>
      <c r="H3" s="5"/>
      <c r="I3" s="5"/>
      <c r="J3" s="5"/>
    </row>
    <row r="4" spans="1:10">
      <c r="A4" s="546" t="s">
        <v>1238</v>
      </c>
      <c r="B4" s="547">
        <v>3</v>
      </c>
      <c r="C4" s="547">
        <v>3</v>
      </c>
      <c r="D4" s="39"/>
      <c r="F4" s="5"/>
      <c r="G4" s="5"/>
      <c r="H4" s="5"/>
      <c r="I4" s="5"/>
      <c r="J4" s="5"/>
    </row>
    <row r="5" spans="1:10">
      <c r="A5" s="546" t="s">
        <v>1239</v>
      </c>
      <c r="B5" s="547">
        <v>3</v>
      </c>
      <c r="C5" s="547">
        <v>3</v>
      </c>
      <c r="D5" s="39"/>
      <c r="F5" s="5"/>
      <c r="G5" s="5"/>
      <c r="H5" s="5"/>
      <c r="I5" s="5"/>
      <c r="J5" s="5"/>
    </row>
    <row r="6" spans="1:10">
      <c r="A6" s="546" t="s">
        <v>1240</v>
      </c>
      <c r="B6" s="547">
        <v>5</v>
      </c>
      <c r="C6" s="547">
        <v>4</v>
      </c>
      <c r="D6" s="39"/>
      <c r="F6" s="5"/>
      <c r="G6" s="5"/>
      <c r="H6" s="5"/>
      <c r="I6" s="5"/>
      <c r="J6" s="5"/>
    </row>
    <row r="7" spans="1:10">
      <c r="A7" s="1487" t="s">
        <v>1241</v>
      </c>
      <c r="B7" s="1488"/>
      <c r="D7" s="39"/>
      <c r="F7" s="5"/>
      <c r="G7" s="5"/>
      <c r="H7" s="5"/>
      <c r="I7" s="5"/>
      <c r="J7" s="5"/>
    </row>
    <row r="8" spans="1:10">
      <c r="A8" s="546" t="s">
        <v>75</v>
      </c>
      <c r="B8" s="547">
        <v>1270</v>
      </c>
      <c r="C8" s="547">
        <v>1266</v>
      </c>
      <c r="D8" s="39"/>
      <c r="F8" s="5"/>
      <c r="G8" s="5"/>
      <c r="H8" s="5"/>
      <c r="I8" s="5"/>
      <c r="J8" s="5"/>
    </row>
    <row r="9" spans="1:10">
      <c r="A9" s="546" t="s">
        <v>76</v>
      </c>
      <c r="B9" s="547">
        <v>1226</v>
      </c>
      <c r="C9" s="547">
        <v>1213</v>
      </c>
      <c r="D9" s="39"/>
      <c r="F9" s="5"/>
      <c r="G9" s="5"/>
      <c r="H9" s="5"/>
      <c r="I9" s="5"/>
      <c r="J9" s="5"/>
    </row>
    <row r="10" spans="1:10">
      <c r="A10" s="546" t="s">
        <v>77</v>
      </c>
      <c r="B10" s="548">
        <v>303</v>
      </c>
      <c r="C10" s="547">
        <v>296</v>
      </c>
      <c r="D10" s="39"/>
      <c r="F10" s="5"/>
      <c r="G10" s="5"/>
      <c r="H10" s="5"/>
      <c r="I10" s="5"/>
      <c r="J10" s="5"/>
    </row>
    <row r="11" spans="1:10">
      <c r="A11" s="1487" t="s">
        <v>1242</v>
      </c>
      <c r="B11" s="1488"/>
      <c r="D11" s="39"/>
      <c r="F11" s="5"/>
      <c r="G11" s="5"/>
      <c r="H11" s="5"/>
      <c r="I11" s="5"/>
      <c r="J11" s="5"/>
    </row>
    <row r="12" spans="1:10">
      <c r="A12" s="546" t="s">
        <v>75</v>
      </c>
      <c r="B12" s="548">
        <v>886</v>
      </c>
      <c r="C12" s="548">
        <v>899</v>
      </c>
      <c r="D12" s="39"/>
      <c r="F12" s="5"/>
      <c r="G12" s="5"/>
      <c r="H12" s="5"/>
      <c r="I12" s="5"/>
      <c r="J12" s="549"/>
    </row>
    <row r="13" spans="1:10">
      <c r="A13" s="546" t="s">
        <v>76</v>
      </c>
      <c r="B13" s="547">
        <v>1149</v>
      </c>
      <c r="C13" s="548">
        <v>1139</v>
      </c>
      <c r="D13" s="39"/>
      <c r="J13" s="550"/>
    </row>
    <row r="14" spans="1:10">
      <c r="A14" s="546" t="s">
        <v>77</v>
      </c>
      <c r="B14" s="551">
        <v>284</v>
      </c>
      <c r="C14" s="548">
        <v>275</v>
      </c>
      <c r="D14" s="39"/>
      <c r="J14" s="550"/>
    </row>
    <row r="15" spans="1:10">
      <c r="A15" s="1487" t="s">
        <v>1243</v>
      </c>
      <c r="B15" s="1488"/>
      <c r="C15" s="834"/>
      <c r="D15" s="39"/>
      <c r="J15" s="550"/>
    </row>
    <row r="16" spans="1:10">
      <c r="A16" s="546" t="s">
        <v>75</v>
      </c>
      <c r="B16" s="548">
        <v>555</v>
      </c>
      <c r="C16" s="548">
        <v>556</v>
      </c>
      <c r="D16" s="39"/>
      <c r="J16" s="550"/>
    </row>
    <row r="17" spans="1:10">
      <c r="A17" s="546" t="s">
        <v>76</v>
      </c>
      <c r="B17" s="551">
        <v>758</v>
      </c>
      <c r="C17" s="548">
        <v>751</v>
      </c>
      <c r="D17" s="39"/>
      <c r="J17" s="550"/>
    </row>
    <row r="18" spans="1:10">
      <c r="A18" s="546" t="s">
        <v>77</v>
      </c>
      <c r="B18" s="551">
        <v>488</v>
      </c>
      <c r="C18" s="548">
        <v>471</v>
      </c>
      <c r="D18" s="39"/>
      <c r="J18" s="550"/>
    </row>
    <row r="19" spans="1:10">
      <c r="A19" s="1487" t="s">
        <v>1244</v>
      </c>
      <c r="B19" s="1488"/>
      <c r="C19" s="834"/>
      <c r="D19" s="39"/>
    </row>
    <row r="20" spans="1:10">
      <c r="A20" s="546" t="s">
        <v>75</v>
      </c>
      <c r="B20" s="548">
        <v>274</v>
      </c>
      <c r="C20" s="548">
        <v>280</v>
      </c>
      <c r="D20" s="39"/>
    </row>
    <row r="21" spans="1:10">
      <c r="A21" s="546" t="s">
        <v>76</v>
      </c>
      <c r="B21" s="551">
        <v>252</v>
      </c>
      <c r="C21" s="548">
        <v>267</v>
      </c>
      <c r="D21" s="39"/>
    </row>
    <row r="22" spans="1:10">
      <c r="A22" s="546" t="s">
        <v>77</v>
      </c>
      <c r="B22" s="551">
        <v>14</v>
      </c>
      <c r="C22" s="548">
        <v>14</v>
      </c>
      <c r="D22" s="39"/>
    </row>
    <row r="23" spans="1:10">
      <c r="A23" s="1487" t="s">
        <v>1245</v>
      </c>
      <c r="B23" s="1488"/>
      <c r="C23" s="834"/>
      <c r="D23" s="39"/>
    </row>
    <row r="24" spans="1:10">
      <c r="A24" s="546" t="s">
        <v>78</v>
      </c>
      <c r="B24" s="547">
        <v>546</v>
      </c>
      <c r="C24" s="548">
        <v>548</v>
      </c>
      <c r="D24" s="39"/>
    </row>
    <row r="25" spans="1:10">
      <c r="A25" s="546" t="s">
        <v>79</v>
      </c>
      <c r="B25" s="547">
        <v>306</v>
      </c>
      <c r="C25" s="548">
        <v>252</v>
      </c>
      <c r="D25" s="39"/>
    </row>
    <row r="26" spans="1:10">
      <c r="A26" s="546" t="s">
        <v>1246</v>
      </c>
      <c r="B26" s="547">
        <v>103</v>
      </c>
      <c r="C26" s="548">
        <v>100</v>
      </c>
      <c r="D26" s="39"/>
    </row>
    <row r="27" spans="1:10">
      <c r="A27" s="546" t="s">
        <v>75</v>
      </c>
      <c r="B27" s="547">
        <v>287</v>
      </c>
      <c r="C27" s="548">
        <v>286</v>
      </c>
      <c r="D27" s="39"/>
    </row>
    <row r="28" spans="1:10">
      <c r="A28" s="546" t="s">
        <v>76</v>
      </c>
      <c r="B28" s="547">
        <v>292</v>
      </c>
      <c r="C28" s="548">
        <v>350</v>
      </c>
      <c r="D28" s="39"/>
    </row>
    <row r="29" spans="1:10">
      <c r="A29" s="1487" t="s">
        <v>1247</v>
      </c>
      <c r="B29" s="1488"/>
      <c r="C29" s="834"/>
      <c r="D29" s="39"/>
    </row>
    <row r="30" spans="1:10">
      <c r="A30" s="546" t="s">
        <v>75</v>
      </c>
      <c r="B30" s="547">
        <v>1096</v>
      </c>
      <c r="C30" s="548">
        <v>1091</v>
      </c>
      <c r="D30" s="39"/>
    </row>
    <row r="31" spans="1:10">
      <c r="A31" s="546" t="s">
        <v>76</v>
      </c>
      <c r="B31" s="547">
        <v>1105</v>
      </c>
      <c r="C31" s="548">
        <v>1092</v>
      </c>
      <c r="D31" s="39"/>
    </row>
    <row r="32" spans="1:10">
      <c r="A32" s="546" t="s">
        <v>77</v>
      </c>
      <c r="B32" s="547">
        <v>278</v>
      </c>
      <c r="C32" s="548">
        <v>271</v>
      </c>
      <c r="D32" s="39"/>
    </row>
    <row r="33" spans="1:4">
      <c r="A33" s="546" t="s">
        <v>1248</v>
      </c>
      <c r="B33" s="552">
        <v>11081</v>
      </c>
      <c r="C33" s="1484">
        <v>11211</v>
      </c>
      <c r="D33" s="39"/>
    </row>
    <row r="34" spans="1:4">
      <c r="A34" s="546" t="s">
        <v>1249</v>
      </c>
      <c r="B34" s="553">
        <v>17</v>
      </c>
      <c r="C34" s="1484">
        <v>17</v>
      </c>
      <c r="D34" s="39"/>
    </row>
    <row r="35" spans="1:4">
      <c r="A35" s="546" t="s">
        <v>1250</v>
      </c>
      <c r="B35" s="553">
        <v>17</v>
      </c>
      <c r="C35" s="1484">
        <v>17</v>
      </c>
      <c r="D35" s="39"/>
    </row>
    <row r="36" spans="1:4">
      <c r="A36" s="554" t="s">
        <v>1251</v>
      </c>
      <c r="B36" s="548">
        <v>2</v>
      </c>
      <c r="C36" s="548">
        <v>2</v>
      </c>
      <c r="D36" s="39"/>
    </row>
    <row r="37" spans="1:4">
      <c r="A37" s="1487" t="s">
        <v>1252</v>
      </c>
      <c r="B37" s="1488"/>
      <c r="C37" s="834"/>
      <c r="D37" s="39"/>
    </row>
    <row r="38" spans="1:4">
      <c r="A38" s="554" t="s">
        <v>80</v>
      </c>
      <c r="B38" s="555">
        <v>283</v>
      </c>
      <c r="C38" s="548">
        <v>281</v>
      </c>
      <c r="D38" s="39"/>
    </row>
    <row r="39" spans="1:4">
      <c r="A39" s="554" t="s">
        <v>81</v>
      </c>
      <c r="B39" s="555">
        <v>588</v>
      </c>
      <c r="C39" s="548">
        <v>582</v>
      </c>
      <c r="D39" s="39"/>
    </row>
    <row r="40" spans="1:4">
      <c r="A40" s="554" t="s">
        <v>1253</v>
      </c>
      <c r="B40" s="556">
        <v>218</v>
      </c>
      <c r="C40" s="548">
        <v>222</v>
      </c>
      <c r="D40" s="39"/>
    </row>
    <row r="41" spans="1:4">
      <c r="A41" s="554" t="s">
        <v>1254</v>
      </c>
      <c r="B41" s="556">
        <v>55</v>
      </c>
      <c r="C41" s="548">
        <v>57</v>
      </c>
      <c r="D41" s="39"/>
    </row>
    <row r="42" spans="1:4">
      <c r="A42" s="554" t="s">
        <v>1255</v>
      </c>
      <c r="B42" s="548">
        <v>26</v>
      </c>
      <c r="C42" s="548">
        <v>26</v>
      </c>
      <c r="D42" s="39"/>
    </row>
    <row r="43" spans="1:4">
      <c r="A43" s="554" t="s">
        <v>1256</v>
      </c>
      <c r="B43" s="548">
        <v>7</v>
      </c>
      <c r="C43" s="548">
        <v>7</v>
      </c>
      <c r="D43" s="39"/>
    </row>
    <row r="44" spans="1:4">
      <c r="A44" s="554" t="s">
        <v>1257</v>
      </c>
      <c r="B44" s="548">
        <v>6</v>
      </c>
      <c r="C44" s="548">
        <v>5</v>
      </c>
      <c r="D44" s="39"/>
    </row>
    <row r="45" spans="1:4">
      <c r="A45" s="554" t="s">
        <v>1258</v>
      </c>
      <c r="B45" s="548">
        <v>75</v>
      </c>
      <c r="C45" s="548">
        <v>74</v>
      </c>
      <c r="D45" s="39"/>
    </row>
    <row r="46" spans="1:4">
      <c r="A46" s="554" t="s">
        <v>1259</v>
      </c>
      <c r="B46" s="548">
        <v>183</v>
      </c>
      <c r="C46" s="1484">
        <v>168</v>
      </c>
      <c r="D46" s="39"/>
    </row>
    <row r="47" spans="1:4">
      <c r="A47" s="554" t="s">
        <v>1260</v>
      </c>
      <c r="B47" s="548">
        <v>269</v>
      </c>
      <c r="C47" s="1484">
        <v>279</v>
      </c>
      <c r="D47" s="39"/>
    </row>
    <row r="48" spans="1:4">
      <c r="A48" s="554" t="s">
        <v>1261</v>
      </c>
      <c r="B48" s="547">
        <v>1088</v>
      </c>
      <c r="C48" s="1484">
        <v>1256</v>
      </c>
      <c r="D48" s="39"/>
    </row>
    <row r="49" spans="1:4" ht="18.75">
      <c r="A49" s="554" t="s">
        <v>1262</v>
      </c>
      <c r="B49" s="547">
        <v>402</v>
      </c>
      <c r="C49" s="547">
        <v>427</v>
      </c>
      <c r="D49" s="557"/>
    </row>
    <row r="50" spans="1:4" ht="18.75">
      <c r="A50" s="554" t="s">
        <v>82</v>
      </c>
      <c r="B50" s="547">
        <v>43</v>
      </c>
      <c r="C50" s="547">
        <v>49</v>
      </c>
      <c r="D50" s="557"/>
    </row>
    <row r="51" spans="1:4">
      <c r="A51" s="554" t="s">
        <v>1263</v>
      </c>
      <c r="B51" s="547">
        <v>1312</v>
      </c>
      <c r="C51" s="547">
        <v>1307</v>
      </c>
      <c r="D51" s="39"/>
    </row>
    <row r="52" spans="1:4">
      <c r="A52" s="554" t="s">
        <v>1264</v>
      </c>
      <c r="B52" s="547">
        <v>855</v>
      </c>
      <c r="C52" s="547">
        <v>1157</v>
      </c>
      <c r="D52" s="39"/>
    </row>
    <row r="53" spans="1:4">
      <c r="A53" s="554" t="s">
        <v>1265</v>
      </c>
      <c r="B53" s="548">
        <v>20</v>
      </c>
      <c r="C53" s="548">
        <v>23</v>
      </c>
      <c r="D53" s="39"/>
    </row>
    <row r="54" spans="1:4">
      <c r="A54" s="554" t="s">
        <v>1266</v>
      </c>
      <c r="B54" s="548">
        <v>5</v>
      </c>
      <c r="C54" s="548">
        <v>5</v>
      </c>
      <c r="D54" s="39"/>
    </row>
    <row r="55" spans="1:4" ht="18.75">
      <c r="A55" s="554" t="s">
        <v>1267</v>
      </c>
      <c r="B55" s="548">
        <v>0</v>
      </c>
      <c r="C55" s="548">
        <v>0</v>
      </c>
      <c r="D55" s="557"/>
    </row>
    <row r="56" spans="1:4">
      <c r="A56" s="554" t="s">
        <v>1268</v>
      </c>
      <c r="B56" s="548">
        <v>2</v>
      </c>
      <c r="C56" s="548">
        <v>2</v>
      </c>
      <c r="D56" s="39"/>
    </row>
    <row r="57" spans="1:4">
      <c r="A57" s="554" t="s">
        <v>1269</v>
      </c>
      <c r="B57" s="548">
        <v>1</v>
      </c>
      <c r="C57" s="548">
        <v>1</v>
      </c>
      <c r="D57" s="39"/>
    </row>
    <row r="58" spans="1:4">
      <c r="A58" s="554" t="s">
        <v>1270</v>
      </c>
      <c r="B58" s="548">
        <v>3</v>
      </c>
      <c r="C58" s="548">
        <v>3</v>
      </c>
      <c r="D58" s="39"/>
    </row>
    <row r="59" spans="1:4">
      <c r="A59" s="513" t="s">
        <v>83</v>
      </c>
      <c r="B59" s="558"/>
      <c r="D59" s="39"/>
    </row>
    <row r="60" spans="1:4">
      <c r="A60" s="513" t="s">
        <v>1307</v>
      </c>
      <c r="B60" s="558"/>
      <c r="D60" s="39"/>
    </row>
    <row r="61" spans="1:4">
      <c r="A61" s="513" t="s">
        <v>1271</v>
      </c>
      <c r="B61" s="558"/>
      <c r="D61" s="39"/>
    </row>
  </sheetData>
  <mergeCells count="8">
    <mergeCell ref="A29:B29"/>
    <mergeCell ref="A37:B37"/>
    <mergeCell ref="A1:B1"/>
    <mergeCell ref="A7:B7"/>
    <mergeCell ref="A11:B11"/>
    <mergeCell ref="A15:B15"/>
    <mergeCell ref="A19:B19"/>
    <mergeCell ref="A23:B2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Page &amp;P&amp;RSEBI_Bulletin_August_2023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election activeCell="D5" sqref="D5"/>
    </sheetView>
  </sheetViews>
  <sheetFormatPr defaultColWidth="9.140625" defaultRowHeight="15"/>
  <cols>
    <col min="1" max="1" width="13" style="151" customWidth="1"/>
    <col min="2" max="4" width="14.5703125" style="151" bestFit="1" customWidth="1"/>
    <col min="5" max="5" width="10.140625" style="151" customWidth="1"/>
    <col min="6" max="6" width="9.42578125" style="151" customWidth="1"/>
    <col min="7" max="7" width="10.42578125" style="151" customWidth="1"/>
    <col min="8" max="8" width="11.7109375" style="151" bestFit="1" customWidth="1"/>
    <col min="9" max="10" width="15.7109375" style="151" customWidth="1"/>
    <col min="11" max="11" width="14.5703125" style="151" bestFit="1" customWidth="1"/>
    <col min="12" max="12" width="9.85546875" style="151" customWidth="1"/>
    <col min="13" max="13" width="13.7109375" style="151" customWidth="1"/>
    <col min="14" max="16" width="10.7109375" style="151" customWidth="1"/>
    <col min="17" max="17" width="14.5703125" style="151" bestFit="1" customWidth="1"/>
    <col min="18" max="16384" width="9.140625" style="151"/>
  </cols>
  <sheetData>
    <row r="1" spans="1:16">
      <c r="A1" s="446" t="s">
        <v>17</v>
      </c>
      <c r="B1" s="446"/>
      <c r="C1" s="446"/>
    </row>
    <row r="2" spans="1:16" s="152" customFormat="1">
      <c r="A2" s="1614" t="s">
        <v>198</v>
      </c>
      <c r="B2" s="1619" t="s">
        <v>272</v>
      </c>
      <c r="C2" s="1619" t="s">
        <v>299</v>
      </c>
      <c r="D2" s="1614" t="s">
        <v>300</v>
      </c>
      <c r="E2" s="1614" t="s">
        <v>275</v>
      </c>
      <c r="F2" s="1614" t="s">
        <v>276</v>
      </c>
      <c r="G2" s="1614" t="s">
        <v>277</v>
      </c>
      <c r="H2" s="1614" t="s">
        <v>301</v>
      </c>
      <c r="I2" s="1614" t="s">
        <v>302</v>
      </c>
      <c r="J2" s="1614" t="s">
        <v>1186</v>
      </c>
      <c r="K2" s="1614" t="s">
        <v>281</v>
      </c>
      <c r="L2" s="1614" t="s">
        <v>303</v>
      </c>
      <c r="M2" s="1614" t="s">
        <v>304</v>
      </c>
      <c r="N2" s="1616" t="s">
        <v>305</v>
      </c>
      <c r="O2" s="1617"/>
      <c r="P2" s="1618"/>
    </row>
    <row r="3" spans="1:16" s="152" customFormat="1" ht="32.25" customHeight="1">
      <c r="A3" s="1615"/>
      <c r="B3" s="1620"/>
      <c r="C3" s="1620"/>
      <c r="D3" s="1615"/>
      <c r="E3" s="1615"/>
      <c r="F3" s="1615"/>
      <c r="G3" s="1615"/>
      <c r="H3" s="1615"/>
      <c r="I3" s="1615"/>
      <c r="J3" s="1615"/>
      <c r="K3" s="1615"/>
      <c r="L3" s="1615"/>
      <c r="M3" s="1615"/>
      <c r="N3" s="585" t="s">
        <v>285</v>
      </c>
      <c r="O3" s="585" t="s">
        <v>286</v>
      </c>
      <c r="P3" s="585" t="s">
        <v>287</v>
      </c>
    </row>
    <row r="4" spans="1:16" s="158" customFormat="1">
      <c r="A4" s="582" t="s">
        <v>73</v>
      </c>
      <c r="B4" s="594">
        <v>287</v>
      </c>
      <c r="C4" s="594">
        <v>1214</v>
      </c>
      <c r="D4" s="594">
        <v>12</v>
      </c>
      <c r="E4" s="594">
        <v>249</v>
      </c>
      <c r="F4" s="594">
        <v>6.510000000000001E-3</v>
      </c>
      <c r="G4" s="594">
        <v>24.299329999999998</v>
      </c>
      <c r="H4" s="594">
        <v>44.482059975000006</v>
      </c>
      <c r="I4" s="594">
        <v>0.17864281114457833</v>
      </c>
      <c r="J4" s="594">
        <v>683288.17165898613</v>
      </c>
      <c r="K4" s="594" t="s">
        <v>253</v>
      </c>
      <c r="L4" s="594" t="s">
        <v>253</v>
      </c>
      <c r="M4" s="595">
        <v>25157438.100000001</v>
      </c>
      <c r="N4" s="594">
        <v>36872.11</v>
      </c>
      <c r="O4" s="594">
        <v>30006.66</v>
      </c>
      <c r="P4" s="594">
        <v>33505.29</v>
      </c>
    </row>
    <row r="5" spans="1:16" s="152" customFormat="1">
      <c r="A5" s="596" t="s">
        <v>74</v>
      </c>
      <c r="B5" s="591">
        <f>INDEX(B6:B17,COUNT(B6:B17))</f>
        <v>267</v>
      </c>
      <c r="C5" s="591">
        <f>INDEX(C6:C17,COUNT(C6:C17))</f>
        <v>1705</v>
      </c>
      <c r="D5" s="593">
        <v>7</v>
      </c>
      <c r="E5" s="591">
        <f>SUM(E6:E17)</f>
        <v>227</v>
      </c>
      <c r="F5" s="591">
        <f>SUM(F6:F17)</f>
        <v>2.97E-3</v>
      </c>
      <c r="G5" s="591">
        <f>SUM(G6:G17)</f>
        <v>18.115270000000002</v>
      </c>
      <c r="H5" s="591">
        <f>SUM(H6:H17)</f>
        <v>26.946616389999996</v>
      </c>
      <c r="I5" s="592">
        <f>H5/E5</f>
        <v>0.1187075611894273</v>
      </c>
      <c r="J5" s="591">
        <f>H5/F5*100</f>
        <v>907293.48114478111</v>
      </c>
      <c r="K5" s="591">
        <f>SUM(K6:K17)</f>
        <v>0</v>
      </c>
      <c r="L5" s="591">
        <f>SUM(L6:L17)</f>
        <v>0</v>
      </c>
      <c r="M5" s="591">
        <f>INDEX(M6:M17,COUNT(M6:M17))</f>
        <v>38506765.43</v>
      </c>
      <c r="N5" s="591">
        <f>MAX(N6:N17)</f>
        <v>41802.339999999997</v>
      </c>
      <c r="O5" s="591">
        <f>MIN(O6:O17)</f>
        <v>33552.300000000003</v>
      </c>
      <c r="P5" s="591">
        <f>INDEX(P6:P17,COUNT(P6:P17))</f>
        <v>41802.339999999997</v>
      </c>
    </row>
    <row r="6" spans="1:16" s="152" customFormat="1">
      <c r="A6" s="333">
        <v>45017</v>
      </c>
      <c r="B6" s="395">
        <v>285</v>
      </c>
      <c r="C6" s="395">
        <v>1715</v>
      </c>
      <c r="D6" s="395">
        <v>3</v>
      </c>
      <c r="E6" s="395">
        <v>17</v>
      </c>
      <c r="F6" s="395">
        <v>1.5000000000000001E-4</v>
      </c>
      <c r="G6" s="395">
        <v>0.19558</v>
      </c>
      <c r="H6" s="395">
        <v>0.24022248999999996</v>
      </c>
      <c r="I6" s="395">
        <v>1.413073470588235E-2</v>
      </c>
      <c r="J6" s="395">
        <v>160148.32666666701</v>
      </c>
      <c r="K6" s="395" t="s">
        <v>253</v>
      </c>
      <c r="L6" s="395" t="s">
        <v>253</v>
      </c>
      <c r="M6" s="397">
        <v>26493860.579999998</v>
      </c>
      <c r="N6" s="395">
        <v>34763.85</v>
      </c>
      <c r="O6" s="395">
        <v>33552.300000000003</v>
      </c>
      <c r="P6" s="395">
        <v>34763.85</v>
      </c>
    </row>
    <row r="7" spans="1:16" s="152" customFormat="1">
      <c r="A7" s="333">
        <v>45047</v>
      </c>
      <c r="B7" s="395">
        <v>283</v>
      </c>
      <c r="C7" s="395">
        <v>1713</v>
      </c>
      <c r="D7" s="395">
        <v>2</v>
      </c>
      <c r="E7" s="395">
        <v>22</v>
      </c>
      <c r="F7" s="395">
        <v>4.0000000000000003E-5</v>
      </c>
      <c r="G7" s="395">
        <v>8.4999999999999992E-2</v>
      </c>
      <c r="H7" s="395">
        <v>0.116274</v>
      </c>
      <c r="I7" s="395">
        <v>5.2851818181818182E-3</v>
      </c>
      <c r="J7" s="395">
        <v>290685</v>
      </c>
      <c r="K7" s="395" t="s">
        <v>253</v>
      </c>
      <c r="L7" s="395" t="s">
        <v>253</v>
      </c>
      <c r="M7" s="397">
        <v>27562870.431458529</v>
      </c>
      <c r="N7" s="395">
        <v>35817.74</v>
      </c>
      <c r="O7" s="395">
        <v>34739.769999999997</v>
      </c>
      <c r="P7" s="395">
        <v>35613.35</v>
      </c>
    </row>
    <row r="8" spans="1:16" s="152" customFormat="1">
      <c r="A8" s="333">
        <v>45078</v>
      </c>
      <c r="B8" s="395">
        <v>282</v>
      </c>
      <c r="C8" s="395">
        <v>1714</v>
      </c>
      <c r="D8" s="395">
        <v>2</v>
      </c>
      <c r="E8" s="395">
        <v>21</v>
      </c>
      <c r="F8" s="395">
        <v>2.9E-4</v>
      </c>
      <c r="G8" s="395">
        <v>0.58017000000000007</v>
      </c>
      <c r="H8" s="395">
        <v>0.89911850000000004</v>
      </c>
      <c r="I8" s="395">
        <v>4.2815166666666668E-2</v>
      </c>
      <c r="J8" s="395">
        <v>310040.86206896551</v>
      </c>
      <c r="K8" s="395" t="s">
        <v>253</v>
      </c>
      <c r="L8" s="395" t="s">
        <v>253</v>
      </c>
      <c r="M8" s="397">
        <v>28762777.219999999</v>
      </c>
      <c r="N8" s="395">
        <v>36860.92</v>
      </c>
      <c r="O8" s="395">
        <v>35525.24</v>
      </c>
      <c r="P8" s="395">
        <v>36860.92</v>
      </c>
    </row>
    <row r="9" spans="1:16" s="152" customFormat="1">
      <c r="A9" s="333">
        <v>45108</v>
      </c>
      <c r="B9" s="395">
        <v>282</v>
      </c>
      <c r="C9" s="395">
        <v>1712</v>
      </c>
      <c r="D9" s="395">
        <v>1</v>
      </c>
      <c r="E9" s="395">
        <v>21</v>
      </c>
      <c r="F9" s="395">
        <v>5.0000000000000002E-5</v>
      </c>
      <c r="G9" s="395">
        <v>0.1</v>
      </c>
      <c r="H9" s="395">
        <v>0.155</v>
      </c>
      <c r="I9" s="395">
        <v>7.3809523809523813E-3</v>
      </c>
      <c r="J9" s="395">
        <v>310000</v>
      </c>
      <c r="K9" s="395" t="s">
        <v>253</v>
      </c>
      <c r="L9" s="395" t="s">
        <v>253</v>
      </c>
      <c r="M9" s="397">
        <v>29935937.649999999</v>
      </c>
      <c r="N9" s="395">
        <v>38393.64</v>
      </c>
      <c r="O9" s="395">
        <v>37114.68</v>
      </c>
      <c r="P9" s="395">
        <v>37979.11</v>
      </c>
    </row>
    <row r="10" spans="1:16" s="152" customFormat="1">
      <c r="A10" s="333">
        <v>45139</v>
      </c>
      <c r="B10" s="395">
        <v>282</v>
      </c>
      <c r="C10" s="395">
        <v>1711</v>
      </c>
      <c r="D10" s="395">
        <v>1</v>
      </c>
      <c r="E10" s="395">
        <v>22</v>
      </c>
      <c r="F10" s="395">
        <v>2.7E-4</v>
      </c>
      <c r="G10" s="395">
        <v>0.13770000000000002</v>
      </c>
      <c r="H10" s="395">
        <v>9.9553749999999996E-2</v>
      </c>
      <c r="I10" s="395">
        <v>4.5251704545454545E-3</v>
      </c>
      <c r="J10" s="395">
        <v>36871.759259259255</v>
      </c>
      <c r="K10" s="395" t="s">
        <v>253</v>
      </c>
      <c r="L10" s="395" t="s">
        <v>253</v>
      </c>
      <c r="M10" s="397">
        <v>30880674.510000002</v>
      </c>
      <c r="N10" s="395">
        <v>37947.370000000003</v>
      </c>
      <c r="O10" s="395">
        <v>37058.78</v>
      </c>
      <c r="P10" s="395">
        <v>37058.78</v>
      </c>
    </row>
    <row r="11" spans="1:16" s="152" customFormat="1">
      <c r="A11" s="333">
        <v>45170</v>
      </c>
      <c r="B11" s="395">
        <v>282</v>
      </c>
      <c r="C11" s="395">
        <v>1711</v>
      </c>
      <c r="D11" s="395">
        <v>2</v>
      </c>
      <c r="E11" s="395">
        <v>20</v>
      </c>
      <c r="F11" s="395">
        <v>5.0000000000000001E-4</v>
      </c>
      <c r="G11" s="395">
        <v>1.294</v>
      </c>
      <c r="H11" s="395">
        <v>1.8008025000000001</v>
      </c>
      <c r="I11" s="395">
        <v>9.0040124999999999E-2</v>
      </c>
      <c r="J11" s="395">
        <v>360160.5</v>
      </c>
      <c r="K11" s="395" t="s">
        <v>253</v>
      </c>
      <c r="L11" s="395" t="s">
        <v>253</v>
      </c>
      <c r="M11" s="397">
        <v>31812018.93</v>
      </c>
      <c r="N11" s="395">
        <v>38807.879999999997</v>
      </c>
      <c r="O11" s="395">
        <v>37383.199999999997</v>
      </c>
      <c r="P11" s="395">
        <v>37604.67</v>
      </c>
    </row>
    <row r="12" spans="1:16" s="152" customFormat="1">
      <c r="A12" s="333">
        <v>45200</v>
      </c>
      <c r="B12" s="395">
        <v>281</v>
      </c>
      <c r="C12" s="395">
        <v>1711</v>
      </c>
      <c r="D12" s="395">
        <v>1</v>
      </c>
      <c r="E12" s="395">
        <v>20</v>
      </c>
      <c r="F12" s="395">
        <v>4.2000000000000007E-4</v>
      </c>
      <c r="G12" s="395">
        <v>0.32650000000000001</v>
      </c>
      <c r="H12" s="395">
        <v>0.24195900000000001</v>
      </c>
      <c r="I12" s="395">
        <v>1.209795E-2</v>
      </c>
      <c r="J12" s="395">
        <v>57609.28571428571</v>
      </c>
      <c r="K12" s="395" t="s">
        <v>253</v>
      </c>
      <c r="L12" s="395" t="s">
        <v>253</v>
      </c>
      <c r="M12" s="397">
        <v>31007653.41</v>
      </c>
      <c r="N12" s="395">
        <v>37942.769999999997</v>
      </c>
      <c r="O12" s="395">
        <v>36037.71</v>
      </c>
      <c r="P12" s="395">
        <v>36473.39</v>
      </c>
    </row>
    <row r="13" spans="1:16" s="152" customFormat="1">
      <c r="A13" s="333">
        <v>45231</v>
      </c>
      <c r="B13" s="395">
        <v>279</v>
      </c>
      <c r="C13" s="395">
        <v>1709</v>
      </c>
      <c r="D13" s="395">
        <v>1</v>
      </c>
      <c r="E13" s="395">
        <v>21</v>
      </c>
      <c r="F13" s="395">
        <v>1E-4</v>
      </c>
      <c r="G13" s="395">
        <v>0.21500000000000002</v>
      </c>
      <c r="H13" s="395">
        <v>0.15958175000000002</v>
      </c>
      <c r="I13" s="395">
        <v>7.5991309523809536E-3</v>
      </c>
      <c r="J13" s="395">
        <v>159581.75000000003</v>
      </c>
      <c r="K13" s="395" t="s">
        <v>253</v>
      </c>
      <c r="L13" s="395" t="s">
        <v>253</v>
      </c>
      <c r="M13" s="397">
        <v>33283079.59</v>
      </c>
      <c r="N13" s="395">
        <v>38316.47</v>
      </c>
      <c r="O13" s="395">
        <v>36304.04</v>
      </c>
      <c r="P13" s="395">
        <v>38316.47</v>
      </c>
    </row>
    <row r="14" spans="1:16" s="152" customFormat="1">
      <c r="A14" s="333">
        <v>45261</v>
      </c>
      <c r="B14" s="395">
        <v>278</v>
      </c>
      <c r="C14" s="395">
        <v>1709</v>
      </c>
      <c r="D14" s="395">
        <v>1</v>
      </c>
      <c r="E14" s="395">
        <v>20</v>
      </c>
      <c r="F14" s="395">
        <v>2.0000000000000002E-5</v>
      </c>
      <c r="G14" s="395">
        <v>4.1320000000000003E-2</v>
      </c>
      <c r="H14" s="395">
        <v>6.6112000000000004E-2</v>
      </c>
      <c r="I14" s="395">
        <v>3.3056000000000001E-3</v>
      </c>
      <c r="J14" s="395">
        <v>330560</v>
      </c>
      <c r="K14" s="395" t="s">
        <v>253</v>
      </c>
      <c r="L14" s="395" t="s">
        <v>253</v>
      </c>
      <c r="M14" s="397">
        <v>36233515.619999997</v>
      </c>
      <c r="N14" s="395">
        <v>41525.67</v>
      </c>
      <c r="O14" s="395">
        <v>38573.32</v>
      </c>
      <c r="P14" s="395">
        <v>41434.61</v>
      </c>
    </row>
    <row r="15" spans="1:16" s="152" customFormat="1">
      <c r="A15" s="333">
        <v>45292</v>
      </c>
      <c r="B15" s="395">
        <v>278</v>
      </c>
      <c r="C15" s="395">
        <v>1706</v>
      </c>
      <c r="D15" s="395">
        <v>4</v>
      </c>
      <c r="E15" s="395">
        <v>22</v>
      </c>
      <c r="F15" s="395">
        <v>2.9E-4</v>
      </c>
      <c r="G15" s="395">
        <v>0.68</v>
      </c>
      <c r="H15" s="395">
        <v>0.50125199999999992</v>
      </c>
      <c r="I15" s="395">
        <v>0.02</v>
      </c>
      <c r="J15" s="395">
        <v>172846</v>
      </c>
      <c r="K15" s="395" t="s">
        <v>253</v>
      </c>
      <c r="L15" s="395" t="s">
        <v>253</v>
      </c>
      <c r="M15" s="397">
        <v>37644645.159999996</v>
      </c>
      <c r="N15" s="395">
        <v>41269.730000000003</v>
      </c>
      <c r="O15" s="395">
        <v>40875.800000000003</v>
      </c>
      <c r="P15" s="395">
        <v>41269.730000000003</v>
      </c>
    </row>
    <row r="16" spans="1:16" s="152" customFormat="1">
      <c r="A16" s="333">
        <v>45323</v>
      </c>
      <c r="B16" s="1242">
        <v>267</v>
      </c>
      <c r="C16" s="1242">
        <v>1705</v>
      </c>
      <c r="D16" s="1242">
        <v>2</v>
      </c>
      <c r="E16" s="1242">
        <v>21</v>
      </c>
      <c r="F16" s="1242">
        <v>8.4000000000000003E-4</v>
      </c>
      <c r="G16" s="1242">
        <v>14.46</v>
      </c>
      <c r="H16" s="1242">
        <v>22.666740399999995</v>
      </c>
      <c r="I16" s="1242">
        <v>1.08</v>
      </c>
      <c r="J16" s="1242">
        <v>2698421</v>
      </c>
      <c r="K16" s="1242" t="s">
        <v>253</v>
      </c>
      <c r="L16" s="1242" t="s">
        <v>253</v>
      </c>
      <c r="M16" s="1243">
        <v>38506765.43</v>
      </c>
      <c r="N16" s="1242">
        <v>41802.339999999997</v>
      </c>
      <c r="O16" s="1242">
        <v>41699.24</v>
      </c>
      <c r="P16" s="1242">
        <v>41802.339999999997</v>
      </c>
    </row>
    <row r="17" spans="1:17" s="152" customFormat="1">
      <c r="A17" s="333">
        <v>45352</v>
      </c>
      <c r="B17" s="395"/>
      <c r="C17" s="395"/>
      <c r="D17" s="395"/>
      <c r="E17" s="395"/>
      <c r="F17" s="395"/>
      <c r="G17" s="395"/>
      <c r="H17" s="395"/>
      <c r="I17" s="395"/>
      <c r="J17" s="395"/>
      <c r="K17" s="395"/>
      <c r="L17" s="395"/>
      <c r="M17" s="397"/>
      <c r="N17" s="395"/>
      <c r="O17" s="395"/>
      <c r="P17" s="395"/>
    </row>
    <row r="18" spans="1:17" s="152" customFormat="1">
      <c r="A18" s="225"/>
      <c r="B18" s="226"/>
      <c r="C18" s="226"/>
      <c r="D18" s="226"/>
      <c r="E18" s="226"/>
      <c r="F18" s="226"/>
      <c r="G18" s="226"/>
      <c r="H18" s="226"/>
      <c r="I18" s="226"/>
      <c r="J18" s="226"/>
      <c r="K18" s="226"/>
      <c r="L18" s="226"/>
      <c r="M18" s="231"/>
      <c r="N18" s="226"/>
      <c r="O18" s="226"/>
      <c r="P18" s="226"/>
    </row>
    <row r="19" spans="1:17" s="152" customFormat="1">
      <c r="A19" s="152" t="s">
        <v>306</v>
      </c>
      <c r="B19" s="226"/>
      <c r="C19" s="226"/>
      <c r="D19" s="226"/>
      <c r="E19" s="226"/>
      <c r="F19" s="226"/>
      <c r="G19" s="226"/>
      <c r="H19" s="226"/>
      <c r="I19" s="226"/>
      <c r="J19" s="226"/>
      <c r="K19" s="226"/>
      <c r="L19" s="226"/>
      <c r="M19" s="226"/>
      <c r="N19" s="226"/>
      <c r="O19" s="226"/>
      <c r="P19" s="226"/>
      <c r="Q19" s="226"/>
    </row>
    <row r="20" spans="1:17" s="152" customFormat="1">
      <c r="A20" s="225" t="s">
        <v>307</v>
      </c>
      <c r="B20" s="226"/>
      <c r="C20" s="226"/>
      <c r="D20" s="226"/>
      <c r="E20" s="226"/>
      <c r="F20" s="226"/>
      <c r="G20" s="226"/>
      <c r="H20" s="226"/>
      <c r="I20" s="226"/>
      <c r="J20" s="226"/>
      <c r="K20" s="226"/>
      <c r="L20" s="226"/>
      <c r="M20" s="226"/>
      <c r="N20" s="226"/>
      <c r="O20" s="226"/>
      <c r="P20" s="226"/>
      <c r="Q20" s="226"/>
    </row>
    <row r="21" spans="1:17" s="152" customFormat="1">
      <c r="A21" s="1589" t="s">
        <v>1226</v>
      </c>
      <c r="B21" s="1589"/>
      <c r="C21" s="1589"/>
      <c r="D21" s="1589"/>
      <c r="E21" s="1589"/>
      <c r="F21" s="1589"/>
      <c r="G21" s="1589"/>
      <c r="H21" s="1589"/>
      <c r="I21" s="1589"/>
      <c r="J21" s="1589"/>
      <c r="K21" s="1589"/>
      <c r="L21" s="1589"/>
      <c r="M21" s="1589"/>
      <c r="N21" s="1589"/>
      <c r="O21" s="1589"/>
      <c r="P21" s="1589"/>
      <c r="Q21" s="1589"/>
    </row>
    <row r="22" spans="1:17" s="152" customFormat="1">
      <c r="A22" s="1589" t="s">
        <v>308</v>
      </c>
      <c r="B22" s="1589"/>
      <c r="C22" s="1589"/>
      <c r="D22" s="1589"/>
      <c r="E22" s="1589"/>
      <c r="F22" s="1589"/>
      <c r="G22" s="1589"/>
      <c r="H22" s="1589"/>
      <c r="I22" s="1589"/>
      <c r="J22" s="1589"/>
      <c r="K22" s="1589"/>
      <c r="L22" s="1589"/>
      <c r="M22" s="1589"/>
      <c r="N22" s="1589"/>
      <c r="O22" s="1589"/>
      <c r="P22" s="1589"/>
      <c r="Q22" s="1589"/>
    </row>
    <row r="23" spans="1:17">
      <c r="G23" s="237"/>
      <c r="I23" s="168"/>
      <c r="J23" s="400"/>
    </row>
    <row r="24" spans="1:17">
      <c r="I24" s="168"/>
      <c r="J24" s="400"/>
    </row>
    <row r="25" spans="1:17">
      <c r="I25" s="168"/>
      <c r="J25" s="400"/>
    </row>
    <row r="26" spans="1:17">
      <c r="I26" s="168"/>
      <c r="J26" s="400"/>
    </row>
    <row r="27" spans="1:17">
      <c r="I27" s="168"/>
      <c r="J27" s="400"/>
    </row>
  </sheetData>
  <mergeCells count="16">
    <mergeCell ref="A21:Q21"/>
    <mergeCell ref="A22:Q22"/>
    <mergeCell ref="E2:E3"/>
    <mergeCell ref="J2:J3"/>
    <mergeCell ref="M2:M3"/>
    <mergeCell ref="N2:P2"/>
    <mergeCell ref="F2:F3"/>
    <mergeCell ref="G2:G3"/>
    <mergeCell ref="H2:H3"/>
    <mergeCell ref="I2:I3"/>
    <mergeCell ref="K2:K3"/>
    <mergeCell ref="L2:L3"/>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115" zoomScaleNormal="115" workbookViewId="0">
      <selection activeCell="B18" sqref="B18"/>
    </sheetView>
  </sheetViews>
  <sheetFormatPr defaultColWidth="9.140625" defaultRowHeight="15"/>
  <cols>
    <col min="1" max="1" width="6.42578125" style="151" bestFit="1" customWidth="1"/>
    <col min="2" max="2" width="36.42578125" style="151" bestFit="1" customWidth="1"/>
    <col min="3" max="8" width="13.5703125" style="151" bestFit="1" customWidth="1"/>
    <col min="9" max="16384" width="9.140625" style="151"/>
  </cols>
  <sheetData>
    <row r="1" spans="1:8" ht="20.25" customHeight="1">
      <c r="A1" s="597" t="s">
        <v>309</v>
      </c>
      <c r="B1" s="598"/>
      <c r="C1" s="598"/>
      <c r="D1" s="598"/>
      <c r="E1" s="598"/>
      <c r="F1" s="598"/>
      <c r="G1" s="598"/>
      <c r="H1" s="598"/>
    </row>
    <row r="2" spans="1:8" s="152" customFormat="1" ht="19.5" customHeight="1">
      <c r="A2" s="1626" t="s">
        <v>310</v>
      </c>
      <c r="B2" s="1627"/>
      <c r="C2" s="1627"/>
      <c r="D2" s="1627"/>
      <c r="E2" s="1627"/>
      <c r="F2" s="1627"/>
      <c r="G2" s="1627"/>
      <c r="H2" s="1628"/>
    </row>
    <row r="3" spans="1:8" s="152" customFormat="1" ht="15" customHeight="1">
      <c r="A3" s="1601" t="s">
        <v>311</v>
      </c>
      <c r="B3" s="1601" t="s">
        <v>312</v>
      </c>
      <c r="C3" s="1595" t="s">
        <v>75</v>
      </c>
      <c r="D3" s="1603"/>
      <c r="E3" s="1595" t="s">
        <v>76</v>
      </c>
      <c r="F3" s="1603"/>
      <c r="G3" s="1630" t="s">
        <v>313</v>
      </c>
      <c r="H3" s="1631"/>
    </row>
    <row r="4" spans="1:8" s="152" customFormat="1" ht="15" customHeight="1">
      <c r="A4" s="1629"/>
      <c r="B4" s="1629"/>
      <c r="C4" s="1245" t="s">
        <v>74</v>
      </c>
      <c r="D4" s="1244" t="s">
        <v>1385</v>
      </c>
      <c r="E4" s="1245" t="s">
        <v>74</v>
      </c>
      <c r="F4" s="1244" t="s">
        <v>1385</v>
      </c>
      <c r="G4" s="1245" t="s">
        <v>74</v>
      </c>
      <c r="H4" s="1244" t="s">
        <v>1385</v>
      </c>
    </row>
    <row r="5" spans="1:8" s="152" customFormat="1" ht="15" customHeight="1">
      <c r="A5" s="599">
        <v>1</v>
      </c>
      <c r="B5" s="600" t="s">
        <v>314</v>
      </c>
      <c r="C5" s="1246">
        <v>23.600322070250257</v>
      </c>
      <c r="D5" s="1246">
        <v>23.926935417964113</v>
      </c>
      <c r="E5" s="1246">
        <v>14.46</v>
      </c>
      <c r="F5" s="1247">
        <v>16.02</v>
      </c>
      <c r="G5" s="1247">
        <v>0</v>
      </c>
      <c r="H5" s="1246">
        <v>0</v>
      </c>
    </row>
    <row r="6" spans="1:8" s="152" customFormat="1" ht="15" customHeight="1">
      <c r="A6" s="599">
        <v>2</v>
      </c>
      <c r="B6" s="600" t="s">
        <v>315</v>
      </c>
      <c r="C6" s="1246">
        <v>0.17724604853652381</v>
      </c>
      <c r="D6" s="1246">
        <v>0.14438340100168784</v>
      </c>
      <c r="E6" s="1246">
        <v>1.78</v>
      </c>
      <c r="F6" s="1247">
        <v>2.02</v>
      </c>
      <c r="G6" s="1247">
        <v>0</v>
      </c>
      <c r="H6" s="1246">
        <v>0</v>
      </c>
    </row>
    <row r="7" spans="1:8" s="152" customFormat="1" ht="15" customHeight="1">
      <c r="A7" s="599">
        <v>3</v>
      </c>
      <c r="B7" s="600" t="s">
        <v>316</v>
      </c>
      <c r="C7" s="1246">
        <v>0.32533881135772358</v>
      </c>
      <c r="D7" s="1246">
        <v>0.26599524829423371</v>
      </c>
      <c r="E7" s="1246">
        <v>0.12</v>
      </c>
      <c r="F7" s="1247">
        <v>0.11</v>
      </c>
      <c r="G7" s="1247">
        <v>0</v>
      </c>
      <c r="H7" s="1246">
        <v>0</v>
      </c>
    </row>
    <row r="8" spans="1:8" s="152" customFormat="1" ht="15" customHeight="1">
      <c r="A8" s="599">
        <v>4</v>
      </c>
      <c r="B8" s="600" t="s">
        <v>317</v>
      </c>
      <c r="C8" s="1246">
        <v>4.1643113923138511E-3</v>
      </c>
      <c r="D8" s="1246">
        <v>2.0479863175498153E-3</v>
      </c>
      <c r="E8" s="1246">
        <v>0</v>
      </c>
      <c r="F8" s="1247">
        <v>0</v>
      </c>
      <c r="G8" s="1247">
        <v>0</v>
      </c>
      <c r="H8" s="1246">
        <v>0</v>
      </c>
    </row>
    <row r="9" spans="1:8" s="152" customFormat="1" ht="15" customHeight="1">
      <c r="A9" s="599">
        <v>5</v>
      </c>
      <c r="B9" s="600" t="s">
        <v>318</v>
      </c>
      <c r="C9" s="1246">
        <v>0.28179741050283685</v>
      </c>
      <c r="D9" s="1246">
        <v>0.25229922891618789</v>
      </c>
      <c r="E9" s="1246">
        <v>0.64</v>
      </c>
      <c r="F9" s="1247">
        <v>0.82</v>
      </c>
      <c r="G9" s="1247">
        <v>0</v>
      </c>
      <c r="H9" s="1246">
        <v>0</v>
      </c>
    </row>
    <row r="10" spans="1:8" s="152" customFormat="1" ht="15" customHeight="1">
      <c r="A10" s="599">
        <v>6</v>
      </c>
      <c r="B10" s="600" t="s">
        <v>319</v>
      </c>
      <c r="C10" s="1246">
        <v>3.2194427351180652E-2</v>
      </c>
      <c r="D10" s="1246">
        <v>2.5278142708154362E-2</v>
      </c>
      <c r="E10" s="1246">
        <v>0.32</v>
      </c>
      <c r="F10" s="1247">
        <v>0.3</v>
      </c>
      <c r="G10" s="1247">
        <v>0</v>
      </c>
      <c r="H10" s="1246">
        <v>0</v>
      </c>
    </row>
    <row r="11" spans="1:8" s="152" customFormat="1" ht="15" customHeight="1">
      <c r="A11" s="599">
        <v>7</v>
      </c>
      <c r="B11" s="600" t="s">
        <v>320</v>
      </c>
      <c r="C11" s="1246">
        <v>1.4483686779153085E-2</v>
      </c>
      <c r="D11" s="1246">
        <v>1.5510901440418064E-2</v>
      </c>
      <c r="E11" s="1246">
        <v>0.05</v>
      </c>
      <c r="F11" s="1247">
        <v>0.04</v>
      </c>
      <c r="G11" s="1247">
        <v>0</v>
      </c>
      <c r="H11" s="1246">
        <v>0</v>
      </c>
    </row>
    <row r="12" spans="1:8" s="152" customFormat="1" ht="15" customHeight="1">
      <c r="A12" s="599">
        <v>8</v>
      </c>
      <c r="B12" s="600" t="s">
        <v>321</v>
      </c>
      <c r="C12" s="1246">
        <v>1.1560465932976718</v>
      </c>
      <c r="D12" s="1246">
        <v>1.1195601973239562</v>
      </c>
      <c r="E12" s="1246">
        <v>2.69</v>
      </c>
      <c r="F12" s="1247">
        <v>2.46</v>
      </c>
      <c r="G12" s="1247">
        <v>50.388599503494106</v>
      </c>
      <c r="H12" s="1246">
        <v>52.328021103554875</v>
      </c>
    </row>
    <row r="13" spans="1:8" s="152" customFormat="1" ht="15" customHeight="1">
      <c r="A13" s="599">
        <v>9</v>
      </c>
      <c r="B13" s="600" t="s">
        <v>322</v>
      </c>
      <c r="C13" s="1246">
        <v>2.8830905911052827E-2</v>
      </c>
      <c r="D13" s="1246">
        <v>2.4720110298527932E-2</v>
      </c>
      <c r="E13" s="1246">
        <v>0</v>
      </c>
      <c r="F13" s="1247">
        <v>0</v>
      </c>
      <c r="G13" s="1247">
        <v>0</v>
      </c>
      <c r="H13" s="1246">
        <v>0</v>
      </c>
    </row>
    <row r="14" spans="1:8" s="152" customFormat="1" ht="15" customHeight="1">
      <c r="A14" s="599">
        <v>10</v>
      </c>
      <c r="B14" s="600" t="s">
        <v>323</v>
      </c>
      <c r="C14" s="1246">
        <v>0.13237743244803188</v>
      </c>
      <c r="D14" s="1246">
        <v>0.1097223411405433</v>
      </c>
      <c r="E14" s="1246">
        <v>2.76</v>
      </c>
      <c r="F14" s="1247">
        <v>2.76</v>
      </c>
      <c r="G14" s="1247">
        <v>0</v>
      </c>
      <c r="H14" s="1246">
        <v>0</v>
      </c>
    </row>
    <row r="15" spans="1:8" s="152" customFormat="1" ht="15" customHeight="1">
      <c r="A15" s="599">
        <v>11</v>
      </c>
      <c r="B15" s="600" t="s">
        <v>324</v>
      </c>
      <c r="C15" s="1246">
        <v>0.28162399741219069</v>
      </c>
      <c r="D15" s="1246">
        <v>0.26393711494711503</v>
      </c>
      <c r="E15" s="1246">
        <v>0.23</v>
      </c>
      <c r="F15" s="1247">
        <v>0.26</v>
      </c>
      <c r="G15" s="1247">
        <v>0</v>
      </c>
      <c r="H15" s="1246">
        <v>0</v>
      </c>
    </row>
    <row r="16" spans="1:8" s="152" customFormat="1" ht="15" customHeight="1">
      <c r="A16" s="599">
        <v>12</v>
      </c>
      <c r="B16" s="600" t="s">
        <v>325</v>
      </c>
      <c r="C16" s="1246">
        <v>0.38065650616313307</v>
      </c>
      <c r="D16" s="1246">
        <v>0.3490059276048546</v>
      </c>
      <c r="E16" s="1246">
        <v>0.2</v>
      </c>
      <c r="F16" s="1247">
        <v>0.21</v>
      </c>
      <c r="G16" s="1247">
        <v>0</v>
      </c>
      <c r="H16" s="1246">
        <v>0</v>
      </c>
    </row>
    <row r="17" spans="1:17" s="152" customFormat="1" ht="15" customHeight="1">
      <c r="A17" s="599">
        <v>13</v>
      </c>
      <c r="B17" s="600" t="s">
        <v>326</v>
      </c>
      <c r="C17" s="1246">
        <v>0.1000257037420994</v>
      </c>
      <c r="D17" s="1246">
        <v>8.0131347905522649E-2</v>
      </c>
      <c r="E17" s="1246">
        <v>0.5</v>
      </c>
      <c r="F17" s="1247">
        <v>0.21</v>
      </c>
      <c r="G17" s="1247">
        <v>0</v>
      </c>
      <c r="H17" s="1246">
        <v>0</v>
      </c>
    </row>
    <row r="18" spans="1:17" s="152" customFormat="1" ht="15" customHeight="1">
      <c r="A18" s="599">
        <v>14</v>
      </c>
      <c r="B18" s="600" t="s">
        <v>327</v>
      </c>
      <c r="C18" s="1246">
        <v>2.4615196666021562</v>
      </c>
      <c r="D18" s="1246">
        <v>2.0974804291113953</v>
      </c>
      <c r="E18" s="1246">
        <v>1.84</v>
      </c>
      <c r="F18" s="1247">
        <v>1.62</v>
      </c>
      <c r="G18" s="1247">
        <v>45.083088815960991</v>
      </c>
      <c r="H18" s="1246">
        <v>45.496175533029003</v>
      </c>
    </row>
    <row r="19" spans="1:17" s="152" customFormat="1" ht="15" customHeight="1">
      <c r="A19" s="599">
        <v>15</v>
      </c>
      <c r="B19" s="600" t="s">
        <v>328</v>
      </c>
      <c r="C19" s="1246">
        <v>0.10731018702211481</v>
      </c>
      <c r="D19" s="1246">
        <v>0.12279246822447382</v>
      </c>
      <c r="E19" s="1246">
        <v>0.04</v>
      </c>
      <c r="F19" s="1247">
        <v>0.04</v>
      </c>
      <c r="G19" s="1247">
        <v>0</v>
      </c>
      <c r="H19" s="1246">
        <v>0</v>
      </c>
    </row>
    <row r="20" spans="1:17" s="152" customFormat="1" ht="15" customHeight="1">
      <c r="A20" s="599">
        <v>16</v>
      </c>
      <c r="B20" s="600" t="s">
        <v>329</v>
      </c>
      <c r="C20" s="1246">
        <v>7.5088358254189495E-3</v>
      </c>
      <c r="D20" s="1246">
        <v>8.1646597303707078E-3</v>
      </c>
      <c r="E20" s="1246">
        <v>0</v>
      </c>
      <c r="F20" s="1247">
        <v>0</v>
      </c>
      <c r="G20" s="1247">
        <v>0</v>
      </c>
      <c r="H20" s="1246">
        <v>0</v>
      </c>
    </row>
    <row r="21" spans="1:17" s="152" customFormat="1" ht="15" customHeight="1">
      <c r="A21" s="599">
        <v>17</v>
      </c>
      <c r="B21" s="600" t="s">
        <v>330</v>
      </c>
      <c r="C21" s="1246">
        <v>36.304334225571452</v>
      </c>
      <c r="D21" s="1246">
        <v>36.986749777137668</v>
      </c>
      <c r="E21" s="1246">
        <v>65.19</v>
      </c>
      <c r="F21" s="1247">
        <v>64.22</v>
      </c>
      <c r="G21" s="1247">
        <v>1.6389998417905265E-2</v>
      </c>
      <c r="H21" s="1246">
        <v>0</v>
      </c>
    </row>
    <row r="22" spans="1:17" s="152" customFormat="1" ht="15" customHeight="1">
      <c r="A22" s="599">
        <v>18</v>
      </c>
      <c r="B22" s="600" t="s">
        <v>331</v>
      </c>
      <c r="C22" s="1246">
        <v>1.3237272982063392E-2</v>
      </c>
      <c r="D22" s="1246">
        <v>1.0504615533525339E-2</v>
      </c>
      <c r="E22" s="1246">
        <v>0</v>
      </c>
      <c r="F22" s="1247">
        <v>0</v>
      </c>
      <c r="G22" s="1247">
        <v>0</v>
      </c>
      <c r="H22" s="1246">
        <v>0</v>
      </c>
    </row>
    <row r="23" spans="1:17" s="152" customFormat="1" ht="15" customHeight="1">
      <c r="A23" s="599">
        <v>19</v>
      </c>
      <c r="B23" s="600" t="s">
        <v>332</v>
      </c>
      <c r="C23" s="1246">
        <v>0.25460916145448959</v>
      </c>
      <c r="D23" s="1246">
        <v>0.25167121617336996</v>
      </c>
      <c r="E23" s="1246">
        <v>0.42</v>
      </c>
      <c r="F23" s="1247">
        <v>0.43</v>
      </c>
      <c r="G23" s="1247">
        <v>0</v>
      </c>
      <c r="H23" s="1246">
        <v>0</v>
      </c>
    </row>
    <row r="24" spans="1:17" s="152" customFormat="1" ht="15" customHeight="1">
      <c r="A24" s="599">
        <v>20</v>
      </c>
      <c r="B24" s="600" t="s">
        <v>333</v>
      </c>
      <c r="C24" s="1246">
        <v>1.4137143400312369</v>
      </c>
      <c r="D24" s="1246">
        <v>1.1405564668751562</v>
      </c>
      <c r="E24" s="1246">
        <v>1.5</v>
      </c>
      <c r="F24" s="1247">
        <v>0.85</v>
      </c>
      <c r="G24" s="1247">
        <v>0</v>
      </c>
      <c r="H24" s="1246">
        <v>0</v>
      </c>
    </row>
    <row r="25" spans="1:17" s="152" customFormat="1" ht="15" customHeight="1">
      <c r="A25" s="599">
        <v>21</v>
      </c>
      <c r="B25" s="600" t="s">
        <v>334</v>
      </c>
      <c r="C25" s="1246">
        <v>32.922658405366903</v>
      </c>
      <c r="D25" s="1246">
        <v>32.802553001351178</v>
      </c>
      <c r="E25" s="1246">
        <v>7.26</v>
      </c>
      <c r="F25" s="1247">
        <v>7.63</v>
      </c>
      <c r="G25" s="1247">
        <v>4.5119216821270083</v>
      </c>
      <c r="H25" s="1246">
        <v>2.1758033634161178</v>
      </c>
    </row>
    <row r="26" spans="1:17" s="152" customFormat="1" ht="13.5" customHeight="1">
      <c r="A26" s="600"/>
      <c r="B26" s="600" t="s">
        <v>98</v>
      </c>
      <c r="C26" s="1248">
        <v>100</v>
      </c>
      <c r="D26" s="1248">
        <v>100</v>
      </c>
      <c r="E26" s="1248">
        <v>100</v>
      </c>
      <c r="F26" s="1249">
        <v>100</v>
      </c>
      <c r="G26" s="1249">
        <v>100</v>
      </c>
      <c r="H26" s="1248">
        <v>100</v>
      </c>
    </row>
    <row r="27" spans="1:17" s="152" customFormat="1" ht="13.5" customHeight="1">
      <c r="A27" s="225"/>
      <c r="B27" s="225"/>
      <c r="C27" s="238"/>
      <c r="D27" s="238"/>
      <c r="E27" s="238"/>
      <c r="F27" s="239"/>
      <c r="G27" s="239"/>
      <c r="H27" s="238"/>
    </row>
    <row r="28" spans="1:17" s="152" customFormat="1" ht="14.25" customHeight="1">
      <c r="A28" s="1624" t="s">
        <v>83</v>
      </c>
      <c r="B28" s="1624"/>
      <c r="C28" s="1624"/>
      <c r="D28" s="1624"/>
      <c r="E28" s="1624"/>
      <c r="F28" s="1624"/>
      <c r="G28" s="1624"/>
      <c r="H28" s="1624"/>
    </row>
    <row r="29" spans="1:17" s="152" customFormat="1" ht="35.25" customHeight="1">
      <c r="A29" s="1625" t="s">
        <v>335</v>
      </c>
      <c r="B29" s="1625"/>
      <c r="C29" s="1625"/>
      <c r="D29" s="1625"/>
      <c r="E29" s="1625"/>
      <c r="F29" s="1625"/>
      <c r="G29" s="1625"/>
      <c r="H29" s="1625"/>
    </row>
    <row r="30" spans="1:17" s="152" customFormat="1" ht="18" customHeight="1">
      <c r="A30" s="1589" t="s">
        <v>1309</v>
      </c>
      <c r="B30" s="1589"/>
      <c r="C30" s="1589"/>
      <c r="D30" s="1589"/>
      <c r="E30" s="1589"/>
      <c r="F30" s="1589"/>
      <c r="G30" s="1589"/>
      <c r="H30" s="1589"/>
      <c r="I30" s="1589"/>
      <c r="J30" s="1589"/>
      <c r="K30" s="1589"/>
      <c r="L30" s="1589"/>
      <c r="M30" s="1589"/>
      <c r="N30" s="1589"/>
      <c r="O30" s="1589"/>
      <c r="P30" s="1589"/>
      <c r="Q30" s="1589"/>
    </row>
    <row r="31" spans="1:17" s="152" customFormat="1" ht="13.5" customHeight="1">
      <c r="A31" s="1624" t="s">
        <v>197</v>
      </c>
      <c r="B31" s="1624"/>
      <c r="C31" s="1624"/>
      <c r="D31" s="1624"/>
      <c r="E31" s="1624"/>
      <c r="F31" s="1624"/>
      <c r="G31" s="1624"/>
      <c r="H31" s="1624"/>
    </row>
  </sheetData>
  <mergeCells count="10">
    <mergeCell ref="A28:H28"/>
    <mergeCell ref="A29:H29"/>
    <mergeCell ref="A31:H31"/>
    <mergeCell ref="A2:H2"/>
    <mergeCell ref="A3:A4"/>
    <mergeCell ref="B3:B4"/>
    <mergeCell ref="C3:D3"/>
    <mergeCell ref="E3:F3"/>
    <mergeCell ref="G3:H3"/>
    <mergeCell ref="A30:Q30"/>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A22" sqref="A22"/>
    </sheetView>
  </sheetViews>
  <sheetFormatPr defaultColWidth="9.140625" defaultRowHeight="15"/>
  <cols>
    <col min="1" max="6" width="14.5703125" style="151" bestFit="1" customWidth="1"/>
    <col min="7" max="7" width="5.42578125" style="151" bestFit="1" customWidth="1"/>
    <col min="8" max="16384" width="9.140625" style="151"/>
  </cols>
  <sheetData>
    <row r="1" spans="1:9">
      <c r="A1" s="584" t="s">
        <v>19</v>
      </c>
      <c r="B1" s="584"/>
      <c r="C1" s="584"/>
      <c r="D1" s="584"/>
      <c r="E1" s="584"/>
      <c r="F1" s="584"/>
    </row>
    <row r="2" spans="1:9" s="152" customFormat="1" ht="18" customHeight="1">
      <c r="A2" s="1601" t="s">
        <v>119</v>
      </c>
      <c r="B2" s="1626" t="s">
        <v>336</v>
      </c>
      <c r="C2" s="1627"/>
      <c r="D2" s="1627"/>
      <c r="E2" s="1627"/>
      <c r="F2" s="1628"/>
    </row>
    <row r="3" spans="1:9" s="152" customFormat="1" ht="18" customHeight="1">
      <c r="A3" s="1629"/>
      <c r="B3" s="583" t="s">
        <v>337</v>
      </c>
      <c r="C3" s="583" t="s">
        <v>338</v>
      </c>
      <c r="D3" s="583" t="s">
        <v>82</v>
      </c>
      <c r="E3" s="583" t="s">
        <v>339</v>
      </c>
      <c r="F3" s="583" t="s">
        <v>334</v>
      </c>
    </row>
    <row r="4" spans="1:9" s="158" customFormat="1" ht="18" customHeight="1">
      <c r="A4" s="582" t="s">
        <v>73</v>
      </c>
      <c r="B4" s="851">
        <v>33.210037587999999</v>
      </c>
      <c r="C4" s="851">
        <v>15.498663737999999</v>
      </c>
      <c r="D4" s="851">
        <v>2.1909892119999999</v>
      </c>
      <c r="E4" s="851">
        <v>2.0143699000000001E-2</v>
      </c>
      <c r="F4" s="851">
        <v>49.080165762</v>
      </c>
    </row>
    <row r="5" spans="1:9" s="158" customFormat="1" ht="18" customHeight="1">
      <c r="A5" s="590" t="s">
        <v>74</v>
      </c>
      <c r="B5" s="852">
        <v>35.22249942426685</v>
      </c>
      <c r="C5" s="852">
        <v>11.775798059120389</v>
      </c>
      <c r="D5" s="852">
        <v>2.9446436734141908</v>
      </c>
      <c r="E5" s="852">
        <v>0.11898350776450863</v>
      </c>
      <c r="F5" s="852">
        <v>49.938075335434064</v>
      </c>
      <c r="G5" s="240"/>
    </row>
    <row r="6" spans="1:9" s="152" customFormat="1" ht="18" customHeight="1">
      <c r="A6" s="333">
        <v>45017</v>
      </c>
      <c r="B6" s="401">
        <v>37.540033154856225</v>
      </c>
      <c r="C6" s="401">
        <v>9.0351303242166789</v>
      </c>
      <c r="D6" s="401">
        <v>3.4915179399163048</v>
      </c>
      <c r="E6" s="401">
        <v>0.14118478159798142</v>
      </c>
      <c r="F6" s="401">
        <v>49.792133799412788</v>
      </c>
    </row>
    <row r="7" spans="1:9" s="152" customFormat="1" ht="18" customHeight="1">
      <c r="A7" s="333">
        <v>45047</v>
      </c>
      <c r="B7" s="401">
        <v>37.290727287045236</v>
      </c>
      <c r="C7" s="401">
        <v>8.49001760497252</v>
      </c>
      <c r="D7" s="401">
        <v>3.1725729045983893</v>
      </c>
      <c r="E7" s="401">
        <v>9.3148493592823435E-3</v>
      </c>
      <c r="F7" s="401">
        <v>51.037367354024589</v>
      </c>
    </row>
    <row r="8" spans="1:9" s="152" customFormat="1" ht="18" customHeight="1">
      <c r="A8" s="333">
        <v>45078</v>
      </c>
      <c r="B8" s="401">
        <v>31.07908090923295</v>
      </c>
      <c r="C8" s="401">
        <v>17.753500809256042</v>
      </c>
      <c r="D8" s="401">
        <v>4.0985782765967995</v>
      </c>
      <c r="E8" s="401">
        <v>1.3792529198881466E-2</v>
      </c>
      <c r="F8" s="401">
        <v>47.055047475715341</v>
      </c>
    </row>
    <row r="9" spans="1:9" s="152" customFormat="1" ht="18" customHeight="1">
      <c r="A9" s="333">
        <v>45108</v>
      </c>
      <c r="B9" s="401">
        <v>37.351464428646871</v>
      </c>
      <c r="C9" s="401">
        <v>5.0815238410891421</v>
      </c>
      <c r="D9" s="401">
        <v>2.7508622531897124</v>
      </c>
      <c r="E9" s="401">
        <v>1.0769283125558108E-2</v>
      </c>
      <c r="F9" s="401">
        <v>54.805380193948736</v>
      </c>
    </row>
    <row r="10" spans="1:9" s="152" customFormat="1" ht="18" customHeight="1">
      <c r="A10" s="333">
        <v>45139</v>
      </c>
      <c r="B10" s="401">
        <v>29.491765808745768</v>
      </c>
      <c r="C10" s="401">
        <v>19.482591707070089</v>
      </c>
      <c r="D10" s="401">
        <v>2.8801136483688823</v>
      </c>
      <c r="E10" s="401">
        <v>3.2402133588371587E-2</v>
      </c>
      <c r="F10" s="401">
        <v>48.113126702226879</v>
      </c>
    </row>
    <row r="11" spans="1:9" s="152" customFormat="1" ht="13.5" customHeight="1">
      <c r="A11" s="333">
        <v>45170</v>
      </c>
      <c r="B11" s="401">
        <v>65.651089655599577</v>
      </c>
      <c r="C11" s="401">
        <v>2.3177122920296616</v>
      </c>
      <c r="D11" s="401">
        <v>0</v>
      </c>
      <c r="E11" s="401">
        <v>0</v>
      </c>
      <c r="F11" s="401">
        <v>32.031198052370783</v>
      </c>
    </row>
    <row r="12" spans="1:9" s="152" customFormat="1">
      <c r="A12" s="333">
        <v>45200</v>
      </c>
      <c r="B12" s="401">
        <v>36.828727055353824</v>
      </c>
      <c r="C12" s="401">
        <v>9.0937884185558548</v>
      </c>
      <c r="D12" s="401">
        <v>2.1023504717982813</v>
      </c>
      <c r="E12" s="401">
        <v>2.6688788134573625E-2</v>
      </c>
      <c r="F12" s="401">
        <v>51.948445266157464</v>
      </c>
    </row>
    <row r="13" spans="1:9" s="152" customFormat="1" ht="13.5" customHeight="1">
      <c r="A13" s="333">
        <v>45231</v>
      </c>
      <c r="B13" s="401">
        <v>36.459005427312654</v>
      </c>
      <c r="C13" s="401">
        <v>7.3973446440109694</v>
      </c>
      <c r="D13" s="401">
        <v>2.7243292065555065</v>
      </c>
      <c r="E13" s="401">
        <v>0.17012166453120398</v>
      </c>
      <c r="F13" s="401">
        <v>53.249199057589671</v>
      </c>
      <c r="G13" s="223"/>
      <c r="H13" s="224"/>
      <c r="I13" s="224"/>
    </row>
    <row r="14" spans="1:9" s="152" customFormat="1">
      <c r="A14" s="333">
        <v>45261</v>
      </c>
      <c r="B14" s="401">
        <v>34.148910007751084</v>
      </c>
      <c r="C14" s="401">
        <v>14.3624619008687</v>
      </c>
      <c r="D14" s="401">
        <v>4.1172405959346943</v>
      </c>
      <c r="E14" s="401">
        <v>0.28059367809910579</v>
      </c>
      <c r="F14" s="401">
        <v>47.09079381734643</v>
      </c>
      <c r="G14" s="223"/>
      <c r="H14" s="224"/>
      <c r="I14" s="224"/>
    </row>
    <row r="15" spans="1:9" s="152" customFormat="1">
      <c r="A15" s="333">
        <v>45292</v>
      </c>
      <c r="B15" s="401">
        <v>38.085724016695217</v>
      </c>
      <c r="C15" s="401">
        <v>10.408378891645393</v>
      </c>
      <c r="D15" s="401">
        <v>1.9761913972358838</v>
      </c>
      <c r="E15" s="401">
        <v>3.3111115865921269E-2</v>
      </c>
      <c r="F15" s="401">
        <v>49.496594578557584</v>
      </c>
      <c r="G15" s="223"/>
      <c r="H15" s="224"/>
      <c r="I15" s="224"/>
    </row>
    <row r="16" spans="1:9" s="152" customFormat="1">
      <c r="A16" s="333">
        <v>45323</v>
      </c>
      <c r="B16" s="1250">
        <v>34.9213850356766</v>
      </c>
      <c r="C16" s="1250">
        <v>14.134937402072319</v>
      </c>
      <c r="D16" s="1250">
        <v>3.1217559161708008</v>
      </c>
      <c r="E16" s="1250">
        <v>0.24864062909033641</v>
      </c>
      <c r="F16" s="1250">
        <v>47.573281016989931</v>
      </c>
      <c r="G16" s="223"/>
      <c r="H16" s="224"/>
      <c r="I16" s="224"/>
    </row>
    <row r="17" spans="1:9" s="152" customFormat="1">
      <c r="A17" s="333">
        <v>45352</v>
      </c>
      <c r="B17" s="401"/>
      <c r="C17" s="401"/>
      <c r="D17" s="401"/>
      <c r="E17" s="401"/>
      <c r="F17" s="401"/>
      <c r="G17" s="223"/>
      <c r="H17" s="224"/>
      <c r="I17" s="224"/>
    </row>
    <row r="18" spans="1:9" s="152" customFormat="1" ht="15" customHeight="1">
      <c r="A18" s="225"/>
      <c r="B18" s="241"/>
      <c r="C18" s="241"/>
      <c r="D18" s="241"/>
      <c r="E18" s="241"/>
      <c r="F18" s="241"/>
    </row>
    <row r="19" spans="1:9" s="152" customFormat="1">
      <c r="A19" s="1589" t="s">
        <v>1309</v>
      </c>
      <c r="B19" s="1589"/>
      <c r="C19" s="1589"/>
      <c r="D19" s="1589"/>
      <c r="E19" s="1589"/>
    </row>
    <row r="20" spans="1:9" s="152" customFormat="1">
      <c r="A20" s="1589" t="s">
        <v>340</v>
      </c>
      <c r="B20" s="1589"/>
      <c r="C20" s="1589"/>
      <c r="D20" s="1589"/>
      <c r="E20" s="1589"/>
    </row>
    <row r="21" spans="1:9" s="152" customFormat="1"/>
  </sheetData>
  <mergeCells count="4">
    <mergeCell ref="A20:E20"/>
    <mergeCell ref="A2:A3"/>
    <mergeCell ref="B2:F2"/>
    <mergeCell ref="A19:E19"/>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A19" sqref="A19:F19"/>
    </sheetView>
  </sheetViews>
  <sheetFormatPr defaultColWidth="9.140625" defaultRowHeight="15"/>
  <cols>
    <col min="1" max="6" width="14.5703125" style="151" bestFit="1" customWidth="1"/>
    <col min="7" max="7" width="4.5703125" style="151" bestFit="1" customWidth="1"/>
    <col min="8" max="16384" width="9.140625" style="151"/>
  </cols>
  <sheetData>
    <row r="1" spans="1:7" ht="18" customHeight="1">
      <c r="A1" s="584" t="s">
        <v>20</v>
      </c>
      <c r="B1" s="584"/>
      <c r="C1" s="584"/>
      <c r="D1" s="584"/>
      <c r="E1" s="584"/>
      <c r="F1" s="584"/>
    </row>
    <row r="2" spans="1:7" s="152" customFormat="1" ht="18" customHeight="1">
      <c r="A2" s="709" t="s">
        <v>341</v>
      </c>
      <c r="B2" s="1595" t="s">
        <v>336</v>
      </c>
      <c r="C2" s="1632"/>
      <c r="D2" s="1632"/>
      <c r="E2" s="1632"/>
      <c r="F2" s="1633"/>
    </row>
    <row r="3" spans="1:7" s="152" customFormat="1" ht="18" customHeight="1">
      <c r="A3" s="713"/>
      <c r="B3" s="583" t="s">
        <v>337</v>
      </c>
      <c r="C3" s="583" t="s">
        <v>338</v>
      </c>
      <c r="D3" s="583" t="s">
        <v>82</v>
      </c>
      <c r="E3" s="583" t="s">
        <v>339</v>
      </c>
      <c r="F3" s="583" t="s">
        <v>334</v>
      </c>
    </row>
    <row r="4" spans="1:7" s="158" customFormat="1" ht="18" customHeight="1">
      <c r="A4" s="582" t="s">
        <v>73</v>
      </c>
      <c r="B4" s="851">
        <v>27.42</v>
      </c>
      <c r="C4" s="851">
        <v>14.51</v>
      </c>
      <c r="D4" s="851">
        <v>7.96</v>
      </c>
      <c r="E4" s="851">
        <v>0.18</v>
      </c>
      <c r="F4" s="851">
        <v>49.92</v>
      </c>
    </row>
    <row r="5" spans="1:7" s="158" customFormat="1" ht="18" customHeight="1">
      <c r="A5" s="590" t="s">
        <v>74</v>
      </c>
      <c r="B5" s="853">
        <v>27.99</v>
      </c>
      <c r="C5" s="853">
        <v>14.21</v>
      </c>
      <c r="D5" s="853">
        <v>7.76</v>
      </c>
      <c r="E5" s="853">
        <v>0.25</v>
      </c>
      <c r="F5" s="853">
        <v>49.79</v>
      </c>
    </row>
    <row r="6" spans="1:7" s="152" customFormat="1" ht="18" customHeight="1">
      <c r="A6" s="333">
        <v>45017</v>
      </c>
      <c r="B6" s="401">
        <v>27.94</v>
      </c>
      <c r="C6" s="401">
        <v>13.9</v>
      </c>
      <c r="D6" s="401">
        <v>8.6300000000000008</v>
      </c>
      <c r="E6" s="401">
        <v>0.15</v>
      </c>
      <c r="F6" s="401">
        <v>49.38</v>
      </c>
    </row>
    <row r="7" spans="1:7" s="152" customFormat="1" ht="18" customHeight="1">
      <c r="A7" s="333">
        <v>45047</v>
      </c>
      <c r="B7" s="401">
        <v>27.43</v>
      </c>
      <c r="C7" s="401">
        <v>16.440000000000001</v>
      </c>
      <c r="D7" s="401">
        <v>7.36</v>
      </c>
      <c r="E7" s="401">
        <v>0.28000000000000003</v>
      </c>
      <c r="F7" s="401">
        <v>48.5</v>
      </c>
    </row>
    <row r="8" spans="1:7" s="152" customFormat="1" ht="18" customHeight="1">
      <c r="A8" s="333">
        <v>45078</v>
      </c>
      <c r="B8" s="401">
        <v>26.56</v>
      </c>
      <c r="C8" s="401">
        <v>15.69</v>
      </c>
      <c r="D8" s="401">
        <v>8.0500000000000007</v>
      </c>
      <c r="E8" s="401">
        <v>0.3</v>
      </c>
      <c r="F8" s="401">
        <v>49.4</v>
      </c>
    </row>
    <row r="9" spans="1:7" s="152" customFormat="1" ht="18" customHeight="1">
      <c r="A9" s="333">
        <v>45108</v>
      </c>
      <c r="B9" s="401">
        <v>28.72</v>
      </c>
      <c r="C9" s="401">
        <v>13.56</v>
      </c>
      <c r="D9" s="401">
        <v>8.57</v>
      </c>
      <c r="E9" s="401">
        <v>0.34</v>
      </c>
      <c r="F9" s="401">
        <v>48.81</v>
      </c>
    </row>
    <row r="10" spans="1:7" s="152" customFormat="1" ht="18" customHeight="1">
      <c r="A10" s="333">
        <v>45139</v>
      </c>
      <c r="B10" s="401">
        <v>27.79</v>
      </c>
      <c r="C10" s="401">
        <v>15.1</v>
      </c>
      <c r="D10" s="401">
        <v>7.48</v>
      </c>
      <c r="E10" s="401">
        <v>0.27</v>
      </c>
      <c r="F10" s="401">
        <v>49.35</v>
      </c>
    </row>
    <row r="11" spans="1:7" s="152" customFormat="1" ht="18" customHeight="1">
      <c r="A11" s="333">
        <v>45170</v>
      </c>
      <c r="B11" s="401">
        <v>28.76</v>
      </c>
      <c r="C11" s="401">
        <v>13.79</v>
      </c>
      <c r="D11" s="401">
        <v>7.59</v>
      </c>
      <c r="E11" s="401">
        <v>0.24</v>
      </c>
      <c r="F11" s="401">
        <v>49.62</v>
      </c>
    </row>
    <row r="12" spans="1:7" s="152" customFormat="1">
      <c r="A12" s="333">
        <v>45200</v>
      </c>
      <c r="B12" s="401">
        <v>28.19</v>
      </c>
      <c r="C12" s="401">
        <v>14.29</v>
      </c>
      <c r="D12" s="401">
        <v>8.0399999999999991</v>
      </c>
      <c r="E12" s="401">
        <v>0.2</v>
      </c>
      <c r="F12" s="401">
        <v>49.28</v>
      </c>
    </row>
    <row r="13" spans="1:7" s="152" customFormat="1" ht="13.5" customHeight="1">
      <c r="A13" s="333">
        <v>45231</v>
      </c>
      <c r="B13" s="401">
        <v>26.89</v>
      </c>
      <c r="C13" s="401">
        <v>16.02</v>
      </c>
      <c r="D13" s="401">
        <v>7.03</v>
      </c>
      <c r="E13" s="401">
        <v>0.2</v>
      </c>
      <c r="F13" s="401">
        <v>49.86</v>
      </c>
      <c r="G13" s="223"/>
    </row>
    <row r="14" spans="1:7" s="152" customFormat="1">
      <c r="A14" s="333">
        <v>45261</v>
      </c>
      <c r="B14" s="401">
        <v>27.92</v>
      </c>
      <c r="C14" s="401">
        <v>12.37</v>
      </c>
      <c r="D14" s="401">
        <v>7.7</v>
      </c>
      <c r="E14" s="401">
        <v>0.3</v>
      </c>
      <c r="F14" s="401">
        <v>51.71</v>
      </c>
      <c r="G14" s="223"/>
    </row>
    <row r="15" spans="1:7" s="152" customFormat="1">
      <c r="A15" s="333">
        <v>45292</v>
      </c>
      <c r="B15" s="401">
        <v>28.79</v>
      </c>
      <c r="C15" s="401">
        <v>12.87</v>
      </c>
      <c r="D15" s="401">
        <v>7.68</v>
      </c>
      <c r="E15" s="401">
        <v>0.17</v>
      </c>
      <c r="F15" s="401">
        <v>50.49</v>
      </c>
      <c r="G15" s="223"/>
    </row>
    <row r="16" spans="1:7" s="152" customFormat="1">
      <c r="A16" s="333">
        <v>45323</v>
      </c>
      <c r="B16" s="1251">
        <v>29.77</v>
      </c>
      <c r="C16" s="1251">
        <v>13.16</v>
      </c>
      <c r="D16" s="1251">
        <v>7.22</v>
      </c>
      <c r="E16" s="1251">
        <v>0.19</v>
      </c>
      <c r="F16" s="1251">
        <v>49.67</v>
      </c>
      <c r="G16" s="223"/>
    </row>
    <row r="17" spans="1:7" s="152" customFormat="1">
      <c r="A17" s="333">
        <v>45352</v>
      </c>
      <c r="B17" s="334"/>
      <c r="C17" s="334"/>
      <c r="D17" s="334"/>
      <c r="E17" s="334"/>
      <c r="F17" s="335"/>
      <c r="G17" s="223"/>
    </row>
    <row r="18" spans="1:7" s="152" customFormat="1">
      <c r="A18" s="225"/>
      <c r="B18" s="241"/>
      <c r="C18" s="241"/>
      <c r="D18" s="241"/>
      <c r="E18" s="241"/>
      <c r="F18" s="241"/>
    </row>
    <row r="19" spans="1:7" s="152" customFormat="1">
      <c r="A19" s="1589" t="s">
        <v>1309</v>
      </c>
      <c r="B19" s="1589"/>
      <c r="C19" s="1589"/>
      <c r="D19" s="1589"/>
      <c r="E19" s="1589"/>
      <c r="F19" s="1589"/>
    </row>
    <row r="20" spans="1:7" s="152" customFormat="1">
      <c r="A20" s="1589" t="s">
        <v>342</v>
      </c>
      <c r="B20" s="1589"/>
      <c r="C20" s="1589"/>
      <c r="D20" s="1589"/>
      <c r="E20" s="1589"/>
      <c r="F20" s="1589"/>
    </row>
    <row r="21" spans="1:7" s="152" customFormat="1"/>
  </sheetData>
  <mergeCells count="3">
    <mergeCell ref="A20:F20"/>
    <mergeCell ref="B2:F2"/>
    <mergeCell ref="A19:F19"/>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A19" sqref="A19:F19"/>
    </sheetView>
  </sheetViews>
  <sheetFormatPr defaultColWidth="9.140625" defaultRowHeight="15"/>
  <cols>
    <col min="1" max="6" width="14.5703125" style="151" bestFit="1" customWidth="1"/>
    <col min="7" max="7" width="4.5703125" style="151" bestFit="1" customWidth="1"/>
    <col min="8" max="16384" width="9.140625" style="151"/>
  </cols>
  <sheetData>
    <row r="1" spans="1:7" ht="21" customHeight="1">
      <c r="A1" s="597" t="s">
        <v>21</v>
      </c>
      <c r="B1" s="597"/>
      <c r="C1" s="597"/>
      <c r="D1" s="597"/>
      <c r="E1" s="597"/>
    </row>
    <row r="2" spans="1:7" s="152" customFormat="1" ht="18.75" customHeight="1">
      <c r="A2" s="1634" t="s">
        <v>119</v>
      </c>
      <c r="B2" s="1595" t="s">
        <v>336</v>
      </c>
      <c r="C2" s="1596"/>
      <c r="D2" s="1596"/>
      <c r="E2" s="1596"/>
      <c r="F2" s="1603"/>
    </row>
    <row r="3" spans="1:7" s="152" customFormat="1" ht="18" customHeight="1">
      <c r="A3" s="1635"/>
      <c r="B3" s="583" t="s">
        <v>337</v>
      </c>
      <c r="C3" s="583" t="s">
        <v>338</v>
      </c>
      <c r="D3" s="583" t="s">
        <v>82</v>
      </c>
      <c r="E3" s="583" t="s">
        <v>339</v>
      </c>
      <c r="F3" s="583" t="s">
        <v>334</v>
      </c>
    </row>
    <row r="4" spans="1:7" s="158" customFormat="1" ht="18" customHeight="1">
      <c r="A4" s="582" t="s">
        <v>73</v>
      </c>
      <c r="B4" s="854">
        <v>2.5630100089915199E-3</v>
      </c>
      <c r="C4" s="854">
        <v>0</v>
      </c>
      <c r="D4" s="854">
        <v>0</v>
      </c>
      <c r="E4" s="854">
        <v>0</v>
      </c>
      <c r="F4" s="854">
        <v>99.997436989991002</v>
      </c>
    </row>
    <row r="5" spans="1:7" s="158" customFormat="1" ht="18" customHeight="1">
      <c r="A5" s="590" t="s">
        <v>74</v>
      </c>
      <c r="B5" s="855">
        <v>0</v>
      </c>
      <c r="C5" s="855">
        <v>0</v>
      </c>
      <c r="D5" s="855">
        <v>0</v>
      </c>
      <c r="E5" s="855">
        <v>0</v>
      </c>
      <c r="F5" s="855">
        <v>100</v>
      </c>
    </row>
    <row r="6" spans="1:7" s="152" customFormat="1" ht="18" customHeight="1">
      <c r="A6" s="333">
        <v>45017</v>
      </c>
      <c r="B6" s="402">
        <v>0</v>
      </c>
      <c r="C6" s="402">
        <v>0</v>
      </c>
      <c r="D6" s="402">
        <v>0</v>
      </c>
      <c r="E6" s="402">
        <v>0</v>
      </c>
      <c r="F6" s="402">
        <v>100</v>
      </c>
    </row>
    <row r="7" spans="1:7" s="152" customFormat="1" ht="18" customHeight="1">
      <c r="A7" s="333">
        <v>45047</v>
      </c>
      <c r="B7" s="402">
        <v>0</v>
      </c>
      <c r="C7" s="402">
        <v>0</v>
      </c>
      <c r="D7" s="402">
        <v>0</v>
      </c>
      <c r="E7" s="402">
        <v>0</v>
      </c>
      <c r="F7" s="402">
        <v>100</v>
      </c>
    </row>
    <row r="8" spans="1:7" s="152" customFormat="1" ht="18" customHeight="1">
      <c r="A8" s="333">
        <v>45078</v>
      </c>
      <c r="B8" s="402">
        <v>0</v>
      </c>
      <c r="C8" s="402">
        <v>0</v>
      </c>
      <c r="D8" s="402">
        <v>0</v>
      </c>
      <c r="E8" s="402">
        <v>0</v>
      </c>
      <c r="F8" s="402">
        <v>100</v>
      </c>
    </row>
    <row r="9" spans="1:7" s="152" customFormat="1" ht="18" customHeight="1">
      <c r="A9" s="333">
        <v>45108</v>
      </c>
      <c r="B9" s="402">
        <v>0</v>
      </c>
      <c r="C9" s="402">
        <v>0</v>
      </c>
      <c r="D9" s="402">
        <v>0</v>
      </c>
      <c r="E9" s="402">
        <v>0</v>
      </c>
      <c r="F9" s="402">
        <v>100</v>
      </c>
    </row>
    <row r="10" spans="1:7" s="152" customFormat="1" ht="18" customHeight="1">
      <c r="A10" s="333">
        <v>45139</v>
      </c>
      <c r="B10" s="402">
        <v>0</v>
      </c>
      <c r="C10" s="402">
        <v>0</v>
      </c>
      <c r="D10" s="402">
        <v>0</v>
      </c>
      <c r="E10" s="402">
        <v>0</v>
      </c>
      <c r="F10" s="402">
        <v>100</v>
      </c>
    </row>
    <row r="11" spans="1:7" s="152" customFormat="1" ht="18" customHeight="1">
      <c r="A11" s="333">
        <v>45170</v>
      </c>
      <c r="B11" s="402">
        <v>0</v>
      </c>
      <c r="C11" s="402">
        <v>0</v>
      </c>
      <c r="D11" s="402">
        <v>0</v>
      </c>
      <c r="E11" s="402">
        <v>0</v>
      </c>
      <c r="F11" s="402">
        <v>100</v>
      </c>
    </row>
    <row r="12" spans="1:7" s="152" customFormat="1" ht="18" customHeight="1">
      <c r="A12" s="333">
        <v>45200</v>
      </c>
      <c r="B12" s="402">
        <v>0</v>
      </c>
      <c r="C12" s="402">
        <v>0</v>
      </c>
      <c r="D12" s="402">
        <v>0</v>
      </c>
      <c r="E12" s="402">
        <v>0</v>
      </c>
      <c r="F12" s="402">
        <v>100</v>
      </c>
    </row>
    <row r="13" spans="1:7" s="152" customFormat="1" ht="18" customHeight="1">
      <c r="A13" s="333">
        <v>45231</v>
      </c>
      <c r="B13" s="402">
        <v>0</v>
      </c>
      <c r="C13" s="402">
        <v>0</v>
      </c>
      <c r="D13" s="402">
        <v>0</v>
      </c>
      <c r="E13" s="402">
        <v>0</v>
      </c>
      <c r="F13" s="402">
        <v>100</v>
      </c>
      <c r="G13" s="223"/>
    </row>
    <row r="14" spans="1:7" s="152" customFormat="1">
      <c r="A14" s="333">
        <v>45261</v>
      </c>
      <c r="B14" s="402">
        <v>0</v>
      </c>
      <c r="C14" s="402">
        <v>0</v>
      </c>
      <c r="D14" s="402">
        <v>0</v>
      </c>
      <c r="E14" s="402">
        <v>0</v>
      </c>
      <c r="F14" s="402">
        <v>100</v>
      </c>
      <c r="G14" s="223"/>
    </row>
    <row r="15" spans="1:7" s="152" customFormat="1">
      <c r="A15" s="333">
        <v>45292</v>
      </c>
      <c r="B15" s="402">
        <v>0</v>
      </c>
      <c r="C15" s="402">
        <v>0</v>
      </c>
      <c r="D15" s="402">
        <v>0</v>
      </c>
      <c r="E15" s="402">
        <v>0</v>
      </c>
      <c r="F15" s="402">
        <v>100</v>
      </c>
      <c r="G15" s="223"/>
    </row>
    <row r="16" spans="1:7" s="152" customFormat="1">
      <c r="A16" s="333">
        <v>45323</v>
      </c>
      <c r="B16" s="1252">
        <v>0</v>
      </c>
      <c r="C16" s="1252">
        <v>0</v>
      </c>
      <c r="D16" s="1252">
        <v>0</v>
      </c>
      <c r="E16" s="1252">
        <v>0</v>
      </c>
      <c r="F16" s="1252">
        <v>100</v>
      </c>
      <c r="G16" s="223"/>
    </row>
    <row r="17" spans="1:7" s="152" customFormat="1">
      <c r="A17" s="333">
        <v>45352</v>
      </c>
      <c r="B17" s="334"/>
      <c r="C17" s="334"/>
      <c r="D17" s="334"/>
      <c r="E17" s="334"/>
      <c r="F17" s="335"/>
      <c r="G17" s="223"/>
    </row>
    <row r="18" spans="1:7" s="152" customFormat="1">
      <c r="A18" s="225"/>
      <c r="B18" s="242"/>
      <c r="C18" s="242"/>
      <c r="D18" s="242"/>
      <c r="E18" s="242"/>
      <c r="F18" s="242"/>
    </row>
    <row r="19" spans="1:7" s="152" customFormat="1">
      <c r="A19" s="1599" t="s">
        <v>1309</v>
      </c>
      <c r="B19" s="1599"/>
      <c r="C19" s="1599"/>
      <c r="D19" s="1599"/>
      <c r="E19" s="1599"/>
      <c r="F19" s="1599"/>
    </row>
    <row r="20" spans="1:7" s="152" customFormat="1">
      <c r="A20" s="1599" t="s">
        <v>343</v>
      </c>
      <c r="B20" s="1599"/>
      <c r="C20" s="1599"/>
      <c r="D20" s="1599"/>
      <c r="E20" s="1599"/>
      <c r="F20" s="1599"/>
    </row>
  </sheetData>
  <mergeCells count="4">
    <mergeCell ref="A20:F20"/>
    <mergeCell ref="A2:A3"/>
    <mergeCell ref="B2:F2"/>
    <mergeCell ref="A19:F19"/>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heetViews>
  <sheetFormatPr defaultColWidth="9.140625" defaultRowHeight="15"/>
  <cols>
    <col min="1" max="1" width="6.42578125" style="243" bestFit="1" customWidth="1"/>
    <col min="2" max="2" width="20.5703125" style="243" bestFit="1" customWidth="1"/>
    <col min="3" max="3" width="10" style="243" bestFit="1" customWidth="1"/>
    <col min="4" max="4" width="13.85546875" style="243" bestFit="1" customWidth="1"/>
    <col min="5" max="5" width="7.5703125" style="243" bestFit="1" customWidth="1"/>
    <col min="6" max="7" width="6" style="243" bestFit="1" customWidth="1"/>
    <col min="8" max="8" width="9.5703125" style="243" bestFit="1" customWidth="1"/>
    <col min="9" max="9" width="10.5703125" style="243" bestFit="1" customWidth="1"/>
    <col min="10" max="11" width="10" style="243" bestFit="1" customWidth="1"/>
    <col min="12" max="16384" width="9.140625" style="243"/>
  </cols>
  <sheetData>
    <row r="1" spans="1:11" ht="15.75" customHeight="1">
      <c r="A1" s="1261" t="s">
        <v>1387</v>
      </c>
      <c r="B1" s="1261"/>
      <c r="C1" s="1261"/>
      <c r="D1" s="1261"/>
      <c r="E1" s="1261"/>
      <c r="F1" s="1261"/>
      <c r="G1" s="1261"/>
      <c r="H1" s="1261"/>
      <c r="I1" s="1261"/>
      <c r="J1" s="1261"/>
    </row>
    <row r="2" spans="1:11" s="244" customFormat="1" ht="60">
      <c r="A2" s="1262" t="s">
        <v>107</v>
      </c>
      <c r="B2" s="1262" t="s">
        <v>344</v>
      </c>
      <c r="C2" s="1263" t="s">
        <v>345</v>
      </c>
      <c r="D2" s="1263" t="s">
        <v>346</v>
      </c>
      <c r="E2" s="1264" t="s">
        <v>347</v>
      </c>
      <c r="F2" s="1264" t="s">
        <v>348</v>
      </c>
      <c r="G2" s="1264" t="s">
        <v>349</v>
      </c>
      <c r="H2" s="1265" t="s">
        <v>350</v>
      </c>
      <c r="I2" s="1263" t="s">
        <v>351</v>
      </c>
      <c r="J2" s="1263" t="s">
        <v>352</v>
      </c>
    </row>
    <row r="3" spans="1:11" s="244" customFormat="1" ht="15" customHeight="1">
      <c r="A3" s="1256">
        <v>1</v>
      </c>
      <c r="B3" s="1266" t="s">
        <v>353</v>
      </c>
      <c r="C3" s="1257">
        <v>123.6</v>
      </c>
      <c r="D3" s="1257">
        <v>180657.702257</v>
      </c>
      <c r="E3" s="1258">
        <v>2.1828363224302891</v>
      </c>
      <c r="F3" s="1258">
        <v>0.97</v>
      </c>
      <c r="G3" s="1259">
        <v>0.1867</v>
      </c>
      <c r="H3" s="1259">
        <v>1.44</v>
      </c>
      <c r="I3" s="1260">
        <v>-5.360004</v>
      </c>
      <c r="J3" s="1260">
        <v>0.5</v>
      </c>
      <c r="K3" s="245"/>
    </row>
    <row r="4" spans="1:11" s="244" customFormat="1" ht="15" customHeight="1">
      <c r="A4" s="1256">
        <v>2</v>
      </c>
      <c r="B4" s="1266" t="s">
        <v>354</v>
      </c>
      <c r="C4" s="1257">
        <v>892.46</v>
      </c>
      <c r="D4" s="1257">
        <v>287550.10617899999</v>
      </c>
      <c r="E4" s="1258">
        <v>3.4743872441889576</v>
      </c>
      <c r="F4" s="1258">
        <v>1.1000000000000001</v>
      </c>
      <c r="G4" s="1259">
        <v>0.28358299999999997</v>
      </c>
      <c r="H4" s="1259">
        <v>1.33</v>
      </c>
      <c r="I4" s="1260">
        <v>16.959337999999999</v>
      </c>
      <c r="J4" s="1260">
        <v>0.64</v>
      </c>
    </row>
    <row r="5" spans="1:11" s="244" customFormat="1" ht="15" customHeight="1">
      <c r="A5" s="1256">
        <v>3</v>
      </c>
      <c r="B5" s="1266" t="s">
        <v>355</v>
      </c>
      <c r="C5" s="1257">
        <v>88.78</v>
      </c>
      <c r="D5" s="1257">
        <v>151438.047598</v>
      </c>
      <c r="E5" s="1258">
        <v>1.8297834344454742</v>
      </c>
      <c r="F5" s="1258">
        <v>0.6</v>
      </c>
      <c r="G5" s="1259">
        <v>0.13234499999999999</v>
      </c>
      <c r="H5" s="1259">
        <v>1.05</v>
      </c>
      <c r="I5" s="1260">
        <v>-1.840482</v>
      </c>
      <c r="J5" s="1260">
        <v>0.34</v>
      </c>
    </row>
    <row r="6" spans="1:11" s="244" customFormat="1" ht="15" customHeight="1">
      <c r="A6" s="1256">
        <v>4</v>
      </c>
      <c r="B6" s="1266" t="s">
        <v>356</v>
      </c>
      <c r="C6" s="1257">
        <v>759.58</v>
      </c>
      <c r="D6" s="1257">
        <v>1064525.0921</v>
      </c>
      <c r="E6" s="1258">
        <v>12.862357973914131</v>
      </c>
      <c r="F6" s="1258">
        <v>1.3</v>
      </c>
      <c r="G6" s="1259">
        <v>0.46667199999999998</v>
      </c>
      <c r="H6" s="1259">
        <v>1.23</v>
      </c>
      <c r="I6" s="1260">
        <v>-4.0690710000000001</v>
      </c>
      <c r="J6" s="1260">
        <v>0.59</v>
      </c>
    </row>
    <row r="7" spans="1:11" s="244" customFormat="1" ht="15" customHeight="1">
      <c r="A7" s="1256">
        <v>5</v>
      </c>
      <c r="B7" s="1266" t="s">
        <v>357</v>
      </c>
      <c r="C7" s="1257">
        <v>2075.27</v>
      </c>
      <c r="D7" s="1257">
        <v>597882.39050300012</v>
      </c>
      <c r="E7" s="1258">
        <v>7.2240451540495014</v>
      </c>
      <c r="F7" s="1258">
        <v>1.28</v>
      </c>
      <c r="G7" s="1259">
        <v>0.27762799999999999</v>
      </c>
      <c r="H7" s="1259">
        <v>1.56</v>
      </c>
      <c r="I7" s="1260">
        <v>0.77913399999999999</v>
      </c>
      <c r="J7" s="1260">
        <v>0.38</v>
      </c>
    </row>
    <row r="8" spans="1:11" s="244" customFormat="1" ht="15" customHeight="1">
      <c r="A8" s="1256">
        <v>6</v>
      </c>
      <c r="B8" s="1266" t="s">
        <v>1187</v>
      </c>
      <c r="C8" s="1257">
        <v>244.55</v>
      </c>
      <c r="D8" s="1257">
        <v>76312.470705999993</v>
      </c>
      <c r="E8" s="1258">
        <v>0.9220621696742507</v>
      </c>
      <c r="F8" s="1258">
        <v>1.02</v>
      </c>
      <c r="G8" s="1259">
        <v>0.28084799999999999</v>
      </c>
      <c r="H8" s="1259">
        <v>1.24</v>
      </c>
      <c r="I8" s="1260">
        <v>-2.2359330000000002</v>
      </c>
      <c r="J8" s="1260">
        <v>0.39</v>
      </c>
    </row>
    <row r="9" spans="1:11" s="244" customFormat="1" ht="15" customHeight="1">
      <c r="A9" s="1256">
        <v>7</v>
      </c>
      <c r="B9" s="1266" t="s">
        <v>358</v>
      </c>
      <c r="C9" s="1257">
        <v>993.95</v>
      </c>
      <c r="D9" s="1257">
        <v>241957.37560299999</v>
      </c>
      <c r="E9" s="1258">
        <v>2.9235030743100916</v>
      </c>
      <c r="F9" s="1258">
        <v>1.02</v>
      </c>
      <c r="G9" s="1259">
        <v>0.34739900000000001</v>
      </c>
      <c r="H9" s="1259">
        <v>1.1200000000000001</v>
      </c>
      <c r="I9" s="1260">
        <v>-7.3305740000000004</v>
      </c>
      <c r="J9" s="1260">
        <v>0.39</v>
      </c>
    </row>
    <row r="10" spans="1:11" s="244" customFormat="1" ht="15" customHeight="1">
      <c r="A10" s="1256">
        <v>8</v>
      </c>
      <c r="B10" s="1266" t="s">
        <v>359</v>
      </c>
      <c r="C10" s="1257">
        <v>6765.69</v>
      </c>
      <c r="D10" s="1257">
        <v>1009184.200742</v>
      </c>
      <c r="E10" s="1258">
        <v>12.193689512715267</v>
      </c>
      <c r="F10" s="1258">
        <v>1.24</v>
      </c>
      <c r="G10" s="1259">
        <v>0.46833999999999998</v>
      </c>
      <c r="H10" s="1259">
        <v>1.17</v>
      </c>
      <c r="I10" s="1260">
        <v>2.5077099999999999</v>
      </c>
      <c r="J10" s="1260">
        <v>0.5</v>
      </c>
    </row>
    <row r="11" spans="1:11" s="244" customFormat="1" ht="15" customHeight="1">
      <c r="A11" s="1256">
        <v>9</v>
      </c>
      <c r="B11" s="1266" t="s">
        <v>360</v>
      </c>
      <c r="C11" s="1257">
        <v>1248.3399999999999</v>
      </c>
      <c r="D11" s="1257">
        <v>113652.133531</v>
      </c>
      <c r="E11" s="1258">
        <v>1.3732268377920853</v>
      </c>
      <c r="F11" s="1258">
        <v>1.1499999999999999</v>
      </c>
      <c r="G11" s="1259">
        <v>0.302759</v>
      </c>
      <c r="H11" s="1259">
        <v>1.34</v>
      </c>
      <c r="I11" s="1260">
        <v>3.6791749999999999</v>
      </c>
      <c r="J11" s="1260">
        <v>0.78</v>
      </c>
    </row>
    <row r="12" spans="1:11" s="244" customFormat="1" ht="15" customHeight="1">
      <c r="A12" s="1256">
        <v>10</v>
      </c>
      <c r="B12" s="1266" t="s">
        <v>361</v>
      </c>
      <c r="C12" s="1257">
        <v>274.93</v>
      </c>
      <c r="D12" s="1257">
        <v>420920.663245</v>
      </c>
      <c r="E12" s="1258">
        <v>5.0858662604131117</v>
      </c>
      <c r="F12" s="1258">
        <v>0.86</v>
      </c>
      <c r="G12" s="1259">
        <v>0.190663</v>
      </c>
      <c r="H12" s="1259">
        <v>1.27</v>
      </c>
      <c r="I12" s="1260">
        <v>4.1664E-2</v>
      </c>
      <c r="J12" s="1260">
        <v>0.6</v>
      </c>
    </row>
    <row r="13" spans="1:11" s="244" customFormat="1" ht="15" customHeight="1">
      <c r="A13" s="1256">
        <v>11</v>
      </c>
      <c r="B13" s="1266" t="s">
        <v>362</v>
      </c>
      <c r="C13" s="1257">
        <v>621.76</v>
      </c>
      <c r="D13" s="1257">
        <v>185164.701275</v>
      </c>
      <c r="E13" s="1258">
        <v>2.2372931268661866</v>
      </c>
      <c r="F13" s="1258">
        <v>1.07</v>
      </c>
      <c r="G13" s="1259">
        <v>0.201764</v>
      </c>
      <c r="H13" s="1259">
        <v>1.53</v>
      </c>
      <c r="I13" s="1260">
        <v>16.927168999999999</v>
      </c>
      <c r="J13" s="1260">
        <v>0.5</v>
      </c>
    </row>
    <row r="14" spans="1:11" s="244" customFormat="1" ht="15" customHeight="1">
      <c r="A14" s="1256">
        <v>12</v>
      </c>
      <c r="B14" s="1266" t="s">
        <v>363</v>
      </c>
      <c r="C14" s="1257">
        <v>664.65</v>
      </c>
      <c r="D14" s="1257">
        <v>170592.81363399999</v>
      </c>
      <c r="E14" s="1258">
        <v>2.0612250974837565</v>
      </c>
      <c r="F14" s="1258">
        <v>1.01</v>
      </c>
      <c r="G14" s="1259">
        <v>0.19980700000000001</v>
      </c>
      <c r="H14" s="1259">
        <v>1.45</v>
      </c>
      <c r="I14" s="1260">
        <v>7.5322319999999996</v>
      </c>
      <c r="J14" s="1260">
        <v>0.6</v>
      </c>
    </row>
    <row r="15" spans="1:11" s="244" customFormat="1" ht="15" customHeight="1">
      <c r="A15" s="1256">
        <v>13</v>
      </c>
      <c r="B15" s="1266" t="s">
        <v>364</v>
      </c>
      <c r="C15" s="1257">
        <v>234.96</v>
      </c>
      <c r="D15" s="1257">
        <v>215269.292461</v>
      </c>
      <c r="E15" s="1258">
        <v>2.6010384545867447</v>
      </c>
      <c r="F15" s="1258">
        <v>0.54</v>
      </c>
      <c r="G15" s="1259">
        <v>0.13055700000000001</v>
      </c>
      <c r="H15" s="1259">
        <v>0.96</v>
      </c>
      <c r="I15" s="1260">
        <v>-2.7959200000000002</v>
      </c>
      <c r="J15" s="1260">
        <v>0.51</v>
      </c>
    </row>
    <row r="16" spans="1:11" s="244" customFormat="1" ht="15" customHeight="1">
      <c r="A16" s="1256">
        <v>14</v>
      </c>
      <c r="B16" s="1266" t="s">
        <v>365</v>
      </c>
      <c r="C16" s="1257">
        <v>96.42</v>
      </c>
      <c r="D16" s="1257">
        <v>92704.032208000004</v>
      </c>
      <c r="E16" s="1258">
        <v>1.1201168077046599</v>
      </c>
      <c r="F16" s="1258">
        <v>0.47</v>
      </c>
      <c r="G16" s="1259">
        <v>7.8336000000000003E-2</v>
      </c>
      <c r="H16" s="1259">
        <v>1.0900000000000001</v>
      </c>
      <c r="I16" s="1260">
        <v>3.7178200000000001</v>
      </c>
      <c r="J16" s="1260">
        <v>0.44</v>
      </c>
    </row>
    <row r="17" spans="1:10" s="244" customFormat="1" ht="15" customHeight="1">
      <c r="A17" s="1256">
        <v>15</v>
      </c>
      <c r="B17" s="1266" t="s">
        <v>366</v>
      </c>
      <c r="C17" s="1257">
        <v>95.92</v>
      </c>
      <c r="D17" s="1257">
        <v>127375.547372</v>
      </c>
      <c r="E17" s="1258">
        <v>1.5390429963373911</v>
      </c>
      <c r="F17" s="1258">
        <v>0.57999999999999996</v>
      </c>
      <c r="G17" s="1259">
        <v>0.12336900000000001</v>
      </c>
      <c r="H17" s="1259">
        <v>1.06</v>
      </c>
      <c r="I17" s="1260">
        <v>-4.4827579999999996</v>
      </c>
      <c r="J17" s="1260">
        <v>0.52</v>
      </c>
    </row>
    <row r="18" spans="1:10" s="244" customFormat="1" ht="15" customHeight="1">
      <c r="A18" s="1256">
        <v>16</v>
      </c>
      <c r="B18" s="1266" t="s">
        <v>367</v>
      </c>
      <c r="C18" s="1257">
        <v>1248.06</v>
      </c>
      <c r="D18" s="1257">
        <v>359944.75417500001</v>
      </c>
      <c r="E18" s="1258">
        <v>4.3491114614294704</v>
      </c>
      <c r="F18" s="1258">
        <v>0.74</v>
      </c>
      <c r="G18" s="1259">
        <v>0.190332</v>
      </c>
      <c r="H18" s="1259">
        <v>1.0900000000000001</v>
      </c>
      <c r="I18" s="1260">
        <v>-7.9170910000000001</v>
      </c>
      <c r="J18" s="1260">
        <v>0.84</v>
      </c>
    </row>
    <row r="19" spans="1:10" s="244" customFormat="1" ht="15" customHeight="1">
      <c r="A19" s="1256">
        <v>17</v>
      </c>
      <c r="B19" s="1266" t="s">
        <v>368</v>
      </c>
      <c r="C19" s="1257">
        <v>1045</v>
      </c>
      <c r="D19" s="1257">
        <v>73199.165691999995</v>
      </c>
      <c r="E19" s="1258">
        <v>0.88444497880742623</v>
      </c>
      <c r="F19" s="1258">
        <v>1.21</v>
      </c>
      <c r="G19" s="1259">
        <v>0.30809399999999998</v>
      </c>
      <c r="H19" s="1259">
        <v>1.4</v>
      </c>
      <c r="I19" s="1260">
        <v>8.6542480000000008</v>
      </c>
      <c r="J19" s="1260">
        <v>0.51</v>
      </c>
    </row>
    <row r="20" spans="1:10" s="244" customFormat="1" ht="15" customHeight="1">
      <c r="A20" s="1256">
        <v>18</v>
      </c>
      <c r="B20" s="1266" t="s">
        <v>369</v>
      </c>
      <c r="C20" s="1257">
        <v>239.93</v>
      </c>
      <c r="D20" s="1257">
        <v>170178.24740399999</v>
      </c>
      <c r="E20" s="1258">
        <v>2.0562160100571396</v>
      </c>
      <c r="F20" s="1258">
        <v>0.36</v>
      </c>
      <c r="G20" s="1259">
        <v>4.7606999999999997E-2</v>
      </c>
      <c r="H20" s="1259">
        <v>1.05</v>
      </c>
      <c r="I20" s="1260">
        <v>11.117376999999999</v>
      </c>
      <c r="J20" s="1260">
        <v>0.31</v>
      </c>
    </row>
    <row r="21" spans="1:10" s="244" customFormat="1" ht="15" customHeight="1">
      <c r="A21" s="1256">
        <v>19</v>
      </c>
      <c r="B21" s="1266" t="s">
        <v>370</v>
      </c>
      <c r="C21" s="1257">
        <v>1403.81</v>
      </c>
      <c r="D21" s="1257">
        <v>738221.52132000006</v>
      </c>
      <c r="E21" s="1258">
        <v>8.9197234914715846</v>
      </c>
      <c r="F21" s="1258">
        <v>0.91</v>
      </c>
      <c r="G21" s="1259">
        <v>0.33706000000000003</v>
      </c>
      <c r="H21" s="1259">
        <v>1</v>
      </c>
      <c r="I21" s="1260">
        <v>2.4856500000000001</v>
      </c>
      <c r="J21" s="1260">
        <v>0.56999999999999995</v>
      </c>
    </row>
    <row r="22" spans="1:10" s="244" customFormat="1" ht="15" customHeight="1">
      <c r="A22" s="1256">
        <v>20</v>
      </c>
      <c r="B22" s="1266" t="s">
        <v>371</v>
      </c>
      <c r="C22" s="1257">
        <v>778.23</v>
      </c>
      <c r="D22" s="1257">
        <v>96354.036324000001</v>
      </c>
      <c r="E22" s="1258">
        <v>1.1642187832190538</v>
      </c>
      <c r="F22" s="1258">
        <v>1.2</v>
      </c>
      <c r="G22" s="1259">
        <v>0.240149</v>
      </c>
      <c r="H22" s="1259">
        <v>1.57</v>
      </c>
      <c r="I22" s="1260">
        <v>-3.8263470000000002</v>
      </c>
      <c r="J22" s="1260">
        <v>0.53</v>
      </c>
    </row>
    <row r="23" spans="1:10" s="244" customFormat="1" ht="15" customHeight="1">
      <c r="A23" s="1256">
        <v>21</v>
      </c>
      <c r="B23" s="1266" t="s">
        <v>372</v>
      </c>
      <c r="C23" s="1257">
        <v>617.11</v>
      </c>
      <c r="D23" s="1257">
        <v>305041.03801600001</v>
      </c>
      <c r="E23" s="1258">
        <v>3.6857252654853987</v>
      </c>
      <c r="F23" s="1258">
        <v>0.91</v>
      </c>
      <c r="G23" s="1259">
        <v>0.227189</v>
      </c>
      <c r="H23" s="1259">
        <v>1.22</v>
      </c>
      <c r="I23" s="1260">
        <v>0.77286900000000003</v>
      </c>
      <c r="J23" s="1260">
        <v>0.5</v>
      </c>
    </row>
    <row r="24" spans="1:10" s="244" customFormat="1" ht="15" customHeight="1">
      <c r="A24" s="1256">
        <v>22</v>
      </c>
      <c r="B24" s="1266" t="s">
        <v>373</v>
      </c>
      <c r="C24" s="1257">
        <v>542.73</v>
      </c>
      <c r="D24" s="1257">
        <v>176439.37758500001</v>
      </c>
      <c r="E24" s="1258">
        <v>2.1318674891128673</v>
      </c>
      <c r="F24" s="1258">
        <v>0.97</v>
      </c>
      <c r="G24" s="1259">
        <v>0.212892</v>
      </c>
      <c r="H24" s="1259">
        <v>1.35</v>
      </c>
      <c r="I24" s="1260">
        <v>5.7970550000000003</v>
      </c>
      <c r="J24" s="1260">
        <v>0.34</v>
      </c>
    </row>
    <row r="25" spans="1:10" s="244" customFormat="1" ht="15" customHeight="1">
      <c r="A25" s="1256">
        <v>23</v>
      </c>
      <c r="B25" s="1266" t="s">
        <v>374</v>
      </c>
      <c r="C25" s="1257">
        <v>2824.7</v>
      </c>
      <c r="D25" s="1257">
        <v>283999.75257200003</v>
      </c>
      <c r="E25" s="1258">
        <v>3.4314893178121113</v>
      </c>
      <c r="F25" s="1258">
        <v>0.62</v>
      </c>
      <c r="G25" s="1259">
        <v>0.126385</v>
      </c>
      <c r="H25" s="1259">
        <v>1.1200000000000001</v>
      </c>
      <c r="I25" s="1260">
        <v>-4.0830270000000004</v>
      </c>
      <c r="J25" s="1260">
        <v>0.5</v>
      </c>
    </row>
    <row r="26" spans="1:10" s="244" customFormat="1" ht="15" customHeight="1">
      <c r="A26" s="1256">
        <v>24</v>
      </c>
      <c r="B26" s="1266" t="s">
        <v>375</v>
      </c>
      <c r="C26" s="1257">
        <v>157.19999999999999</v>
      </c>
      <c r="D26" s="1257">
        <v>149786.790912</v>
      </c>
      <c r="E26" s="1258">
        <v>1.8098317632638656</v>
      </c>
      <c r="F26" s="1258">
        <v>0.64</v>
      </c>
      <c r="G26" s="1259">
        <v>0.14127700000000001</v>
      </c>
      <c r="H26" s="1259">
        <v>1.0900000000000001</v>
      </c>
      <c r="I26" s="1260">
        <v>10.665010000000001</v>
      </c>
      <c r="J26" s="1260">
        <v>0.47</v>
      </c>
    </row>
    <row r="27" spans="1:10" s="244" customFormat="1" ht="15" customHeight="1">
      <c r="A27" s="1256">
        <v>25</v>
      </c>
      <c r="B27" s="1266" t="s">
        <v>376</v>
      </c>
      <c r="C27" s="1257">
        <v>288.69</v>
      </c>
      <c r="D27" s="1257">
        <v>114341.59613599999</v>
      </c>
      <c r="E27" s="1258">
        <v>1.3815574209797894</v>
      </c>
      <c r="F27" s="1258">
        <v>0.85</v>
      </c>
      <c r="G27" s="1259">
        <v>0.218474</v>
      </c>
      <c r="H27" s="1259">
        <v>1.17</v>
      </c>
      <c r="I27" s="1260">
        <v>-2.6165539999999998</v>
      </c>
      <c r="J27" s="1260">
        <v>0.32</v>
      </c>
    </row>
    <row r="28" spans="1:10" s="244" customFormat="1" ht="15" customHeight="1">
      <c r="A28" s="1256">
        <v>26</v>
      </c>
      <c r="B28" s="1266" t="s">
        <v>377</v>
      </c>
      <c r="C28" s="1257">
        <v>361.81</v>
      </c>
      <c r="D28" s="1257">
        <v>419254.79538999998</v>
      </c>
      <c r="E28" s="1258">
        <v>5.0657380465764827</v>
      </c>
      <c r="F28" s="1258">
        <v>0.84</v>
      </c>
      <c r="G28" s="1259">
        <v>0.21127000000000001</v>
      </c>
      <c r="H28" s="1259">
        <v>1.17</v>
      </c>
      <c r="I28" s="1260">
        <v>7.2717739999999997</v>
      </c>
      <c r="J28" s="1260">
        <v>0.4</v>
      </c>
    </row>
    <row r="29" spans="1:10" s="244" customFormat="1" ht="15" customHeight="1">
      <c r="A29" s="1256">
        <v>27</v>
      </c>
      <c r="B29" s="1266" t="s">
        <v>378</v>
      </c>
      <c r="C29" s="1257">
        <v>9696.67</v>
      </c>
      <c r="D29" s="1257">
        <v>159384.58387500001</v>
      </c>
      <c r="E29" s="1258">
        <v>1.9257992024212538</v>
      </c>
      <c r="F29" s="1258">
        <v>0.99</v>
      </c>
      <c r="G29" s="1259">
        <v>0.19130900000000001</v>
      </c>
      <c r="H29" s="1259">
        <v>1.46</v>
      </c>
      <c r="I29" s="1260">
        <v>5.6369069999999999</v>
      </c>
      <c r="J29" s="1260">
        <v>0.48</v>
      </c>
    </row>
    <row r="30" spans="1:10" s="244" customFormat="1" ht="15" customHeight="1">
      <c r="A30" s="1256">
        <v>28</v>
      </c>
      <c r="B30" s="1266" t="s">
        <v>379</v>
      </c>
      <c r="C30" s="1257">
        <v>488.28</v>
      </c>
      <c r="D30" s="1257">
        <v>79706.692880000002</v>
      </c>
      <c r="E30" s="1258">
        <v>0.96307360375783913</v>
      </c>
      <c r="F30" s="1258">
        <v>1.07</v>
      </c>
      <c r="G30" s="1259">
        <v>0.19073899999999999</v>
      </c>
      <c r="H30" s="1259">
        <v>1.58</v>
      </c>
      <c r="I30" s="1260">
        <v>-4.2896239999999999</v>
      </c>
      <c r="J30" s="1260">
        <v>0.35</v>
      </c>
    </row>
    <row r="31" spans="1:10" s="244" customFormat="1" ht="15" customHeight="1">
      <c r="A31" s="1256">
        <v>29</v>
      </c>
      <c r="B31" s="1266" t="s">
        <v>380</v>
      </c>
      <c r="C31" s="1257">
        <v>9300.6</v>
      </c>
      <c r="D31" s="1257">
        <v>128766.39735</v>
      </c>
      <c r="E31" s="1258">
        <v>1.5558482463383616</v>
      </c>
      <c r="F31" s="1258">
        <v>0.57999999999999996</v>
      </c>
      <c r="G31" s="1259">
        <v>5.9552000000000001E-2</v>
      </c>
      <c r="H31" s="1259">
        <v>1.52</v>
      </c>
      <c r="I31" s="1260">
        <v>8.9454399999999996</v>
      </c>
      <c r="J31" s="1260">
        <v>0.85</v>
      </c>
    </row>
    <row r="32" spans="1:10" s="244" customFormat="1" ht="15" customHeight="1">
      <c r="A32" s="1256">
        <v>30</v>
      </c>
      <c r="B32" s="1266" t="s">
        <v>381</v>
      </c>
      <c r="C32" s="1257">
        <v>159.55000000000001</v>
      </c>
      <c r="D32" s="1257">
        <v>86477.258837999994</v>
      </c>
      <c r="E32" s="1258">
        <v>1.0448804523554598</v>
      </c>
      <c r="F32" s="1258">
        <v>0.96</v>
      </c>
      <c r="G32" s="1259">
        <v>0.23472699999999999</v>
      </c>
      <c r="H32" s="1259">
        <v>1.27</v>
      </c>
      <c r="I32" s="1260">
        <v>-2.0280849999999999</v>
      </c>
      <c r="J32" s="1260">
        <v>0.59</v>
      </c>
    </row>
    <row r="33" spans="1:10" s="244" customFormat="1" ht="15" customHeight="1">
      <c r="A33" s="1267"/>
      <c r="B33" s="1268"/>
      <c r="C33" s="1269"/>
      <c r="D33" s="1269"/>
      <c r="E33" s="1270"/>
      <c r="F33" s="1271"/>
      <c r="G33" s="1272"/>
      <c r="H33" s="1272"/>
      <c r="I33" s="1273"/>
      <c r="J33" s="1273"/>
    </row>
    <row r="34" spans="1:10" s="244" customFormat="1" ht="38.25" customHeight="1">
      <c r="A34" s="1636" t="s">
        <v>382</v>
      </c>
      <c r="B34" s="1636"/>
      <c r="C34" s="1636"/>
      <c r="D34" s="1636"/>
      <c r="E34" s="1636"/>
      <c r="F34" s="1636"/>
      <c r="G34" s="1636"/>
      <c r="H34" s="1636"/>
      <c r="I34" s="1636"/>
      <c r="J34" s="1636"/>
    </row>
    <row r="35" spans="1:10" s="244" customFormat="1" ht="34.5" customHeight="1">
      <c r="A35" s="1636" t="s">
        <v>383</v>
      </c>
      <c r="B35" s="1636"/>
      <c r="C35" s="1636"/>
      <c r="D35" s="1636"/>
      <c r="E35" s="1636"/>
      <c r="F35" s="1636"/>
      <c r="G35" s="1636"/>
      <c r="H35" s="1636"/>
      <c r="I35" s="1636"/>
      <c r="J35" s="1636"/>
    </row>
    <row r="36" spans="1:10" s="244" customFormat="1" ht="20.25" customHeight="1">
      <c r="A36" s="1636" t="s">
        <v>384</v>
      </c>
      <c r="B36" s="1636"/>
      <c r="C36" s="1636"/>
      <c r="D36" s="1636"/>
      <c r="E36" s="1636"/>
      <c r="F36" s="1636"/>
      <c r="G36" s="1636"/>
      <c r="H36" s="1636"/>
      <c r="I36" s="1636"/>
      <c r="J36" s="1636"/>
    </row>
    <row r="37" spans="1:10" s="244" customFormat="1" ht="48.75" customHeight="1">
      <c r="A37" s="1636" t="s">
        <v>385</v>
      </c>
      <c r="B37" s="1636"/>
      <c r="C37" s="1636"/>
      <c r="D37" s="1636"/>
      <c r="E37" s="1636"/>
      <c r="F37" s="1636"/>
      <c r="G37" s="1636"/>
      <c r="H37" s="1636"/>
      <c r="I37" s="1636"/>
      <c r="J37" s="1636"/>
    </row>
    <row r="38" spans="1:10" s="244" customFormat="1" ht="37.5" customHeight="1">
      <c r="A38" s="1636" t="s">
        <v>386</v>
      </c>
      <c r="B38" s="1636"/>
      <c r="C38" s="1636"/>
      <c r="D38" s="1636"/>
      <c r="E38" s="1636"/>
      <c r="F38" s="1636"/>
      <c r="G38" s="1636"/>
      <c r="H38" s="1636"/>
      <c r="I38" s="1636"/>
      <c r="J38" s="1636"/>
    </row>
    <row r="39" spans="1:10" s="244" customFormat="1" ht="13.5" customHeight="1">
      <c r="A39" s="1255" t="s">
        <v>340</v>
      </c>
      <c r="B39" s="1253"/>
      <c r="C39" s="1253"/>
      <c r="D39" s="1253"/>
      <c r="E39" s="1253"/>
      <c r="F39" s="1253"/>
      <c r="G39" s="1253"/>
      <c r="H39" s="1254"/>
      <c r="I39" s="1253"/>
      <c r="J39" s="1253"/>
    </row>
    <row r="40" spans="1:10" s="244" customFormat="1" ht="27.6" customHeight="1">
      <c r="H40" s="246"/>
    </row>
  </sheetData>
  <mergeCells count="5">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52" zoomScale="120" zoomScaleNormal="120" workbookViewId="0">
      <selection activeCell="A58" sqref="A58:J58"/>
    </sheetView>
  </sheetViews>
  <sheetFormatPr defaultColWidth="9.140625" defaultRowHeight="12"/>
  <cols>
    <col min="1" max="1" width="6.42578125" style="247" bestFit="1" customWidth="1"/>
    <col min="2" max="2" width="20.5703125" style="247" bestFit="1" customWidth="1"/>
    <col min="3" max="3" width="14.5703125" style="247" bestFit="1" customWidth="1"/>
    <col min="4" max="4" width="13.85546875" style="247" bestFit="1" customWidth="1"/>
    <col min="5" max="5" width="9.85546875" style="247" customWidth="1"/>
    <col min="6" max="6" width="7.85546875" style="247" customWidth="1"/>
    <col min="7" max="7" width="9" style="247" customWidth="1"/>
    <col min="8" max="8" width="9.5703125" style="247" bestFit="1" customWidth="1"/>
    <col min="9" max="9" width="10.5703125" style="247" bestFit="1" customWidth="1"/>
    <col min="10" max="10" width="11.5703125" style="247" customWidth="1"/>
    <col min="11" max="11" width="30.42578125" style="247" bestFit="1" customWidth="1"/>
    <col min="12" max="12" width="4.5703125" style="247" bestFit="1" customWidth="1"/>
    <col min="13" max="16384" width="9.140625" style="247"/>
  </cols>
  <sheetData>
    <row r="1" spans="1:11" ht="17.25" customHeight="1">
      <c r="A1" s="1285" t="s">
        <v>1388</v>
      </c>
      <c r="B1" s="1285"/>
      <c r="C1" s="1285"/>
      <c r="D1" s="1285"/>
      <c r="E1" s="1285"/>
      <c r="F1" s="1285"/>
      <c r="G1" s="1285"/>
      <c r="H1" s="1285"/>
      <c r="I1" s="1285"/>
      <c r="J1" s="1285"/>
      <c r="K1" s="447"/>
    </row>
    <row r="2" spans="1:11" s="248" customFormat="1" ht="48">
      <c r="A2" s="1287" t="s">
        <v>387</v>
      </c>
      <c r="B2" s="1287" t="s">
        <v>344</v>
      </c>
      <c r="C2" s="1288" t="s">
        <v>345</v>
      </c>
      <c r="D2" s="1288" t="s">
        <v>346</v>
      </c>
      <c r="E2" s="1287" t="s">
        <v>347</v>
      </c>
      <c r="F2" s="1287" t="s">
        <v>348</v>
      </c>
      <c r="G2" s="1287" t="s">
        <v>349</v>
      </c>
      <c r="H2" s="1288" t="s">
        <v>350</v>
      </c>
      <c r="I2" s="1288" t="s">
        <v>351</v>
      </c>
      <c r="J2" s="1288" t="s">
        <v>352</v>
      </c>
    </row>
    <row r="3" spans="1:11" s="248" customFormat="1" ht="27.75" customHeight="1">
      <c r="A3" s="1280">
        <v>1</v>
      </c>
      <c r="B3" s="1286" t="s">
        <v>388</v>
      </c>
      <c r="C3" s="1281">
        <v>114.0001121</v>
      </c>
      <c r="D3" s="1281">
        <v>86143.27</v>
      </c>
      <c r="E3" s="1282">
        <v>0.9</v>
      </c>
      <c r="F3" s="1282">
        <v>2.02</v>
      </c>
      <c r="G3" s="1283">
        <v>0.16</v>
      </c>
      <c r="H3" s="1283">
        <v>1.1599999999999999</v>
      </c>
      <c r="I3" s="1284">
        <v>4.5599999999999996</v>
      </c>
      <c r="J3" s="1284">
        <v>0.02</v>
      </c>
    </row>
    <row r="4" spans="1:11" s="248" customFormat="1" ht="27" customHeight="1">
      <c r="A4" s="1280">
        <v>2</v>
      </c>
      <c r="B4" s="1286" t="s">
        <v>389</v>
      </c>
      <c r="C4" s="1281">
        <v>432.02778899999998</v>
      </c>
      <c r="D4" s="1281">
        <v>96983.76</v>
      </c>
      <c r="E4" s="1282">
        <v>1.01</v>
      </c>
      <c r="F4" s="1282">
        <v>1.49</v>
      </c>
      <c r="G4" s="1283">
        <v>0.18</v>
      </c>
      <c r="H4" s="1283">
        <v>1.47</v>
      </c>
      <c r="I4" s="1284">
        <v>9.34</v>
      </c>
      <c r="J4" s="1284">
        <v>0.03</v>
      </c>
    </row>
    <row r="5" spans="1:11" s="248" customFormat="1" ht="27" customHeight="1">
      <c r="A5" s="1280">
        <v>3</v>
      </c>
      <c r="B5" s="1286" t="s">
        <v>390</v>
      </c>
      <c r="C5" s="1281">
        <v>71.892328500000005</v>
      </c>
      <c r="D5" s="1281">
        <v>61412.15</v>
      </c>
      <c r="E5" s="1282">
        <v>0.64</v>
      </c>
      <c r="F5" s="1282">
        <v>0.66</v>
      </c>
      <c r="G5" s="1283">
        <v>0.09</v>
      </c>
      <c r="H5" s="1283">
        <v>1.85</v>
      </c>
      <c r="I5" s="1284">
        <v>-3.96</v>
      </c>
      <c r="J5" s="1284">
        <v>0.02</v>
      </c>
    </row>
    <row r="6" spans="1:11" s="248" customFormat="1" ht="21.75" customHeight="1">
      <c r="A6" s="1280">
        <v>4</v>
      </c>
      <c r="B6" s="1286" t="s">
        <v>391</v>
      </c>
      <c r="C6" s="1281">
        <v>95.919779000000005</v>
      </c>
      <c r="D6" s="1281">
        <v>127217.73</v>
      </c>
      <c r="E6" s="1282">
        <v>1.32</v>
      </c>
      <c r="F6" s="1282">
        <v>0.6</v>
      </c>
      <c r="G6" s="1283">
        <v>0.13</v>
      </c>
      <c r="H6" s="1283">
        <v>1.25</v>
      </c>
      <c r="I6" s="1284">
        <v>-4.5999999999999996</v>
      </c>
      <c r="J6" s="1284">
        <v>0.02</v>
      </c>
    </row>
    <row r="7" spans="1:11" s="248" customFormat="1" ht="25.5" customHeight="1">
      <c r="A7" s="1280">
        <v>5</v>
      </c>
      <c r="B7" s="1286" t="s">
        <v>392</v>
      </c>
      <c r="C7" s="1281">
        <v>616.73899019999999</v>
      </c>
      <c r="D7" s="1281">
        <v>298375.24</v>
      </c>
      <c r="E7" s="1282">
        <v>3.1</v>
      </c>
      <c r="F7" s="1282">
        <v>0.93</v>
      </c>
      <c r="G7" s="1283">
        <v>0.22</v>
      </c>
      <c r="H7" s="1283">
        <v>1.52</v>
      </c>
      <c r="I7" s="1284">
        <v>0.69</v>
      </c>
      <c r="J7" s="1284">
        <v>0.02</v>
      </c>
    </row>
    <row r="8" spans="1:11" s="248" customFormat="1" ht="27" customHeight="1">
      <c r="A8" s="1280">
        <v>6</v>
      </c>
      <c r="B8" s="1286" t="s">
        <v>393</v>
      </c>
      <c r="C8" s="1281">
        <v>282.957358</v>
      </c>
      <c r="D8" s="1281">
        <v>89520.35</v>
      </c>
      <c r="E8" s="1282">
        <v>0.93</v>
      </c>
      <c r="F8" s="1282">
        <v>0.63</v>
      </c>
      <c r="G8" s="1283">
        <v>0.08</v>
      </c>
      <c r="H8" s="1283">
        <v>1.7</v>
      </c>
      <c r="I8" s="1284">
        <v>3.15</v>
      </c>
      <c r="J8" s="1284">
        <v>0.02</v>
      </c>
    </row>
    <row r="9" spans="1:11" s="248" customFormat="1" ht="18" customHeight="1">
      <c r="A9" s="1280">
        <v>7</v>
      </c>
      <c r="B9" s="1286" t="s">
        <v>394</v>
      </c>
      <c r="C9" s="1281">
        <v>123.6046154</v>
      </c>
      <c r="D9" s="1281">
        <v>180642.43</v>
      </c>
      <c r="E9" s="1282">
        <v>1.88</v>
      </c>
      <c r="F9" s="1282">
        <v>0.98</v>
      </c>
      <c r="G9" s="1283">
        <v>0.18</v>
      </c>
      <c r="H9" s="1283">
        <v>1.28</v>
      </c>
      <c r="I9" s="1284">
        <v>-5.36</v>
      </c>
      <c r="J9" s="1284">
        <v>0.02</v>
      </c>
    </row>
    <row r="10" spans="1:11" s="248" customFormat="1" ht="29.25" customHeight="1">
      <c r="A10" s="1280">
        <v>8</v>
      </c>
      <c r="B10" s="1286" t="s">
        <v>395</v>
      </c>
      <c r="C10" s="1281">
        <v>159.54888130000001</v>
      </c>
      <c r="D10" s="1281">
        <v>86458.26</v>
      </c>
      <c r="E10" s="1282">
        <v>0.9</v>
      </c>
      <c r="F10" s="1282">
        <v>0.98</v>
      </c>
      <c r="G10" s="1283">
        <v>0.23</v>
      </c>
      <c r="H10" s="1283">
        <v>1.17</v>
      </c>
      <c r="I10" s="1284">
        <v>-2.06</v>
      </c>
      <c r="J10" s="1284">
        <v>0.03</v>
      </c>
    </row>
    <row r="11" spans="1:11" s="248" customFormat="1" ht="27.75" customHeight="1">
      <c r="A11" s="1280">
        <v>9</v>
      </c>
      <c r="B11" s="1286" t="s">
        <v>396</v>
      </c>
      <c r="C11" s="1281">
        <v>2169.2527439999999</v>
      </c>
      <c r="D11" s="1281">
        <v>57635.74</v>
      </c>
      <c r="E11" s="1282">
        <v>0.6</v>
      </c>
      <c r="F11" s="1282">
        <v>0.93</v>
      </c>
      <c r="G11" s="1283">
        <v>0.11</v>
      </c>
      <c r="H11" s="1283">
        <v>3.42</v>
      </c>
      <c r="I11" s="1284">
        <v>20.21</v>
      </c>
      <c r="J11" s="1284">
        <v>0.08</v>
      </c>
    </row>
    <row r="12" spans="1:11" s="248" customFormat="1" ht="15" customHeight="1">
      <c r="A12" s="1280">
        <v>10</v>
      </c>
      <c r="B12" s="1286" t="s">
        <v>397</v>
      </c>
      <c r="C12" s="1281">
        <v>2810.889968</v>
      </c>
      <c r="D12" s="1281">
        <v>284185.19</v>
      </c>
      <c r="E12" s="1282">
        <v>2.96</v>
      </c>
      <c r="F12" s="1282">
        <v>0.65</v>
      </c>
      <c r="G12" s="1283">
        <v>0.14000000000000001</v>
      </c>
      <c r="H12" s="1283">
        <v>1.19</v>
      </c>
      <c r="I12" s="1284">
        <v>-4.04</v>
      </c>
      <c r="J12" s="1284">
        <v>0.03</v>
      </c>
    </row>
    <row r="13" spans="1:11" s="248" customFormat="1" ht="15" customHeight="1">
      <c r="A13" s="1280">
        <v>11</v>
      </c>
      <c r="B13" s="1286" t="s">
        <v>398</v>
      </c>
      <c r="C13" s="1281">
        <v>24.086829600000002</v>
      </c>
      <c r="D13" s="1281">
        <v>58602</v>
      </c>
      <c r="E13" s="1282">
        <v>0.61</v>
      </c>
      <c r="F13" s="1282">
        <v>0.54</v>
      </c>
      <c r="G13" s="1283">
        <v>0.1</v>
      </c>
      <c r="H13" s="1283">
        <v>1.26</v>
      </c>
      <c r="I13" s="1284">
        <v>-4.49</v>
      </c>
      <c r="J13" s="1284">
        <v>0.02</v>
      </c>
    </row>
    <row r="14" spans="1:11" s="248" customFormat="1" ht="15" customHeight="1">
      <c r="A14" s="1280">
        <v>12</v>
      </c>
      <c r="B14" s="1286" t="s">
        <v>399</v>
      </c>
      <c r="C14" s="1281">
        <v>161.47007959999999</v>
      </c>
      <c r="D14" s="1281">
        <v>77685.48</v>
      </c>
      <c r="E14" s="1282">
        <v>0.81</v>
      </c>
      <c r="F14" s="1282">
        <v>0.15</v>
      </c>
      <c r="G14" s="1283">
        <v>0</v>
      </c>
      <c r="H14" s="1283">
        <v>1.29</v>
      </c>
      <c r="I14" s="1284">
        <v>9.57</v>
      </c>
      <c r="J14" s="1284">
        <v>0.02</v>
      </c>
    </row>
    <row r="15" spans="1:11" s="248" customFormat="1" ht="15" customHeight="1">
      <c r="A15" s="1280">
        <v>13</v>
      </c>
      <c r="B15" s="1286" t="s">
        <v>400</v>
      </c>
      <c r="C15" s="1281">
        <v>6162.7283269999998</v>
      </c>
      <c r="D15" s="1281">
        <v>99576.75</v>
      </c>
      <c r="E15" s="1282">
        <v>1.04</v>
      </c>
      <c r="F15" s="1282">
        <v>1.0900000000000001</v>
      </c>
      <c r="G15" s="1283">
        <v>0.15</v>
      </c>
      <c r="H15" s="1283">
        <v>2.63</v>
      </c>
      <c r="I15" s="1284">
        <v>7.52</v>
      </c>
      <c r="J15" s="1284">
        <v>0.04</v>
      </c>
    </row>
    <row r="16" spans="1:11" s="248" customFormat="1" ht="23.25" customHeight="1">
      <c r="A16" s="1280">
        <v>14</v>
      </c>
      <c r="B16" s="1286" t="s">
        <v>401</v>
      </c>
      <c r="C16" s="1281">
        <v>53.093716000000001</v>
      </c>
      <c r="D16" s="1281">
        <v>44456.01</v>
      </c>
      <c r="E16" s="1282">
        <v>0.46</v>
      </c>
      <c r="F16" s="1282">
        <v>0.62</v>
      </c>
      <c r="G16" s="1283">
        <v>0.06</v>
      </c>
      <c r="H16" s="1283">
        <v>0.97</v>
      </c>
      <c r="I16" s="1284">
        <v>-4.95</v>
      </c>
      <c r="J16" s="1284">
        <v>0.03</v>
      </c>
    </row>
    <row r="17" spans="1:10" s="248" customFormat="1" ht="25.5" customHeight="1">
      <c r="A17" s="1280">
        <v>15</v>
      </c>
      <c r="B17" s="1286" t="s">
        <v>402</v>
      </c>
      <c r="C17" s="1281">
        <v>83.404698499999995</v>
      </c>
      <c r="D17" s="1281">
        <v>78228.639999999999</v>
      </c>
      <c r="E17" s="1282">
        <v>0.81</v>
      </c>
      <c r="F17" s="1282">
        <v>0.51</v>
      </c>
      <c r="G17" s="1283">
        <v>7.0000000000000007E-2</v>
      </c>
      <c r="H17" s="1283">
        <v>1.02</v>
      </c>
      <c r="I17" s="1284">
        <v>4.95</v>
      </c>
      <c r="J17" s="1284">
        <v>0.02</v>
      </c>
    </row>
    <row r="18" spans="1:10" s="248" customFormat="1" ht="20.25" customHeight="1">
      <c r="A18" s="1280">
        <v>16</v>
      </c>
      <c r="B18" s="1286" t="s">
        <v>403</v>
      </c>
      <c r="C18" s="1281">
        <v>27.377549999999999</v>
      </c>
      <c r="D18" s="1281">
        <v>51913.31</v>
      </c>
      <c r="E18" s="1282">
        <v>0.54</v>
      </c>
      <c r="F18" s="1282">
        <v>0.94</v>
      </c>
      <c r="G18" s="1283">
        <v>0.15</v>
      </c>
      <c r="H18" s="1283">
        <v>1.72</v>
      </c>
      <c r="I18" s="1284">
        <v>-1.23</v>
      </c>
      <c r="J18" s="1284">
        <v>0.02</v>
      </c>
    </row>
    <row r="19" spans="1:10" s="248" customFormat="1" ht="15" customHeight="1">
      <c r="A19" s="1280">
        <v>17</v>
      </c>
      <c r="B19" s="1286" t="s">
        <v>404</v>
      </c>
      <c r="C19" s="1281">
        <v>131.6897582</v>
      </c>
      <c r="D19" s="1281">
        <v>80803.78</v>
      </c>
      <c r="E19" s="1282">
        <v>0.84</v>
      </c>
      <c r="F19" s="1282">
        <v>1</v>
      </c>
      <c r="G19" s="1283">
        <v>0.28000000000000003</v>
      </c>
      <c r="H19" s="1283">
        <v>1.97</v>
      </c>
      <c r="I19" s="1284">
        <v>0.75</v>
      </c>
      <c r="J19" s="1284">
        <v>0.02</v>
      </c>
    </row>
    <row r="20" spans="1:10" s="248" customFormat="1" ht="15" customHeight="1">
      <c r="A20" s="1280">
        <v>18</v>
      </c>
      <c r="B20" s="1286" t="s">
        <v>405</v>
      </c>
      <c r="C20" s="1281">
        <v>542.73301919999994</v>
      </c>
      <c r="D20" s="1281">
        <v>176090.14</v>
      </c>
      <c r="E20" s="1282">
        <v>1.83</v>
      </c>
      <c r="F20" s="1282">
        <v>1</v>
      </c>
      <c r="G20" s="1283">
        <v>0.21</v>
      </c>
      <c r="H20" s="1283">
        <v>1.45</v>
      </c>
      <c r="I20" s="1284">
        <v>5.57</v>
      </c>
      <c r="J20" s="1284">
        <v>0.02</v>
      </c>
    </row>
    <row r="21" spans="1:10" s="248" customFormat="1" ht="24" customHeight="1">
      <c r="A21" s="1280">
        <v>19</v>
      </c>
      <c r="B21" s="1286" t="s">
        <v>406</v>
      </c>
      <c r="C21" s="1281">
        <v>759.04902149999998</v>
      </c>
      <c r="D21" s="1281">
        <v>1054596.8999999999</v>
      </c>
      <c r="E21" s="1282">
        <v>10.97</v>
      </c>
      <c r="F21" s="1282">
        <v>1.27</v>
      </c>
      <c r="G21" s="1283">
        <v>0.44</v>
      </c>
      <c r="H21" s="1283">
        <v>1.04</v>
      </c>
      <c r="I21" s="1284">
        <v>-4.04</v>
      </c>
      <c r="J21" s="1284">
        <v>0.02</v>
      </c>
    </row>
    <row r="22" spans="1:10" s="248" customFormat="1" ht="28.5" customHeight="1">
      <c r="A22" s="1280">
        <v>20</v>
      </c>
      <c r="B22" s="1286" t="s">
        <v>407</v>
      </c>
      <c r="C22" s="1281">
        <v>2150.6596159999999</v>
      </c>
      <c r="D22" s="1281">
        <v>61332.51</v>
      </c>
      <c r="E22" s="1282">
        <v>0.64</v>
      </c>
      <c r="F22" s="1282">
        <v>0.77</v>
      </c>
      <c r="G22" s="1283">
        <v>0.1</v>
      </c>
      <c r="H22" s="1283">
        <v>1.78</v>
      </c>
      <c r="I22" s="1284">
        <v>0.94</v>
      </c>
      <c r="J22" s="1284">
        <v>0.02</v>
      </c>
    </row>
    <row r="23" spans="1:10" s="248" customFormat="1" ht="15" customHeight="1">
      <c r="A23" s="1280">
        <v>21</v>
      </c>
      <c r="B23" s="1286" t="s">
        <v>408</v>
      </c>
      <c r="C23" s="1281">
        <v>39.977430599999998</v>
      </c>
      <c r="D23" s="1281">
        <v>57512.03</v>
      </c>
      <c r="E23" s="1282">
        <v>0.6</v>
      </c>
      <c r="F23" s="1282">
        <v>0.84</v>
      </c>
      <c r="G23" s="1283">
        <v>0.12</v>
      </c>
      <c r="H23" s="1283">
        <v>1.82</v>
      </c>
      <c r="I23" s="1284">
        <v>-4.22</v>
      </c>
      <c r="J23" s="1284">
        <v>0.02</v>
      </c>
    </row>
    <row r="24" spans="1:10" s="248" customFormat="1" ht="16.5" customHeight="1">
      <c r="A24" s="1280">
        <v>22</v>
      </c>
      <c r="B24" s="1286" t="s">
        <v>409</v>
      </c>
      <c r="C24" s="1281">
        <v>224.72165229999999</v>
      </c>
      <c r="D24" s="1281">
        <v>73596.899999999994</v>
      </c>
      <c r="E24" s="1282">
        <v>0.77</v>
      </c>
      <c r="F24" s="1282">
        <v>1.25</v>
      </c>
      <c r="G24" s="1283">
        <v>0.2</v>
      </c>
      <c r="H24" s="1283">
        <v>2.9</v>
      </c>
      <c r="I24" s="1284">
        <v>-13.03</v>
      </c>
      <c r="J24" s="1284">
        <v>0.02</v>
      </c>
    </row>
    <row r="25" spans="1:10" s="248" customFormat="1" ht="26.25" customHeight="1">
      <c r="A25" s="1280">
        <v>23</v>
      </c>
      <c r="B25" s="1286" t="s">
        <v>410</v>
      </c>
      <c r="C25" s="1281">
        <v>234.95912619999999</v>
      </c>
      <c r="D25" s="1281">
        <v>215380.92</v>
      </c>
      <c r="E25" s="1282">
        <v>2.2400000000000002</v>
      </c>
      <c r="F25" s="1282">
        <v>0.55000000000000004</v>
      </c>
      <c r="G25" s="1283">
        <v>0.13</v>
      </c>
      <c r="H25" s="1283">
        <v>0.72</v>
      </c>
      <c r="I25" s="1284">
        <v>-2.79</v>
      </c>
      <c r="J25" s="1284">
        <v>0.02</v>
      </c>
    </row>
    <row r="26" spans="1:10" s="248" customFormat="1" ht="26.25" customHeight="1">
      <c r="A26" s="1280">
        <v>24</v>
      </c>
      <c r="B26" s="1286" t="s">
        <v>411</v>
      </c>
      <c r="C26" s="1281">
        <v>1402.8184004</v>
      </c>
      <c r="D26" s="1281">
        <v>738022.76</v>
      </c>
      <c r="E26" s="1282">
        <v>7.68</v>
      </c>
      <c r="F26" s="1282">
        <v>0.89</v>
      </c>
      <c r="G26" s="1283">
        <v>0.32</v>
      </c>
      <c r="H26" s="1283">
        <v>1.23</v>
      </c>
      <c r="I26" s="1284">
        <v>2.34</v>
      </c>
      <c r="J26" s="1284">
        <v>0.03</v>
      </c>
    </row>
    <row r="27" spans="1:10" s="248" customFormat="1" ht="27" customHeight="1">
      <c r="A27" s="1280">
        <v>25</v>
      </c>
      <c r="B27" s="1286" t="s">
        <v>412</v>
      </c>
      <c r="C27" s="1281">
        <v>1247.5608672000001</v>
      </c>
      <c r="D27" s="1281">
        <v>359887.63</v>
      </c>
      <c r="E27" s="1282">
        <v>3.74</v>
      </c>
      <c r="F27" s="1282">
        <v>0.76</v>
      </c>
      <c r="G27" s="1283">
        <v>0.2</v>
      </c>
      <c r="H27" s="1283">
        <v>1.32</v>
      </c>
      <c r="I27" s="1284">
        <v>-7.98</v>
      </c>
      <c r="J27" s="1284">
        <v>0.03</v>
      </c>
    </row>
    <row r="28" spans="1:10" s="248" customFormat="1" ht="27" customHeight="1">
      <c r="A28" s="1280">
        <v>26</v>
      </c>
      <c r="B28" s="1286" t="s">
        <v>413</v>
      </c>
      <c r="C28" s="1281">
        <v>777.73218199999997</v>
      </c>
      <c r="D28" s="1281">
        <v>97501.56</v>
      </c>
      <c r="E28" s="1282">
        <v>1.01</v>
      </c>
      <c r="F28" s="1282">
        <v>1.21</v>
      </c>
      <c r="G28" s="1283">
        <v>0.24</v>
      </c>
      <c r="H28" s="1283">
        <v>1.44</v>
      </c>
      <c r="I28" s="1284">
        <v>-3.86</v>
      </c>
      <c r="J28" s="1284">
        <v>0.03</v>
      </c>
    </row>
    <row r="29" spans="1:10" s="248" customFormat="1" ht="27" customHeight="1">
      <c r="A29" s="1280">
        <v>27</v>
      </c>
      <c r="B29" s="1286" t="s">
        <v>414</v>
      </c>
      <c r="C29" s="1281">
        <v>2075.2177944999999</v>
      </c>
      <c r="D29" s="1281">
        <v>597477.62</v>
      </c>
      <c r="E29" s="1282">
        <v>6.22</v>
      </c>
      <c r="F29" s="1282">
        <v>1.25</v>
      </c>
      <c r="G29" s="1283">
        <v>0.26</v>
      </c>
      <c r="H29" s="1283">
        <v>1.18</v>
      </c>
      <c r="I29" s="1284">
        <v>0.78</v>
      </c>
      <c r="J29" s="1284">
        <v>0.02</v>
      </c>
    </row>
    <row r="30" spans="1:10" s="248" customFormat="1" ht="15" customHeight="1">
      <c r="A30" s="1280">
        <v>28</v>
      </c>
      <c r="B30" s="1286" t="s">
        <v>415</v>
      </c>
      <c r="C30" s="1281">
        <v>244.5453966</v>
      </c>
      <c r="D30" s="1281">
        <v>76307.7</v>
      </c>
      <c r="E30" s="1282">
        <v>0.79</v>
      </c>
      <c r="F30" s="1282">
        <v>1.1000000000000001</v>
      </c>
      <c r="G30" s="1283">
        <v>0.32</v>
      </c>
      <c r="H30" s="1283">
        <v>1.29</v>
      </c>
      <c r="I30" s="1284">
        <v>-2.27</v>
      </c>
      <c r="J30" s="1284">
        <v>0.03</v>
      </c>
    </row>
    <row r="31" spans="1:10" s="248" customFormat="1" ht="30" customHeight="1">
      <c r="A31" s="1280">
        <v>29</v>
      </c>
      <c r="B31" s="1286" t="s">
        <v>416</v>
      </c>
      <c r="C31" s="1281">
        <v>993.76587050000001</v>
      </c>
      <c r="D31" s="1281">
        <v>248479.83</v>
      </c>
      <c r="E31" s="1282">
        <v>2.58</v>
      </c>
      <c r="F31" s="1282">
        <v>1.03</v>
      </c>
      <c r="G31" s="1283">
        <v>0.33</v>
      </c>
      <c r="H31" s="1283">
        <v>1.1499999999999999</v>
      </c>
      <c r="I31" s="1284">
        <v>-7.44</v>
      </c>
      <c r="J31" s="1284">
        <v>0.02</v>
      </c>
    </row>
    <row r="32" spans="1:10" s="248" customFormat="1" ht="29.25" customHeight="1">
      <c r="A32" s="1280">
        <v>30</v>
      </c>
      <c r="B32" s="1286" t="s">
        <v>417</v>
      </c>
      <c r="C32" s="1281">
        <v>29.5915763</v>
      </c>
      <c r="D32" s="1281">
        <v>48626.76</v>
      </c>
      <c r="E32" s="1282">
        <v>0.51</v>
      </c>
      <c r="F32" s="1282">
        <v>1.1499999999999999</v>
      </c>
      <c r="G32" s="1283">
        <v>0.19</v>
      </c>
      <c r="H32" s="1283">
        <v>1.1100000000000001</v>
      </c>
      <c r="I32" s="1284">
        <v>-2.71</v>
      </c>
      <c r="J32" s="1284">
        <v>0.03</v>
      </c>
    </row>
    <row r="33" spans="1:10" s="248" customFormat="1" ht="15" customHeight="1">
      <c r="A33" s="1280">
        <v>31</v>
      </c>
      <c r="B33" s="1286" t="s">
        <v>418</v>
      </c>
      <c r="C33" s="1281">
        <v>274.90966300000002</v>
      </c>
      <c r="D33" s="1281">
        <v>411085.2</v>
      </c>
      <c r="E33" s="1282">
        <v>4.28</v>
      </c>
      <c r="F33" s="1282">
        <v>0.9</v>
      </c>
      <c r="G33" s="1283">
        <v>0.2</v>
      </c>
      <c r="H33" s="1283">
        <v>1.43</v>
      </c>
      <c r="I33" s="1284">
        <v>-0.06</v>
      </c>
      <c r="J33" s="1284">
        <v>0.02</v>
      </c>
    </row>
    <row r="34" spans="1:10" s="248" customFormat="1" ht="22.5" customHeight="1">
      <c r="A34" s="1280">
        <v>32</v>
      </c>
      <c r="B34" s="1286" t="s">
        <v>419</v>
      </c>
      <c r="C34" s="1281">
        <v>621.76441550000004</v>
      </c>
      <c r="D34" s="1281">
        <v>173015.65</v>
      </c>
      <c r="E34" s="1282">
        <v>1.8</v>
      </c>
      <c r="F34" s="1282">
        <v>1.1000000000000001</v>
      </c>
      <c r="G34" s="1283">
        <v>0.21</v>
      </c>
      <c r="H34" s="1283">
        <v>2.02</v>
      </c>
      <c r="I34" s="1284">
        <v>17.010000000000002</v>
      </c>
      <c r="J34" s="1284">
        <v>0.02</v>
      </c>
    </row>
    <row r="35" spans="1:10" s="248" customFormat="1" ht="15" customHeight="1">
      <c r="A35" s="1280">
        <v>33</v>
      </c>
      <c r="B35" s="1286" t="s">
        <v>420</v>
      </c>
      <c r="C35" s="1281">
        <v>157.20128700000001</v>
      </c>
      <c r="D35" s="1281">
        <v>149061.62</v>
      </c>
      <c r="E35" s="1282">
        <v>1.55</v>
      </c>
      <c r="F35" s="1282">
        <v>0.7</v>
      </c>
      <c r="G35" s="1283">
        <v>0.16</v>
      </c>
      <c r="H35" s="1283">
        <v>1.79</v>
      </c>
      <c r="I35" s="1284">
        <v>10.81</v>
      </c>
      <c r="J35" s="1284">
        <v>0.02</v>
      </c>
    </row>
    <row r="36" spans="1:10" s="248" customFormat="1" ht="27" customHeight="1">
      <c r="A36" s="1280">
        <v>34</v>
      </c>
      <c r="B36" s="1286" t="s">
        <v>421</v>
      </c>
      <c r="C36" s="1281">
        <v>9696.6661339999991</v>
      </c>
      <c r="D36" s="1281">
        <v>159455.85999999999</v>
      </c>
      <c r="E36" s="1282">
        <v>1.66</v>
      </c>
      <c r="F36" s="1282">
        <v>1.05</v>
      </c>
      <c r="G36" s="1283">
        <v>0.21</v>
      </c>
      <c r="H36" s="1283">
        <v>1.66</v>
      </c>
      <c r="I36" s="1284">
        <v>5.7</v>
      </c>
      <c r="J36" s="1284">
        <v>0.03</v>
      </c>
    </row>
    <row r="37" spans="1:10" s="248" customFormat="1" ht="26.25" customHeight="1">
      <c r="A37" s="1280">
        <v>35</v>
      </c>
      <c r="B37" s="1286" t="s">
        <v>422</v>
      </c>
      <c r="C37" s="1281">
        <v>96.415716000000003</v>
      </c>
      <c r="D37" s="1281">
        <v>92616.36</v>
      </c>
      <c r="E37" s="1282">
        <v>0.96</v>
      </c>
      <c r="F37" s="1282">
        <v>0.5</v>
      </c>
      <c r="G37" s="1283">
        <v>0.08</v>
      </c>
      <c r="H37" s="1283">
        <v>1.1399999999999999</v>
      </c>
      <c r="I37" s="1284">
        <v>3.6</v>
      </c>
      <c r="J37" s="1284">
        <v>0.03</v>
      </c>
    </row>
    <row r="38" spans="1:10" s="248" customFormat="1" ht="27" customHeight="1">
      <c r="A38" s="1280">
        <v>36</v>
      </c>
      <c r="B38" s="1286" t="s">
        <v>423</v>
      </c>
      <c r="C38" s="1281">
        <v>6290.1396029999996</v>
      </c>
      <c r="D38" s="1281">
        <v>103191</v>
      </c>
      <c r="E38" s="1282">
        <v>1.07</v>
      </c>
      <c r="F38" s="1282">
        <v>1.0900000000000001</v>
      </c>
      <c r="G38" s="1283">
        <v>0.2</v>
      </c>
      <c r="H38" s="1283">
        <v>1.98</v>
      </c>
      <c r="I38" s="1284">
        <v>4.9000000000000004</v>
      </c>
      <c r="J38" s="1284">
        <v>0.02</v>
      </c>
    </row>
    <row r="39" spans="1:10" s="248" customFormat="1" ht="39" customHeight="1">
      <c r="A39" s="1280">
        <v>37</v>
      </c>
      <c r="B39" s="1286" t="s">
        <v>424</v>
      </c>
      <c r="C39" s="1281">
        <v>9300.6038189999999</v>
      </c>
      <c r="D39" s="1281">
        <v>128903.11</v>
      </c>
      <c r="E39" s="1282">
        <v>1.34</v>
      </c>
      <c r="F39" s="1282">
        <v>0.63</v>
      </c>
      <c r="G39" s="1283">
        <v>7.0000000000000007E-2</v>
      </c>
      <c r="H39" s="1283">
        <v>2.41</v>
      </c>
      <c r="I39" s="1284">
        <v>9.08</v>
      </c>
      <c r="J39" s="1284">
        <v>0.03</v>
      </c>
    </row>
    <row r="40" spans="1:10" s="248" customFormat="1" ht="27" customHeight="1">
      <c r="A40" s="1280">
        <v>38</v>
      </c>
      <c r="B40" s="1286" t="s">
        <v>425</v>
      </c>
      <c r="C40" s="1281">
        <v>6765.6842409999999</v>
      </c>
      <c r="D40" s="1281">
        <v>988331.15</v>
      </c>
      <c r="E40" s="1282">
        <v>10.28</v>
      </c>
      <c r="F40" s="1282">
        <v>1.27</v>
      </c>
      <c r="G40" s="1283">
        <v>0.47</v>
      </c>
      <c r="H40" s="1283">
        <v>0.95</v>
      </c>
      <c r="I40" s="1284">
        <v>2.4</v>
      </c>
      <c r="J40" s="1284">
        <v>0.02</v>
      </c>
    </row>
    <row r="41" spans="1:10" s="248" customFormat="1" ht="27" customHeight="1">
      <c r="A41" s="1280">
        <v>39</v>
      </c>
      <c r="B41" s="1286" t="s">
        <v>426</v>
      </c>
      <c r="C41" s="1281">
        <v>1001.240203</v>
      </c>
      <c r="D41" s="1281">
        <v>69951.399999999994</v>
      </c>
      <c r="E41" s="1282">
        <v>0.73</v>
      </c>
      <c r="F41" s="1282">
        <v>0.95</v>
      </c>
      <c r="G41" s="1283">
        <v>0.22</v>
      </c>
      <c r="H41" s="1283">
        <v>1.43</v>
      </c>
      <c r="I41" s="1284">
        <v>10.81</v>
      </c>
      <c r="J41" s="1284">
        <v>0.04</v>
      </c>
    </row>
    <row r="42" spans="1:10" s="248" customFormat="1" ht="15" customHeight="1">
      <c r="A42" s="1280">
        <v>40</v>
      </c>
      <c r="B42" s="1286" t="s">
        <v>427</v>
      </c>
      <c r="C42" s="1281">
        <v>892.46119339999996</v>
      </c>
      <c r="D42" s="1281">
        <v>287089.59000000003</v>
      </c>
      <c r="E42" s="1282">
        <v>2.99</v>
      </c>
      <c r="F42" s="1282">
        <v>1.18</v>
      </c>
      <c r="G42" s="1283">
        <v>0.31</v>
      </c>
      <c r="H42" s="1283">
        <v>1.83</v>
      </c>
      <c r="I42" s="1284">
        <v>16.8</v>
      </c>
      <c r="J42" s="1284">
        <v>0.02</v>
      </c>
    </row>
    <row r="43" spans="1:10" s="248" customFormat="1" ht="24.75" customHeight="1">
      <c r="A43" s="1280">
        <v>41</v>
      </c>
      <c r="B43" s="1286" t="s">
        <v>428</v>
      </c>
      <c r="C43" s="1281">
        <v>239.93349699999999</v>
      </c>
      <c r="D43" s="1281">
        <v>170371.38</v>
      </c>
      <c r="E43" s="1282">
        <v>1.77</v>
      </c>
      <c r="F43" s="1282">
        <v>0.39</v>
      </c>
      <c r="G43" s="1283">
        <v>0.06</v>
      </c>
      <c r="H43" s="1283">
        <v>1.06</v>
      </c>
      <c r="I43" s="1284">
        <v>11.24</v>
      </c>
      <c r="J43" s="1284">
        <v>0.02</v>
      </c>
    </row>
    <row r="44" spans="1:10" s="248" customFormat="1" ht="25.5" customHeight="1">
      <c r="A44" s="1280">
        <v>42</v>
      </c>
      <c r="B44" s="1286" t="s">
        <v>429</v>
      </c>
      <c r="C44" s="1281">
        <v>361.80875179999998</v>
      </c>
      <c r="D44" s="1281">
        <v>414860.05</v>
      </c>
      <c r="E44" s="1282">
        <v>4.32</v>
      </c>
      <c r="F44" s="1282">
        <v>0.86</v>
      </c>
      <c r="G44" s="1283">
        <v>0.21</v>
      </c>
      <c r="H44" s="1283">
        <v>1.53</v>
      </c>
      <c r="I44" s="1284">
        <v>7.32</v>
      </c>
      <c r="J44" s="1284">
        <v>0.02</v>
      </c>
    </row>
    <row r="45" spans="1:10" s="248" customFormat="1" ht="26.25" customHeight="1">
      <c r="A45" s="1280">
        <v>43</v>
      </c>
      <c r="B45" s="1286" t="s">
        <v>430</v>
      </c>
      <c r="C45" s="1281">
        <v>95.283481600000002</v>
      </c>
      <c r="D45" s="1281">
        <v>74838.789999999994</v>
      </c>
      <c r="E45" s="1282">
        <v>0.78</v>
      </c>
      <c r="F45" s="1282">
        <v>0.8</v>
      </c>
      <c r="G45" s="1283">
        <v>0.17</v>
      </c>
      <c r="H45" s="1283">
        <v>1.19</v>
      </c>
      <c r="I45" s="1284">
        <v>6.44</v>
      </c>
      <c r="J45" s="1284">
        <v>0.03</v>
      </c>
    </row>
    <row r="46" spans="1:10" s="248" customFormat="1" ht="19.5" customHeight="1">
      <c r="A46" s="1280">
        <v>44</v>
      </c>
      <c r="B46" s="1286" t="s">
        <v>431</v>
      </c>
      <c r="C46" s="1281">
        <v>664.56942300000003</v>
      </c>
      <c r="D46" s="1281">
        <v>167340.57</v>
      </c>
      <c r="E46" s="1282">
        <v>1.74</v>
      </c>
      <c r="F46" s="1282">
        <v>1.0900000000000001</v>
      </c>
      <c r="G46" s="1283">
        <v>0.22</v>
      </c>
      <c r="H46" s="1283">
        <v>1.53</v>
      </c>
      <c r="I46" s="1284">
        <v>7.46</v>
      </c>
      <c r="J46" s="1284">
        <v>0.02</v>
      </c>
    </row>
    <row r="47" spans="1:10" s="248" customFormat="1" ht="28.5" customHeight="1">
      <c r="A47" s="1280">
        <v>45</v>
      </c>
      <c r="B47" s="1286" t="s">
        <v>432</v>
      </c>
      <c r="C47" s="1281">
        <v>1248.3527171000001</v>
      </c>
      <c r="D47" s="1281">
        <v>116048.12</v>
      </c>
      <c r="E47" s="1282">
        <v>1.21</v>
      </c>
      <c r="F47" s="1282">
        <v>1.25</v>
      </c>
      <c r="G47" s="1283">
        <v>0.34</v>
      </c>
      <c r="H47" s="1283">
        <v>1.57</v>
      </c>
      <c r="I47" s="1284">
        <v>3.6</v>
      </c>
      <c r="J47" s="1284">
        <v>0.03</v>
      </c>
    </row>
    <row r="48" spans="1:10" s="248" customFormat="1" ht="15" customHeight="1">
      <c r="A48" s="1280">
        <v>46</v>
      </c>
      <c r="B48" s="1286" t="s">
        <v>433</v>
      </c>
      <c r="C48" s="1281">
        <v>488.0072285</v>
      </c>
      <c r="D48" s="1281">
        <v>79570.95</v>
      </c>
      <c r="E48" s="1282">
        <v>0.83</v>
      </c>
      <c r="F48" s="1282">
        <v>1.0900000000000001</v>
      </c>
      <c r="G48" s="1283">
        <v>0.19</v>
      </c>
      <c r="H48" s="1283">
        <v>1.34</v>
      </c>
      <c r="I48" s="1284">
        <v>-4.4800000000000004</v>
      </c>
      <c r="J48" s="1284">
        <v>0.03</v>
      </c>
    </row>
    <row r="49" spans="1:10" s="248" customFormat="1" ht="15" customHeight="1">
      <c r="A49" s="1280">
        <v>47</v>
      </c>
      <c r="B49" s="1286" t="s">
        <v>434</v>
      </c>
      <c r="C49" s="1281">
        <v>88.778616</v>
      </c>
      <c r="D49" s="1281">
        <v>151231.53</v>
      </c>
      <c r="E49" s="1282">
        <v>1.57</v>
      </c>
      <c r="F49" s="1282">
        <v>0.63</v>
      </c>
      <c r="G49" s="1283">
        <v>0.15</v>
      </c>
      <c r="H49" s="1283">
        <v>1.03</v>
      </c>
      <c r="I49" s="1284">
        <v>-1.98</v>
      </c>
      <c r="J49" s="1284">
        <v>0.02</v>
      </c>
    </row>
    <row r="50" spans="1:10" s="248" customFormat="1" ht="15" customHeight="1">
      <c r="A50" s="1280">
        <v>48</v>
      </c>
      <c r="B50" s="1286" t="s">
        <v>435</v>
      </c>
      <c r="C50" s="1281">
        <v>150.1215282</v>
      </c>
      <c r="D50" s="1281">
        <v>23621.55</v>
      </c>
      <c r="E50" s="1282">
        <v>0.25</v>
      </c>
      <c r="F50" s="1282">
        <v>1.23</v>
      </c>
      <c r="G50" s="1283">
        <v>0.28000000000000003</v>
      </c>
      <c r="H50" s="1283">
        <v>2.8</v>
      </c>
      <c r="I50" s="1284">
        <v>-12.65</v>
      </c>
      <c r="J50" s="1284">
        <v>0.03</v>
      </c>
    </row>
    <row r="51" spans="1:10" s="248" customFormat="1" ht="15" customHeight="1">
      <c r="A51" s="1280">
        <v>49</v>
      </c>
      <c r="B51" s="1286" t="s">
        <v>436</v>
      </c>
      <c r="C51" s="1281">
        <v>288.68667399999998</v>
      </c>
      <c r="D51" s="1281">
        <v>114232.16</v>
      </c>
      <c r="E51" s="1282">
        <v>1.19</v>
      </c>
      <c r="F51" s="1282">
        <v>0.89</v>
      </c>
      <c r="G51" s="1283">
        <v>0.23</v>
      </c>
      <c r="H51" s="1283">
        <v>1.18</v>
      </c>
      <c r="I51" s="1284">
        <v>-2.7</v>
      </c>
      <c r="J51" s="1284">
        <v>0.02</v>
      </c>
    </row>
    <row r="52" spans="1:10" s="248" customFormat="1" ht="27" customHeight="1">
      <c r="A52" s="1280">
        <v>50</v>
      </c>
      <c r="B52" s="1286" t="s">
        <v>437</v>
      </c>
      <c r="C52" s="1281">
        <v>1044.8471264</v>
      </c>
      <c r="D52" s="1281">
        <v>73150.789999999994</v>
      </c>
      <c r="E52" s="1282">
        <v>0.76</v>
      </c>
      <c r="F52" s="1282">
        <v>1.24</v>
      </c>
      <c r="G52" s="1283">
        <v>0.31</v>
      </c>
      <c r="H52" s="1283">
        <v>1.83</v>
      </c>
      <c r="I52" s="1284">
        <v>8.4600000000000009</v>
      </c>
      <c r="J52" s="1284">
        <v>0.03</v>
      </c>
    </row>
    <row r="53" spans="1:10" s="248" customFormat="1" ht="27" customHeight="1">
      <c r="A53" s="1274"/>
      <c r="B53" s="1275"/>
      <c r="C53" s="1276"/>
      <c r="D53" s="1276"/>
      <c r="E53" s="1277"/>
      <c r="F53" s="1277"/>
      <c r="G53" s="1278"/>
      <c r="H53" s="1278"/>
      <c r="I53" s="1279"/>
      <c r="J53" s="1279"/>
    </row>
    <row r="54" spans="1:10" s="248" customFormat="1" ht="26.25" customHeight="1">
      <c r="A54" s="1638" t="s">
        <v>438</v>
      </c>
      <c r="B54" s="1638"/>
      <c r="C54" s="1638"/>
      <c r="D54" s="1638"/>
      <c r="E54" s="1638"/>
      <c r="F54" s="1638"/>
      <c r="G54" s="1638"/>
      <c r="H54" s="1638"/>
      <c r="I54" s="1638"/>
      <c r="J54" s="1638"/>
    </row>
    <row r="55" spans="1:10" s="248" customFormat="1" ht="17.25" customHeight="1">
      <c r="A55" s="1638" t="s">
        <v>383</v>
      </c>
      <c r="B55" s="1638"/>
      <c r="C55" s="1638"/>
      <c r="D55" s="1638"/>
      <c r="E55" s="1638"/>
      <c r="F55" s="1638"/>
      <c r="G55" s="1638"/>
      <c r="H55" s="1638"/>
      <c r="I55" s="1638"/>
      <c r="J55" s="1638"/>
    </row>
    <row r="56" spans="1:10" s="248" customFormat="1" ht="19.5" customHeight="1">
      <c r="A56" s="1638" t="s">
        <v>439</v>
      </c>
      <c r="B56" s="1638"/>
      <c r="C56" s="1638"/>
      <c r="D56" s="1638"/>
      <c r="E56" s="1638"/>
      <c r="F56" s="1638"/>
      <c r="G56" s="1638"/>
      <c r="H56" s="1638"/>
      <c r="I56" s="1638"/>
      <c r="J56" s="1638"/>
    </row>
    <row r="57" spans="1:10" s="248" customFormat="1" ht="27" customHeight="1">
      <c r="A57" s="1638" t="s">
        <v>385</v>
      </c>
      <c r="B57" s="1638"/>
      <c r="C57" s="1638"/>
      <c r="D57" s="1638"/>
      <c r="E57" s="1638"/>
      <c r="F57" s="1638"/>
      <c r="G57" s="1638"/>
      <c r="H57" s="1638"/>
      <c r="I57" s="1638"/>
      <c r="J57" s="1638"/>
    </row>
    <row r="58" spans="1:10" s="248" customFormat="1" ht="15.75" customHeight="1">
      <c r="A58" s="1638" t="s">
        <v>440</v>
      </c>
      <c r="B58" s="1638"/>
      <c r="C58" s="1638"/>
      <c r="D58" s="1638"/>
      <c r="E58" s="1638"/>
      <c r="F58" s="1638"/>
      <c r="G58" s="1638"/>
      <c r="H58" s="1638"/>
      <c r="I58" s="1638"/>
      <c r="J58" s="1638"/>
    </row>
    <row r="59" spans="1:10" s="248" customFormat="1" ht="13.5" customHeight="1">
      <c r="A59" s="1637" t="s">
        <v>342</v>
      </c>
      <c r="B59" s="1637"/>
      <c r="C59" s="1637"/>
      <c r="D59" s="1637"/>
      <c r="E59" s="1637"/>
      <c r="F59" s="1637"/>
      <c r="G59" s="1637"/>
      <c r="H59" s="1637"/>
      <c r="I59" s="1637"/>
      <c r="J59" s="1637"/>
    </row>
    <row r="60" spans="1:10" s="248" customFormat="1" ht="26.1" customHeight="1"/>
  </sheetData>
  <mergeCells count="6">
    <mergeCell ref="A59:J59"/>
    <mergeCell ref="A54:J54"/>
    <mergeCell ref="A55:J55"/>
    <mergeCell ref="A56:J56"/>
    <mergeCell ref="A57:J57"/>
    <mergeCell ref="A58:J58"/>
  </mergeCells>
  <printOptions horizontalCentered="1"/>
  <pageMargins left="0.78431372549019618" right="0.78431372549019618" top="0.98039215686274517" bottom="0.98039215686274517" header="0.50980392156862753" footer="0.50980392156862753"/>
  <pageSetup paperSize="9" scale="89" fitToHeight="0"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opLeftCell="A22" zoomScaleNormal="100" workbookViewId="0">
      <selection sqref="A1:J50"/>
    </sheetView>
  </sheetViews>
  <sheetFormatPr defaultColWidth="9.140625" defaultRowHeight="15"/>
  <cols>
    <col min="1" max="1" width="6.42578125" style="151" bestFit="1" customWidth="1"/>
    <col min="2" max="2" width="40.42578125" style="151" bestFit="1" customWidth="1"/>
    <col min="3" max="3" width="13.42578125" style="151" bestFit="1" customWidth="1"/>
    <col min="4" max="4" width="17.42578125" style="151" customWidth="1"/>
    <col min="5" max="5" width="10.42578125" style="151" bestFit="1" customWidth="1"/>
    <col min="6" max="6" width="7.5703125" style="151" bestFit="1" customWidth="1"/>
    <col min="7" max="7" width="6.140625" style="151" bestFit="1" customWidth="1"/>
    <col min="8" max="8" width="10.42578125" style="151" bestFit="1" customWidth="1"/>
    <col min="9" max="9" width="12.5703125" style="151" bestFit="1" customWidth="1"/>
    <col min="10" max="10" width="12.140625" style="151" bestFit="1" customWidth="1"/>
    <col min="11" max="16384" width="9.140625" style="151"/>
  </cols>
  <sheetData>
    <row r="1" spans="1:10" ht="15.75" customHeight="1">
      <c r="A1" s="1301" t="s">
        <v>1389</v>
      </c>
      <c r="B1" s="1301"/>
      <c r="C1" s="1301"/>
      <c r="D1" s="1301"/>
      <c r="E1" s="1301"/>
      <c r="F1" s="1301"/>
      <c r="G1" s="1301"/>
      <c r="H1" s="1289"/>
      <c r="I1" s="1289"/>
      <c r="J1" s="1289"/>
    </row>
    <row r="2" spans="1:10" s="152" customFormat="1" ht="43.5" customHeight="1">
      <c r="A2" s="1300" t="s">
        <v>441</v>
      </c>
      <c r="B2" s="1300" t="s">
        <v>344</v>
      </c>
      <c r="C2" s="1300" t="s">
        <v>442</v>
      </c>
      <c r="D2" s="1300" t="s">
        <v>443</v>
      </c>
      <c r="E2" s="1300" t="s">
        <v>444</v>
      </c>
      <c r="F2" s="1300" t="s">
        <v>348</v>
      </c>
      <c r="G2" s="1300" t="s">
        <v>445</v>
      </c>
      <c r="H2" s="1300" t="s">
        <v>446</v>
      </c>
      <c r="I2" s="1300" t="s">
        <v>447</v>
      </c>
      <c r="J2" s="1300" t="s">
        <v>448</v>
      </c>
    </row>
    <row r="3" spans="1:10" s="152" customFormat="1" ht="18" customHeight="1">
      <c r="A3" s="1302">
        <v>1</v>
      </c>
      <c r="B3" s="1303" t="s">
        <v>449</v>
      </c>
      <c r="C3" s="1306">
        <v>875.6464727</v>
      </c>
      <c r="D3" s="1306">
        <v>1228863.3968281201</v>
      </c>
      <c r="E3" s="1307">
        <v>0.13126658090000001</v>
      </c>
      <c r="F3" s="1308">
        <v>1.3</v>
      </c>
      <c r="G3" s="1308">
        <v>0.47</v>
      </c>
      <c r="H3" s="1308" t="s">
        <v>266</v>
      </c>
      <c r="I3" s="1308" t="s">
        <v>266</v>
      </c>
      <c r="J3" s="1303" t="s">
        <v>266</v>
      </c>
    </row>
    <row r="4" spans="1:10" s="152" customFormat="1" ht="18" customHeight="1">
      <c r="A4" s="1302">
        <v>2</v>
      </c>
      <c r="B4" s="1303" t="s">
        <v>450</v>
      </c>
      <c r="C4" s="1306">
        <v>6765.6863240000002</v>
      </c>
      <c r="D4" s="1306">
        <v>1003807.99116576</v>
      </c>
      <c r="E4" s="1307">
        <v>0.1072262736</v>
      </c>
      <c r="F4" s="1308">
        <v>1.22</v>
      </c>
      <c r="G4" s="1308">
        <v>0.39</v>
      </c>
      <c r="H4" s="1308" t="s">
        <v>266</v>
      </c>
      <c r="I4" s="1308" t="s">
        <v>266</v>
      </c>
      <c r="J4" s="1303" t="s">
        <v>266</v>
      </c>
    </row>
    <row r="5" spans="1:10" s="152" customFormat="1" ht="18" customHeight="1">
      <c r="A5" s="1302">
        <v>3</v>
      </c>
      <c r="B5" s="1303" t="s">
        <v>451</v>
      </c>
      <c r="C5" s="1306">
        <v>1403.7656558000001</v>
      </c>
      <c r="D5" s="1306">
        <v>736995.42014852003</v>
      </c>
      <c r="E5" s="1307">
        <v>7.8725486600000005E-2</v>
      </c>
      <c r="F5" s="1308">
        <v>0.89</v>
      </c>
      <c r="G5" s="1308">
        <v>0.33</v>
      </c>
      <c r="H5" s="1308" t="s">
        <v>266</v>
      </c>
      <c r="I5" s="1308" t="s">
        <v>266</v>
      </c>
      <c r="J5" s="1303" t="s">
        <v>266</v>
      </c>
    </row>
    <row r="6" spans="1:10" s="152" customFormat="1" ht="18" customHeight="1">
      <c r="A6" s="1302">
        <v>4</v>
      </c>
      <c r="B6" s="1303" t="s">
        <v>452</v>
      </c>
      <c r="C6" s="1306">
        <v>2083.2072290000001</v>
      </c>
      <c r="D6" s="1306">
        <v>602990.62821554998</v>
      </c>
      <c r="E6" s="1307">
        <v>6.4411160999999995E-2</v>
      </c>
      <c r="F6" s="1308">
        <v>1.25</v>
      </c>
      <c r="G6" s="1308">
        <v>0.27</v>
      </c>
      <c r="H6" s="1308" t="s">
        <v>266</v>
      </c>
      <c r="I6" s="1308" t="s">
        <v>266</v>
      </c>
      <c r="J6" s="1303" t="s">
        <v>266</v>
      </c>
    </row>
    <row r="7" spans="1:10" s="152" customFormat="1" ht="18" customHeight="1">
      <c r="A7" s="1302">
        <v>5</v>
      </c>
      <c r="B7" s="1303" t="s">
        <v>453</v>
      </c>
      <c r="C7" s="1306">
        <v>375.23847060000003</v>
      </c>
      <c r="D7" s="1306">
        <v>453289.41554378992</v>
      </c>
      <c r="E7" s="1307">
        <v>4.84201514E-2</v>
      </c>
      <c r="F7" s="1308">
        <v>0.84</v>
      </c>
      <c r="G7" s="1308">
        <v>0.21</v>
      </c>
      <c r="H7" s="1308" t="s">
        <v>266</v>
      </c>
      <c r="I7" s="1308" t="s">
        <v>266</v>
      </c>
      <c r="J7" s="1303" t="s">
        <v>266</v>
      </c>
    </row>
    <row r="8" spans="1:10" s="152" customFormat="1" ht="18" customHeight="1">
      <c r="A8" s="1302">
        <v>6</v>
      </c>
      <c r="B8" s="1303" t="s">
        <v>454</v>
      </c>
      <c r="C8" s="1306">
        <v>281.17593160000001</v>
      </c>
      <c r="D8" s="1306">
        <v>420860.71683450002</v>
      </c>
      <c r="E8" s="1307">
        <v>4.4956133799999999E-2</v>
      </c>
      <c r="F8" s="1308">
        <v>0.88</v>
      </c>
      <c r="G8" s="1308">
        <v>0.2</v>
      </c>
      <c r="H8" s="1308" t="s">
        <v>266</v>
      </c>
      <c r="I8" s="1308" t="s">
        <v>266</v>
      </c>
      <c r="J8" s="1303" t="s">
        <v>266</v>
      </c>
    </row>
    <row r="9" spans="1:10" s="152" customFormat="1" ht="18" customHeight="1">
      <c r="A9" s="1302">
        <v>7</v>
      </c>
      <c r="B9" s="1303" t="s">
        <v>456</v>
      </c>
      <c r="C9" s="1306">
        <v>616.98669159999997</v>
      </c>
      <c r="D9" s="1306">
        <v>305336.06105508999</v>
      </c>
      <c r="E9" s="1307">
        <v>3.2615847199999999E-2</v>
      </c>
      <c r="F9" s="1308">
        <v>0.9</v>
      </c>
      <c r="G9" s="1308">
        <v>0.22</v>
      </c>
      <c r="H9" s="1308" t="s">
        <v>266</v>
      </c>
      <c r="I9" s="1308" t="s">
        <v>266</v>
      </c>
      <c r="J9" s="1303" t="s">
        <v>266</v>
      </c>
    </row>
    <row r="10" spans="1:10" s="152" customFormat="1" ht="18" customHeight="1">
      <c r="A10" s="1302">
        <v>8</v>
      </c>
      <c r="B10" s="1303" t="s">
        <v>458</v>
      </c>
      <c r="C10" s="1306">
        <v>892.4611893</v>
      </c>
      <c r="D10" s="1306">
        <v>287415.87208473997</v>
      </c>
      <c r="E10" s="1307">
        <v>3.07016214E-2</v>
      </c>
      <c r="F10" s="1308">
        <v>1.1299999999999999</v>
      </c>
      <c r="G10" s="1308">
        <v>0.28999999999999998</v>
      </c>
      <c r="H10" s="1308" t="s">
        <v>266</v>
      </c>
      <c r="I10" s="1308" t="s">
        <v>266</v>
      </c>
      <c r="J10" s="1303" t="s">
        <v>266</v>
      </c>
    </row>
    <row r="11" spans="1:10" s="152" customFormat="1" ht="18" customHeight="1">
      <c r="A11" s="1302">
        <v>9</v>
      </c>
      <c r="B11" s="1303" t="s">
        <v>455</v>
      </c>
      <c r="C11" s="1306">
        <v>1247.8761062000001</v>
      </c>
      <c r="D11" s="1306">
        <v>282691.79053533997</v>
      </c>
      <c r="E11" s="1307">
        <v>3.0196997400000002E-2</v>
      </c>
      <c r="F11" s="1308">
        <v>0.72</v>
      </c>
      <c r="G11" s="1308">
        <v>0.18</v>
      </c>
      <c r="H11" s="1308" t="s">
        <v>266</v>
      </c>
      <c r="I11" s="1308" t="s">
        <v>266</v>
      </c>
      <c r="J11" s="1303" t="s">
        <v>266</v>
      </c>
    </row>
    <row r="12" spans="1:10" s="152" customFormat="1" ht="18" customHeight="1">
      <c r="A12" s="1302">
        <v>10</v>
      </c>
      <c r="B12" s="1303" t="s">
        <v>460</v>
      </c>
      <c r="C12" s="1306">
        <v>2823.9425784999999</v>
      </c>
      <c r="D12" s="1306">
        <v>265325.50089905999</v>
      </c>
      <c r="E12" s="1307">
        <v>2.8341938899999999E-2</v>
      </c>
      <c r="F12" s="1308">
        <v>0.62</v>
      </c>
      <c r="G12" s="1308">
        <v>0.13</v>
      </c>
      <c r="H12" s="1308" t="s">
        <v>266</v>
      </c>
      <c r="I12" s="1308" t="s">
        <v>266</v>
      </c>
      <c r="J12" s="1303" t="s">
        <v>266</v>
      </c>
    </row>
    <row r="13" spans="1:10" s="152" customFormat="1" ht="18" customHeight="1">
      <c r="A13" s="1302">
        <v>11</v>
      </c>
      <c r="B13" s="1303" t="s">
        <v>457</v>
      </c>
      <c r="C13" s="1306">
        <v>993.94747700000005</v>
      </c>
      <c r="D13" s="1306">
        <v>243252.90515316001</v>
      </c>
      <c r="E13" s="1307">
        <v>2.59841551E-2</v>
      </c>
      <c r="F13" s="1308">
        <v>1.01</v>
      </c>
      <c r="G13" s="1308">
        <v>0.33</v>
      </c>
      <c r="H13" s="1308" t="s">
        <v>266</v>
      </c>
      <c r="I13" s="1308" t="s">
        <v>266</v>
      </c>
      <c r="J13" s="1303" t="s">
        <v>266</v>
      </c>
    </row>
    <row r="14" spans="1:10" s="152" customFormat="1" ht="18" customHeight="1">
      <c r="A14" s="1302">
        <v>12</v>
      </c>
      <c r="B14" s="1303" t="s">
        <v>476</v>
      </c>
      <c r="C14" s="1306">
        <v>96.415716000000003</v>
      </c>
      <c r="D14" s="1306">
        <v>234603.13207127998</v>
      </c>
      <c r="E14" s="1307">
        <v>2.5060190699999998E-2</v>
      </c>
      <c r="F14" s="1308">
        <v>0.34</v>
      </c>
      <c r="G14" s="1308">
        <v>0</v>
      </c>
      <c r="H14" s="1308" t="s">
        <v>266</v>
      </c>
      <c r="I14" s="1308" t="s">
        <v>266</v>
      </c>
      <c r="J14" s="1303" t="s">
        <v>266</v>
      </c>
    </row>
    <row r="15" spans="1:10" s="152" customFormat="1" ht="18" customHeight="1">
      <c r="A15" s="1302">
        <v>13</v>
      </c>
      <c r="B15" s="1303" t="s">
        <v>459</v>
      </c>
      <c r="C15" s="1306">
        <v>234.95912619999999</v>
      </c>
      <c r="D15" s="1306">
        <v>215943.80654979002</v>
      </c>
      <c r="E15" s="1307">
        <v>2.3067010700000001E-2</v>
      </c>
      <c r="F15" s="1308">
        <v>0.53</v>
      </c>
      <c r="G15" s="1308">
        <v>0.12</v>
      </c>
      <c r="H15" s="1308" t="s">
        <v>266</v>
      </c>
      <c r="I15" s="1308" t="s">
        <v>266</v>
      </c>
      <c r="J15" s="1303" t="s">
        <v>266</v>
      </c>
    </row>
    <row r="16" spans="1:10" s="152" customFormat="1" ht="18" customHeight="1">
      <c r="A16" s="1302">
        <v>14</v>
      </c>
      <c r="B16" s="1303" t="s">
        <v>463</v>
      </c>
      <c r="C16" s="1306">
        <v>621.76441550000004</v>
      </c>
      <c r="D16" s="1306">
        <v>185827.90993864002</v>
      </c>
      <c r="E16" s="1307">
        <v>1.98500455E-2</v>
      </c>
      <c r="F16" s="1308">
        <v>1.07</v>
      </c>
      <c r="G16" s="1308">
        <v>0.2</v>
      </c>
      <c r="H16" s="1308" t="s">
        <v>266</v>
      </c>
      <c r="I16" s="1308" t="s">
        <v>266</v>
      </c>
      <c r="J16" s="1303" t="s">
        <v>266</v>
      </c>
    </row>
    <row r="17" spans="1:10" s="152" customFormat="1" ht="18" customHeight="1">
      <c r="A17" s="1302">
        <v>15</v>
      </c>
      <c r="B17" s="1303" t="s">
        <v>461</v>
      </c>
      <c r="C17" s="1306">
        <v>123.5976154</v>
      </c>
      <c r="D17" s="1306">
        <v>181140.94378579999</v>
      </c>
      <c r="E17" s="1307">
        <v>1.9349386100000001E-2</v>
      </c>
      <c r="F17" s="1308">
        <v>0.94</v>
      </c>
      <c r="G17" s="1308">
        <v>0.17</v>
      </c>
      <c r="H17" s="1308" t="s">
        <v>266</v>
      </c>
      <c r="I17" s="1308" t="s">
        <v>266</v>
      </c>
      <c r="J17" s="1303" t="s">
        <v>266</v>
      </c>
    </row>
    <row r="18" spans="1:10" s="152" customFormat="1" ht="18" customHeight="1">
      <c r="A18" s="1302">
        <v>16</v>
      </c>
      <c r="B18" s="1303" t="s">
        <v>467</v>
      </c>
      <c r="C18" s="1306">
        <v>542.73301919999994</v>
      </c>
      <c r="D18" s="1306">
        <v>175967.94523969499</v>
      </c>
      <c r="E18" s="1307">
        <v>1.8796809000000001E-2</v>
      </c>
      <c r="F18" s="1308">
        <v>0.96</v>
      </c>
      <c r="G18" s="1308">
        <v>0.21</v>
      </c>
      <c r="H18" s="1308" t="s">
        <v>266</v>
      </c>
      <c r="I18" s="1308" t="s">
        <v>266</v>
      </c>
      <c r="J18" s="1303" t="s">
        <v>266</v>
      </c>
    </row>
    <row r="19" spans="1:10" s="152" customFormat="1" ht="18" customHeight="1">
      <c r="A19" s="1302">
        <v>17</v>
      </c>
      <c r="B19" s="1303" t="s">
        <v>466</v>
      </c>
      <c r="C19" s="1306">
        <v>239.92763600000001</v>
      </c>
      <c r="D19" s="1306">
        <v>172332.48119565501</v>
      </c>
      <c r="E19" s="1307">
        <v>1.8408470499999999E-2</v>
      </c>
      <c r="F19" s="1308">
        <v>0.38</v>
      </c>
      <c r="G19" s="1308">
        <v>0.05</v>
      </c>
      <c r="H19" s="1308" t="s">
        <v>266</v>
      </c>
      <c r="I19" s="1308" t="s">
        <v>266</v>
      </c>
      <c r="J19" s="1303" t="s">
        <v>266</v>
      </c>
    </row>
    <row r="20" spans="1:10" s="152" customFormat="1" ht="18" customHeight="1">
      <c r="A20" s="1302">
        <v>18</v>
      </c>
      <c r="B20" s="1303" t="s">
        <v>468</v>
      </c>
      <c r="C20" s="1306">
        <v>664.65032659999997</v>
      </c>
      <c r="D20" s="1306">
        <v>169167.53289629999</v>
      </c>
      <c r="E20" s="1307">
        <v>1.8070392300000002E-2</v>
      </c>
      <c r="F20" s="1308">
        <v>1.06</v>
      </c>
      <c r="G20" s="1308">
        <v>0.22</v>
      </c>
      <c r="H20" s="1308" t="s">
        <v>266</v>
      </c>
      <c r="I20" s="1308" t="s">
        <v>266</v>
      </c>
      <c r="J20" s="1303" t="s">
        <v>266</v>
      </c>
    </row>
    <row r="21" spans="1:10" s="152" customFormat="1" ht="18" customHeight="1">
      <c r="A21" s="1302">
        <v>19</v>
      </c>
      <c r="B21" s="1303" t="s">
        <v>469</v>
      </c>
      <c r="C21" s="1306">
        <v>9894.5572800000009</v>
      </c>
      <c r="D21" s="1306">
        <v>165417.64523699999</v>
      </c>
      <c r="E21" s="1307">
        <v>1.7669831099999998E-2</v>
      </c>
      <c r="F21" s="1308">
        <v>1.01</v>
      </c>
      <c r="G21" s="1308">
        <v>0.2</v>
      </c>
      <c r="H21" s="1308" t="s">
        <v>266</v>
      </c>
      <c r="I21" s="1308" t="s">
        <v>266</v>
      </c>
      <c r="J21" s="1303" t="s">
        <v>266</v>
      </c>
    </row>
    <row r="22" spans="1:10" s="152" customFormat="1" ht="18" customHeight="1">
      <c r="A22" s="1302">
        <v>20</v>
      </c>
      <c r="B22" s="1303" t="s">
        <v>464</v>
      </c>
      <c r="C22" s="1306">
        <v>157.20128700000001</v>
      </c>
      <c r="D22" s="1306">
        <v>162287.01570141001</v>
      </c>
      <c r="E22" s="1307">
        <v>1.7335418799999999E-2</v>
      </c>
      <c r="F22" s="1308">
        <v>0.65</v>
      </c>
      <c r="G22" s="1308">
        <v>0.14000000000000001</v>
      </c>
      <c r="H22" s="1308" t="s">
        <v>266</v>
      </c>
      <c r="I22" s="1308" t="s">
        <v>266</v>
      </c>
      <c r="J22" s="1303" t="s">
        <v>266</v>
      </c>
    </row>
    <row r="23" spans="1:10" s="152" customFormat="1" ht="18" customHeight="1">
      <c r="A23" s="1302">
        <v>21</v>
      </c>
      <c r="B23" s="1303" t="s">
        <v>465</v>
      </c>
      <c r="C23" s="1306">
        <v>88.778616</v>
      </c>
      <c r="D23" s="1306">
        <v>151555.77816548001</v>
      </c>
      <c r="E23" s="1307">
        <v>1.6189113299999999E-2</v>
      </c>
      <c r="F23" s="1308">
        <v>0.6</v>
      </c>
      <c r="G23" s="1308">
        <v>0.13</v>
      </c>
      <c r="H23" s="1308" t="s">
        <v>266</v>
      </c>
      <c r="I23" s="1308" t="s">
        <v>266</v>
      </c>
      <c r="J23" s="1303" t="s">
        <v>266</v>
      </c>
    </row>
    <row r="24" spans="1:10" s="152" customFormat="1" ht="18" customHeight="1">
      <c r="A24" s="1302">
        <v>22</v>
      </c>
      <c r="B24" s="1303" t="s">
        <v>462</v>
      </c>
      <c r="C24" s="1306">
        <v>95.919779000000005</v>
      </c>
      <c r="D24" s="1306">
        <v>128127.80878846999</v>
      </c>
      <c r="E24" s="1307">
        <v>1.36865492E-2</v>
      </c>
      <c r="F24" s="1308">
        <v>0.57999999999999996</v>
      </c>
      <c r="G24" s="1308">
        <v>0.12</v>
      </c>
      <c r="H24" s="1308" t="s">
        <v>266</v>
      </c>
      <c r="I24" s="1308" t="s">
        <v>266</v>
      </c>
      <c r="J24" s="1303" t="s">
        <v>266</v>
      </c>
    </row>
    <row r="25" spans="1:10" s="152" customFormat="1" ht="18" customHeight="1">
      <c r="A25" s="1302">
        <v>23</v>
      </c>
      <c r="B25" s="1303" t="s">
        <v>475</v>
      </c>
      <c r="C25" s="1306">
        <v>9300.6038189999999</v>
      </c>
      <c r="D25" s="1306">
        <v>128003.4716389</v>
      </c>
      <c r="E25" s="1307">
        <v>1.36732676E-2</v>
      </c>
      <c r="F25" s="1308">
        <v>0.62</v>
      </c>
      <c r="G25" s="1308">
        <v>0.03</v>
      </c>
      <c r="H25" s="1308" t="s">
        <v>266</v>
      </c>
      <c r="I25" s="1308" t="s">
        <v>266</v>
      </c>
      <c r="J25" s="1303" t="s">
        <v>266</v>
      </c>
    </row>
    <row r="26" spans="1:10" s="152" customFormat="1" ht="18" customHeight="1">
      <c r="A26" s="1302">
        <v>24</v>
      </c>
      <c r="B26" s="1303" t="s">
        <v>470</v>
      </c>
      <c r="C26" s="1306">
        <v>1247.8139951000001</v>
      </c>
      <c r="D26" s="1306">
        <v>117377.40265685998</v>
      </c>
      <c r="E26" s="1307">
        <v>1.2538196200000001E-2</v>
      </c>
      <c r="F26" s="1308">
        <v>1.27</v>
      </c>
      <c r="G26" s="1308">
        <v>0.36</v>
      </c>
      <c r="H26" s="1308" t="s">
        <v>266</v>
      </c>
      <c r="I26" s="1308" t="s">
        <v>266</v>
      </c>
      <c r="J26" s="1303" t="s">
        <v>266</v>
      </c>
    </row>
    <row r="27" spans="1:10" s="152" customFormat="1" ht="18" customHeight="1">
      <c r="A27" s="1302">
        <v>25</v>
      </c>
      <c r="B27" s="1303" t="s">
        <v>471</v>
      </c>
      <c r="C27" s="1306">
        <v>288.68767400000002</v>
      </c>
      <c r="D27" s="1306">
        <v>113689.53770131999</v>
      </c>
      <c r="E27" s="1307">
        <v>1.21442602E-2</v>
      </c>
      <c r="F27" s="1308">
        <v>0.88</v>
      </c>
      <c r="G27" s="1308">
        <v>0.23</v>
      </c>
      <c r="H27" s="1308" t="s">
        <v>266</v>
      </c>
      <c r="I27" s="1308" t="s">
        <v>266</v>
      </c>
      <c r="J27" s="1303" t="s">
        <v>266</v>
      </c>
    </row>
    <row r="28" spans="1:10" s="152" customFormat="1" ht="18" customHeight="1">
      <c r="A28" s="1302">
        <v>26</v>
      </c>
      <c r="B28" s="1303" t="s">
        <v>474</v>
      </c>
      <c r="C28" s="1306">
        <v>115.8270046</v>
      </c>
      <c r="D28" s="1306">
        <v>108588.74281422001</v>
      </c>
      <c r="E28" s="1307">
        <v>1.15993959E-2</v>
      </c>
      <c r="F28" s="1308">
        <v>1.94</v>
      </c>
      <c r="G28" s="1308">
        <v>0.17</v>
      </c>
      <c r="H28" s="1308" t="s">
        <v>266</v>
      </c>
      <c r="I28" s="1308" t="s">
        <v>266</v>
      </c>
      <c r="J28" s="1303" t="s">
        <v>266</v>
      </c>
    </row>
    <row r="29" spans="1:10" s="152" customFormat="1" ht="18" customHeight="1">
      <c r="A29" s="1302">
        <v>27</v>
      </c>
      <c r="B29" s="1303" t="s">
        <v>472</v>
      </c>
      <c r="C29" s="1306">
        <v>106.60219650000001</v>
      </c>
      <c r="D29" s="1306">
        <v>108212.94377914999</v>
      </c>
      <c r="E29" s="1307">
        <v>1.1559253199999999E-2</v>
      </c>
      <c r="F29" s="1308">
        <v>0.5</v>
      </c>
      <c r="G29" s="1308">
        <v>7.0000000000000007E-2</v>
      </c>
      <c r="H29" s="1308" t="s">
        <v>266</v>
      </c>
      <c r="I29" s="1308" t="s">
        <v>266</v>
      </c>
      <c r="J29" s="1303" t="s">
        <v>266</v>
      </c>
    </row>
    <row r="30" spans="1:10" s="152" customFormat="1" ht="18" customHeight="1">
      <c r="A30" s="1302">
        <v>28</v>
      </c>
      <c r="B30" s="1303" t="s">
        <v>481</v>
      </c>
      <c r="C30" s="1306">
        <v>6290.1396029999996</v>
      </c>
      <c r="D30" s="1306">
        <v>102562.27726374002</v>
      </c>
      <c r="E30" s="1307">
        <v>1.0955651800000001E-2</v>
      </c>
      <c r="F30" s="1308">
        <v>1.05</v>
      </c>
      <c r="G30" s="1308">
        <v>0.19</v>
      </c>
      <c r="H30" s="1308" t="s">
        <v>266</v>
      </c>
      <c r="I30" s="1308" t="s">
        <v>266</v>
      </c>
      <c r="J30" s="1303" t="s">
        <v>266</v>
      </c>
    </row>
    <row r="31" spans="1:10" s="152" customFormat="1" ht="18" customHeight="1">
      <c r="A31" s="1302">
        <v>29</v>
      </c>
      <c r="B31" s="1303" t="s">
        <v>479</v>
      </c>
      <c r="C31" s="1306">
        <v>1146.3978582</v>
      </c>
      <c r="D31" s="1306">
        <v>99376.900960979998</v>
      </c>
      <c r="E31" s="1307">
        <v>1.06153915E-2</v>
      </c>
      <c r="F31" s="1308">
        <v>1.22</v>
      </c>
      <c r="G31" s="1308">
        <v>0.31</v>
      </c>
      <c r="H31" s="1308" t="s">
        <v>266</v>
      </c>
      <c r="I31" s="1308" t="s">
        <v>266</v>
      </c>
      <c r="J31" s="1303" t="s">
        <v>266</v>
      </c>
    </row>
    <row r="32" spans="1:10" s="152" customFormat="1" ht="18" customHeight="1">
      <c r="A32" s="1302">
        <v>30</v>
      </c>
      <c r="B32" s="1303" t="s">
        <v>483</v>
      </c>
      <c r="C32" s="1306">
        <v>432.02778899999998</v>
      </c>
      <c r="D32" s="1306">
        <v>98314.678107500004</v>
      </c>
      <c r="E32" s="1307">
        <v>1.0501925299999999E-2</v>
      </c>
      <c r="F32" s="1308">
        <v>1.48</v>
      </c>
      <c r="G32" s="1308">
        <v>0.19</v>
      </c>
      <c r="H32" s="1308" t="s">
        <v>266</v>
      </c>
      <c r="I32" s="1308" t="s">
        <v>266</v>
      </c>
      <c r="J32" s="1303" t="s">
        <v>266</v>
      </c>
    </row>
    <row r="33" spans="1:10" s="152" customFormat="1" ht="18" customHeight="1">
      <c r="A33" s="1302">
        <v>31</v>
      </c>
      <c r="B33" s="1303" t="s">
        <v>473</v>
      </c>
      <c r="C33" s="1306">
        <v>778.22968700000001</v>
      </c>
      <c r="D33" s="1306">
        <v>97448.405800480003</v>
      </c>
      <c r="E33" s="1307">
        <v>1.04093906E-2</v>
      </c>
      <c r="F33" s="1308">
        <v>1.1599999999999999</v>
      </c>
      <c r="G33" s="1308">
        <v>0.23</v>
      </c>
      <c r="H33" s="1308" t="s">
        <v>266</v>
      </c>
      <c r="I33" s="1308" t="s">
        <v>266</v>
      </c>
      <c r="J33" s="1303" t="s">
        <v>266</v>
      </c>
    </row>
    <row r="34" spans="1:10" s="152" customFormat="1" ht="18" customHeight="1">
      <c r="A34" s="1302">
        <v>32</v>
      </c>
      <c r="B34" s="1303" t="s">
        <v>478</v>
      </c>
      <c r="C34" s="1306">
        <v>498.57605699999999</v>
      </c>
      <c r="D34" s="1306">
        <v>83136.175072725004</v>
      </c>
      <c r="E34" s="1307">
        <v>8.8805650999999996E-3</v>
      </c>
      <c r="F34" s="1308">
        <v>1.05</v>
      </c>
      <c r="G34" s="1308">
        <v>0.18</v>
      </c>
      <c r="H34" s="1308" t="s">
        <v>266</v>
      </c>
      <c r="I34" s="1308" t="s">
        <v>266</v>
      </c>
      <c r="J34" s="1303" t="s">
        <v>266</v>
      </c>
    </row>
    <row r="35" spans="1:10" s="152" customFormat="1" ht="18" customHeight="1">
      <c r="A35" s="1302">
        <v>33</v>
      </c>
      <c r="B35" s="1303" t="s">
        <v>484</v>
      </c>
      <c r="C35" s="1306">
        <v>161.4719082</v>
      </c>
      <c r="D35" s="1306">
        <v>79599.109787204987</v>
      </c>
      <c r="E35" s="1307">
        <v>8.5027376000000009E-3</v>
      </c>
      <c r="F35" s="1308">
        <v>0.15</v>
      </c>
      <c r="G35" s="1308">
        <v>0</v>
      </c>
      <c r="H35" s="1308" t="s">
        <v>266</v>
      </c>
      <c r="I35" s="1308" t="s">
        <v>266</v>
      </c>
      <c r="J35" s="1303" t="s">
        <v>266</v>
      </c>
    </row>
    <row r="36" spans="1:10" s="152" customFormat="1" ht="18" customHeight="1">
      <c r="A36" s="1302">
        <v>34</v>
      </c>
      <c r="B36" s="1303" t="s">
        <v>480</v>
      </c>
      <c r="C36" s="1306">
        <v>131.69584520000001</v>
      </c>
      <c r="D36" s="1306">
        <v>77877.884010020003</v>
      </c>
      <c r="E36" s="1307">
        <v>8.3188771000000002E-3</v>
      </c>
      <c r="F36" s="1308">
        <v>0.98</v>
      </c>
      <c r="G36" s="1308">
        <v>0.27</v>
      </c>
      <c r="H36" s="1308" t="s">
        <v>266</v>
      </c>
      <c r="I36" s="1308" t="s">
        <v>266</v>
      </c>
      <c r="J36" s="1303" t="s">
        <v>266</v>
      </c>
    </row>
    <row r="37" spans="1:10" s="152" customFormat="1" ht="18" customHeight="1">
      <c r="A37" s="1302">
        <v>35</v>
      </c>
      <c r="B37" s="1303" t="s">
        <v>477</v>
      </c>
      <c r="C37" s="1306">
        <v>244.54532560000001</v>
      </c>
      <c r="D37" s="1306">
        <v>76828.154078970008</v>
      </c>
      <c r="E37" s="1307">
        <v>8.2067454999999994E-3</v>
      </c>
      <c r="F37" s="1308">
        <v>1.07</v>
      </c>
      <c r="G37" s="1308">
        <v>0.3</v>
      </c>
      <c r="H37" s="1308" t="s">
        <v>266</v>
      </c>
      <c r="I37" s="1308" t="s">
        <v>266</v>
      </c>
      <c r="J37" s="1303" t="s">
        <v>266</v>
      </c>
    </row>
    <row r="38" spans="1:10" s="152" customFormat="1" ht="18" customHeight="1">
      <c r="A38" s="1302">
        <v>36</v>
      </c>
      <c r="B38" s="1303" t="s">
        <v>482</v>
      </c>
      <c r="C38" s="1306">
        <v>224.72165229999999</v>
      </c>
      <c r="D38" s="1306">
        <v>73273.948940774993</v>
      </c>
      <c r="E38" s="1307">
        <v>7.8270869999999999E-3</v>
      </c>
      <c r="F38" s="1308">
        <v>1.2</v>
      </c>
      <c r="G38" s="1308">
        <v>0.19</v>
      </c>
      <c r="H38" s="1308" t="s">
        <v>266</v>
      </c>
      <c r="I38" s="1308" t="s">
        <v>266</v>
      </c>
      <c r="J38" s="1303" t="s">
        <v>266</v>
      </c>
    </row>
    <row r="39" spans="1:10" s="152" customFormat="1" ht="18" customHeight="1">
      <c r="A39" s="1302">
        <v>37</v>
      </c>
      <c r="B39" s="1303" t="s">
        <v>485</v>
      </c>
      <c r="C39" s="1306">
        <v>1001.240203</v>
      </c>
      <c r="D39" s="1306">
        <v>69277.696688900003</v>
      </c>
      <c r="E39" s="1307">
        <v>7.4002093000000001E-3</v>
      </c>
      <c r="F39" s="1308">
        <v>0.92</v>
      </c>
      <c r="G39" s="1308">
        <v>0.2</v>
      </c>
      <c r="H39" s="1308" t="s">
        <v>266</v>
      </c>
      <c r="I39" s="1308" t="s">
        <v>266</v>
      </c>
      <c r="J39" s="1303" t="s">
        <v>266</v>
      </c>
    </row>
    <row r="40" spans="1:10" s="152" customFormat="1" ht="18" customHeight="1">
      <c r="A40" s="1302">
        <v>38</v>
      </c>
      <c r="B40" s="1303" t="s">
        <v>487</v>
      </c>
      <c r="C40" s="1306">
        <v>650.733068</v>
      </c>
      <c r="D40" s="1306">
        <v>59662.990510920004</v>
      </c>
      <c r="E40" s="1307">
        <v>6.3731711999999996E-3</v>
      </c>
      <c r="F40" s="1308">
        <v>0.49</v>
      </c>
      <c r="G40" s="1308">
        <v>0.06</v>
      </c>
      <c r="H40" s="1308" t="s">
        <v>266</v>
      </c>
      <c r="I40" s="1308" t="s">
        <v>266</v>
      </c>
      <c r="J40" s="1303" t="s">
        <v>266</v>
      </c>
    </row>
    <row r="41" spans="1:10" s="152" customFormat="1" ht="18" customHeight="1">
      <c r="A41" s="1304">
        <v>39</v>
      </c>
      <c r="B41" s="1305" t="s">
        <v>486</v>
      </c>
      <c r="C41" s="1309">
        <v>24.086829600000002</v>
      </c>
      <c r="D41" s="1309">
        <v>59143.180394079995</v>
      </c>
      <c r="E41" s="1310">
        <v>6.3176452999999999E-3</v>
      </c>
      <c r="F41" s="1311">
        <v>0.56999999999999995</v>
      </c>
      <c r="G41" s="1311">
        <v>0.11</v>
      </c>
      <c r="H41" s="1311" t="s">
        <v>266</v>
      </c>
      <c r="I41" s="1311" t="s">
        <v>266</v>
      </c>
      <c r="J41" s="1305" t="s">
        <v>266</v>
      </c>
    </row>
    <row r="42" spans="1:10" s="152" customFormat="1" ht="18" customHeight="1">
      <c r="A42" s="1295">
        <v>40</v>
      </c>
      <c r="B42" s="1296" t="s">
        <v>488</v>
      </c>
      <c r="C42" s="1297">
        <v>371.72062390000002</v>
      </c>
      <c r="D42" s="1297">
        <v>36010.885236329996</v>
      </c>
      <c r="E42" s="1298">
        <v>3.846665E-3</v>
      </c>
      <c r="F42" s="1299">
        <v>1.06</v>
      </c>
      <c r="G42" s="1299">
        <v>0.14000000000000001</v>
      </c>
      <c r="H42" s="1299" t="s">
        <v>266</v>
      </c>
      <c r="I42" s="1299" t="s">
        <v>266</v>
      </c>
      <c r="J42" s="1296" t="s">
        <v>266</v>
      </c>
    </row>
    <row r="43" spans="1:10" s="152" customFormat="1" ht="18" customHeight="1">
      <c r="A43" s="1290"/>
      <c r="B43" s="1291"/>
      <c r="C43" s="1292"/>
      <c r="D43" s="1292"/>
      <c r="E43" s="1293"/>
      <c r="F43" s="1294"/>
      <c r="G43" s="1294"/>
      <c r="H43" s="1294"/>
      <c r="I43" s="1294"/>
      <c r="J43" s="1291"/>
    </row>
    <row r="44" spans="1:10" s="152" customFormat="1" ht="18.75" customHeight="1">
      <c r="A44" s="1641" t="s">
        <v>83</v>
      </c>
      <c r="B44" s="1641"/>
      <c r="C44" s="1641"/>
      <c r="D44" s="1641"/>
      <c r="E44" s="1641"/>
      <c r="F44" s="1641"/>
      <c r="G44" s="1641"/>
      <c r="H44" s="1641"/>
      <c r="I44" s="1641"/>
      <c r="J44" s="1641"/>
    </row>
    <row r="45" spans="1:10" s="152" customFormat="1" ht="18" customHeight="1">
      <c r="A45" s="1641" t="s">
        <v>489</v>
      </c>
      <c r="B45" s="1641"/>
      <c r="C45" s="1641"/>
      <c r="D45" s="1641"/>
      <c r="E45" s="1641"/>
      <c r="F45" s="1641"/>
      <c r="G45" s="1641"/>
      <c r="H45" s="1641"/>
      <c r="I45" s="1641"/>
      <c r="J45" s="1641"/>
    </row>
    <row r="46" spans="1:10" s="152" customFormat="1" ht="18" customHeight="1">
      <c r="A46" s="1641" t="s">
        <v>490</v>
      </c>
      <c r="B46" s="1641"/>
      <c r="C46" s="1641"/>
      <c r="D46" s="1641"/>
      <c r="E46" s="1641"/>
      <c r="F46" s="1641"/>
      <c r="G46" s="1641"/>
      <c r="H46" s="1641"/>
      <c r="I46" s="1641"/>
      <c r="J46" s="1641"/>
    </row>
    <row r="47" spans="1:10" s="152" customFormat="1" ht="18" customHeight="1">
      <c r="A47" s="1641" t="s">
        <v>491</v>
      </c>
      <c r="B47" s="1641"/>
      <c r="C47" s="1641"/>
      <c r="D47" s="1641"/>
      <c r="E47" s="1641"/>
      <c r="F47" s="1641"/>
      <c r="G47" s="1641"/>
      <c r="H47" s="1641"/>
      <c r="I47" s="1641"/>
      <c r="J47" s="1641"/>
    </row>
    <row r="48" spans="1:10" s="152" customFormat="1" ht="18" customHeight="1">
      <c r="A48" s="1641" t="s">
        <v>492</v>
      </c>
      <c r="B48" s="1641"/>
      <c r="C48" s="1641"/>
      <c r="D48" s="1641"/>
      <c r="E48" s="1641"/>
      <c r="F48" s="1641"/>
      <c r="G48" s="1641"/>
      <c r="H48" s="1641"/>
      <c r="I48" s="1641"/>
      <c r="J48" s="1641"/>
    </row>
    <row r="49" spans="1:10" s="152" customFormat="1" ht="33" customHeight="1">
      <c r="A49" s="1639" t="s">
        <v>1188</v>
      </c>
      <c r="B49" s="1639"/>
      <c r="C49" s="1639"/>
      <c r="D49" s="1639"/>
      <c r="E49" s="1639"/>
      <c r="F49" s="1639"/>
      <c r="G49" s="1639"/>
      <c r="H49" s="1639"/>
      <c r="I49" s="1639"/>
      <c r="J49" s="1639"/>
    </row>
    <row r="50" spans="1:10" s="152" customFormat="1" ht="18" customHeight="1">
      <c r="A50" s="1640" t="s">
        <v>343</v>
      </c>
      <c r="B50" s="1640"/>
      <c r="C50" s="1640"/>
      <c r="D50" s="1640"/>
      <c r="E50" s="1640"/>
      <c r="F50" s="1640"/>
      <c r="G50" s="1640"/>
      <c r="H50" s="1640"/>
      <c r="I50" s="1640"/>
      <c r="J50" s="1640"/>
    </row>
    <row r="51" spans="1:10" s="152" customFormat="1" ht="28.35" customHeight="1"/>
  </sheetData>
  <mergeCells count="7">
    <mergeCell ref="A49:J49"/>
    <mergeCell ref="A50:J50"/>
    <mergeCell ref="A44:J44"/>
    <mergeCell ref="A45:J45"/>
    <mergeCell ref="A46:J46"/>
    <mergeCell ref="A47:J47"/>
    <mergeCell ref="A48:J48"/>
  </mergeCells>
  <printOptions horizontalCentered="1"/>
  <pageMargins left="0.78431372549019618" right="0.78431372549019618" top="0.98039215686274517" bottom="0.98039215686274517" header="0.50980392156862753" footer="0.50980392156862753"/>
  <pageSetup paperSize="9" scale="94" fitToHeight="0"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heetViews>
  <sheetFormatPr defaultColWidth="9.140625" defaultRowHeight="15"/>
  <cols>
    <col min="1" max="10" width="10.5703125" style="151" bestFit="1" customWidth="1"/>
    <col min="11" max="11" width="4.5703125" style="151" bestFit="1" customWidth="1"/>
    <col min="12" max="16384" width="9.140625" style="151"/>
  </cols>
  <sheetData>
    <row r="1" spans="1:10" ht="15.75" customHeight="1">
      <c r="A1" s="256" t="s">
        <v>493</v>
      </c>
      <c r="B1" s="256"/>
      <c r="C1" s="256"/>
      <c r="D1" s="256"/>
      <c r="E1" s="256"/>
      <c r="F1" s="256"/>
      <c r="G1" s="256"/>
    </row>
    <row r="2" spans="1:10" s="152" customFormat="1">
      <c r="A2" s="1614" t="s">
        <v>150</v>
      </c>
      <c r="B2" s="1616" t="s">
        <v>75</v>
      </c>
      <c r="C2" s="1617"/>
      <c r="D2" s="1618"/>
      <c r="E2" s="1616" t="s">
        <v>76</v>
      </c>
      <c r="F2" s="1617"/>
      <c r="G2" s="1618"/>
      <c r="H2" s="1616" t="s">
        <v>77</v>
      </c>
      <c r="I2" s="1617"/>
      <c r="J2" s="1618"/>
    </row>
    <row r="3" spans="1:10" s="152" customFormat="1" ht="48.75" customHeight="1">
      <c r="A3" s="1615"/>
      <c r="B3" s="585" t="s">
        <v>494</v>
      </c>
      <c r="C3" s="585" t="s">
        <v>495</v>
      </c>
      <c r="D3" s="585" t="s">
        <v>496</v>
      </c>
      <c r="E3" s="585" t="s">
        <v>494</v>
      </c>
      <c r="F3" s="585" t="s">
        <v>495</v>
      </c>
      <c r="G3" s="585" t="s">
        <v>496</v>
      </c>
      <c r="H3" s="585" t="s">
        <v>494</v>
      </c>
      <c r="I3" s="585" t="s">
        <v>495</v>
      </c>
      <c r="J3" s="585" t="s">
        <v>496</v>
      </c>
    </row>
    <row r="4" spans="1:10" s="158" customFormat="1" ht="15.75" customHeight="1">
      <c r="A4" s="582" t="s">
        <v>73</v>
      </c>
      <c r="B4" s="586">
        <v>2367</v>
      </c>
      <c r="C4" s="586">
        <v>1599</v>
      </c>
      <c r="D4" s="602">
        <v>1.480300188</v>
      </c>
      <c r="E4" s="603">
        <v>1285</v>
      </c>
      <c r="F4" s="603">
        <v>953</v>
      </c>
      <c r="G4" s="604">
        <v>1.35</v>
      </c>
      <c r="H4" s="605">
        <v>2</v>
      </c>
      <c r="I4" s="605">
        <v>4</v>
      </c>
      <c r="J4" s="606">
        <v>0.5</v>
      </c>
    </row>
    <row r="5" spans="1:10" s="158" customFormat="1" ht="15.75" customHeight="1">
      <c r="A5" s="590" t="s">
        <v>74</v>
      </c>
      <c r="B5" s="856">
        <v>2720</v>
      </c>
      <c r="C5" s="856">
        <v>1330</v>
      </c>
      <c r="D5" s="857">
        <f>IFERROR(B5/C5,"-")</f>
        <v>2.0451127819548871</v>
      </c>
      <c r="E5" s="856">
        <v>1768</v>
      </c>
      <c r="F5" s="856">
        <v>690</v>
      </c>
      <c r="G5" s="857">
        <f>IFERROR(E5/F5,"-")</f>
        <v>2.5623188405797102</v>
      </c>
      <c r="H5" s="858">
        <v>3</v>
      </c>
      <c r="I5" s="858">
        <v>0</v>
      </c>
      <c r="J5" s="857" t="str">
        <f>IFERROR(H5/I5,"-")</f>
        <v>-</v>
      </c>
    </row>
    <row r="6" spans="1:10" s="152" customFormat="1" ht="15.75" customHeight="1">
      <c r="A6" s="333">
        <v>45017</v>
      </c>
      <c r="B6" s="395">
        <v>2590</v>
      </c>
      <c r="C6" s="395">
        <v>1271</v>
      </c>
      <c r="D6" s="403">
        <v>2.0377655389457119</v>
      </c>
      <c r="E6" s="398">
        <v>1802</v>
      </c>
      <c r="F6" s="398">
        <v>607</v>
      </c>
      <c r="G6" s="404">
        <v>2.97</v>
      </c>
      <c r="H6" s="396">
        <v>1</v>
      </c>
      <c r="I6" s="396">
        <v>1</v>
      </c>
      <c r="J6" s="405">
        <v>1</v>
      </c>
    </row>
    <row r="7" spans="1:10" s="152" customFormat="1" ht="15.75" customHeight="1">
      <c r="A7" s="333">
        <v>45047</v>
      </c>
      <c r="B7" s="395">
        <v>2625</v>
      </c>
      <c r="C7" s="395">
        <v>1276</v>
      </c>
      <c r="D7" s="403">
        <v>2.0572100313479624</v>
      </c>
      <c r="E7" s="398">
        <v>1850</v>
      </c>
      <c r="F7" s="398">
        <v>572</v>
      </c>
      <c r="G7" s="404">
        <v>3.23</v>
      </c>
      <c r="H7" s="396">
        <v>1</v>
      </c>
      <c r="I7" s="396">
        <v>0</v>
      </c>
      <c r="J7" s="405">
        <v>0</v>
      </c>
    </row>
    <row r="8" spans="1:10" s="152" customFormat="1" ht="15.75" customHeight="1">
      <c r="A8" s="333">
        <v>45078</v>
      </c>
      <c r="B8" s="395">
        <v>2494</v>
      </c>
      <c r="C8" s="395">
        <v>1427</v>
      </c>
      <c r="D8" s="403">
        <v>1.7477224947442187</v>
      </c>
      <c r="E8" s="398">
        <v>1791</v>
      </c>
      <c r="F8" s="398">
        <v>664</v>
      </c>
      <c r="G8" s="404">
        <v>2.7</v>
      </c>
      <c r="H8" s="396">
        <v>0</v>
      </c>
      <c r="I8" s="396">
        <v>0</v>
      </c>
      <c r="J8" s="405">
        <v>0</v>
      </c>
    </row>
    <row r="9" spans="1:10" s="152" customFormat="1" ht="15.75" customHeight="1">
      <c r="A9" s="333">
        <v>45108</v>
      </c>
      <c r="B9" s="395">
        <v>2236</v>
      </c>
      <c r="C9" s="395">
        <v>1695</v>
      </c>
      <c r="D9" s="403">
        <v>1.3191740412979351</v>
      </c>
      <c r="E9" s="398">
        <v>1605</v>
      </c>
      <c r="F9" s="398">
        <v>861</v>
      </c>
      <c r="G9" s="404">
        <v>1.86</v>
      </c>
      <c r="H9" s="396">
        <v>0</v>
      </c>
      <c r="I9" s="396">
        <v>0</v>
      </c>
      <c r="J9" s="405">
        <v>0</v>
      </c>
    </row>
    <row r="10" spans="1:10" s="152" customFormat="1" ht="15.75" customHeight="1">
      <c r="A10" s="333">
        <v>45139</v>
      </c>
      <c r="B10" s="395">
        <v>2459</v>
      </c>
      <c r="C10" s="395">
        <v>1490</v>
      </c>
      <c r="D10" s="403">
        <v>1.6503355704697986</v>
      </c>
      <c r="E10" s="398">
        <v>1626</v>
      </c>
      <c r="F10" s="398">
        <v>847</v>
      </c>
      <c r="G10" s="404">
        <v>1.92</v>
      </c>
      <c r="H10" s="396">
        <v>1</v>
      </c>
      <c r="I10" s="396">
        <v>0</v>
      </c>
      <c r="J10" s="405">
        <v>0</v>
      </c>
    </row>
    <row r="11" spans="1:10" s="152" customFormat="1" ht="19.5" customHeight="1">
      <c r="A11" s="333">
        <v>45170</v>
      </c>
      <c r="B11" s="395">
        <v>2752</v>
      </c>
      <c r="C11" s="395">
        <v>1229</v>
      </c>
      <c r="D11" s="403">
        <v>2.2392188771358827</v>
      </c>
      <c r="E11" s="398">
        <v>1798</v>
      </c>
      <c r="F11" s="398">
        <v>645</v>
      </c>
      <c r="G11" s="404">
        <v>2.79</v>
      </c>
      <c r="H11" s="396">
        <v>1</v>
      </c>
      <c r="I11" s="396">
        <v>0</v>
      </c>
      <c r="J11" s="405">
        <v>0</v>
      </c>
    </row>
    <row r="12" spans="1:10" s="152" customFormat="1" ht="18" customHeight="1">
      <c r="A12" s="333">
        <v>45200</v>
      </c>
      <c r="B12" s="395">
        <v>1969</v>
      </c>
      <c r="C12" s="395">
        <v>2034</v>
      </c>
      <c r="D12" s="403">
        <v>0.96804326450344147</v>
      </c>
      <c r="E12" s="398">
        <v>1117</v>
      </c>
      <c r="F12" s="398">
        <v>1366</v>
      </c>
      <c r="G12" s="404">
        <v>0.82</v>
      </c>
      <c r="H12" s="396">
        <v>1</v>
      </c>
      <c r="I12" s="396">
        <v>0</v>
      </c>
      <c r="J12" s="405">
        <v>0</v>
      </c>
    </row>
    <row r="13" spans="1:10" s="152" customFormat="1" ht="18" customHeight="1">
      <c r="A13" s="333">
        <v>45231</v>
      </c>
      <c r="B13" s="334">
        <v>2337</v>
      </c>
      <c r="C13" s="334">
        <v>1667</v>
      </c>
      <c r="D13" s="403">
        <v>1.4019196160767846</v>
      </c>
      <c r="E13" s="334">
        <v>1614</v>
      </c>
      <c r="F13" s="335">
        <v>926</v>
      </c>
      <c r="G13" s="404">
        <v>1.74</v>
      </c>
      <c r="H13" s="336">
        <v>1</v>
      </c>
      <c r="I13" s="336">
        <v>0</v>
      </c>
      <c r="J13" s="607">
        <v>0</v>
      </c>
    </row>
    <row r="14" spans="1:10" s="152" customFormat="1">
      <c r="A14" s="333">
        <v>45261</v>
      </c>
      <c r="B14" s="334">
        <v>2878</v>
      </c>
      <c r="C14" s="334">
        <v>1154</v>
      </c>
      <c r="D14" s="403">
        <v>2.4939341421143846</v>
      </c>
      <c r="E14" s="334">
        <v>1941</v>
      </c>
      <c r="F14" s="335">
        <v>612</v>
      </c>
      <c r="G14" s="404">
        <v>3.17</v>
      </c>
      <c r="H14" s="336">
        <v>0</v>
      </c>
      <c r="I14" s="336">
        <v>0</v>
      </c>
      <c r="J14" s="607">
        <v>0</v>
      </c>
    </row>
    <row r="15" spans="1:10" s="152" customFormat="1">
      <c r="A15" s="333">
        <v>45292</v>
      </c>
      <c r="B15" s="334">
        <v>3116</v>
      </c>
      <c r="C15" s="334">
        <v>970</v>
      </c>
      <c r="D15" s="403">
        <v>3.2123711340206187</v>
      </c>
      <c r="E15" s="334">
        <v>1968</v>
      </c>
      <c r="F15" s="335">
        <v>635</v>
      </c>
      <c r="G15" s="335">
        <v>3.1</v>
      </c>
      <c r="H15" s="336">
        <v>1</v>
      </c>
      <c r="I15" s="336">
        <v>0</v>
      </c>
      <c r="J15" s="607">
        <v>0</v>
      </c>
    </row>
    <row r="16" spans="1:10" s="152" customFormat="1">
      <c r="A16" s="333">
        <v>45323</v>
      </c>
      <c r="B16" s="1312">
        <v>2315</v>
      </c>
      <c r="C16" s="1312">
        <v>1762</v>
      </c>
      <c r="D16" s="1315">
        <v>1.3138479001135073</v>
      </c>
      <c r="E16" s="1314">
        <v>1461</v>
      </c>
      <c r="F16" s="1314">
        <v>1170</v>
      </c>
      <c r="G16" s="1316">
        <v>1.25</v>
      </c>
      <c r="H16" s="1313">
        <v>0</v>
      </c>
      <c r="I16" s="1313">
        <v>1</v>
      </c>
      <c r="J16" s="1317">
        <v>0</v>
      </c>
    </row>
    <row r="17" spans="1:10" s="152" customFormat="1">
      <c r="A17" s="333">
        <v>45352</v>
      </c>
      <c r="B17" s="334"/>
      <c r="C17" s="334"/>
      <c r="D17" s="334"/>
      <c r="E17" s="334"/>
      <c r="F17" s="335"/>
      <c r="G17" s="335"/>
      <c r="H17" s="336"/>
      <c r="I17" s="336"/>
      <c r="J17" s="607"/>
    </row>
    <row r="18" spans="1:10" s="152" customFormat="1">
      <c r="A18" s="225"/>
      <c r="B18" s="226"/>
      <c r="C18" s="226"/>
      <c r="D18" s="249"/>
      <c r="E18" s="207"/>
      <c r="F18" s="207"/>
      <c r="G18" s="250"/>
      <c r="H18" s="233"/>
      <c r="I18" s="233"/>
      <c r="J18" s="251"/>
    </row>
    <row r="19" spans="1:10" s="152" customFormat="1">
      <c r="A19" s="252" t="s">
        <v>497</v>
      </c>
      <c r="B19" s="252"/>
      <c r="C19" s="252"/>
      <c r="D19" s="252"/>
      <c r="E19" s="252"/>
      <c r="F19" s="252"/>
    </row>
    <row r="20" spans="1:10" s="152" customFormat="1">
      <c r="A20" s="1589" t="s">
        <v>1309</v>
      </c>
      <c r="B20" s="1589"/>
      <c r="C20" s="1589"/>
      <c r="D20" s="1589"/>
      <c r="E20" s="1589"/>
      <c r="F20" s="1589"/>
    </row>
    <row r="21" spans="1:10" s="152" customFormat="1">
      <c r="A21" s="1589" t="s">
        <v>197</v>
      </c>
      <c r="B21" s="1589"/>
      <c r="C21" s="1589"/>
      <c r="D21" s="1589"/>
      <c r="E21" s="1589"/>
      <c r="F21" s="1589"/>
    </row>
    <row r="22" spans="1:10" s="152" customFormat="1">
      <c r="G22" s="151"/>
    </row>
  </sheetData>
  <mergeCells count="6">
    <mergeCell ref="A21:F21"/>
    <mergeCell ref="H2:J2"/>
    <mergeCell ref="A2:A3"/>
    <mergeCell ref="B2:D2"/>
    <mergeCell ref="E2:G2"/>
    <mergeCell ref="A20:F20"/>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opLeftCell="A3" zoomScaleNormal="100" workbookViewId="0">
      <selection activeCell="C5" sqref="C5"/>
    </sheetView>
  </sheetViews>
  <sheetFormatPr defaultColWidth="9.140625" defaultRowHeight="15"/>
  <cols>
    <col min="1" max="1" width="9.85546875" style="151" bestFit="1" customWidth="1"/>
    <col min="2" max="10" width="13.5703125" style="151" bestFit="1" customWidth="1"/>
    <col min="11" max="16384" width="9.140625" style="151"/>
  </cols>
  <sheetData>
    <row r="1" spans="1:12" ht="13.5" customHeight="1">
      <c r="A1" s="256" t="s">
        <v>498</v>
      </c>
      <c r="B1" s="256"/>
      <c r="C1" s="256"/>
      <c r="D1" s="256"/>
      <c r="E1" s="256"/>
      <c r="F1" s="256"/>
      <c r="G1" s="256"/>
    </row>
    <row r="2" spans="1:12" s="152" customFormat="1" ht="27.75" customHeight="1">
      <c r="A2" s="1601" t="s">
        <v>499</v>
      </c>
      <c r="B2" s="1616" t="s">
        <v>75</v>
      </c>
      <c r="C2" s="1617"/>
      <c r="D2" s="1618"/>
      <c r="E2" s="1616" t="s">
        <v>76</v>
      </c>
      <c r="F2" s="1617"/>
      <c r="G2" s="1618"/>
      <c r="H2" s="1616" t="s">
        <v>77</v>
      </c>
      <c r="I2" s="1617"/>
      <c r="J2" s="1618"/>
    </row>
    <row r="3" spans="1:12" s="152" customFormat="1" ht="48" customHeight="1">
      <c r="A3" s="1629"/>
      <c r="B3" s="585" t="s">
        <v>500</v>
      </c>
      <c r="C3" s="585" t="s">
        <v>300</v>
      </c>
      <c r="D3" s="585" t="s">
        <v>501</v>
      </c>
      <c r="E3" s="585" t="s">
        <v>500</v>
      </c>
      <c r="F3" s="585" t="s">
        <v>502</v>
      </c>
      <c r="G3" s="585" t="s">
        <v>501</v>
      </c>
      <c r="H3" s="585" t="s">
        <v>500</v>
      </c>
      <c r="I3" s="585" t="s">
        <v>300</v>
      </c>
      <c r="J3" s="585" t="s">
        <v>501</v>
      </c>
    </row>
    <row r="4" spans="1:12" s="158" customFormat="1" ht="18" customHeight="1">
      <c r="A4" s="582" t="s">
        <v>73</v>
      </c>
      <c r="B4" s="586">
        <v>5433</v>
      </c>
      <c r="C4" s="586">
        <v>4159</v>
      </c>
      <c r="D4" s="608">
        <v>76.550708632431437</v>
      </c>
      <c r="E4" s="586">
        <v>2179</v>
      </c>
      <c r="F4" s="586">
        <v>2661</v>
      </c>
      <c r="G4" s="609">
        <v>122.12023864157871</v>
      </c>
      <c r="H4" s="587">
        <v>291</v>
      </c>
      <c r="I4" s="587">
        <v>11</v>
      </c>
      <c r="J4" s="609">
        <v>3.7800687285223367</v>
      </c>
    </row>
    <row r="5" spans="1:12" s="158" customFormat="1" ht="18" customHeight="1">
      <c r="A5" s="590" t="s">
        <v>74</v>
      </c>
      <c r="B5" s="591">
        <f>INDEX(B6:B17,COUNT(B6:B17))</f>
        <v>5242</v>
      </c>
      <c r="C5" s="1471">
        <v>4271</v>
      </c>
      <c r="D5" s="610">
        <f>C5/B5*100</f>
        <v>81.476535673407085</v>
      </c>
      <c r="E5" s="591">
        <f>INDEX(E6:E17,COUNT(E6:E17))</f>
        <v>2417</v>
      </c>
      <c r="F5" s="593">
        <v>2870</v>
      </c>
      <c r="G5" s="610">
        <f>F5/E5*100</f>
        <v>118.74224244931733</v>
      </c>
      <c r="H5" s="591">
        <f>INDEX(H6:H17,COUNT(H6:H17))</f>
        <v>267</v>
      </c>
      <c r="I5" s="594">
        <v>7</v>
      </c>
      <c r="J5" s="610">
        <f>I5/H5*100</f>
        <v>2.6217228464419478</v>
      </c>
      <c r="K5" s="253"/>
      <c r="L5" s="253"/>
    </row>
    <row r="6" spans="1:12" s="152" customFormat="1" ht="18" customHeight="1">
      <c r="A6" s="333">
        <v>45017</v>
      </c>
      <c r="B6" s="395">
        <v>5446</v>
      </c>
      <c r="C6" s="395">
        <v>3943</v>
      </c>
      <c r="D6" s="402">
        <f>C6/B6*100</f>
        <v>72.401762761659938</v>
      </c>
      <c r="E6" s="398">
        <v>2202</v>
      </c>
      <c r="F6" s="395">
        <v>2314</v>
      </c>
      <c r="G6" s="402">
        <f t="shared" ref="G6:G15" si="0">F6/E6*100</f>
        <v>105.08628519527703</v>
      </c>
      <c r="H6" s="396">
        <v>285</v>
      </c>
      <c r="I6" s="396">
        <v>3</v>
      </c>
      <c r="J6" s="402">
        <f t="shared" ref="J6:J10" si="1">I6/H6*100</f>
        <v>1.0526315789473684</v>
      </c>
      <c r="K6" s="253"/>
      <c r="L6" s="253"/>
    </row>
    <row r="7" spans="1:12" s="152" customFormat="1" ht="18" customHeight="1">
      <c r="A7" s="333">
        <v>45047</v>
      </c>
      <c r="B7" s="395">
        <v>5454</v>
      </c>
      <c r="C7" s="395">
        <v>3990</v>
      </c>
      <c r="D7" s="402">
        <f t="shared" ref="D7:D10" si="2">C7/B7*100</f>
        <v>73.157315731573163</v>
      </c>
      <c r="E7" s="398">
        <v>2213</v>
      </c>
      <c r="F7" s="395">
        <v>2338</v>
      </c>
      <c r="G7" s="402">
        <f t="shared" si="0"/>
        <v>105.64844103027565</v>
      </c>
      <c r="H7" s="396">
        <v>283</v>
      </c>
      <c r="I7" s="396">
        <v>2</v>
      </c>
      <c r="J7" s="402">
        <f t="shared" si="1"/>
        <v>0.70671378091872794</v>
      </c>
      <c r="K7" s="253"/>
      <c r="L7" s="253"/>
    </row>
    <row r="8" spans="1:12" s="152" customFormat="1" ht="18" customHeight="1">
      <c r="A8" s="333">
        <v>45078</v>
      </c>
      <c r="B8" s="395">
        <v>5409</v>
      </c>
      <c r="C8" s="395">
        <v>4008</v>
      </c>
      <c r="D8" s="402">
        <f t="shared" si="2"/>
        <v>74.09872434830838</v>
      </c>
      <c r="E8" s="398">
        <v>2232</v>
      </c>
      <c r="F8" s="395">
        <v>2366</v>
      </c>
      <c r="G8" s="402">
        <f t="shared" si="0"/>
        <v>106.0035842293907</v>
      </c>
      <c r="H8" s="396">
        <v>282</v>
      </c>
      <c r="I8" s="396">
        <v>2</v>
      </c>
      <c r="J8" s="402">
        <f t="shared" si="1"/>
        <v>0.70921985815602839</v>
      </c>
      <c r="K8" s="253"/>
      <c r="L8" s="253"/>
    </row>
    <row r="9" spans="1:12" s="152" customFormat="1" ht="18" customHeight="1">
      <c r="A9" s="333">
        <v>45108</v>
      </c>
      <c r="B9" s="395">
        <v>5218</v>
      </c>
      <c r="C9" s="395">
        <v>4014</v>
      </c>
      <c r="D9" s="402">
        <f t="shared" si="2"/>
        <v>76.926025297048668</v>
      </c>
      <c r="E9" s="398">
        <v>2250</v>
      </c>
      <c r="F9" s="395">
        <v>2378</v>
      </c>
      <c r="G9" s="402">
        <f t="shared" si="0"/>
        <v>105.6888888888889</v>
      </c>
      <c r="H9" s="396">
        <v>282</v>
      </c>
      <c r="I9" s="396">
        <v>1</v>
      </c>
      <c r="J9" s="402">
        <f t="shared" si="1"/>
        <v>0.3546099290780142</v>
      </c>
      <c r="K9" s="253"/>
      <c r="L9" s="253"/>
    </row>
    <row r="10" spans="1:12" s="152" customFormat="1">
      <c r="A10" s="333">
        <v>45139</v>
      </c>
      <c r="B10" s="395">
        <v>5239</v>
      </c>
      <c r="C10" s="395">
        <v>4036</v>
      </c>
      <c r="D10" s="402">
        <f t="shared" si="2"/>
        <v>77.03760259591526</v>
      </c>
      <c r="E10" s="398">
        <v>2270</v>
      </c>
      <c r="F10" s="395">
        <v>2398</v>
      </c>
      <c r="G10" s="402">
        <f t="shared" si="0"/>
        <v>105.63876651982378</v>
      </c>
      <c r="H10" s="396">
        <v>282</v>
      </c>
      <c r="I10" s="396">
        <v>1</v>
      </c>
      <c r="J10" s="402">
        <f t="shared" si="1"/>
        <v>0.3546099290780142</v>
      </c>
      <c r="K10" s="253"/>
      <c r="L10" s="253"/>
    </row>
    <row r="11" spans="1:12" s="152" customFormat="1">
      <c r="A11" s="333">
        <v>45170</v>
      </c>
      <c r="B11" s="395">
        <v>5256</v>
      </c>
      <c r="C11" s="395">
        <v>4059</v>
      </c>
      <c r="D11" s="402">
        <v>77.226027397260282</v>
      </c>
      <c r="E11" s="398">
        <v>2299</v>
      </c>
      <c r="F11" s="395">
        <v>2429</v>
      </c>
      <c r="G11" s="402">
        <f t="shared" si="0"/>
        <v>105.65463244889082</v>
      </c>
      <c r="H11" s="396">
        <v>282</v>
      </c>
      <c r="I11" s="396">
        <v>2</v>
      </c>
      <c r="J11" s="402">
        <v>0.70921985815602839</v>
      </c>
      <c r="K11" s="253"/>
      <c r="L11" s="253"/>
    </row>
    <row r="12" spans="1:12" s="152" customFormat="1">
      <c r="A12" s="333">
        <v>45200</v>
      </c>
      <c r="B12" s="395">
        <v>5270</v>
      </c>
      <c r="C12" s="395">
        <v>4077</v>
      </c>
      <c r="D12" s="402">
        <v>77.362428842504755</v>
      </c>
      <c r="E12" s="398">
        <v>2328</v>
      </c>
      <c r="F12" s="395">
        <v>2456</v>
      </c>
      <c r="G12" s="402">
        <f t="shared" si="0"/>
        <v>105.49828178694159</v>
      </c>
      <c r="H12" s="396">
        <v>281</v>
      </c>
      <c r="I12" s="396">
        <v>1</v>
      </c>
      <c r="J12" s="402">
        <v>0.35587188612099641</v>
      </c>
      <c r="K12" s="253"/>
      <c r="L12" s="253"/>
    </row>
    <row r="13" spans="1:12" s="152" customFormat="1" ht="13.5" customHeight="1">
      <c r="A13" s="333">
        <v>45231</v>
      </c>
      <c r="B13" s="334">
        <v>5202</v>
      </c>
      <c r="C13" s="334">
        <v>4073</v>
      </c>
      <c r="D13" s="402">
        <v>78.296808919646281</v>
      </c>
      <c r="E13" s="334">
        <v>2347</v>
      </c>
      <c r="F13" s="335">
        <v>2488</v>
      </c>
      <c r="G13" s="402">
        <f t="shared" si="0"/>
        <v>106.00766936514701</v>
      </c>
      <c r="H13" s="336">
        <v>279</v>
      </c>
      <c r="I13" s="336">
        <v>1</v>
      </c>
      <c r="J13" s="402">
        <v>0.35842293906810035</v>
      </c>
    </row>
    <row r="14" spans="1:12" s="152" customFormat="1">
      <c r="A14" s="333">
        <v>45261</v>
      </c>
      <c r="B14" s="334">
        <v>5230</v>
      </c>
      <c r="C14" s="334">
        <v>4118</v>
      </c>
      <c r="D14" s="402">
        <v>78.738049713193121</v>
      </c>
      <c r="E14" s="334">
        <v>2370</v>
      </c>
      <c r="F14" s="335">
        <v>2530</v>
      </c>
      <c r="G14" s="402">
        <f t="shared" si="0"/>
        <v>106.75105485232068</v>
      </c>
      <c r="H14" s="336">
        <v>278</v>
      </c>
      <c r="I14" s="336">
        <v>1</v>
      </c>
      <c r="J14" s="402">
        <v>0.35971223021582738</v>
      </c>
    </row>
    <row r="15" spans="1:12" s="152" customFormat="1">
      <c r="A15" s="333">
        <v>45292</v>
      </c>
      <c r="B15" s="334">
        <v>5226</v>
      </c>
      <c r="C15" s="334">
        <v>4135</v>
      </c>
      <c r="D15" s="402">
        <v>79.123612705702257</v>
      </c>
      <c r="E15" s="334">
        <v>2389</v>
      </c>
      <c r="F15" s="335">
        <v>2555</v>
      </c>
      <c r="G15" s="402">
        <f t="shared" si="0"/>
        <v>106.94851402260359</v>
      </c>
      <c r="H15" s="336">
        <v>278</v>
      </c>
      <c r="I15" s="336">
        <v>4</v>
      </c>
      <c r="J15" s="402">
        <v>1.4388489208633095</v>
      </c>
    </row>
    <row r="16" spans="1:12" s="152" customFormat="1">
      <c r="A16" s="333">
        <v>45323</v>
      </c>
      <c r="B16" s="1318">
        <v>5242</v>
      </c>
      <c r="C16" s="1318">
        <v>4126</v>
      </c>
      <c r="D16" s="1321">
        <v>78.710415871804656</v>
      </c>
      <c r="E16" s="1320">
        <v>2417</v>
      </c>
      <c r="F16" s="1318">
        <v>2579</v>
      </c>
      <c r="G16" s="1321">
        <v>106.7025237898221</v>
      </c>
      <c r="H16" s="1319">
        <v>267</v>
      </c>
      <c r="I16" s="1319">
        <v>2</v>
      </c>
      <c r="J16" s="1321">
        <v>0.74906367041198507</v>
      </c>
    </row>
    <row r="17" spans="1:12" s="152" customFormat="1">
      <c r="A17" s="333">
        <v>45352</v>
      </c>
      <c r="B17" s="334"/>
      <c r="C17" s="334"/>
      <c r="D17" s="334"/>
      <c r="E17" s="334"/>
      <c r="F17" s="335"/>
      <c r="G17" s="335"/>
      <c r="H17" s="336"/>
      <c r="I17" s="336"/>
      <c r="J17" s="607"/>
    </row>
    <row r="18" spans="1:12" s="152" customFormat="1" ht="15" customHeight="1">
      <c r="A18" s="225"/>
      <c r="B18" s="226"/>
      <c r="C18" s="226"/>
      <c r="D18" s="242"/>
      <c r="E18" s="207"/>
      <c r="F18" s="226"/>
      <c r="G18" s="242"/>
      <c r="H18" s="233"/>
      <c r="I18" s="233"/>
      <c r="J18" s="242"/>
      <c r="K18" s="253"/>
      <c r="L18" s="253"/>
    </row>
    <row r="19" spans="1:12" s="152" customFormat="1" ht="15" customHeight="1">
      <c r="A19" s="1621" t="s">
        <v>1309</v>
      </c>
      <c r="B19" s="1621"/>
      <c r="C19" s="1621"/>
      <c r="D19" s="1621"/>
      <c r="E19" s="1621"/>
      <c r="F19" s="1621"/>
      <c r="G19" s="1621"/>
    </row>
    <row r="20" spans="1:12" s="152" customFormat="1" ht="15" customHeight="1">
      <c r="A20" s="1642" t="s">
        <v>297</v>
      </c>
      <c r="B20" s="1600"/>
      <c r="C20" s="1600"/>
      <c r="D20" s="1600"/>
      <c r="E20" s="1600"/>
      <c r="F20" s="1600"/>
      <c r="G20" s="1600"/>
      <c r="H20" s="1600"/>
      <c r="I20" s="1600"/>
      <c r="J20" s="1600"/>
    </row>
    <row r="21" spans="1:12" s="152" customFormat="1" ht="15" customHeight="1">
      <c r="A21" s="1621" t="s">
        <v>197</v>
      </c>
      <c r="B21" s="1621"/>
      <c r="C21" s="1621"/>
      <c r="D21" s="1621"/>
      <c r="E21" s="1621"/>
      <c r="F21" s="1621"/>
      <c r="G21" s="1621"/>
    </row>
    <row r="22" spans="1:12" s="152" customFormat="1"/>
  </sheetData>
  <mergeCells count="7">
    <mergeCell ref="A20:J20"/>
    <mergeCell ref="A21:G21"/>
    <mergeCell ref="H2:J2"/>
    <mergeCell ref="A2:A3"/>
    <mergeCell ref="B2:D2"/>
    <mergeCell ref="E2:G2"/>
    <mergeCell ref="A19:G19"/>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zoomScaleNormal="100" workbookViewId="0">
      <pane xSplit="1" ySplit="3" topLeftCell="B4" activePane="bottomRight" state="frozen"/>
      <selection sqref="A1:M1"/>
      <selection pane="topRight" sqref="A1:M1"/>
      <selection pane="bottomLeft" sqref="A1:M1"/>
      <selection pane="bottomRight" sqref="A1:Q1"/>
    </sheetView>
  </sheetViews>
  <sheetFormatPr defaultRowHeight="15"/>
  <cols>
    <col min="1" max="1" width="10.5703125" customWidth="1"/>
    <col min="2" max="2" width="36.5703125" customWidth="1"/>
    <col min="3" max="3" width="10.7109375" customWidth="1"/>
    <col min="4" max="4" width="14.28515625" customWidth="1"/>
    <col min="5" max="5" width="13.140625" customWidth="1"/>
    <col min="6" max="7" width="10" customWidth="1"/>
    <col min="8" max="8" width="10.140625" customWidth="1"/>
    <col min="9" max="9" width="8.5703125" customWidth="1"/>
    <col min="10" max="10" width="10.85546875" customWidth="1"/>
    <col min="11" max="11" width="7.85546875" customWidth="1"/>
    <col min="12" max="12" width="10" customWidth="1"/>
    <col min="13" max="15" width="12.42578125" customWidth="1"/>
    <col min="16" max="16" width="16" customWidth="1"/>
    <col min="17" max="17" width="12.42578125" customWidth="1"/>
    <col min="18" max="18" width="8.42578125" customWidth="1"/>
    <col min="19" max="21" width="9" customWidth="1"/>
    <col min="22" max="22" width="8" customWidth="1"/>
    <col min="23" max="23" width="10" bestFit="1" customWidth="1"/>
    <col min="24" max="26" width="5.5703125" customWidth="1"/>
    <col min="27" max="27" width="4.5703125" customWidth="1"/>
  </cols>
  <sheetData>
    <row r="1" spans="1:17">
      <c r="A1" s="1491" t="s">
        <v>2</v>
      </c>
      <c r="B1" s="1492"/>
      <c r="C1" s="1492"/>
      <c r="D1" s="1492"/>
      <c r="E1" s="1492"/>
      <c r="F1" s="1492"/>
      <c r="G1" s="1492"/>
      <c r="H1" s="1492"/>
      <c r="I1" s="1492"/>
      <c r="J1" s="1492"/>
      <c r="K1" s="1492"/>
      <c r="L1" s="1492"/>
      <c r="M1" s="1492"/>
      <c r="N1" s="1492"/>
      <c r="O1" s="1492"/>
      <c r="P1" s="1492"/>
      <c r="Q1" s="1492"/>
    </row>
    <row r="2" spans="1:17">
      <c r="A2" s="1495" t="s">
        <v>84</v>
      </c>
      <c r="B2" s="1497" t="s">
        <v>85</v>
      </c>
      <c r="C2" s="1494" t="s">
        <v>86</v>
      </c>
      <c r="D2" s="1494" t="s">
        <v>87</v>
      </c>
      <c r="E2" s="1494" t="s">
        <v>88</v>
      </c>
      <c r="F2" s="1494" t="s">
        <v>89</v>
      </c>
      <c r="G2" s="1494" t="s">
        <v>90</v>
      </c>
      <c r="H2" s="1494" t="s">
        <v>91</v>
      </c>
      <c r="I2" s="1500" t="s">
        <v>92</v>
      </c>
      <c r="J2" s="1501"/>
      <c r="K2" s="1502"/>
      <c r="L2" s="1494" t="s">
        <v>93</v>
      </c>
      <c r="M2" s="1503" t="s">
        <v>94</v>
      </c>
      <c r="N2" s="1504"/>
      <c r="O2" s="1504"/>
      <c r="P2" s="1504"/>
      <c r="Q2" s="1493" t="s">
        <v>95</v>
      </c>
    </row>
    <row r="3" spans="1:17" ht="45">
      <c r="A3" s="1496"/>
      <c r="B3" s="1498"/>
      <c r="C3" s="1499"/>
      <c r="D3" s="1499"/>
      <c r="E3" s="1499"/>
      <c r="F3" s="1499"/>
      <c r="G3" s="1499"/>
      <c r="H3" s="1499"/>
      <c r="I3" s="495" t="s">
        <v>96</v>
      </c>
      <c r="J3" s="495" t="s">
        <v>97</v>
      </c>
      <c r="K3" s="495" t="s">
        <v>98</v>
      </c>
      <c r="L3" s="1499"/>
      <c r="M3" s="495" t="s">
        <v>99</v>
      </c>
      <c r="N3" s="495" t="s">
        <v>100</v>
      </c>
      <c r="O3" s="495" t="s">
        <v>101</v>
      </c>
      <c r="P3" s="7" t="s">
        <v>102</v>
      </c>
      <c r="Q3" s="1494"/>
    </row>
    <row r="4" spans="1:17">
      <c r="A4" s="831">
        <v>1</v>
      </c>
      <c r="B4" s="831" t="s">
        <v>1313</v>
      </c>
      <c r="C4" s="1161">
        <v>45324</v>
      </c>
      <c r="D4" s="831" t="s">
        <v>1196</v>
      </c>
      <c r="E4" s="832">
        <v>2400000</v>
      </c>
      <c r="F4" s="1162">
        <v>10</v>
      </c>
      <c r="G4" s="1162">
        <v>182</v>
      </c>
      <c r="H4" s="1162">
        <v>192</v>
      </c>
      <c r="I4" s="832">
        <v>34.56</v>
      </c>
      <c r="J4" s="832">
        <v>11.52</v>
      </c>
      <c r="K4" s="832">
        <v>46.08</v>
      </c>
      <c r="L4" s="1162">
        <v>185.53</v>
      </c>
      <c r="M4" s="832">
        <v>1138200</v>
      </c>
      <c r="N4" s="1162">
        <v>342000</v>
      </c>
      <c r="O4" s="1162">
        <v>797400</v>
      </c>
      <c r="P4" s="1162">
        <v>122400</v>
      </c>
      <c r="Q4" s="1162">
        <v>2277600</v>
      </c>
    </row>
    <row r="5" spans="1:17">
      <c r="A5" s="831">
        <v>2</v>
      </c>
      <c r="B5" s="831" t="s">
        <v>1314</v>
      </c>
      <c r="C5" s="1161">
        <v>45324</v>
      </c>
      <c r="D5" s="831" t="s">
        <v>1196</v>
      </c>
      <c r="E5" s="832">
        <v>849600</v>
      </c>
      <c r="F5" s="1162">
        <v>10</v>
      </c>
      <c r="G5" s="1162">
        <v>69</v>
      </c>
      <c r="H5" s="1162">
        <v>79</v>
      </c>
      <c r="I5" s="832">
        <v>6.7118399999999996</v>
      </c>
      <c r="J5" s="832">
        <v>0</v>
      </c>
      <c r="K5" s="832">
        <v>6.7118399999999996</v>
      </c>
      <c r="L5" s="1162">
        <v>243.62</v>
      </c>
      <c r="M5" s="832">
        <v>0</v>
      </c>
      <c r="N5" s="1162">
        <v>371200</v>
      </c>
      <c r="O5" s="1162">
        <v>435200</v>
      </c>
      <c r="P5" s="1162">
        <v>43200</v>
      </c>
      <c r="Q5" s="1162">
        <v>806400</v>
      </c>
    </row>
    <row r="6" spans="1:17">
      <c r="A6" s="831">
        <v>3</v>
      </c>
      <c r="B6" s="831" t="s">
        <v>1315</v>
      </c>
      <c r="C6" s="1161">
        <v>45324</v>
      </c>
      <c r="D6" s="831" t="s">
        <v>1196</v>
      </c>
      <c r="E6" s="832">
        <v>2910000</v>
      </c>
      <c r="F6" s="1162">
        <v>10</v>
      </c>
      <c r="G6" s="1162">
        <v>60</v>
      </c>
      <c r="H6" s="1162">
        <v>70</v>
      </c>
      <c r="I6" s="832">
        <v>20.37</v>
      </c>
      <c r="J6" s="832">
        <v>0</v>
      </c>
      <c r="K6" s="832">
        <v>20.37</v>
      </c>
      <c r="L6" s="1162">
        <v>613.4923</v>
      </c>
      <c r="M6" s="832">
        <v>1378000</v>
      </c>
      <c r="N6" s="832">
        <v>416000</v>
      </c>
      <c r="O6" s="832">
        <v>970000</v>
      </c>
      <c r="P6" s="832">
        <v>146000</v>
      </c>
      <c r="Q6" s="1162">
        <v>2764000</v>
      </c>
    </row>
    <row r="7" spans="1:17">
      <c r="A7" s="831">
        <v>4</v>
      </c>
      <c r="B7" s="831" t="s">
        <v>1316</v>
      </c>
      <c r="C7" s="1161">
        <v>45327</v>
      </c>
      <c r="D7" s="831" t="s">
        <v>1196</v>
      </c>
      <c r="E7" s="832">
        <v>4992000</v>
      </c>
      <c r="F7" s="1162">
        <v>10</v>
      </c>
      <c r="G7" s="1162">
        <v>98</v>
      </c>
      <c r="H7" s="1162">
        <v>108</v>
      </c>
      <c r="I7" s="832">
        <v>53.913600000000002</v>
      </c>
      <c r="J7" s="832">
        <v>0</v>
      </c>
      <c r="K7" s="832">
        <v>53.91</v>
      </c>
      <c r="L7" s="1162">
        <v>203.3</v>
      </c>
      <c r="M7" s="832">
        <v>2370000</v>
      </c>
      <c r="N7" s="1162">
        <v>711600</v>
      </c>
      <c r="O7" s="1162">
        <v>1659600</v>
      </c>
      <c r="P7" s="1162">
        <v>250800</v>
      </c>
      <c r="Q7" s="1162">
        <v>4741200</v>
      </c>
    </row>
    <row r="8" spans="1:17">
      <c r="A8" s="831">
        <v>5</v>
      </c>
      <c r="B8" s="831" t="s">
        <v>1317</v>
      </c>
      <c r="C8" s="1161">
        <v>45327</v>
      </c>
      <c r="D8" s="831" t="s">
        <v>1197</v>
      </c>
      <c r="E8" s="832">
        <v>4242000</v>
      </c>
      <c r="F8" s="1162">
        <v>10</v>
      </c>
      <c r="G8" s="1162">
        <v>35</v>
      </c>
      <c r="H8" s="1162">
        <v>45</v>
      </c>
      <c r="I8" s="832">
        <v>19.088999999999999</v>
      </c>
      <c r="J8" s="832">
        <v>0</v>
      </c>
      <c r="K8" s="832">
        <v>19.09</v>
      </c>
      <c r="L8" s="1162">
        <v>116.33</v>
      </c>
      <c r="M8" s="1162">
        <v>2010000</v>
      </c>
      <c r="N8" s="1162">
        <v>606000</v>
      </c>
      <c r="O8" s="1162">
        <v>1410000</v>
      </c>
      <c r="P8" s="1162">
        <v>216000</v>
      </c>
      <c r="Q8" s="1162">
        <v>4026000</v>
      </c>
    </row>
    <row r="9" spans="1:17">
      <c r="A9" s="831">
        <v>6</v>
      </c>
      <c r="B9" s="831" t="s">
        <v>1318</v>
      </c>
      <c r="C9" s="1161">
        <v>45327</v>
      </c>
      <c r="D9" s="831" t="s">
        <v>1197</v>
      </c>
      <c r="E9" s="832">
        <v>1800000</v>
      </c>
      <c r="F9" s="1162">
        <v>10</v>
      </c>
      <c r="G9" s="1162">
        <v>98</v>
      </c>
      <c r="H9" s="1162">
        <v>108</v>
      </c>
      <c r="I9" s="832">
        <v>19.440000000000001</v>
      </c>
      <c r="J9" s="832">
        <v>0</v>
      </c>
      <c r="K9" s="832">
        <v>19.440000000000001</v>
      </c>
      <c r="L9" s="1162">
        <v>15.09</v>
      </c>
      <c r="M9" s="1162">
        <v>0</v>
      </c>
      <c r="N9" s="1162">
        <v>574800</v>
      </c>
      <c r="O9" s="1162">
        <v>1135200</v>
      </c>
      <c r="P9" s="1162">
        <v>90000</v>
      </c>
      <c r="Q9" s="1162">
        <v>1710000</v>
      </c>
    </row>
    <row r="10" spans="1:17">
      <c r="A10" s="831">
        <v>7</v>
      </c>
      <c r="B10" s="831" t="s">
        <v>1319</v>
      </c>
      <c r="C10" s="1161">
        <v>45328</v>
      </c>
      <c r="D10" s="831" t="s">
        <v>103</v>
      </c>
      <c r="E10" s="832">
        <v>23030000</v>
      </c>
      <c r="F10" s="1162">
        <v>10</v>
      </c>
      <c r="G10" s="1162">
        <v>125</v>
      </c>
      <c r="H10" s="1162">
        <v>135</v>
      </c>
      <c r="I10" s="832">
        <v>309.29000000000002</v>
      </c>
      <c r="J10" s="832">
        <v>0</v>
      </c>
      <c r="K10" s="832">
        <v>309.29000000000002</v>
      </c>
      <c r="L10" s="1162">
        <v>163.03</v>
      </c>
      <c r="M10" s="1162">
        <v>15545250</v>
      </c>
      <c r="N10" s="1162">
        <v>3109050</v>
      </c>
      <c r="O10" s="1162">
        <v>2072700</v>
      </c>
      <c r="P10" s="1162">
        <v>2303000</v>
      </c>
      <c r="Q10" s="1162">
        <v>20727000</v>
      </c>
    </row>
    <row r="11" spans="1:17">
      <c r="A11" s="831">
        <v>8</v>
      </c>
      <c r="B11" s="831" t="s">
        <v>1320</v>
      </c>
      <c r="C11" s="1161">
        <v>45328</v>
      </c>
      <c r="D11" s="831" t="s">
        <v>1196</v>
      </c>
      <c r="E11" s="832">
        <v>5400000</v>
      </c>
      <c r="F11" s="1162">
        <v>10</v>
      </c>
      <c r="G11" s="1162">
        <v>170</v>
      </c>
      <c r="H11" s="1162">
        <v>180</v>
      </c>
      <c r="I11" s="832">
        <v>72</v>
      </c>
      <c r="J11" s="832">
        <v>25.2</v>
      </c>
      <c r="K11" s="832">
        <v>97.2</v>
      </c>
      <c r="L11" s="1162">
        <v>4.9000000000000004</v>
      </c>
      <c r="M11" s="832">
        <v>544000</v>
      </c>
      <c r="N11" s="832">
        <v>2284000</v>
      </c>
      <c r="O11" s="832">
        <v>2284000</v>
      </c>
      <c r="P11" s="832">
        <v>288000</v>
      </c>
      <c r="Q11" s="1162">
        <v>5112000</v>
      </c>
    </row>
    <row r="12" spans="1:17">
      <c r="A12" s="831">
        <v>9</v>
      </c>
      <c r="B12" s="831" t="s">
        <v>1321</v>
      </c>
      <c r="C12" s="1161">
        <v>45329</v>
      </c>
      <c r="D12" s="831" t="s">
        <v>1197</v>
      </c>
      <c r="E12" s="832">
        <v>798000</v>
      </c>
      <c r="F12" s="1162">
        <v>10</v>
      </c>
      <c r="G12" s="1162">
        <v>91</v>
      </c>
      <c r="H12" s="1162">
        <v>101</v>
      </c>
      <c r="I12" s="832">
        <v>8.0597999999999992</v>
      </c>
      <c r="J12" s="832">
        <v>0</v>
      </c>
      <c r="K12" s="832">
        <v>8.06</v>
      </c>
      <c r="L12" s="1162">
        <v>255.7</v>
      </c>
      <c r="M12" s="1162">
        <v>0</v>
      </c>
      <c r="N12" s="1162">
        <v>376800</v>
      </c>
      <c r="O12" s="1162">
        <v>376800</v>
      </c>
      <c r="P12" s="1162">
        <v>44400</v>
      </c>
      <c r="Q12" s="1162">
        <v>753600</v>
      </c>
    </row>
    <row r="13" spans="1:17">
      <c r="A13" s="831">
        <v>10</v>
      </c>
      <c r="B13" s="831" t="s">
        <v>1322</v>
      </c>
      <c r="C13" s="1161">
        <v>45331</v>
      </c>
      <c r="D13" s="831" t="s">
        <v>104</v>
      </c>
      <c r="E13" s="832">
        <v>70001400</v>
      </c>
      <c r="F13" s="1162">
        <v>1</v>
      </c>
      <c r="G13" s="1162">
        <v>0</v>
      </c>
      <c r="H13" s="1162">
        <v>1</v>
      </c>
      <c r="I13" s="832">
        <v>7.00014</v>
      </c>
      <c r="J13" s="832">
        <v>0</v>
      </c>
      <c r="K13" s="832">
        <v>7</v>
      </c>
      <c r="L13" s="1162">
        <v>10.939</v>
      </c>
      <c r="M13" s="1162">
        <v>0</v>
      </c>
      <c r="N13" s="1162">
        <v>0</v>
      </c>
      <c r="O13" s="1162">
        <v>0</v>
      </c>
      <c r="P13" s="1162">
        <v>0</v>
      </c>
      <c r="Q13" s="1162">
        <v>0</v>
      </c>
    </row>
    <row r="14" spans="1:17">
      <c r="A14" s="831">
        <v>11</v>
      </c>
      <c r="B14" s="831" t="s">
        <v>1323</v>
      </c>
      <c r="C14" s="1161">
        <v>45331</v>
      </c>
      <c r="D14" s="831" t="s">
        <v>104</v>
      </c>
      <c r="E14" s="832">
        <v>22067231</v>
      </c>
      <c r="F14" s="1162">
        <v>2</v>
      </c>
      <c r="G14" s="1162">
        <v>1810</v>
      </c>
      <c r="H14" s="1162">
        <v>1812</v>
      </c>
      <c r="I14" s="832">
        <v>3998.5822572000002</v>
      </c>
      <c r="J14" s="832">
        <v>0</v>
      </c>
      <c r="K14" s="832">
        <v>3998.58</v>
      </c>
      <c r="L14" s="1162">
        <v>19.681000000000001</v>
      </c>
      <c r="M14" s="1162">
        <v>0</v>
      </c>
      <c r="N14" s="1162">
        <v>0</v>
      </c>
      <c r="O14" s="1162">
        <v>0</v>
      </c>
      <c r="P14" s="1162">
        <v>0</v>
      </c>
      <c r="Q14" s="1162">
        <v>0</v>
      </c>
    </row>
    <row r="15" spans="1:17">
      <c r="A15" s="831">
        <v>12</v>
      </c>
      <c r="B15" s="831" t="s">
        <v>1324</v>
      </c>
      <c r="C15" s="1161">
        <v>45334</v>
      </c>
      <c r="D15" s="831" t="s">
        <v>103</v>
      </c>
      <c r="E15" s="832">
        <v>59357646</v>
      </c>
      <c r="F15" s="1162">
        <v>1</v>
      </c>
      <c r="G15" s="1162">
        <v>154</v>
      </c>
      <c r="H15" s="1162">
        <v>155</v>
      </c>
      <c r="I15" s="832">
        <v>600.04353300000002</v>
      </c>
      <c r="J15" s="832">
        <v>319.99997999999999</v>
      </c>
      <c r="K15" s="832">
        <v>920</v>
      </c>
      <c r="L15" s="1162">
        <v>64.599999999999994</v>
      </c>
      <c r="M15" s="1162">
        <v>44471580</v>
      </c>
      <c r="N15" s="1162">
        <v>8894315</v>
      </c>
      <c r="O15" s="832">
        <v>5929543</v>
      </c>
      <c r="P15" s="1162">
        <v>62208</v>
      </c>
      <c r="Q15" s="1162">
        <v>59295438</v>
      </c>
    </row>
    <row r="16" spans="1:17">
      <c r="A16" s="831">
        <v>13</v>
      </c>
      <c r="B16" s="831" t="s">
        <v>1325</v>
      </c>
      <c r="C16" s="1161">
        <v>45334</v>
      </c>
      <c r="D16" s="831" t="s">
        <v>1196</v>
      </c>
      <c r="E16" s="832">
        <v>3920000</v>
      </c>
      <c r="F16" s="1162">
        <v>10</v>
      </c>
      <c r="G16" s="1162">
        <v>58</v>
      </c>
      <c r="H16" s="1162">
        <v>68</v>
      </c>
      <c r="I16" s="832">
        <v>26.655999999999999</v>
      </c>
      <c r="J16" s="832">
        <v>0</v>
      </c>
      <c r="K16" s="832">
        <v>26.66</v>
      </c>
      <c r="L16" s="1162">
        <v>172.22</v>
      </c>
      <c r="M16" s="1162">
        <v>0</v>
      </c>
      <c r="N16" s="1162">
        <v>1860000</v>
      </c>
      <c r="O16" s="1162">
        <v>1860000</v>
      </c>
      <c r="P16" s="1162">
        <v>200000</v>
      </c>
      <c r="Q16" s="1162">
        <v>3720000</v>
      </c>
    </row>
    <row r="17" spans="1:17">
      <c r="A17" s="831">
        <v>14</v>
      </c>
      <c r="B17" s="831" t="s">
        <v>1326</v>
      </c>
      <c r="C17" s="1161">
        <v>45336</v>
      </c>
      <c r="D17" s="831" t="s">
        <v>104</v>
      </c>
      <c r="E17" s="832">
        <v>44157150</v>
      </c>
      <c r="F17" s="1162">
        <v>1</v>
      </c>
      <c r="G17" s="1162">
        <v>7.5</v>
      </c>
      <c r="H17" s="1162">
        <v>8.5</v>
      </c>
      <c r="I17" s="832">
        <v>37.5335775</v>
      </c>
      <c r="J17" s="832">
        <v>0</v>
      </c>
      <c r="K17" s="832">
        <v>37.53</v>
      </c>
      <c r="L17" s="1162">
        <v>20.459</v>
      </c>
      <c r="M17" s="1162">
        <v>0</v>
      </c>
      <c r="N17" s="1162">
        <v>0</v>
      </c>
      <c r="O17" s="1162">
        <v>0</v>
      </c>
      <c r="P17" s="1162">
        <v>0</v>
      </c>
      <c r="Q17" s="1162">
        <v>0</v>
      </c>
    </row>
    <row r="18" spans="1:17">
      <c r="A18" s="831">
        <v>15</v>
      </c>
      <c r="B18" s="831" t="s">
        <v>1327</v>
      </c>
      <c r="C18" s="1161">
        <v>45336</v>
      </c>
      <c r="D18" s="831" t="s">
        <v>103</v>
      </c>
      <c r="E18" s="832">
        <v>13768049</v>
      </c>
      <c r="F18" s="1162">
        <v>10</v>
      </c>
      <c r="G18" s="1162">
        <v>404</v>
      </c>
      <c r="H18" s="1162">
        <v>414</v>
      </c>
      <c r="I18" s="832">
        <v>461.99998799999997</v>
      </c>
      <c r="J18" s="832">
        <v>107.9972406</v>
      </c>
      <c r="K18" s="832">
        <v>569.99722859999997</v>
      </c>
      <c r="L18" s="1162">
        <v>19.3642</v>
      </c>
      <c r="M18" s="1162">
        <v>6741589</v>
      </c>
      <c r="N18" s="1162">
        <v>2022478</v>
      </c>
      <c r="O18" s="1162">
        <v>4719114</v>
      </c>
      <c r="P18" s="1162">
        <v>284868</v>
      </c>
      <c r="Q18" s="1162">
        <v>13483181</v>
      </c>
    </row>
    <row r="19" spans="1:17">
      <c r="A19" s="831">
        <v>16</v>
      </c>
      <c r="B19" s="831" t="s">
        <v>1328</v>
      </c>
      <c r="C19" s="1161">
        <v>45336</v>
      </c>
      <c r="D19" s="831" t="s">
        <v>103</v>
      </c>
      <c r="E19" s="832">
        <v>19292604</v>
      </c>
      <c r="F19" s="1162">
        <v>5</v>
      </c>
      <c r="G19" s="1162">
        <v>306</v>
      </c>
      <c r="H19" s="1162">
        <v>311</v>
      </c>
      <c r="I19" s="832">
        <v>599.99998440000002</v>
      </c>
      <c r="J19" s="832">
        <v>0</v>
      </c>
      <c r="K19" s="832">
        <v>600</v>
      </c>
      <c r="L19" s="1162">
        <v>61.38</v>
      </c>
      <c r="M19" s="1162">
        <v>9646301</v>
      </c>
      <c r="N19" s="1162">
        <v>2893891</v>
      </c>
      <c r="O19" s="1162">
        <v>6752412</v>
      </c>
      <c r="P19" s="1162">
        <v>0</v>
      </c>
      <c r="Q19" s="1162">
        <v>19292604</v>
      </c>
    </row>
    <row r="20" spans="1:17">
      <c r="A20" s="831">
        <v>17</v>
      </c>
      <c r="B20" s="831" t="s">
        <v>1329</v>
      </c>
      <c r="C20" s="1161">
        <v>45336</v>
      </c>
      <c r="D20" s="831" t="s">
        <v>103</v>
      </c>
      <c r="E20" s="832">
        <v>11176713</v>
      </c>
      <c r="F20" s="1162">
        <v>10</v>
      </c>
      <c r="G20" s="1162">
        <v>458</v>
      </c>
      <c r="H20" s="1162">
        <v>468</v>
      </c>
      <c r="I20" s="832">
        <v>449.9999712</v>
      </c>
      <c r="J20" s="832">
        <v>73.070197199999996</v>
      </c>
      <c r="K20" s="832">
        <v>523.07016840000006</v>
      </c>
      <c r="L20" s="1162">
        <v>5.25</v>
      </c>
      <c r="M20" s="1162">
        <v>5588356</v>
      </c>
      <c r="N20" s="1162">
        <v>1676507</v>
      </c>
      <c r="O20" s="1162">
        <v>3911850</v>
      </c>
      <c r="P20" s="1162">
        <v>0</v>
      </c>
      <c r="Q20" s="1162">
        <v>11176713</v>
      </c>
    </row>
    <row r="21" spans="1:17">
      <c r="A21" s="831">
        <v>18</v>
      </c>
      <c r="B21" s="831" t="s">
        <v>1330</v>
      </c>
      <c r="C21" s="1161">
        <v>45337</v>
      </c>
      <c r="D21" s="831" t="s">
        <v>104</v>
      </c>
      <c r="E21" s="832">
        <v>10898496</v>
      </c>
      <c r="F21" s="1162">
        <v>10</v>
      </c>
      <c r="G21" s="1162">
        <v>11</v>
      </c>
      <c r="H21" s="1162">
        <v>21</v>
      </c>
      <c r="I21" s="832">
        <v>22.8868416</v>
      </c>
      <c r="J21" s="832">
        <v>0</v>
      </c>
      <c r="K21" s="832">
        <v>22.89</v>
      </c>
      <c r="L21" s="1162">
        <v>11.984</v>
      </c>
      <c r="M21" s="1162">
        <v>0</v>
      </c>
      <c r="N21" s="1162">
        <v>0</v>
      </c>
      <c r="O21" s="1162">
        <v>0</v>
      </c>
      <c r="P21" s="1162">
        <v>0</v>
      </c>
      <c r="Q21" s="1162">
        <v>0</v>
      </c>
    </row>
    <row r="22" spans="1:17">
      <c r="A22" s="831">
        <v>19</v>
      </c>
      <c r="B22" s="831" t="s">
        <v>1331</v>
      </c>
      <c r="C22" s="1161">
        <v>45337</v>
      </c>
      <c r="D22" s="831" t="s">
        <v>1197</v>
      </c>
      <c r="E22" s="832">
        <v>2248000</v>
      </c>
      <c r="F22" s="1162">
        <v>10</v>
      </c>
      <c r="G22" s="1162">
        <v>53</v>
      </c>
      <c r="H22" s="1162">
        <v>63</v>
      </c>
      <c r="I22" s="832">
        <v>14.1624</v>
      </c>
      <c r="J22" s="832">
        <v>0</v>
      </c>
      <c r="K22" s="832">
        <v>14.16</v>
      </c>
      <c r="L22" s="1162">
        <v>392.37</v>
      </c>
      <c r="M22" s="1162">
        <v>0</v>
      </c>
      <c r="N22" s="1162">
        <v>906000</v>
      </c>
      <c r="O22" s="1162">
        <v>1226000</v>
      </c>
      <c r="P22" s="1162">
        <v>116000</v>
      </c>
      <c r="Q22" s="1162">
        <v>2132000</v>
      </c>
    </row>
    <row r="23" spans="1:17">
      <c r="A23" s="831">
        <v>20</v>
      </c>
      <c r="B23" s="831" t="s">
        <v>1332</v>
      </c>
      <c r="C23" s="1161">
        <v>45337</v>
      </c>
      <c r="D23" s="831" t="s">
        <v>1196</v>
      </c>
      <c r="E23" s="832">
        <v>6480000</v>
      </c>
      <c r="F23" s="1162">
        <v>10</v>
      </c>
      <c r="G23" s="1162">
        <v>105</v>
      </c>
      <c r="H23" s="1162">
        <v>115</v>
      </c>
      <c r="I23" s="832">
        <v>74.52</v>
      </c>
      <c r="J23" s="832">
        <v>0</v>
      </c>
      <c r="K23" s="832">
        <v>74.52</v>
      </c>
      <c r="L23" s="1162">
        <v>301.49</v>
      </c>
      <c r="M23" s="832">
        <v>3076800</v>
      </c>
      <c r="N23" s="832">
        <v>924000</v>
      </c>
      <c r="O23" s="832">
        <v>2155200</v>
      </c>
      <c r="P23" s="832">
        <v>324000</v>
      </c>
      <c r="Q23" s="1162">
        <v>6156000</v>
      </c>
    </row>
    <row r="24" spans="1:17">
      <c r="A24" s="831">
        <v>21</v>
      </c>
      <c r="B24" s="831" t="s">
        <v>1333</v>
      </c>
      <c r="C24" s="1161">
        <v>45338</v>
      </c>
      <c r="D24" s="831" t="s">
        <v>1196</v>
      </c>
      <c r="E24" s="832">
        <v>3228000</v>
      </c>
      <c r="F24" s="1162">
        <v>10</v>
      </c>
      <c r="G24" s="1162">
        <v>44</v>
      </c>
      <c r="H24" s="1162">
        <v>54</v>
      </c>
      <c r="I24" s="832">
        <v>7.7976000000000001</v>
      </c>
      <c r="J24" s="832">
        <v>9.6335999999999995</v>
      </c>
      <c r="K24" s="832">
        <v>17.4312</v>
      </c>
      <c r="L24" s="1162">
        <v>16.16</v>
      </c>
      <c r="M24" s="1162">
        <v>0</v>
      </c>
      <c r="N24" s="1162">
        <v>416000</v>
      </c>
      <c r="O24" s="1162">
        <v>2648000</v>
      </c>
      <c r="P24" s="1162">
        <v>164000</v>
      </c>
      <c r="Q24" s="1162">
        <v>3064000</v>
      </c>
    </row>
    <row r="25" spans="1:17">
      <c r="A25" s="831">
        <v>22</v>
      </c>
      <c r="B25" s="831" t="s">
        <v>1334</v>
      </c>
      <c r="C25" s="1161">
        <v>45338</v>
      </c>
      <c r="D25" s="831" t="s">
        <v>103</v>
      </c>
      <c r="E25" s="832">
        <v>12720044</v>
      </c>
      <c r="F25" s="1162">
        <v>10</v>
      </c>
      <c r="G25" s="1162">
        <v>1248</v>
      </c>
      <c r="H25" s="1162">
        <v>1258</v>
      </c>
      <c r="I25" s="832">
        <v>1000.1815802</v>
      </c>
      <c r="J25" s="832">
        <v>599.999955</v>
      </c>
      <c r="K25" s="832">
        <v>1600</v>
      </c>
      <c r="L25" s="1162">
        <v>1.81</v>
      </c>
      <c r="M25" s="1162">
        <v>10851970</v>
      </c>
      <c r="N25" s="1162">
        <v>405878</v>
      </c>
      <c r="O25" s="1162">
        <v>1446928</v>
      </c>
      <c r="P25" s="1162">
        <v>15268</v>
      </c>
      <c r="Q25" s="1162">
        <v>12704776</v>
      </c>
    </row>
    <row r="26" spans="1:17">
      <c r="A26" s="831">
        <v>23</v>
      </c>
      <c r="B26" s="831" t="s">
        <v>1335</v>
      </c>
      <c r="C26" s="1161">
        <v>45341</v>
      </c>
      <c r="D26" s="831" t="s">
        <v>1196</v>
      </c>
      <c r="E26" s="832">
        <v>6441000</v>
      </c>
      <c r="F26" s="1162">
        <v>10</v>
      </c>
      <c r="G26" s="1162">
        <v>137</v>
      </c>
      <c r="H26" s="1162">
        <v>147</v>
      </c>
      <c r="I26" s="832">
        <v>94.682699999999997</v>
      </c>
      <c r="J26" s="832">
        <v>0</v>
      </c>
      <c r="K26" s="832">
        <v>94.68</v>
      </c>
      <c r="L26" s="1162">
        <v>162.28</v>
      </c>
      <c r="M26" s="832">
        <v>2990000</v>
      </c>
      <c r="N26" s="1162">
        <v>898000</v>
      </c>
      <c r="O26" s="1162">
        <v>2094000</v>
      </c>
      <c r="P26" s="1162">
        <v>459000</v>
      </c>
      <c r="Q26" s="1162">
        <v>5982000</v>
      </c>
    </row>
    <row r="27" spans="1:17">
      <c r="A27" s="831">
        <v>24</v>
      </c>
      <c r="B27" s="831" t="s">
        <v>1336</v>
      </c>
      <c r="C27" s="1161">
        <v>45342</v>
      </c>
      <c r="D27" s="831" t="s">
        <v>103</v>
      </c>
      <c r="E27" s="832">
        <v>4779443</v>
      </c>
      <c r="F27" s="1162">
        <v>10</v>
      </c>
      <c r="G27" s="1162">
        <v>141</v>
      </c>
      <c r="H27" s="1162">
        <v>151</v>
      </c>
      <c r="I27" s="832">
        <v>72.169589299999998</v>
      </c>
      <c r="J27" s="832">
        <v>0</v>
      </c>
      <c r="K27" s="832">
        <v>72.17</v>
      </c>
      <c r="L27" s="1162">
        <v>321.74</v>
      </c>
      <c r="M27" s="1162">
        <v>2374970</v>
      </c>
      <c r="N27" s="1162">
        <v>712491</v>
      </c>
      <c r="O27" s="1162">
        <v>1662479</v>
      </c>
      <c r="P27" s="1162">
        <v>29503</v>
      </c>
      <c r="Q27" s="1162">
        <v>4749940</v>
      </c>
    </row>
    <row r="28" spans="1:17">
      <c r="A28" s="831">
        <v>25</v>
      </c>
      <c r="B28" s="831" t="s">
        <v>1337</v>
      </c>
      <c r="C28" s="1161">
        <v>45345</v>
      </c>
      <c r="D28" s="831" t="s">
        <v>1196</v>
      </c>
      <c r="E28" s="832">
        <v>7305600</v>
      </c>
      <c r="F28" s="1162">
        <v>10</v>
      </c>
      <c r="G28" s="1162">
        <v>67</v>
      </c>
      <c r="H28" s="1162">
        <v>77</v>
      </c>
      <c r="I28" s="832">
        <v>42.195999999999998</v>
      </c>
      <c r="J28" s="832">
        <v>14.057119999999999</v>
      </c>
      <c r="K28" s="832">
        <v>56.253119999999996</v>
      </c>
      <c r="L28" s="1162">
        <v>22.14</v>
      </c>
      <c r="M28" s="1162">
        <v>0</v>
      </c>
      <c r="N28" s="1162">
        <v>3022400</v>
      </c>
      <c r="O28" s="1162">
        <v>3916800</v>
      </c>
      <c r="P28" s="1162">
        <v>366400</v>
      </c>
      <c r="Q28" s="1162">
        <v>6939200</v>
      </c>
    </row>
    <row r="29" spans="1:17">
      <c r="A29" s="831">
        <v>26</v>
      </c>
      <c r="B29" s="831" t="s">
        <v>1338</v>
      </c>
      <c r="C29" s="1161">
        <v>45345</v>
      </c>
      <c r="D29" s="831" t="s">
        <v>1196</v>
      </c>
      <c r="E29" s="832">
        <v>3360000</v>
      </c>
      <c r="F29" s="1162">
        <v>10</v>
      </c>
      <c r="G29" s="1162">
        <v>74</v>
      </c>
      <c r="H29" s="1162">
        <v>84</v>
      </c>
      <c r="I29" s="832">
        <v>28.224</v>
      </c>
      <c r="J29" s="832">
        <v>0</v>
      </c>
      <c r="K29" s="832">
        <v>28.88</v>
      </c>
      <c r="L29" s="1162">
        <v>471.2</v>
      </c>
      <c r="M29" s="832">
        <v>1590400</v>
      </c>
      <c r="N29" s="832">
        <v>478400</v>
      </c>
      <c r="O29" s="832">
        <v>1115200</v>
      </c>
      <c r="P29" s="832">
        <v>176000</v>
      </c>
      <c r="Q29" s="1162">
        <v>3184000</v>
      </c>
    </row>
    <row r="30" spans="1:17">
      <c r="A30" s="831">
        <v>27</v>
      </c>
      <c r="B30" s="831" t="s">
        <v>1339</v>
      </c>
      <c r="C30" s="1161">
        <v>45345</v>
      </c>
      <c r="D30" s="831" t="s">
        <v>1196</v>
      </c>
      <c r="E30" s="832">
        <v>1850400</v>
      </c>
      <c r="F30" s="1162">
        <v>10</v>
      </c>
      <c r="G30" s="1162">
        <v>217</v>
      </c>
      <c r="H30" s="1162">
        <v>227</v>
      </c>
      <c r="I30" s="832">
        <v>42.004080000000002</v>
      </c>
      <c r="J30" s="832">
        <v>0</v>
      </c>
      <c r="K30" s="832">
        <v>42</v>
      </c>
      <c r="L30" s="1162">
        <v>14.98</v>
      </c>
      <c r="M30" s="832">
        <v>877800</v>
      </c>
      <c r="N30" s="1162">
        <v>264000</v>
      </c>
      <c r="O30" s="1162">
        <v>615600</v>
      </c>
      <c r="P30" s="1162">
        <v>93000</v>
      </c>
      <c r="Q30" s="1162">
        <v>1757400</v>
      </c>
    </row>
    <row r="31" spans="1:17">
      <c r="A31" s="831">
        <v>28</v>
      </c>
      <c r="B31" s="831" t="s">
        <v>1340</v>
      </c>
      <c r="C31" s="1161">
        <v>45345</v>
      </c>
      <c r="D31" s="831" t="s">
        <v>1196</v>
      </c>
      <c r="E31" s="832">
        <v>4998000</v>
      </c>
      <c r="F31" s="1162">
        <v>10</v>
      </c>
      <c r="G31" s="1162">
        <v>35</v>
      </c>
      <c r="H31" s="1162">
        <v>45</v>
      </c>
      <c r="I31" s="832">
        <v>22.491</v>
      </c>
      <c r="J31" s="832">
        <v>0</v>
      </c>
      <c r="K31" s="832">
        <v>22.49</v>
      </c>
      <c r="L31" s="1162">
        <v>13.56</v>
      </c>
      <c r="M31" s="1162">
        <v>0</v>
      </c>
      <c r="N31" s="1162">
        <v>1857000</v>
      </c>
      <c r="O31" s="1162">
        <v>2889000</v>
      </c>
      <c r="P31" s="1162">
        <v>252000</v>
      </c>
      <c r="Q31" s="1162">
        <v>4746000</v>
      </c>
    </row>
    <row r="32" spans="1:17">
      <c r="A32" s="831">
        <v>29</v>
      </c>
      <c r="B32" s="831" t="s">
        <v>1341</v>
      </c>
      <c r="C32" s="1161">
        <v>45345</v>
      </c>
      <c r="D32" s="1161" t="s">
        <v>1196</v>
      </c>
      <c r="E32" s="832">
        <v>6129600</v>
      </c>
      <c r="F32" s="1162">
        <v>10</v>
      </c>
      <c r="G32" s="1162">
        <v>67</v>
      </c>
      <c r="H32" s="1162">
        <v>77</v>
      </c>
      <c r="I32" s="832">
        <v>47.197920000000003</v>
      </c>
      <c r="J32" s="832">
        <v>0</v>
      </c>
      <c r="K32" s="832">
        <v>47.2</v>
      </c>
      <c r="L32" s="1162">
        <v>268.8</v>
      </c>
      <c r="M32" s="832">
        <v>2889600</v>
      </c>
      <c r="N32" s="1162">
        <v>868800</v>
      </c>
      <c r="O32" s="1162">
        <v>2024000</v>
      </c>
      <c r="P32" s="1162">
        <v>347200</v>
      </c>
      <c r="Q32" s="1162">
        <v>5782400</v>
      </c>
    </row>
    <row r="33" spans="1:17">
      <c r="A33" s="831">
        <v>30</v>
      </c>
      <c r="B33" s="831" t="s">
        <v>1342</v>
      </c>
      <c r="C33" s="1161">
        <v>45345</v>
      </c>
      <c r="D33" s="1161" t="s">
        <v>104</v>
      </c>
      <c r="E33" s="832">
        <v>246226515</v>
      </c>
      <c r="F33" s="832">
        <v>2</v>
      </c>
      <c r="G33" s="832">
        <v>148</v>
      </c>
      <c r="H33" s="832">
        <v>150</v>
      </c>
      <c r="I33" s="832">
        <v>3693.3977249999998</v>
      </c>
      <c r="J33" s="832">
        <v>0</v>
      </c>
      <c r="K33" s="832">
        <v>3693.3977249999998</v>
      </c>
      <c r="L33" s="832">
        <v>14.98</v>
      </c>
      <c r="M33" s="832">
        <v>0</v>
      </c>
      <c r="N33" s="832">
        <v>0</v>
      </c>
      <c r="O33" s="832">
        <v>0</v>
      </c>
      <c r="P33" s="832">
        <v>0</v>
      </c>
      <c r="Q33" s="832">
        <v>0</v>
      </c>
    </row>
    <row r="34" spans="1:17">
      <c r="A34" s="831">
        <v>31</v>
      </c>
      <c r="B34" s="831" t="s">
        <v>1343</v>
      </c>
      <c r="C34" s="1161">
        <v>45349</v>
      </c>
      <c r="D34" s="1161" t="s">
        <v>1196</v>
      </c>
      <c r="E34" s="832">
        <v>2268000</v>
      </c>
      <c r="F34" s="832">
        <v>10</v>
      </c>
      <c r="G34" s="832">
        <v>119</v>
      </c>
      <c r="H34" s="832">
        <v>129</v>
      </c>
      <c r="I34" s="832">
        <v>29.257200000000001</v>
      </c>
      <c r="J34" s="832">
        <v>0</v>
      </c>
      <c r="K34" s="832">
        <v>29.26</v>
      </c>
      <c r="L34" s="832">
        <v>254.93</v>
      </c>
      <c r="M34" s="832">
        <v>0</v>
      </c>
      <c r="N34" s="832">
        <v>1077000</v>
      </c>
      <c r="O34" s="832">
        <v>1077000</v>
      </c>
      <c r="P34" s="832">
        <v>114000</v>
      </c>
      <c r="Q34" s="832">
        <v>2154000</v>
      </c>
    </row>
    <row r="35" spans="1:17">
      <c r="A35" s="831">
        <v>32</v>
      </c>
      <c r="B35" s="831" t="s">
        <v>1344</v>
      </c>
      <c r="C35" s="1161">
        <v>45349</v>
      </c>
      <c r="D35" s="1161" t="s">
        <v>1196</v>
      </c>
      <c r="E35" s="832">
        <v>5148800</v>
      </c>
      <c r="F35" s="832">
        <v>10</v>
      </c>
      <c r="G35" s="832">
        <v>69</v>
      </c>
      <c r="H35" s="832">
        <v>79</v>
      </c>
      <c r="I35" s="832">
        <v>40.675519999999999</v>
      </c>
      <c r="J35" s="832">
        <v>0</v>
      </c>
      <c r="K35" s="832">
        <v>40.68</v>
      </c>
      <c r="L35" s="832">
        <v>156.69999999999999</v>
      </c>
      <c r="M35" s="832">
        <v>2147200</v>
      </c>
      <c r="N35" s="832">
        <v>644800</v>
      </c>
      <c r="O35" s="832">
        <v>1504000</v>
      </c>
      <c r="P35" s="832">
        <v>852800</v>
      </c>
      <c r="Q35" s="832">
        <v>4296000</v>
      </c>
    </row>
    <row r="36" spans="1:17">
      <c r="A36" s="831">
        <v>33</v>
      </c>
      <c r="B36" s="831" t="s">
        <v>1345</v>
      </c>
      <c r="C36" s="1161">
        <v>45350</v>
      </c>
      <c r="D36" s="1161" t="s">
        <v>103</v>
      </c>
      <c r="E36" s="832">
        <v>50000000</v>
      </c>
      <c r="F36" s="832">
        <v>10</v>
      </c>
      <c r="G36" s="832">
        <v>350</v>
      </c>
      <c r="H36" s="832">
        <v>360</v>
      </c>
      <c r="I36" s="832">
        <v>1800</v>
      </c>
      <c r="J36" s="832">
        <v>0</v>
      </c>
      <c r="K36" s="832">
        <v>1800</v>
      </c>
      <c r="L36" s="832">
        <v>2.1800000000000002</v>
      </c>
      <c r="M36" s="832">
        <v>38297012</v>
      </c>
      <c r="N36" s="832">
        <v>6596720</v>
      </c>
      <c r="O36" s="832">
        <v>5106268</v>
      </c>
      <c r="P36" s="832">
        <v>0</v>
      </c>
      <c r="Q36" s="832">
        <v>50000000</v>
      </c>
    </row>
    <row r="37" spans="1:17">
      <c r="A37" s="831">
        <v>34</v>
      </c>
      <c r="B37" s="831" t="s">
        <v>1346</v>
      </c>
      <c r="C37" s="1161">
        <v>45351</v>
      </c>
      <c r="D37" s="1161" t="s">
        <v>104</v>
      </c>
      <c r="E37" s="832">
        <v>10267021</v>
      </c>
      <c r="F37" s="832">
        <v>1</v>
      </c>
      <c r="G37" s="832">
        <v>193</v>
      </c>
      <c r="H37" s="832">
        <v>194</v>
      </c>
      <c r="I37" s="832">
        <v>199.1802074</v>
      </c>
      <c r="J37" s="832">
        <v>0</v>
      </c>
      <c r="K37" s="832">
        <v>199.1802074</v>
      </c>
      <c r="L37" s="832">
        <v>17.722000000000001</v>
      </c>
      <c r="M37" s="832">
        <v>0</v>
      </c>
      <c r="N37" s="832">
        <v>0</v>
      </c>
      <c r="O37" s="832">
        <v>0</v>
      </c>
      <c r="P37" s="832">
        <v>0</v>
      </c>
      <c r="Q37" s="832">
        <v>0</v>
      </c>
    </row>
    <row r="38" spans="1:17">
      <c r="A38" s="831">
        <v>35</v>
      </c>
      <c r="B38" s="831" t="s">
        <v>1347</v>
      </c>
      <c r="C38" s="1161">
        <v>45351</v>
      </c>
      <c r="D38" s="1161" t="s">
        <v>103</v>
      </c>
      <c r="E38" s="832">
        <v>28233323</v>
      </c>
      <c r="F38" s="832">
        <v>10</v>
      </c>
      <c r="G38" s="832">
        <v>176</v>
      </c>
      <c r="H38" s="832">
        <v>186</v>
      </c>
      <c r="I38" s="832">
        <v>39.999988199999997</v>
      </c>
      <c r="J38" s="832">
        <v>485.13981960000001</v>
      </c>
      <c r="K38" s="832">
        <v>525.13980779999997</v>
      </c>
      <c r="L38" s="832">
        <v>9.48</v>
      </c>
      <c r="M38" s="832">
        <v>14116660</v>
      </c>
      <c r="N38" s="832">
        <v>4234999</v>
      </c>
      <c r="O38" s="832">
        <v>9881664</v>
      </c>
      <c r="P38" s="832">
        <v>0</v>
      </c>
      <c r="Q38" s="832">
        <v>28233323</v>
      </c>
    </row>
    <row r="39" spans="1:17" ht="15.75">
      <c r="A39" s="9" t="s">
        <v>105</v>
      </c>
      <c r="B39" s="18"/>
      <c r="C39" s="19"/>
      <c r="D39" s="12"/>
      <c r="E39" s="12"/>
      <c r="F39" s="12"/>
      <c r="G39" s="12"/>
      <c r="H39" s="11"/>
      <c r="I39" s="20"/>
      <c r="J39" s="21"/>
      <c r="K39" s="20"/>
      <c r="L39" s="12"/>
      <c r="M39" s="12"/>
      <c r="N39" s="12"/>
      <c r="O39" s="12"/>
      <c r="P39" s="12"/>
      <c r="Q39" s="15"/>
    </row>
    <row r="40" spans="1:17" ht="15.75">
      <c r="A40" s="10" t="s">
        <v>106</v>
      </c>
      <c r="B40" s="16"/>
      <c r="C40" s="17"/>
      <c r="D40" s="11"/>
      <c r="E40" s="11"/>
      <c r="F40" s="11"/>
      <c r="G40" s="12"/>
      <c r="H40" s="11"/>
      <c r="I40" s="13"/>
      <c r="J40" s="14"/>
      <c r="K40" s="13"/>
      <c r="L40" s="11"/>
      <c r="M40" s="11"/>
      <c r="N40" s="11"/>
      <c r="O40" s="11"/>
      <c r="P40" s="12"/>
      <c r="Q40" s="15"/>
    </row>
    <row r="41" spans="1:17" ht="15.75">
      <c r="A41" s="22"/>
      <c r="B41" s="16"/>
      <c r="C41" s="19"/>
      <c r="D41" s="12"/>
      <c r="E41" s="12"/>
      <c r="F41" s="12"/>
      <c r="G41" s="12"/>
      <c r="H41" s="12"/>
      <c r="I41" s="13"/>
      <c r="J41" s="14"/>
      <c r="K41" s="13"/>
      <c r="L41" s="12"/>
      <c r="M41" s="12"/>
      <c r="N41" s="12"/>
      <c r="O41" s="12"/>
      <c r="P41" s="15"/>
      <c r="Q41" s="15"/>
    </row>
    <row r="47" spans="1:17" ht="15.75">
      <c r="C47" s="23"/>
      <c r="D47" s="24"/>
    </row>
    <row r="48" spans="1:17" ht="15.75">
      <c r="C48" s="25"/>
      <c r="D48" s="26"/>
    </row>
    <row r="49" spans="3:4" ht="15.75">
      <c r="C49" s="27"/>
      <c r="D49" s="26"/>
    </row>
    <row r="50" spans="3:4" ht="15.75">
      <c r="C50" s="23"/>
      <c r="D50" s="28"/>
    </row>
    <row r="51" spans="3:4" ht="15.75">
      <c r="C51" s="29"/>
      <c r="D51" s="28"/>
    </row>
    <row r="52" spans="3:4" ht="15.75">
      <c r="C52" s="27"/>
      <c r="D52" s="26"/>
    </row>
    <row r="53" spans="3:4" ht="15.75">
      <c r="C53" s="23"/>
      <c r="D53" s="28"/>
    </row>
    <row r="54" spans="3:4" ht="15.75">
      <c r="C54" s="23"/>
      <c r="D54" s="28"/>
    </row>
    <row r="55" spans="3:4" ht="15.75">
      <c r="C55" s="23"/>
      <c r="D55" s="24"/>
    </row>
    <row r="56" spans="3:4" ht="15.75">
      <c r="C56" s="27"/>
      <c r="D56" s="26"/>
    </row>
    <row r="57" spans="3:4" ht="15.75">
      <c r="C57" s="27"/>
      <c r="D57" s="26"/>
    </row>
    <row r="58" spans="3:4" ht="15.75">
      <c r="C58" s="23"/>
      <c r="D58" s="28"/>
    </row>
    <row r="59" spans="3:4" ht="15.75">
      <c r="C59" s="27"/>
      <c r="D59" s="26"/>
    </row>
    <row r="60" spans="3:4" ht="15.75">
      <c r="C60" s="27"/>
      <c r="D60" s="26"/>
    </row>
    <row r="61" spans="3:4" ht="15.75">
      <c r="C61" s="23"/>
      <c r="D61" s="24"/>
    </row>
    <row r="62" spans="3:4" ht="15.75">
      <c r="C62" s="23"/>
      <c r="D62" s="24"/>
    </row>
    <row r="63" spans="3:4" ht="15.75">
      <c r="C63" s="23"/>
      <c r="D63" s="24"/>
    </row>
    <row r="64" spans="3:4" ht="15.75">
      <c r="C64" s="23"/>
      <c r="D64" s="24"/>
    </row>
    <row r="65" spans="3:4" ht="15.75">
      <c r="C65" s="29"/>
      <c r="D65" s="26"/>
    </row>
    <row r="66" spans="3:4" ht="15.75">
      <c r="C66" s="27"/>
      <c r="D66" s="26"/>
    </row>
    <row r="67" spans="3:4" ht="15.75">
      <c r="C67" s="23"/>
      <c r="D67" s="28"/>
    </row>
    <row r="68" spans="3:4" ht="15.75">
      <c r="C68" s="23"/>
      <c r="D68" s="28"/>
    </row>
    <row r="69" spans="3:4" ht="15.75">
      <c r="C69" s="23"/>
      <c r="D69" s="28"/>
    </row>
    <row r="70" spans="3:4" ht="15.75">
      <c r="C70" s="23"/>
      <c r="D70" s="24"/>
    </row>
    <row r="71" spans="3:4" ht="15.75">
      <c r="C71" s="27"/>
      <c r="D71" s="26"/>
    </row>
    <row r="72" spans="3:4" ht="15.75">
      <c r="C72" s="23"/>
      <c r="D72" s="28"/>
    </row>
    <row r="73" spans="3:4" ht="15.75">
      <c r="C73" s="29"/>
      <c r="D73" s="26"/>
    </row>
    <row r="74" spans="3:4" ht="15.75">
      <c r="C74" s="29"/>
      <c r="D74" s="26"/>
    </row>
    <row r="75" spans="3:4" ht="15.75">
      <c r="C75" s="29"/>
      <c r="D75" s="26"/>
    </row>
    <row r="76" spans="3:4" ht="15.75">
      <c r="C76" s="27"/>
      <c r="D76" s="26"/>
    </row>
    <row r="77" spans="3:4" ht="15.75">
      <c r="C77" s="23"/>
      <c r="D77" s="24"/>
    </row>
    <row r="78" spans="3:4" ht="15.75">
      <c r="C78" s="27"/>
      <c r="D78" s="26"/>
    </row>
    <row r="79" spans="3:4" ht="15.75">
      <c r="C79" s="23"/>
      <c r="D79" s="28"/>
    </row>
    <row r="80" spans="3:4" ht="15.75">
      <c r="C80" s="29"/>
      <c r="D80" s="26"/>
    </row>
    <row r="81" spans="3:4" ht="15.75">
      <c r="C81" s="23"/>
      <c r="D81" s="28"/>
    </row>
    <row r="82" spans="3:4" ht="15.75">
      <c r="C82" s="27"/>
      <c r="D82" s="26"/>
    </row>
    <row r="83" spans="3:4" ht="15.75">
      <c r="C83" s="27"/>
      <c r="D83" s="28"/>
    </row>
  </sheetData>
  <mergeCells count="13">
    <mergeCell ref="A1:Q1"/>
    <mergeCell ref="Q2:Q3"/>
    <mergeCell ref="A2:A3"/>
    <mergeCell ref="B2:B3"/>
    <mergeCell ref="C2:C3"/>
    <mergeCell ref="D2:D3"/>
    <mergeCell ref="E2:E3"/>
    <mergeCell ref="F2:F3"/>
    <mergeCell ref="G2:G3"/>
    <mergeCell ref="H2:H3"/>
    <mergeCell ref="I2:K2"/>
    <mergeCell ref="L2:L3"/>
    <mergeCell ref="M2:P2"/>
  </mergeCells>
  <conditionalFormatting sqref="C55:C60 C62:C70">
    <cfRule type="duplicateValues" dxfId="3" priority="8"/>
  </conditionalFormatting>
  <conditionalFormatting sqref="C47:C54">
    <cfRule type="duplicateValues" dxfId="2" priority="7"/>
  </conditionalFormatting>
  <conditionalFormatting sqref="C61">
    <cfRule type="duplicateValues" dxfId="1" priority="6"/>
  </conditionalFormatting>
  <conditionalFormatting sqref="B11:B38">
    <cfRule type="duplicateValues" dxfId="0" priority="1"/>
  </conditionalFormatting>
  <printOptions horizontalCentered="1"/>
  <pageMargins left="0.7" right="0.7" top="0.75" bottom="0.75" header="0.3" footer="0.3"/>
  <pageSetup paperSize="9" scale="60"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4" sqref="A4"/>
    </sheetView>
  </sheetViews>
  <sheetFormatPr defaultColWidth="9.140625" defaultRowHeight="15"/>
  <cols>
    <col min="1" max="8" width="14.5703125" style="151" bestFit="1" customWidth="1"/>
    <col min="9" max="9" width="10.85546875" style="151" customWidth="1"/>
    <col min="10" max="16384" width="9.140625" style="151"/>
  </cols>
  <sheetData>
    <row r="1" spans="1:10" ht="15.75" customHeight="1">
      <c r="A1" s="611" t="s">
        <v>503</v>
      </c>
      <c r="B1" s="611"/>
      <c r="C1" s="611"/>
      <c r="D1" s="570"/>
      <c r="E1" s="570"/>
      <c r="F1" s="570"/>
      <c r="G1" s="570"/>
      <c r="H1" s="570"/>
    </row>
    <row r="2" spans="1:10" s="152" customFormat="1" ht="38.25" customHeight="1">
      <c r="A2" s="612" t="s">
        <v>119</v>
      </c>
      <c r="B2" s="585" t="s">
        <v>504</v>
      </c>
      <c r="C2" s="585" t="s">
        <v>505</v>
      </c>
      <c r="D2" s="585" t="s">
        <v>506</v>
      </c>
      <c r="E2" s="585" t="s">
        <v>507</v>
      </c>
      <c r="F2" s="585" t="s">
        <v>508</v>
      </c>
      <c r="G2" s="585" t="s">
        <v>509</v>
      </c>
      <c r="H2" s="585" t="s">
        <v>510</v>
      </c>
    </row>
    <row r="3" spans="1:10" s="158" customFormat="1" ht="18" customHeight="1">
      <c r="A3" s="582" t="s">
        <v>73</v>
      </c>
      <c r="B3" s="406">
        <v>0.93316603200000003</v>
      </c>
      <c r="C3" s="406">
        <v>0.92887107000000002</v>
      </c>
      <c r="D3" s="406">
        <v>0.92504527400000003</v>
      </c>
      <c r="E3" s="613">
        <v>0.92725419015187804</v>
      </c>
      <c r="F3" s="613">
        <v>1.0958602482833399</v>
      </c>
      <c r="G3" s="613">
        <v>0.92425757931098296</v>
      </c>
      <c r="H3" s="613">
        <v>0.9471796884265743</v>
      </c>
    </row>
    <row r="4" spans="1:10" s="158" customFormat="1" ht="18" customHeight="1">
      <c r="A4" s="596" t="s">
        <v>74</v>
      </c>
      <c r="B4" s="1352">
        <v>0.6173333856387524</v>
      </c>
      <c r="C4" s="1352">
        <v>0.60220019326238006</v>
      </c>
      <c r="D4" s="1352">
        <v>0.61208669010445993</v>
      </c>
      <c r="E4" s="1353">
        <v>0.60779946974430499</v>
      </c>
      <c r="F4" s="1353">
        <v>0.76495325262037195</v>
      </c>
      <c r="G4" s="1353">
        <v>0.61089205403596203</v>
      </c>
      <c r="H4" s="1353">
        <v>5.4123355820516299E-3</v>
      </c>
      <c r="I4" s="152"/>
      <c r="J4" s="152"/>
    </row>
    <row r="5" spans="1:10" s="152" customFormat="1" ht="18" customHeight="1">
      <c r="A5" s="333">
        <v>45017</v>
      </c>
      <c r="B5" s="407">
        <v>0.44242073686099503</v>
      </c>
      <c r="C5" s="407">
        <v>0.37849718115260189</v>
      </c>
      <c r="D5" s="407">
        <v>0.35120717146305841</v>
      </c>
      <c r="E5" s="407">
        <v>0.40158120950384502</v>
      </c>
      <c r="F5" s="407">
        <v>0.42613759142554503</v>
      </c>
      <c r="G5" s="407">
        <v>0.33886172197309</v>
      </c>
      <c r="H5" s="407">
        <v>0.4</v>
      </c>
    </row>
    <row r="6" spans="1:10" s="152" customFormat="1" ht="18" customHeight="1">
      <c r="A6" s="333">
        <v>45047</v>
      </c>
      <c r="B6" s="407">
        <v>0.56959181987574681</v>
      </c>
      <c r="C6" s="407">
        <v>0.52956427493725511</v>
      </c>
      <c r="D6" s="407">
        <v>0.46969777927326345</v>
      </c>
      <c r="E6" s="407">
        <v>0.53997679550456101</v>
      </c>
      <c r="F6" s="407">
        <v>0.481005955070956</v>
      </c>
      <c r="G6" s="407">
        <v>0.46009818723635398</v>
      </c>
      <c r="H6" s="407">
        <v>0.5</v>
      </c>
    </row>
    <row r="7" spans="1:10" s="152" customFormat="1" ht="18" customHeight="1">
      <c r="A7" s="333">
        <v>45078</v>
      </c>
      <c r="B7" s="407">
        <v>0.50051063928681205</v>
      </c>
      <c r="C7" s="407">
        <v>0.49988977209101515</v>
      </c>
      <c r="D7" s="407">
        <v>0.49475075147984471</v>
      </c>
      <c r="E7" s="407">
        <v>0.48309558762119698</v>
      </c>
      <c r="F7" s="407">
        <v>0.60387681356350897</v>
      </c>
      <c r="G7" s="407">
        <v>0.48085453929578598</v>
      </c>
      <c r="H7" s="407">
        <v>5.0000000000000001E-3</v>
      </c>
    </row>
    <row r="8" spans="1:10" s="152" customFormat="1" ht="18" customHeight="1">
      <c r="A8" s="333">
        <v>45108</v>
      </c>
      <c r="B8" s="407">
        <v>0.57536036686650505</v>
      </c>
      <c r="C8" s="407">
        <v>0.49073463513033438</v>
      </c>
      <c r="D8" s="407">
        <v>0.45467526814009185</v>
      </c>
      <c r="E8" s="407">
        <v>0.52732158165042298</v>
      </c>
      <c r="F8" s="407">
        <v>0.52032002723179704</v>
      </c>
      <c r="G8" s="407">
        <v>0.44843640406612301</v>
      </c>
      <c r="H8" s="407">
        <v>5.56933205900444E-3</v>
      </c>
    </row>
    <row r="9" spans="1:10" s="152" customFormat="1" ht="19.5" customHeight="1">
      <c r="A9" s="333">
        <v>45139</v>
      </c>
      <c r="B9" s="407">
        <v>0.44107542530380317</v>
      </c>
      <c r="C9" s="407">
        <v>0.44477022617878736</v>
      </c>
      <c r="D9" s="407">
        <v>0.43809389258722164</v>
      </c>
      <c r="E9" s="407">
        <v>0.43249410877484801</v>
      </c>
      <c r="F9" s="407">
        <v>0.61825855405206598</v>
      </c>
      <c r="G9" s="407">
        <v>0.43259766069834599</v>
      </c>
      <c r="H9" s="407">
        <v>4.3644930644002053E-3</v>
      </c>
    </row>
    <row r="10" spans="1:10" s="152" customFormat="1" ht="18" customHeight="1">
      <c r="A10" s="333">
        <v>45170</v>
      </c>
      <c r="B10" s="407">
        <v>0.56105925876939877</v>
      </c>
      <c r="C10" s="407">
        <v>0.58273189254365643</v>
      </c>
      <c r="D10" s="407">
        <v>0.6306405251001771</v>
      </c>
      <c r="E10" s="407">
        <v>0.56133477041715496</v>
      </c>
      <c r="F10" s="407">
        <v>0.85897545080641902</v>
      </c>
      <c r="G10" s="407">
        <v>0.62214977914564396</v>
      </c>
      <c r="H10" s="407">
        <v>5.1674040289995723E-3</v>
      </c>
    </row>
    <row r="11" spans="1:10" s="152" customFormat="1" ht="18" customHeight="1">
      <c r="A11" s="333">
        <v>45200</v>
      </c>
      <c r="B11" s="407">
        <v>0.69486026841368087</v>
      </c>
      <c r="C11" s="407">
        <v>0.71526215703423501</v>
      </c>
      <c r="D11" s="407">
        <v>0.78044212124774448</v>
      </c>
      <c r="E11" s="407">
        <v>0.67879638467704995</v>
      </c>
      <c r="F11" s="407">
        <v>0.92632550705241701</v>
      </c>
      <c r="G11" s="407">
        <v>0.75887212801038995</v>
      </c>
      <c r="H11" s="407">
        <v>7.0000000000000001E-3</v>
      </c>
    </row>
    <row r="12" spans="1:10" s="152" customFormat="1">
      <c r="A12" s="333">
        <v>45231</v>
      </c>
      <c r="B12" s="407">
        <v>0.47450194299953491</v>
      </c>
      <c r="C12" s="407">
        <v>0.45010880941529746</v>
      </c>
      <c r="D12" s="407">
        <v>0.43088095574298768</v>
      </c>
      <c r="E12" s="407">
        <v>0.455824069837935</v>
      </c>
      <c r="F12" s="407">
        <v>0.57073945890825695</v>
      </c>
      <c r="G12" s="407">
        <v>0.422016433602525</v>
      </c>
      <c r="H12" s="407">
        <v>4.7751976073299382E-3</v>
      </c>
    </row>
    <row r="13" spans="1:10" s="152" customFormat="1">
      <c r="A13" s="333">
        <v>45261</v>
      </c>
      <c r="B13" s="407">
        <v>0.73252701915252505</v>
      </c>
      <c r="C13" s="407">
        <v>0.71902456617923804</v>
      </c>
      <c r="D13" s="407">
        <v>0.75636271046523151</v>
      </c>
      <c r="E13" s="407">
        <v>0.70953857263424402</v>
      </c>
      <c r="F13" s="407">
        <v>1.0028052819083</v>
      </c>
      <c r="G13" s="407">
        <v>0.73423638320500695</v>
      </c>
      <c r="H13" s="407">
        <v>7.0000000000000001E-3</v>
      </c>
    </row>
    <row r="14" spans="1:10" s="152" customFormat="1">
      <c r="A14" s="333">
        <v>45292</v>
      </c>
      <c r="B14" s="407">
        <v>0.95683013699834618</v>
      </c>
      <c r="C14" s="407">
        <v>0.92399131225942266</v>
      </c>
      <c r="D14" s="407">
        <v>0.91658494891195597</v>
      </c>
      <c r="E14" s="407">
        <v>0.91368646183761204</v>
      </c>
      <c r="F14" s="407">
        <v>0.95636340574775502</v>
      </c>
      <c r="G14" s="407">
        <v>0.89445717373792299</v>
      </c>
      <c r="H14" s="407">
        <v>6.0000000000000001E-3</v>
      </c>
    </row>
    <row r="15" spans="1:10" s="152" customFormat="1">
      <c r="A15" s="333">
        <v>45323</v>
      </c>
      <c r="B15" s="1322">
        <v>0.57033848426632039</v>
      </c>
      <c r="C15" s="1322">
        <v>0.59378721004917112</v>
      </c>
      <c r="D15" s="1322">
        <v>0.66704151576829618</v>
      </c>
      <c r="E15" s="1322">
        <v>0.55679629086012705</v>
      </c>
      <c r="F15" s="1322">
        <v>0.877280278526127</v>
      </c>
      <c r="G15" s="1322">
        <v>0.64580274343983102</v>
      </c>
      <c r="H15" s="1322">
        <v>6.0000000000000001E-3</v>
      </c>
    </row>
    <row r="16" spans="1:10" s="152" customFormat="1">
      <c r="A16" s="333">
        <v>45352</v>
      </c>
      <c r="B16" s="334"/>
      <c r="C16" s="334"/>
      <c r="D16" s="334"/>
      <c r="E16" s="334"/>
      <c r="F16" s="335"/>
      <c r="G16" s="335"/>
      <c r="H16" s="336"/>
    </row>
    <row r="17" spans="1:8" s="152" customFormat="1">
      <c r="A17" s="225"/>
      <c r="B17" s="255"/>
      <c r="C17" s="255"/>
      <c r="D17" s="255"/>
      <c r="E17" s="255"/>
      <c r="F17" s="255"/>
      <c r="G17" s="255"/>
      <c r="H17" s="255"/>
    </row>
    <row r="18" spans="1:8" s="152" customFormat="1">
      <c r="A18" s="1643" t="s">
        <v>511</v>
      </c>
      <c r="B18" s="1643"/>
      <c r="C18" s="1643"/>
      <c r="D18" s="1643"/>
      <c r="E18" s="1643"/>
      <c r="F18" s="1643"/>
      <c r="G18" s="1643"/>
    </row>
    <row r="19" spans="1:8" s="152" customFormat="1">
      <c r="A19" s="1589" t="s">
        <v>1309</v>
      </c>
      <c r="B19" s="1589"/>
      <c r="C19" s="1589"/>
      <c r="D19" s="1589"/>
      <c r="E19" s="1589"/>
      <c r="F19" s="1589"/>
      <c r="G19" s="1589"/>
    </row>
    <row r="20" spans="1:8" s="152" customFormat="1">
      <c r="A20" s="1589" t="s">
        <v>512</v>
      </c>
      <c r="B20" s="1589"/>
      <c r="C20" s="1589"/>
      <c r="D20" s="1589"/>
      <c r="E20" s="1589"/>
      <c r="F20" s="1589"/>
      <c r="G20" s="1589"/>
    </row>
    <row r="21" spans="1:8" s="152" customFormat="1"/>
  </sheetData>
  <mergeCells count="3">
    <mergeCell ref="A20:G20"/>
    <mergeCell ref="A18:G18"/>
    <mergeCell ref="A19:G19"/>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heetViews>
  <sheetFormatPr defaultColWidth="9.140625" defaultRowHeight="15"/>
  <cols>
    <col min="1" max="10" width="14.5703125" style="151" bestFit="1" customWidth="1"/>
    <col min="11" max="11" width="14.42578125" style="151" bestFit="1" customWidth="1"/>
    <col min="12" max="12" width="15" style="151" bestFit="1" customWidth="1"/>
    <col min="13" max="16" width="14.5703125" style="151" bestFit="1" customWidth="1"/>
    <col min="17" max="17" width="4.5703125" style="151" bestFit="1" customWidth="1"/>
    <col min="18" max="16384" width="9.140625" style="151"/>
  </cols>
  <sheetData>
    <row r="1" spans="1:16">
      <c r="A1" s="584" t="s">
        <v>513</v>
      </c>
      <c r="B1" s="584"/>
      <c r="C1" s="584"/>
      <c r="D1" s="584"/>
      <c r="E1" s="584"/>
      <c r="F1" s="584"/>
      <c r="G1" s="584"/>
      <c r="H1" s="584"/>
      <c r="I1" s="584"/>
      <c r="J1" s="584"/>
      <c r="K1" s="584"/>
    </row>
    <row r="2" spans="1:16" s="152" customFormat="1">
      <c r="A2" s="612" t="s">
        <v>150</v>
      </c>
      <c r="B2" s="1595" t="s">
        <v>75</v>
      </c>
      <c r="C2" s="1596"/>
      <c r="D2" s="1596"/>
      <c r="E2" s="1596"/>
      <c r="F2" s="1596"/>
      <c r="G2" s="1644" t="s">
        <v>76</v>
      </c>
      <c r="H2" s="1645"/>
      <c r="I2" s="1645"/>
      <c r="J2" s="1645"/>
      <c r="K2" s="1646"/>
      <c r="L2" s="1627" t="s">
        <v>77</v>
      </c>
      <c r="M2" s="1627"/>
      <c r="N2" s="1627"/>
      <c r="O2" s="1627"/>
      <c r="P2" s="1628"/>
    </row>
    <row r="3" spans="1:16" s="152" customFormat="1">
      <c r="A3" s="612" t="s">
        <v>514</v>
      </c>
      <c r="B3" s="583" t="s">
        <v>515</v>
      </c>
      <c r="C3" s="583" t="s">
        <v>516</v>
      </c>
      <c r="D3" s="583" t="s">
        <v>517</v>
      </c>
      <c r="E3" s="583" t="s">
        <v>518</v>
      </c>
      <c r="F3" s="708" t="s">
        <v>519</v>
      </c>
      <c r="G3" s="614" t="s">
        <v>515</v>
      </c>
      <c r="H3" s="571" t="s">
        <v>516</v>
      </c>
      <c r="I3" s="615" t="s">
        <v>517</v>
      </c>
      <c r="J3" s="615" t="s">
        <v>518</v>
      </c>
      <c r="K3" s="616" t="s">
        <v>519</v>
      </c>
      <c r="L3" s="710" t="s">
        <v>515</v>
      </c>
      <c r="M3" s="583" t="s">
        <v>516</v>
      </c>
      <c r="N3" s="583" t="s">
        <v>517</v>
      </c>
      <c r="O3" s="583" t="s">
        <v>518</v>
      </c>
      <c r="P3" s="583" t="s">
        <v>519</v>
      </c>
    </row>
    <row r="4" spans="1:16" s="152" customFormat="1">
      <c r="A4" s="1595" t="s">
        <v>520</v>
      </c>
      <c r="B4" s="1596"/>
      <c r="C4" s="1596"/>
      <c r="D4" s="1596"/>
      <c r="E4" s="1596"/>
      <c r="F4" s="1596"/>
      <c r="G4" s="1647"/>
      <c r="H4" s="1596"/>
      <c r="I4" s="1596"/>
      <c r="J4" s="1596"/>
      <c r="K4" s="1648"/>
      <c r="L4" s="1596"/>
      <c r="M4" s="1596"/>
      <c r="N4" s="1596"/>
      <c r="O4" s="1596"/>
      <c r="P4" s="1603"/>
    </row>
    <row r="5" spans="1:16" s="158" customFormat="1">
      <c r="A5" s="617" t="s">
        <v>73</v>
      </c>
      <c r="B5" s="601">
        <v>7.7347000000000001</v>
      </c>
      <c r="C5" s="601">
        <v>13.0945</v>
      </c>
      <c r="D5" s="601">
        <v>25.3949</v>
      </c>
      <c r="E5" s="601">
        <v>37.181800000000003</v>
      </c>
      <c r="F5" s="618">
        <v>50.907499999999999</v>
      </c>
      <c r="G5" s="619">
        <v>11.06</v>
      </c>
      <c r="H5" s="620">
        <v>18.059999999999999</v>
      </c>
      <c r="I5" s="601">
        <v>32.08</v>
      </c>
      <c r="J5" s="601">
        <v>45.92</v>
      </c>
      <c r="K5" s="621">
        <v>61.46</v>
      </c>
      <c r="L5" s="622">
        <v>100</v>
      </c>
      <c r="M5" s="623">
        <v>100</v>
      </c>
      <c r="N5" s="623">
        <v>100</v>
      </c>
      <c r="O5" s="623">
        <v>100</v>
      </c>
      <c r="P5" s="623">
        <v>100</v>
      </c>
    </row>
    <row r="6" spans="1:16" s="158" customFormat="1">
      <c r="A6" s="408" t="s">
        <v>74</v>
      </c>
      <c r="B6" s="1344">
        <v>6.7283999999999997</v>
      </c>
      <c r="C6" s="1344">
        <v>11.370900000000001</v>
      </c>
      <c r="D6" s="1344">
        <v>21.336600000000001</v>
      </c>
      <c r="E6" s="1344">
        <v>32.363999999999997</v>
      </c>
      <c r="F6" s="1345">
        <v>45.904499999999999</v>
      </c>
      <c r="G6" s="1346">
        <v>10.46</v>
      </c>
      <c r="H6" s="1351">
        <v>15.78</v>
      </c>
      <c r="I6" s="1347">
        <v>25.98</v>
      </c>
      <c r="J6" s="1344">
        <v>37.33</v>
      </c>
      <c r="K6" s="1348">
        <v>52.91</v>
      </c>
      <c r="L6" s="1349">
        <v>100</v>
      </c>
      <c r="M6" s="1350">
        <v>100</v>
      </c>
      <c r="N6" s="1350">
        <v>100</v>
      </c>
      <c r="O6" s="1350">
        <v>100</v>
      </c>
      <c r="P6" s="1350">
        <v>100</v>
      </c>
    </row>
    <row r="7" spans="1:16" s="152" customFormat="1">
      <c r="A7" s="409" t="s">
        <v>128</v>
      </c>
      <c r="B7" s="410">
        <v>8.8771000000000004</v>
      </c>
      <c r="C7" s="410">
        <v>14.424799999999999</v>
      </c>
      <c r="D7" s="410">
        <v>25.0609</v>
      </c>
      <c r="E7" s="410">
        <v>36.199599999999997</v>
      </c>
      <c r="F7" s="727">
        <v>49.422199999999997</v>
      </c>
      <c r="G7" s="728">
        <v>19.05</v>
      </c>
      <c r="H7" s="625">
        <v>27.75</v>
      </c>
      <c r="I7" s="410">
        <v>39.67</v>
      </c>
      <c r="J7" s="624">
        <v>50.77</v>
      </c>
      <c r="K7" s="729">
        <v>64.52</v>
      </c>
      <c r="L7" s="626">
        <v>100</v>
      </c>
      <c r="M7" s="411">
        <v>100</v>
      </c>
      <c r="N7" s="411">
        <v>100</v>
      </c>
      <c r="O7" s="411">
        <v>100</v>
      </c>
      <c r="P7" s="411">
        <v>100</v>
      </c>
    </row>
    <row r="8" spans="1:16" s="152" customFormat="1">
      <c r="A8" s="409" t="s">
        <v>129</v>
      </c>
      <c r="B8" s="410">
        <v>10.116899999999999</v>
      </c>
      <c r="C8" s="410">
        <v>15.367000000000001</v>
      </c>
      <c r="D8" s="410">
        <v>25.8749</v>
      </c>
      <c r="E8" s="410">
        <v>36.536000000000001</v>
      </c>
      <c r="F8" s="624">
        <v>49.7196</v>
      </c>
      <c r="G8" s="728">
        <v>15.12</v>
      </c>
      <c r="H8" s="625">
        <v>23.18</v>
      </c>
      <c r="I8" s="410">
        <v>35.67</v>
      </c>
      <c r="J8" s="624">
        <v>47.06</v>
      </c>
      <c r="K8" s="729">
        <v>61.63</v>
      </c>
      <c r="L8" s="626">
        <v>100</v>
      </c>
      <c r="M8" s="411">
        <v>100</v>
      </c>
      <c r="N8" s="411">
        <v>100</v>
      </c>
      <c r="O8" s="411">
        <v>100</v>
      </c>
      <c r="P8" s="411">
        <v>100</v>
      </c>
    </row>
    <row r="9" spans="1:16" s="152" customFormat="1">
      <c r="A9" s="409" t="s">
        <v>211</v>
      </c>
      <c r="B9" s="410">
        <v>16.235299999999999</v>
      </c>
      <c r="C9" s="410">
        <v>22.506599999999999</v>
      </c>
      <c r="D9" s="410">
        <v>32.639899999999997</v>
      </c>
      <c r="E9" s="410">
        <v>42.189399999999999</v>
      </c>
      <c r="F9" s="624">
        <v>53.605499999999999</v>
      </c>
      <c r="G9" s="728">
        <v>12.65</v>
      </c>
      <c r="H9" s="625">
        <v>19.829999999999998</v>
      </c>
      <c r="I9" s="410">
        <v>32</v>
      </c>
      <c r="J9" s="624">
        <v>43.19</v>
      </c>
      <c r="K9" s="729">
        <v>57.59</v>
      </c>
      <c r="L9" s="626">
        <v>100</v>
      </c>
      <c r="M9" s="411">
        <v>100</v>
      </c>
      <c r="N9" s="411">
        <v>100</v>
      </c>
      <c r="O9" s="411">
        <v>100</v>
      </c>
      <c r="P9" s="411">
        <v>100</v>
      </c>
    </row>
    <row r="10" spans="1:16" s="152" customFormat="1">
      <c r="A10" s="409" t="s">
        <v>212</v>
      </c>
      <c r="B10" s="410">
        <v>8.3462999999999994</v>
      </c>
      <c r="C10" s="410">
        <v>12.8835</v>
      </c>
      <c r="D10" s="410">
        <v>23.028600000000001</v>
      </c>
      <c r="E10" s="410">
        <v>33.365299999999998</v>
      </c>
      <c r="F10" s="624">
        <v>46.654600000000002</v>
      </c>
      <c r="G10" s="728">
        <v>14.38</v>
      </c>
      <c r="H10" s="625">
        <v>20.64</v>
      </c>
      <c r="I10" s="410">
        <v>31.53</v>
      </c>
      <c r="J10" s="624">
        <v>43.78</v>
      </c>
      <c r="K10" s="729">
        <v>58.28</v>
      </c>
      <c r="L10" s="626">
        <v>100</v>
      </c>
      <c r="M10" s="411">
        <v>100</v>
      </c>
      <c r="N10" s="411">
        <v>100</v>
      </c>
      <c r="O10" s="411">
        <v>100</v>
      </c>
      <c r="P10" s="411">
        <v>100</v>
      </c>
    </row>
    <row r="11" spans="1:16" s="152" customFormat="1">
      <c r="A11" s="409" t="s">
        <v>1185</v>
      </c>
      <c r="B11" s="410">
        <v>16.8474</v>
      </c>
      <c r="C11" s="410">
        <v>23.7319</v>
      </c>
      <c r="D11" s="410">
        <v>35.975099999999998</v>
      </c>
      <c r="E11" s="410">
        <v>46.2376</v>
      </c>
      <c r="F11" s="624">
        <v>56.5824</v>
      </c>
      <c r="G11" s="728">
        <v>12.37</v>
      </c>
      <c r="H11" s="625">
        <v>18.07</v>
      </c>
      <c r="I11" s="410">
        <v>29.57</v>
      </c>
      <c r="J11" s="624">
        <v>41.62</v>
      </c>
      <c r="K11" s="729">
        <v>56.11</v>
      </c>
      <c r="L11" s="626">
        <v>100</v>
      </c>
      <c r="M11" s="411">
        <v>100</v>
      </c>
      <c r="N11" s="411">
        <v>100</v>
      </c>
      <c r="O11" s="411">
        <v>100</v>
      </c>
      <c r="P11" s="411">
        <v>100</v>
      </c>
    </row>
    <row r="12" spans="1:16" s="152" customFormat="1">
      <c r="A12" s="409" t="s">
        <v>1195</v>
      </c>
      <c r="B12" s="410">
        <v>10.5974</v>
      </c>
      <c r="C12" s="410">
        <v>17.5762</v>
      </c>
      <c r="D12" s="410">
        <v>28.685199999999998</v>
      </c>
      <c r="E12" s="410">
        <v>39.825499999999998</v>
      </c>
      <c r="F12" s="624">
        <v>52.727400000000003</v>
      </c>
      <c r="G12" s="627">
        <v>11.98</v>
      </c>
      <c r="H12" s="625">
        <v>17.399999999999999</v>
      </c>
      <c r="I12" s="410">
        <v>29.18</v>
      </c>
      <c r="J12" s="624">
        <v>41.91</v>
      </c>
      <c r="K12" s="729">
        <v>57.09</v>
      </c>
      <c r="L12" s="626">
        <v>100</v>
      </c>
      <c r="M12" s="411">
        <v>100</v>
      </c>
      <c r="N12" s="411">
        <v>100</v>
      </c>
      <c r="O12" s="411">
        <v>100</v>
      </c>
      <c r="P12" s="411">
        <v>100</v>
      </c>
    </row>
    <row r="13" spans="1:16" s="152" customFormat="1">
      <c r="A13" s="409" t="s">
        <v>1199</v>
      </c>
      <c r="B13" s="410">
        <v>7.6444999999999999</v>
      </c>
      <c r="C13" s="410">
        <v>12.869300000000001</v>
      </c>
      <c r="D13" s="410">
        <v>23.4331</v>
      </c>
      <c r="E13" s="410">
        <v>34.289400000000001</v>
      </c>
      <c r="F13" s="624">
        <v>47.996600000000001</v>
      </c>
      <c r="G13" s="728">
        <v>9.32</v>
      </c>
      <c r="H13" s="625">
        <v>14.88</v>
      </c>
      <c r="I13" s="410">
        <v>24.82</v>
      </c>
      <c r="J13" s="624">
        <v>36.32</v>
      </c>
      <c r="K13" s="729">
        <v>52.39</v>
      </c>
      <c r="L13" s="626">
        <v>100</v>
      </c>
      <c r="M13" s="411">
        <v>100</v>
      </c>
      <c r="N13" s="411">
        <v>100</v>
      </c>
      <c r="O13" s="411">
        <v>100</v>
      </c>
      <c r="P13" s="411">
        <v>100</v>
      </c>
    </row>
    <row r="14" spans="1:16" s="152" customFormat="1">
      <c r="A14" s="333">
        <v>45231</v>
      </c>
      <c r="B14" s="410">
        <v>11.129899999999999</v>
      </c>
      <c r="C14" s="410">
        <v>16.858499999999999</v>
      </c>
      <c r="D14" s="410">
        <v>26.9863</v>
      </c>
      <c r="E14" s="410">
        <v>36.737299999999998</v>
      </c>
      <c r="F14" s="410">
        <v>49.244700000000002</v>
      </c>
      <c r="G14" s="728">
        <v>8.77</v>
      </c>
      <c r="H14" s="625">
        <v>13.92</v>
      </c>
      <c r="I14" s="625">
        <v>24.61</v>
      </c>
      <c r="J14" s="625">
        <v>36.799999999999997</v>
      </c>
      <c r="K14" s="729">
        <v>52.7</v>
      </c>
      <c r="L14" s="628">
        <v>100</v>
      </c>
      <c r="M14" s="607">
        <v>100</v>
      </c>
      <c r="N14" s="607">
        <v>100</v>
      </c>
      <c r="O14" s="607">
        <v>100</v>
      </c>
      <c r="P14" s="607">
        <v>100</v>
      </c>
    </row>
    <row r="15" spans="1:16" s="152" customFormat="1">
      <c r="A15" s="333">
        <v>45261</v>
      </c>
      <c r="B15" s="410">
        <v>12.7057</v>
      </c>
      <c r="C15" s="410">
        <v>19.042200000000001</v>
      </c>
      <c r="D15" s="410">
        <v>30.847000000000001</v>
      </c>
      <c r="E15" s="410">
        <v>42.745699999999999</v>
      </c>
      <c r="F15" s="410">
        <v>56.090600000000002</v>
      </c>
      <c r="G15" s="728">
        <v>8.94</v>
      </c>
      <c r="H15" s="625">
        <v>14.31</v>
      </c>
      <c r="I15" s="410">
        <v>25.54</v>
      </c>
      <c r="J15" s="624">
        <v>38.54</v>
      </c>
      <c r="K15" s="729">
        <v>54.92</v>
      </c>
      <c r="L15" s="628">
        <v>100</v>
      </c>
      <c r="M15" s="607">
        <v>100</v>
      </c>
      <c r="N15" s="607">
        <v>100</v>
      </c>
      <c r="O15" s="607">
        <v>100</v>
      </c>
      <c r="P15" s="607">
        <v>100</v>
      </c>
    </row>
    <row r="16" spans="1:16" s="152" customFormat="1">
      <c r="A16" s="333">
        <v>45292</v>
      </c>
      <c r="B16" s="410">
        <v>9.0859000000000005</v>
      </c>
      <c r="C16" s="410">
        <v>13.821</v>
      </c>
      <c r="D16" s="410">
        <v>23.654499999999999</v>
      </c>
      <c r="E16" s="410">
        <v>34.932400000000001</v>
      </c>
      <c r="F16" s="410">
        <v>49.893700000000003</v>
      </c>
      <c r="G16" s="859">
        <v>10.08</v>
      </c>
      <c r="H16" s="860">
        <v>14.97</v>
      </c>
      <c r="I16" s="410">
        <v>26.5</v>
      </c>
      <c r="J16" s="861">
        <v>39.22</v>
      </c>
      <c r="K16" s="862">
        <v>55.09</v>
      </c>
      <c r="L16" s="863">
        <v>100</v>
      </c>
      <c r="M16" s="607">
        <v>100</v>
      </c>
      <c r="N16" s="607">
        <v>100</v>
      </c>
      <c r="O16" s="607">
        <v>100</v>
      </c>
      <c r="P16" s="607">
        <v>100</v>
      </c>
    </row>
    <row r="17" spans="1:16" s="152" customFormat="1">
      <c r="A17" s="333">
        <v>45323</v>
      </c>
      <c r="B17" s="1323">
        <v>12.6936</v>
      </c>
      <c r="C17" s="1323">
        <v>19.3888</v>
      </c>
      <c r="D17" s="1323">
        <v>30.285499999999999</v>
      </c>
      <c r="E17" s="1323">
        <v>41.954799999999999</v>
      </c>
      <c r="F17" s="1323">
        <v>55.714500000000001</v>
      </c>
      <c r="G17" s="1328">
        <v>9.19</v>
      </c>
      <c r="H17" s="1326">
        <v>14.72</v>
      </c>
      <c r="I17" s="1323">
        <v>25.97</v>
      </c>
      <c r="J17" s="1325">
        <v>39.44</v>
      </c>
      <c r="K17" s="1329">
        <v>56.22</v>
      </c>
      <c r="L17" s="1327">
        <v>100</v>
      </c>
      <c r="M17" s="1324">
        <v>100</v>
      </c>
      <c r="N17" s="1324">
        <v>100</v>
      </c>
      <c r="O17" s="1324">
        <v>100</v>
      </c>
      <c r="P17" s="1324">
        <v>100</v>
      </c>
    </row>
    <row r="18" spans="1:16" s="152" customFormat="1">
      <c r="A18" s="730">
        <v>45352</v>
      </c>
      <c r="B18" s="334"/>
      <c r="C18" s="334"/>
      <c r="D18" s="334"/>
      <c r="E18" s="334"/>
      <c r="F18" s="629"/>
      <c r="G18" s="731"/>
      <c r="H18" s="630"/>
      <c r="I18" s="336"/>
      <c r="J18" s="631"/>
      <c r="K18" s="732"/>
      <c r="L18" s="628"/>
      <c r="M18" s="607"/>
      <c r="N18" s="607"/>
      <c r="O18" s="607"/>
      <c r="P18" s="607"/>
    </row>
    <row r="19" spans="1:16" s="152" customFormat="1">
      <c r="A19" s="1649" t="s">
        <v>521</v>
      </c>
      <c r="B19" s="1649"/>
      <c r="C19" s="1649"/>
      <c r="D19" s="1649"/>
      <c r="E19" s="1649"/>
      <c r="F19" s="1649"/>
      <c r="G19" s="1650"/>
      <c r="H19" s="1649"/>
      <c r="I19" s="1649"/>
      <c r="J19" s="1649"/>
      <c r="K19" s="1651"/>
      <c r="L19" s="1649"/>
      <c r="M19" s="1649"/>
      <c r="N19" s="1649"/>
      <c r="O19" s="1649"/>
      <c r="P19" s="1649"/>
    </row>
    <row r="20" spans="1:16" s="158" customFormat="1">
      <c r="A20" s="632" t="s">
        <v>73</v>
      </c>
      <c r="B20" s="633">
        <v>39.33</v>
      </c>
      <c r="C20" s="633">
        <v>53.18</v>
      </c>
      <c r="D20" s="633">
        <v>69.02</v>
      </c>
      <c r="E20" s="633">
        <v>79.400000000000006</v>
      </c>
      <c r="F20" s="634">
        <v>88.91</v>
      </c>
      <c r="G20" s="733">
        <v>24.82</v>
      </c>
      <c r="H20" s="633">
        <v>38.11</v>
      </c>
      <c r="I20" s="633">
        <v>59.64</v>
      </c>
      <c r="J20" s="633">
        <v>76.739999999999995</v>
      </c>
      <c r="K20" s="734">
        <v>89.05</v>
      </c>
      <c r="L20" s="635">
        <v>100</v>
      </c>
      <c r="M20" s="636">
        <v>100</v>
      </c>
      <c r="N20" s="636">
        <v>100</v>
      </c>
      <c r="O20" s="636">
        <v>100</v>
      </c>
      <c r="P20" s="637" t="s">
        <v>253</v>
      </c>
    </row>
    <row r="21" spans="1:16" s="158" customFormat="1">
      <c r="A21" s="735" t="s">
        <v>74</v>
      </c>
      <c r="B21" s="1337">
        <v>36.700000000000003</v>
      </c>
      <c r="C21" s="1337">
        <v>48.33</v>
      </c>
      <c r="D21" s="1337">
        <v>69.03</v>
      </c>
      <c r="E21" s="1337">
        <v>81.11</v>
      </c>
      <c r="F21" s="1338">
        <v>89.89</v>
      </c>
      <c r="G21" s="1343">
        <v>25.44</v>
      </c>
      <c r="H21" s="1339">
        <v>38.549999999999997</v>
      </c>
      <c r="I21" s="1337">
        <v>58.96</v>
      </c>
      <c r="J21" s="1337">
        <v>75.569999999999993</v>
      </c>
      <c r="K21" s="1340">
        <v>88.64</v>
      </c>
      <c r="L21" s="1341">
        <v>100</v>
      </c>
      <c r="M21" s="1342">
        <v>100</v>
      </c>
      <c r="N21" s="1342">
        <v>100</v>
      </c>
      <c r="O21" s="1337" t="s">
        <v>253</v>
      </c>
      <c r="P21" s="1337" t="s">
        <v>253</v>
      </c>
    </row>
    <row r="22" spans="1:16" s="152" customFormat="1">
      <c r="A22" s="333">
        <v>45017</v>
      </c>
      <c r="B22" s="410">
        <v>42.51</v>
      </c>
      <c r="C22" s="410">
        <v>56.06</v>
      </c>
      <c r="D22" s="410">
        <v>70.760000000000005</v>
      </c>
      <c r="E22" s="410">
        <v>79.83</v>
      </c>
      <c r="F22" s="624">
        <v>88.38</v>
      </c>
      <c r="G22" s="737">
        <v>22.53</v>
      </c>
      <c r="H22" s="625">
        <v>35.479999999999997</v>
      </c>
      <c r="I22" s="410">
        <v>58.08</v>
      </c>
      <c r="J22" s="624">
        <v>77.52</v>
      </c>
      <c r="K22" s="738">
        <v>89.81</v>
      </c>
      <c r="L22" s="626">
        <v>100</v>
      </c>
      <c r="M22" s="411">
        <v>100</v>
      </c>
      <c r="N22" s="411">
        <v>100</v>
      </c>
      <c r="O22" s="412" t="s">
        <v>253</v>
      </c>
      <c r="P22" s="412" t="s">
        <v>253</v>
      </c>
    </row>
    <row r="23" spans="1:16" s="152" customFormat="1">
      <c r="A23" s="333">
        <v>45047</v>
      </c>
      <c r="B23" s="410">
        <v>41.89</v>
      </c>
      <c r="C23" s="410">
        <v>55.15</v>
      </c>
      <c r="D23" s="410">
        <v>72.16</v>
      </c>
      <c r="E23" s="410">
        <v>81.62</v>
      </c>
      <c r="F23" s="624">
        <v>89.56</v>
      </c>
      <c r="G23" s="737">
        <v>22.54</v>
      </c>
      <c r="H23" s="625">
        <v>34.9</v>
      </c>
      <c r="I23" s="410">
        <v>58.13</v>
      </c>
      <c r="J23" s="624">
        <v>76.650000000000006</v>
      </c>
      <c r="K23" s="738">
        <v>89.58</v>
      </c>
      <c r="L23" s="626">
        <v>100</v>
      </c>
      <c r="M23" s="411">
        <v>100</v>
      </c>
      <c r="N23" s="411">
        <v>100</v>
      </c>
      <c r="O23" s="412" t="s">
        <v>253</v>
      </c>
      <c r="P23" s="412" t="s">
        <v>253</v>
      </c>
    </row>
    <row r="24" spans="1:16" s="152" customFormat="1">
      <c r="A24" s="333">
        <v>45078</v>
      </c>
      <c r="B24" s="410">
        <v>39.72</v>
      </c>
      <c r="C24" s="410">
        <v>54.52</v>
      </c>
      <c r="D24" s="410">
        <v>70.97</v>
      </c>
      <c r="E24" s="410">
        <v>81.33</v>
      </c>
      <c r="F24" s="624">
        <v>89.57</v>
      </c>
      <c r="G24" s="737">
        <v>23.11</v>
      </c>
      <c r="H24" s="625">
        <v>35.43</v>
      </c>
      <c r="I24" s="410">
        <v>58.08</v>
      </c>
      <c r="J24" s="624">
        <v>75.849999999999994</v>
      </c>
      <c r="K24" s="738">
        <v>88.85</v>
      </c>
      <c r="L24" s="626">
        <v>100</v>
      </c>
      <c r="M24" s="411">
        <v>100</v>
      </c>
      <c r="N24" s="411">
        <v>100</v>
      </c>
      <c r="O24" s="412" t="s">
        <v>253</v>
      </c>
      <c r="P24" s="412" t="s">
        <v>253</v>
      </c>
    </row>
    <row r="25" spans="1:16" s="152" customFormat="1">
      <c r="A25" s="333">
        <v>45108</v>
      </c>
      <c r="B25" s="410">
        <v>38.380000000000003</v>
      </c>
      <c r="C25" s="410">
        <v>51.31</v>
      </c>
      <c r="D25" s="410">
        <v>69.63</v>
      </c>
      <c r="E25" s="410">
        <v>80.19</v>
      </c>
      <c r="F25" s="624">
        <v>88.93</v>
      </c>
      <c r="G25" s="737">
        <v>24.21</v>
      </c>
      <c r="H25" s="625">
        <v>36.85</v>
      </c>
      <c r="I25" s="410">
        <v>58.45</v>
      </c>
      <c r="J25" s="624">
        <v>76.260000000000005</v>
      </c>
      <c r="K25" s="738">
        <v>89.14</v>
      </c>
      <c r="L25" s="626">
        <v>100</v>
      </c>
      <c r="M25" s="411">
        <v>100</v>
      </c>
      <c r="N25" s="411">
        <v>100</v>
      </c>
      <c r="O25" s="412" t="s">
        <v>253</v>
      </c>
      <c r="P25" s="412" t="s">
        <v>253</v>
      </c>
    </row>
    <row r="26" spans="1:16" s="152" customFormat="1">
      <c r="A26" s="333">
        <v>45139</v>
      </c>
      <c r="B26" s="410">
        <v>36.01</v>
      </c>
      <c r="C26" s="410">
        <v>50.01</v>
      </c>
      <c r="D26" s="410">
        <v>70.069999999999993</v>
      </c>
      <c r="E26" s="410">
        <v>82.38</v>
      </c>
      <c r="F26" s="624">
        <v>90.34</v>
      </c>
      <c r="G26" s="737">
        <v>24.06</v>
      </c>
      <c r="H26" s="625">
        <v>36.53</v>
      </c>
      <c r="I26" s="410">
        <v>57.87</v>
      </c>
      <c r="J26" s="624">
        <v>75.37</v>
      </c>
      <c r="K26" s="738">
        <v>88.52</v>
      </c>
      <c r="L26" s="626">
        <v>100</v>
      </c>
      <c r="M26" s="411">
        <v>100</v>
      </c>
      <c r="N26" s="411">
        <v>100</v>
      </c>
      <c r="O26" s="412" t="s">
        <v>253</v>
      </c>
      <c r="P26" s="412" t="s">
        <v>253</v>
      </c>
    </row>
    <row r="27" spans="1:16" s="152" customFormat="1">
      <c r="A27" s="333">
        <v>45170</v>
      </c>
      <c r="B27" s="410">
        <v>35.78</v>
      </c>
      <c r="C27" s="410">
        <v>50.26</v>
      </c>
      <c r="D27" s="410">
        <v>70.86</v>
      </c>
      <c r="E27" s="410">
        <v>82.12</v>
      </c>
      <c r="F27" s="624">
        <v>90.32</v>
      </c>
      <c r="G27" s="737">
        <v>25.17</v>
      </c>
      <c r="H27" s="625">
        <v>38.08</v>
      </c>
      <c r="I27" s="410">
        <v>58.91</v>
      </c>
      <c r="J27" s="624">
        <v>75.680000000000007</v>
      </c>
      <c r="K27" s="738">
        <v>88.83</v>
      </c>
      <c r="L27" s="626">
        <v>100</v>
      </c>
      <c r="M27" s="411">
        <v>100</v>
      </c>
      <c r="N27" s="411">
        <v>100</v>
      </c>
      <c r="O27" s="412" t="s">
        <v>253</v>
      </c>
      <c r="P27" s="412" t="s">
        <v>253</v>
      </c>
    </row>
    <row r="28" spans="1:16" s="152" customFormat="1">
      <c r="A28" s="333">
        <v>45200</v>
      </c>
      <c r="B28" s="410">
        <v>39.03</v>
      </c>
      <c r="C28" s="410">
        <v>50.72</v>
      </c>
      <c r="D28" s="410">
        <v>70.06</v>
      </c>
      <c r="E28" s="410">
        <v>80.290000000000006</v>
      </c>
      <c r="F28" s="624">
        <v>89.14</v>
      </c>
      <c r="G28" s="737">
        <v>26.34</v>
      </c>
      <c r="H28" s="625">
        <v>39.880000000000003</v>
      </c>
      <c r="I28" s="410">
        <v>60.57</v>
      </c>
      <c r="J28" s="624">
        <v>76.33</v>
      </c>
      <c r="K28" s="738">
        <v>88.54</v>
      </c>
      <c r="L28" s="626">
        <v>100</v>
      </c>
      <c r="M28" s="411">
        <v>100</v>
      </c>
      <c r="N28" s="411">
        <v>100</v>
      </c>
      <c r="O28" s="412" t="s">
        <v>253</v>
      </c>
      <c r="P28" s="412" t="s">
        <v>253</v>
      </c>
    </row>
    <row r="29" spans="1:16" s="152" customFormat="1">
      <c r="A29" s="333">
        <v>45231</v>
      </c>
      <c r="B29" s="410">
        <v>37.950000000000003</v>
      </c>
      <c r="C29" s="410">
        <v>48.73</v>
      </c>
      <c r="D29" s="410">
        <v>68.44</v>
      </c>
      <c r="E29" s="410">
        <v>79.430000000000007</v>
      </c>
      <c r="F29" s="410">
        <v>88.73</v>
      </c>
      <c r="G29" s="737">
        <v>25.22</v>
      </c>
      <c r="H29" s="625">
        <v>38.85</v>
      </c>
      <c r="I29" s="625">
        <v>60.26</v>
      </c>
      <c r="J29" s="625">
        <v>75.92</v>
      </c>
      <c r="K29" s="738">
        <v>88.15</v>
      </c>
      <c r="L29" s="628">
        <v>100</v>
      </c>
      <c r="M29" s="607">
        <v>100</v>
      </c>
      <c r="N29" s="607">
        <v>100</v>
      </c>
      <c r="O29" s="412" t="s">
        <v>253</v>
      </c>
      <c r="P29" s="412" t="s">
        <v>253</v>
      </c>
    </row>
    <row r="30" spans="1:16" s="152" customFormat="1">
      <c r="A30" s="333">
        <v>45261</v>
      </c>
      <c r="B30" s="410">
        <v>34.200000000000003</v>
      </c>
      <c r="C30" s="410">
        <v>50.56</v>
      </c>
      <c r="D30" s="410">
        <v>73.08</v>
      </c>
      <c r="E30" s="410">
        <v>84.31</v>
      </c>
      <c r="F30" s="410">
        <v>92.09</v>
      </c>
      <c r="G30" s="737">
        <v>27.95</v>
      </c>
      <c r="H30" s="625">
        <v>41.17</v>
      </c>
      <c r="I30" s="410">
        <v>60.15</v>
      </c>
      <c r="J30" s="624">
        <v>76.290000000000006</v>
      </c>
      <c r="K30" s="738">
        <v>88.81</v>
      </c>
      <c r="L30" s="628">
        <v>100</v>
      </c>
      <c r="M30" s="607">
        <v>100</v>
      </c>
      <c r="N30" s="607">
        <v>100</v>
      </c>
      <c r="O30" s="412" t="s">
        <v>253</v>
      </c>
      <c r="P30" s="412" t="s">
        <v>253</v>
      </c>
    </row>
    <row r="31" spans="1:16" s="152" customFormat="1">
      <c r="A31" s="333">
        <v>45292</v>
      </c>
      <c r="B31" s="410">
        <v>42.4</v>
      </c>
      <c r="C31" s="410">
        <v>54.93</v>
      </c>
      <c r="D31" s="410">
        <v>74.27</v>
      </c>
      <c r="E31" s="410">
        <v>84.21</v>
      </c>
      <c r="F31" s="410">
        <v>91.53</v>
      </c>
      <c r="G31" s="864">
        <v>27.87</v>
      </c>
      <c r="H31" s="860">
        <v>41.7</v>
      </c>
      <c r="I31" s="410">
        <v>60.8</v>
      </c>
      <c r="J31" s="861">
        <v>76.66</v>
      </c>
      <c r="K31" s="862">
        <v>88.96</v>
      </c>
      <c r="L31" s="863">
        <v>100</v>
      </c>
      <c r="M31" s="607">
        <v>100</v>
      </c>
      <c r="N31" s="607">
        <v>100</v>
      </c>
      <c r="O31" s="412" t="s">
        <v>253</v>
      </c>
      <c r="P31" s="412" t="s">
        <v>253</v>
      </c>
    </row>
    <row r="32" spans="1:16" s="152" customFormat="1">
      <c r="A32" s="333">
        <v>45323</v>
      </c>
      <c r="B32" s="1330">
        <v>12.6936</v>
      </c>
      <c r="C32" s="1330">
        <v>19.3888</v>
      </c>
      <c r="D32" s="1330">
        <v>30.285499999999999</v>
      </c>
      <c r="E32" s="1330">
        <v>41.954799999999999</v>
      </c>
      <c r="F32" s="1330">
        <v>55.714500000000001</v>
      </c>
      <c r="G32" s="1335">
        <v>9.19</v>
      </c>
      <c r="H32" s="1333">
        <v>14.72</v>
      </c>
      <c r="I32" s="1330">
        <v>25.97</v>
      </c>
      <c r="J32" s="1332">
        <v>39.44</v>
      </c>
      <c r="K32" s="1336">
        <v>56.22</v>
      </c>
      <c r="L32" s="1334">
        <v>100</v>
      </c>
      <c r="M32" s="1331">
        <v>100</v>
      </c>
      <c r="N32" s="1331">
        <v>100</v>
      </c>
      <c r="O32" s="1331">
        <v>100</v>
      </c>
      <c r="P32" s="1331">
        <v>100</v>
      </c>
    </row>
    <row r="33" spans="1:16" s="152" customFormat="1">
      <c r="A33" s="333">
        <v>45352</v>
      </c>
      <c r="B33" s="334"/>
      <c r="C33" s="334"/>
      <c r="D33" s="334"/>
      <c r="E33" s="334"/>
      <c r="F33" s="629"/>
      <c r="G33" s="739"/>
      <c r="H33" s="630"/>
      <c r="I33" s="336"/>
      <c r="J33" s="631"/>
      <c r="K33" s="732"/>
      <c r="L33" s="628"/>
      <c r="M33" s="607"/>
      <c r="N33" s="607"/>
      <c r="O33" s="607"/>
      <c r="P33" s="607"/>
    </row>
    <row r="34" spans="1:16" s="152" customFormat="1">
      <c r="G34" s="638"/>
      <c r="H34" s="638"/>
      <c r="I34" s="638"/>
      <c r="J34" s="638"/>
      <c r="K34" s="638"/>
    </row>
    <row r="35" spans="1:16" s="152" customFormat="1" ht="15" customHeight="1">
      <c r="A35" s="1642" t="s">
        <v>522</v>
      </c>
      <c r="B35" s="1642"/>
      <c r="C35" s="1642"/>
      <c r="D35" s="1642"/>
      <c r="E35" s="1642"/>
      <c r="F35" s="1642"/>
      <c r="G35" s="1642"/>
      <c r="H35" s="1642"/>
      <c r="I35" s="1642"/>
      <c r="J35" s="1642"/>
      <c r="K35" s="1642"/>
    </row>
    <row r="36" spans="1:16" s="152" customFormat="1" ht="15" customHeight="1">
      <c r="A36" s="1621" t="s">
        <v>1309</v>
      </c>
      <c r="B36" s="1621"/>
      <c r="C36" s="1621"/>
      <c r="D36" s="1621"/>
      <c r="E36" s="1621"/>
      <c r="F36" s="1621"/>
      <c r="G36" s="1621"/>
      <c r="H36" s="1621"/>
      <c r="I36" s="1621"/>
      <c r="J36" s="1621"/>
      <c r="K36" s="1621"/>
    </row>
    <row r="37" spans="1:16" s="152" customFormat="1">
      <c r="A37" s="1621" t="s">
        <v>197</v>
      </c>
      <c r="B37" s="1621"/>
      <c r="C37" s="1621"/>
      <c r="D37" s="1621"/>
      <c r="E37" s="1621"/>
      <c r="F37" s="1621"/>
      <c r="G37" s="1621"/>
      <c r="H37" s="1621"/>
      <c r="I37" s="1621"/>
      <c r="J37" s="1621"/>
      <c r="K37" s="1621"/>
    </row>
    <row r="38" spans="1:16" s="152" customFormat="1">
      <c r="G38" s="638"/>
      <c r="H38" s="638"/>
      <c r="I38" s="638"/>
      <c r="J38" s="638"/>
      <c r="K38" s="638"/>
    </row>
  </sheetData>
  <mergeCells count="8">
    <mergeCell ref="A37:K37"/>
    <mergeCell ref="B2:F2"/>
    <mergeCell ref="G2:K2"/>
    <mergeCell ref="L2:P2"/>
    <mergeCell ref="A4:P4"/>
    <mergeCell ref="A19:P19"/>
    <mergeCell ref="A35:K35"/>
    <mergeCell ref="A36:K36"/>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activeCell="A4" sqref="A4"/>
    </sheetView>
  </sheetViews>
  <sheetFormatPr defaultColWidth="9.140625" defaultRowHeight="15"/>
  <cols>
    <col min="1" max="1" width="14.42578125" style="151" customWidth="1"/>
    <col min="2" max="2" width="13.42578125" style="151" bestFit="1" customWidth="1"/>
    <col min="3" max="3" width="9.140625" style="151" bestFit="1" customWidth="1"/>
    <col min="4" max="4" width="9.7109375" style="151" bestFit="1" customWidth="1"/>
    <col min="5" max="5" width="16.28515625" style="151" bestFit="1" customWidth="1"/>
    <col min="6" max="6" width="11.7109375" style="151" bestFit="1" customWidth="1"/>
    <col min="7" max="7" width="11.42578125" style="151" bestFit="1" customWidth="1"/>
    <col min="8" max="8" width="14.140625" style="151" bestFit="1" customWidth="1"/>
    <col min="9" max="9" width="13.140625" style="151" bestFit="1" customWidth="1"/>
    <col min="10" max="10" width="17.28515625" style="151" bestFit="1" customWidth="1"/>
    <col min="11" max="11" width="13.140625" style="151" bestFit="1" customWidth="1"/>
    <col min="12" max="12" width="17.85546875" style="151" customWidth="1"/>
    <col min="13" max="13" width="12.85546875" style="151" bestFit="1" customWidth="1"/>
    <col min="14" max="14" width="14.42578125" style="151" bestFit="1" customWidth="1"/>
    <col min="15" max="15" width="13.5703125" style="151" bestFit="1" customWidth="1"/>
    <col min="16" max="17" width="14.5703125" style="151" bestFit="1" customWidth="1"/>
    <col min="18" max="16384" width="9.140625" style="151"/>
  </cols>
  <sheetData>
    <row r="1" spans="1:17" ht="16.5" customHeight="1">
      <c r="A1" s="584" t="s">
        <v>29</v>
      </c>
      <c r="B1" s="584"/>
      <c r="C1" s="584"/>
      <c r="D1" s="584"/>
      <c r="E1" s="584"/>
      <c r="F1" s="584"/>
      <c r="G1" s="584"/>
      <c r="H1" s="584"/>
      <c r="I1" s="584"/>
    </row>
    <row r="2" spans="1:17" s="152" customFormat="1" ht="88.5" customHeight="1">
      <c r="A2" s="740" t="s">
        <v>523</v>
      </c>
      <c r="B2" s="740" t="s">
        <v>524</v>
      </c>
      <c r="C2" s="740" t="s">
        <v>525</v>
      </c>
      <c r="D2" s="740" t="s">
        <v>526</v>
      </c>
      <c r="E2" s="740" t="s">
        <v>527</v>
      </c>
      <c r="F2" s="740" t="s">
        <v>301</v>
      </c>
      <c r="G2" s="740" t="s">
        <v>528</v>
      </c>
      <c r="H2" s="740" t="s">
        <v>529</v>
      </c>
      <c r="I2" s="740" t="s">
        <v>530</v>
      </c>
      <c r="J2" s="740" t="s">
        <v>531</v>
      </c>
      <c r="K2" s="740" t="s">
        <v>532</v>
      </c>
      <c r="L2" s="740" t="s">
        <v>533</v>
      </c>
      <c r="M2" s="740" t="s">
        <v>534</v>
      </c>
      <c r="N2" s="740" t="s">
        <v>535</v>
      </c>
      <c r="O2" s="740" t="s">
        <v>536</v>
      </c>
      <c r="P2" s="740" t="s">
        <v>1189</v>
      </c>
      <c r="Q2" s="740" t="s">
        <v>538</v>
      </c>
    </row>
    <row r="3" spans="1:17" s="158" customFormat="1" ht="18" customHeight="1">
      <c r="A3" s="741" t="s">
        <v>73</v>
      </c>
      <c r="B3" s="742">
        <v>7105.4</v>
      </c>
      <c r="C3" s="743">
        <v>1470552</v>
      </c>
      <c r="D3" s="743">
        <v>356991.07614999998</v>
      </c>
      <c r="E3" s="744">
        <v>24.275991339000001</v>
      </c>
      <c r="F3" s="743">
        <v>1801056</v>
      </c>
      <c r="G3" s="743">
        <v>368603</v>
      </c>
      <c r="H3" s="745">
        <v>20.465937760999999</v>
      </c>
      <c r="I3" s="743">
        <v>356991.17615000001</v>
      </c>
      <c r="J3" s="744">
        <v>100.000028012</v>
      </c>
      <c r="K3" s="743">
        <v>368603</v>
      </c>
      <c r="L3" s="746">
        <v>100</v>
      </c>
      <c r="M3" s="747">
        <v>725.30059000000006</v>
      </c>
      <c r="N3" s="748">
        <v>0.20317051</v>
      </c>
      <c r="O3" s="747">
        <v>81157</v>
      </c>
      <c r="P3" s="743">
        <v>369338</v>
      </c>
      <c r="Q3" s="413">
        <v>353.59</v>
      </c>
    </row>
    <row r="4" spans="1:17" s="158" customFormat="1" ht="18" customHeight="1">
      <c r="A4" s="749" t="s">
        <v>74</v>
      </c>
      <c r="B4" s="750">
        <f>SUM(B5:B16)</f>
        <v>9118.9665499999992</v>
      </c>
      <c r="C4" s="750">
        <f>SUM(C5:C16)</f>
        <v>2348421.7787300004</v>
      </c>
      <c r="D4" s="750">
        <f>SUM(D5:D16)</f>
        <v>551024.23985000001</v>
      </c>
      <c r="E4" s="751">
        <f>D4/C4*100</f>
        <v>23.463597759172018</v>
      </c>
      <c r="F4" s="750">
        <f>SUM(F5:F16)</f>
        <v>3156261.6083812998</v>
      </c>
      <c r="G4" s="750">
        <f>SUM(G5:G16)</f>
        <v>644161.735206026</v>
      </c>
      <c r="H4" s="751">
        <f>G4/F4*100</f>
        <v>20.409009617437469</v>
      </c>
      <c r="I4" s="750">
        <f>SUM(I5:I16)</f>
        <v>551024.15957000002</v>
      </c>
      <c r="J4" s="752">
        <f>I4/D4*100</f>
        <v>99.999985430767978</v>
      </c>
      <c r="K4" s="750">
        <f>SUM(K5:K16)</f>
        <v>644161.735206026</v>
      </c>
      <c r="L4" s="753">
        <f>K4/G4*100</f>
        <v>100</v>
      </c>
      <c r="M4" s="750">
        <f>SUM(M5:M16)</f>
        <v>797.61185</v>
      </c>
      <c r="N4" s="754">
        <f>M4/D4*100</f>
        <v>0.14475077361698754</v>
      </c>
      <c r="O4" s="750">
        <f>SUM(O5:O16)</f>
        <v>146593.417369495</v>
      </c>
      <c r="P4" s="750">
        <f>SUM(P5:P16)</f>
        <v>645053.09231367707</v>
      </c>
      <c r="Q4" s="750">
        <f>INDEX(Q5:Q16,COUNT(Q5:Q16))</f>
        <v>381.61</v>
      </c>
    </row>
    <row r="5" spans="1:17" s="152" customFormat="1" ht="18" customHeight="1">
      <c r="A5" s="333">
        <v>45017</v>
      </c>
      <c r="B5" s="414">
        <v>473.6</v>
      </c>
      <c r="C5" s="395">
        <v>97821</v>
      </c>
      <c r="D5" s="395">
        <v>20628.800000000003</v>
      </c>
      <c r="E5" s="415">
        <v>21.088314370125026</v>
      </c>
      <c r="F5" s="755">
        <v>194367</v>
      </c>
      <c r="G5" s="395">
        <v>23516</v>
      </c>
      <c r="H5" s="415">
        <v>12.098761621057072</v>
      </c>
      <c r="I5" s="395">
        <v>20628.800000000003</v>
      </c>
      <c r="J5" s="415">
        <v>100</v>
      </c>
      <c r="K5" s="395">
        <v>23516</v>
      </c>
      <c r="L5" s="401">
        <v>100</v>
      </c>
      <c r="M5" s="395">
        <v>52</v>
      </c>
      <c r="N5" s="407">
        <v>0.25207476925463429</v>
      </c>
      <c r="O5" s="395">
        <v>4530</v>
      </c>
      <c r="P5" s="395">
        <v>23564</v>
      </c>
      <c r="Q5" s="395">
        <v>356.24</v>
      </c>
    </row>
    <row r="6" spans="1:17" s="152" customFormat="1" ht="18" customHeight="1">
      <c r="A6" s="333">
        <v>45047</v>
      </c>
      <c r="B6" s="414">
        <v>687.2</v>
      </c>
      <c r="C6" s="395">
        <v>131874</v>
      </c>
      <c r="D6" s="395">
        <v>28614</v>
      </c>
      <c r="E6" s="415">
        <v>21.697984439692437</v>
      </c>
      <c r="F6" s="755">
        <v>238041</v>
      </c>
      <c r="G6" s="395">
        <v>39202</v>
      </c>
      <c r="H6" s="415">
        <v>16.468591545153984</v>
      </c>
      <c r="I6" s="395">
        <v>28614</v>
      </c>
      <c r="J6" s="415">
        <v>100</v>
      </c>
      <c r="K6" s="395">
        <v>39202</v>
      </c>
      <c r="L6" s="401">
        <v>100</v>
      </c>
      <c r="M6" s="395">
        <v>58.5</v>
      </c>
      <c r="N6" s="407">
        <v>0.20444537638918009</v>
      </c>
      <c r="O6" s="395">
        <v>8179.0000000000009</v>
      </c>
      <c r="P6" s="395">
        <v>39269</v>
      </c>
      <c r="Q6" s="395">
        <v>358.38</v>
      </c>
    </row>
    <row r="7" spans="1:17" s="152" customFormat="1" ht="18" customHeight="1">
      <c r="A7" s="333">
        <v>45078</v>
      </c>
      <c r="B7" s="414">
        <v>701.59999999999991</v>
      </c>
      <c r="C7" s="395">
        <v>158760</v>
      </c>
      <c r="D7" s="395">
        <v>38108.300000000003</v>
      </c>
      <c r="E7" s="415">
        <v>24.003716301335349</v>
      </c>
      <c r="F7" s="755">
        <v>235960</v>
      </c>
      <c r="G7" s="395">
        <v>53341.999999999993</v>
      </c>
      <c r="H7" s="415">
        <v>22.606373961688419</v>
      </c>
      <c r="I7" s="395">
        <v>38108.300000000003</v>
      </c>
      <c r="J7" s="415">
        <v>100</v>
      </c>
      <c r="K7" s="395">
        <v>53341.999999999993</v>
      </c>
      <c r="L7" s="401">
        <v>99.998125304637995</v>
      </c>
      <c r="M7" s="395">
        <v>55.5</v>
      </c>
      <c r="N7" s="407">
        <v>0.14563756452006518</v>
      </c>
      <c r="O7" s="395">
        <v>14702.000000000002</v>
      </c>
      <c r="P7" s="395">
        <v>53430.999999999993</v>
      </c>
      <c r="Q7" s="395">
        <v>360.44</v>
      </c>
    </row>
    <row r="8" spans="1:17" s="152" customFormat="1" ht="18" customHeight="1">
      <c r="A8" s="333">
        <v>45108</v>
      </c>
      <c r="B8" s="756">
        <v>779.9</v>
      </c>
      <c r="C8" s="395">
        <v>180685</v>
      </c>
      <c r="D8" s="757">
        <v>41298.100000000006</v>
      </c>
      <c r="E8" s="758">
        <v>22.856407560118441</v>
      </c>
      <c r="F8" s="759">
        <v>258914</v>
      </c>
      <c r="G8" s="757">
        <v>50665</v>
      </c>
      <c r="H8" s="758">
        <v>19.568273635261129</v>
      </c>
      <c r="I8" s="757">
        <v>41298.100000000006</v>
      </c>
      <c r="J8" s="758">
        <v>100</v>
      </c>
      <c r="K8" s="757">
        <v>50665</v>
      </c>
      <c r="L8" s="760">
        <v>100</v>
      </c>
      <c r="M8" s="757">
        <v>84.3</v>
      </c>
      <c r="N8" s="761">
        <v>0.20412561352701453</v>
      </c>
      <c r="O8" s="757">
        <v>9399</v>
      </c>
      <c r="P8" s="757">
        <v>50730</v>
      </c>
      <c r="Q8" s="757">
        <v>362.89</v>
      </c>
    </row>
    <row r="9" spans="1:17" s="152" customFormat="1" ht="18" customHeight="1">
      <c r="A9" s="333">
        <v>45139</v>
      </c>
      <c r="B9" s="414">
        <v>870.19999999999993</v>
      </c>
      <c r="C9" s="395">
        <v>224720.5</v>
      </c>
      <c r="D9" s="395">
        <v>54511</v>
      </c>
      <c r="E9" s="415">
        <v>24.257243998656111</v>
      </c>
      <c r="F9" s="399">
        <v>281571</v>
      </c>
      <c r="G9" s="395">
        <v>70383</v>
      </c>
      <c r="H9" s="415">
        <v>24.99653728544488</v>
      </c>
      <c r="I9" s="395">
        <v>54511</v>
      </c>
      <c r="J9" s="415">
        <v>100</v>
      </c>
      <c r="K9" s="395">
        <v>70383</v>
      </c>
      <c r="L9" s="401">
        <v>100</v>
      </c>
      <c r="M9" s="395">
        <v>70.900000000000006</v>
      </c>
      <c r="N9" s="407">
        <v>0.13006549136871456</v>
      </c>
      <c r="O9" s="395">
        <v>21601</v>
      </c>
      <c r="P9" s="395">
        <v>70517</v>
      </c>
      <c r="Q9" s="395">
        <v>365.24</v>
      </c>
    </row>
    <row r="10" spans="1:17" s="152" customFormat="1">
      <c r="A10" s="333">
        <v>45170</v>
      </c>
      <c r="B10" s="414">
        <v>807.90000000000009</v>
      </c>
      <c r="C10" s="395">
        <v>261426.10809000002</v>
      </c>
      <c r="D10" s="395">
        <v>58358.550279999996</v>
      </c>
      <c r="E10" s="415">
        <v>22.323153072343164</v>
      </c>
      <c r="F10" s="399">
        <v>307031</v>
      </c>
      <c r="G10" s="395">
        <v>71458</v>
      </c>
      <c r="H10" s="415">
        <v>23.273871368037756</v>
      </c>
      <c r="I10" s="395">
        <v>58358.5</v>
      </c>
      <c r="J10" s="415">
        <v>99.99991384295916</v>
      </c>
      <c r="K10" s="395">
        <v>71458</v>
      </c>
      <c r="L10" s="401">
        <v>100</v>
      </c>
      <c r="M10" s="395">
        <v>47.800000000000004</v>
      </c>
      <c r="N10" s="407">
        <v>8.1907519898558045E-2</v>
      </c>
      <c r="O10" s="395">
        <v>24688</v>
      </c>
      <c r="P10" s="395">
        <v>71515</v>
      </c>
      <c r="Q10" s="395">
        <v>367.72</v>
      </c>
    </row>
    <row r="11" spans="1:17" s="152" customFormat="1" ht="13.5" customHeight="1">
      <c r="A11" s="333">
        <v>45200</v>
      </c>
      <c r="B11" s="414">
        <v>742</v>
      </c>
      <c r="C11" s="395">
        <v>177832.53343000001</v>
      </c>
      <c r="D11" s="395">
        <v>45998.729999999996</v>
      </c>
      <c r="E11" s="415">
        <v>25.866318784749481</v>
      </c>
      <c r="F11" s="399">
        <v>231700</v>
      </c>
      <c r="G11" s="395">
        <v>49416</v>
      </c>
      <c r="H11" s="415">
        <v>21.327578765645232</v>
      </c>
      <c r="I11" s="395">
        <v>45998.7</v>
      </c>
      <c r="J11" s="415">
        <v>99.99993478080809</v>
      </c>
      <c r="K11" s="395">
        <v>49416</v>
      </c>
      <c r="L11" s="401">
        <v>100</v>
      </c>
      <c r="M11" s="395">
        <v>59.2</v>
      </c>
      <c r="N11" s="407">
        <v>0.12869928932774188</v>
      </c>
      <c r="O11" s="395">
        <v>11488</v>
      </c>
      <c r="P11" s="395">
        <v>49490</v>
      </c>
      <c r="Q11" s="395">
        <v>370.47</v>
      </c>
    </row>
    <row r="12" spans="1:17" s="152" customFormat="1">
      <c r="A12" s="333">
        <v>45231</v>
      </c>
      <c r="B12" s="334">
        <v>728.95543999999984</v>
      </c>
      <c r="C12" s="334">
        <v>209466.87139000001</v>
      </c>
      <c r="D12" s="334">
        <v>49364.816059999997</v>
      </c>
      <c r="E12" s="762">
        <v>23.566884697527726</v>
      </c>
      <c r="F12" s="399">
        <v>238914.19042471892</v>
      </c>
      <c r="G12" s="395">
        <v>48460.189254761004</v>
      </c>
      <c r="H12" s="639">
        <v>20.283512322400394</v>
      </c>
      <c r="I12" s="336">
        <v>49364.816059999997</v>
      </c>
      <c r="J12" s="640">
        <v>100</v>
      </c>
      <c r="K12" s="395">
        <v>48460.189254761004</v>
      </c>
      <c r="L12" s="401">
        <v>100</v>
      </c>
      <c r="M12" s="395">
        <v>76.300520000000006</v>
      </c>
      <c r="N12" s="407">
        <v>0.15456457876245555</v>
      </c>
      <c r="O12" s="395">
        <v>9273.6328063030014</v>
      </c>
      <c r="P12" s="395">
        <v>48510.996503736998</v>
      </c>
      <c r="Q12" s="395">
        <v>373.07</v>
      </c>
    </row>
    <row r="13" spans="1:17" s="152" customFormat="1">
      <c r="A13" s="333">
        <v>45261</v>
      </c>
      <c r="B13" s="334">
        <v>973.3</v>
      </c>
      <c r="C13" s="334">
        <v>263525.90000000002</v>
      </c>
      <c r="D13" s="334">
        <v>63336.7</v>
      </c>
      <c r="E13" s="762">
        <v>24.034335903985145</v>
      </c>
      <c r="F13" s="399">
        <v>352683</v>
      </c>
      <c r="G13" s="395">
        <v>73310</v>
      </c>
      <c r="H13" s="639">
        <v>20.786371897709842</v>
      </c>
      <c r="I13" s="336">
        <v>63336.7</v>
      </c>
      <c r="J13" s="763">
        <v>100</v>
      </c>
      <c r="K13" s="395">
        <v>73310</v>
      </c>
      <c r="L13" s="401">
        <v>100</v>
      </c>
      <c r="M13" s="395">
        <v>67.5</v>
      </c>
      <c r="N13" s="407">
        <v>0.1065732821571064</v>
      </c>
      <c r="O13" s="395">
        <v>14612</v>
      </c>
      <c r="P13" s="395">
        <v>73378</v>
      </c>
      <c r="Q13" s="395">
        <v>375.58</v>
      </c>
    </row>
    <row r="14" spans="1:17" s="152" customFormat="1">
      <c r="A14" s="333">
        <v>45292</v>
      </c>
      <c r="B14" s="334">
        <v>1175.3671200000001</v>
      </c>
      <c r="C14" s="334">
        <v>342766.04338000005</v>
      </c>
      <c r="D14" s="334">
        <v>79927.029020000002</v>
      </c>
      <c r="E14" s="865">
        <v>23.318245947539985</v>
      </c>
      <c r="F14" s="399">
        <v>410670.09579137905</v>
      </c>
      <c r="G14" s="395">
        <v>82311.049006575005</v>
      </c>
      <c r="H14" s="639">
        <v>20.043107557651123</v>
      </c>
      <c r="I14" s="336">
        <v>79927.029020000002</v>
      </c>
      <c r="J14" s="763">
        <v>100</v>
      </c>
      <c r="K14" s="395">
        <v>82311.049006575005</v>
      </c>
      <c r="L14" s="401">
        <v>100</v>
      </c>
      <c r="M14" s="395">
        <v>150.41965999999999</v>
      </c>
      <c r="N14" s="407">
        <v>0.18819623579698019</v>
      </c>
      <c r="O14" s="395">
        <v>13203.358431433</v>
      </c>
      <c r="P14" s="395">
        <v>82475.832180679005</v>
      </c>
      <c r="Q14" s="395">
        <v>378.31</v>
      </c>
    </row>
    <row r="15" spans="1:17" s="152" customFormat="1">
      <c r="A15" s="333">
        <v>45323</v>
      </c>
      <c r="B15" s="1357">
        <v>1178.94399</v>
      </c>
      <c r="C15" s="1354">
        <v>299543.82244000002</v>
      </c>
      <c r="D15" s="1354">
        <v>70878.214490000013</v>
      </c>
      <c r="E15" s="1358">
        <v>23.662051820213133</v>
      </c>
      <c r="F15" s="1359">
        <v>406410.32216520206</v>
      </c>
      <c r="G15" s="1354">
        <v>82098.496944689992</v>
      </c>
      <c r="H15" s="1358">
        <v>20.200888724306985</v>
      </c>
      <c r="I15" s="1354">
        <v>70878.214490000013</v>
      </c>
      <c r="J15" s="1358">
        <v>100</v>
      </c>
      <c r="K15" s="1354">
        <v>82098.496944689992</v>
      </c>
      <c r="L15" s="1355">
        <v>100</v>
      </c>
      <c r="M15" s="1354">
        <v>75.191669999999988</v>
      </c>
      <c r="N15" s="1356">
        <v>0.10608572823262716</v>
      </c>
      <c r="O15" s="1354">
        <v>14917.426131758995</v>
      </c>
      <c r="P15" s="1354">
        <v>82172.263629260997</v>
      </c>
      <c r="Q15" s="1354">
        <v>381.61</v>
      </c>
    </row>
    <row r="16" spans="1:17" s="152" customFormat="1">
      <c r="A16" s="333">
        <v>45352</v>
      </c>
      <c r="B16" s="334"/>
      <c r="C16" s="334"/>
      <c r="D16" s="334"/>
      <c r="E16" s="334"/>
      <c r="F16" s="335"/>
      <c r="G16" s="335"/>
      <c r="H16" s="336"/>
      <c r="I16" s="336"/>
      <c r="J16" s="607"/>
      <c r="K16" s="607"/>
      <c r="L16" s="607"/>
      <c r="M16" s="607"/>
      <c r="N16" s="607"/>
      <c r="O16" s="607"/>
      <c r="P16" s="607"/>
      <c r="Q16" s="607"/>
    </row>
    <row r="17" spans="1:17" s="152" customFormat="1">
      <c r="A17" s="225"/>
      <c r="B17" s="227"/>
      <c r="C17" s="226"/>
      <c r="D17" s="226"/>
      <c r="E17" s="254"/>
      <c r="F17" s="228"/>
      <c r="G17" s="226"/>
      <c r="H17" s="254"/>
      <c r="I17" s="226"/>
      <c r="J17" s="254"/>
      <c r="K17" s="226"/>
      <c r="L17" s="241"/>
      <c r="M17" s="226"/>
      <c r="N17" s="255"/>
      <c r="O17" s="226"/>
      <c r="P17" s="226"/>
      <c r="Q17" s="226"/>
    </row>
    <row r="18" spans="1:17" s="152" customFormat="1" ht="15" customHeight="1">
      <c r="A18" s="1621" t="s">
        <v>1309</v>
      </c>
      <c r="B18" s="1621"/>
      <c r="C18" s="1621"/>
      <c r="D18" s="1621"/>
    </row>
    <row r="19" spans="1:17" s="152" customFormat="1">
      <c r="A19" s="1621" t="s">
        <v>290</v>
      </c>
      <c r="B19" s="1621"/>
      <c r="C19" s="1621"/>
      <c r="D19" s="1621"/>
    </row>
    <row r="20" spans="1:17" s="152" customFormat="1"/>
  </sheetData>
  <mergeCells count="2">
    <mergeCell ref="A19:D19"/>
    <mergeCell ref="A18:D18"/>
  </mergeCells>
  <printOptions horizontalCentered="1"/>
  <pageMargins left="0.78431372549019618" right="0.78431372549019618" top="0.98039215686274517" bottom="0.98039215686274517" header="0.50980392156862753" footer="0.50980392156862753"/>
  <pageSetup paperSize="9" scale="10" fitToWidth="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heetViews>
  <sheetFormatPr defaultColWidth="9.140625" defaultRowHeight="15"/>
  <cols>
    <col min="1" max="1" width="14.42578125" style="151" customWidth="1"/>
    <col min="2" max="2" width="13.42578125" style="151" bestFit="1" customWidth="1"/>
    <col min="3" max="3" width="10.5703125" style="151" bestFit="1" customWidth="1"/>
    <col min="4" max="4" width="9.7109375" style="151" bestFit="1" customWidth="1"/>
    <col min="5" max="5" width="16.28515625" style="151" bestFit="1" customWidth="1"/>
    <col min="6" max="6" width="11.7109375" style="151" bestFit="1" customWidth="1"/>
    <col min="7" max="7" width="11.42578125" style="151" bestFit="1" customWidth="1"/>
    <col min="8" max="8" width="14.140625" style="151" bestFit="1" customWidth="1"/>
    <col min="9" max="9" width="13.140625" style="151" bestFit="1" customWidth="1"/>
    <col min="10" max="10" width="17.28515625" style="151" bestFit="1" customWidth="1"/>
    <col min="11" max="11" width="13.140625" style="151" bestFit="1" customWidth="1"/>
    <col min="12" max="12" width="17.85546875" style="151" customWidth="1"/>
    <col min="13" max="13" width="12.85546875" style="151" bestFit="1" customWidth="1"/>
    <col min="14" max="14" width="14.42578125" style="151" bestFit="1" customWidth="1"/>
    <col min="15" max="15" width="13.5703125" style="151" bestFit="1" customWidth="1"/>
    <col min="16" max="17" width="14.5703125" style="151" bestFit="1" customWidth="1"/>
    <col min="18" max="16384" width="9.140625" style="151"/>
  </cols>
  <sheetData>
    <row r="1" spans="1:17" ht="18" customHeight="1">
      <c r="A1" s="256" t="s">
        <v>539</v>
      </c>
      <c r="B1" s="256"/>
      <c r="C1" s="256"/>
      <c r="D1" s="256"/>
      <c r="E1" s="256"/>
      <c r="F1" s="256"/>
      <c r="G1" s="256"/>
      <c r="H1" s="256"/>
      <c r="I1" s="256"/>
    </row>
    <row r="2" spans="1:17" s="152" customFormat="1" ht="93" customHeight="1">
      <c r="A2" s="740" t="s">
        <v>523</v>
      </c>
      <c r="B2" s="740" t="s">
        <v>524</v>
      </c>
      <c r="C2" s="740" t="s">
        <v>525</v>
      </c>
      <c r="D2" s="740" t="s">
        <v>526</v>
      </c>
      <c r="E2" s="740" t="s">
        <v>527</v>
      </c>
      <c r="F2" s="740" t="s">
        <v>301</v>
      </c>
      <c r="G2" s="740" t="s">
        <v>540</v>
      </c>
      <c r="H2" s="740" t="s">
        <v>529</v>
      </c>
      <c r="I2" s="740" t="s">
        <v>530</v>
      </c>
      <c r="J2" s="740" t="s">
        <v>531</v>
      </c>
      <c r="K2" s="740" t="s">
        <v>532</v>
      </c>
      <c r="L2" s="740" t="s">
        <v>533</v>
      </c>
      <c r="M2" s="740" t="s">
        <v>534</v>
      </c>
      <c r="N2" s="740" t="s">
        <v>535</v>
      </c>
      <c r="O2" s="740" t="s">
        <v>536</v>
      </c>
      <c r="P2" s="740" t="s">
        <v>1189</v>
      </c>
      <c r="Q2" s="740" t="s">
        <v>538</v>
      </c>
    </row>
    <row r="3" spans="1:17" s="158" customFormat="1" ht="18" customHeight="1">
      <c r="A3" s="741" t="s">
        <v>73</v>
      </c>
      <c r="B3" s="742">
        <v>56484.197169999999</v>
      </c>
      <c r="C3" s="743">
        <v>8095413.7549999999</v>
      </c>
      <c r="D3" s="743">
        <v>1573802.487</v>
      </c>
      <c r="E3" s="744">
        <v>19.440667699999999</v>
      </c>
      <c r="F3" s="743">
        <v>14552993.51</v>
      </c>
      <c r="G3" s="743">
        <v>3517907.9870000002</v>
      </c>
      <c r="H3" s="745">
        <v>24.173088409999998</v>
      </c>
      <c r="I3" s="743">
        <v>1571775.87</v>
      </c>
      <c r="J3" s="744">
        <v>100</v>
      </c>
      <c r="K3" s="743">
        <v>3516186.17</v>
      </c>
      <c r="L3" s="746">
        <v>100</v>
      </c>
      <c r="M3" s="747">
        <v>2026.6168</v>
      </c>
      <c r="N3" s="748">
        <v>0.12893802700000001</v>
      </c>
      <c r="O3" s="747">
        <v>933889.77630000003</v>
      </c>
      <c r="P3" s="743">
        <v>3517907.9870000002</v>
      </c>
      <c r="Q3" s="413">
        <v>651.38</v>
      </c>
    </row>
    <row r="4" spans="1:17" s="158" customFormat="1" ht="18" customHeight="1">
      <c r="A4" s="749" t="s">
        <v>74</v>
      </c>
      <c r="B4" s="750">
        <f>SUM(B5:B16)</f>
        <v>62684.075619999996</v>
      </c>
      <c r="C4" s="750">
        <f>SUM(C5:C16)</f>
        <v>10438220.410800003</v>
      </c>
      <c r="D4" s="750">
        <f>SUM(D5:D16)</f>
        <v>2171185.3555999999</v>
      </c>
      <c r="E4" s="751">
        <f>D4/C4*100</f>
        <v>20.800340193559837</v>
      </c>
      <c r="F4" s="750">
        <f>SUM(F5:F16)</f>
        <v>19705602.473699998</v>
      </c>
      <c r="G4" s="750">
        <f>SUM(G5:G16)</f>
        <v>4959834.5734000001</v>
      </c>
      <c r="H4" s="751">
        <f>G4/F4*100</f>
        <v>25.169667255896506</v>
      </c>
      <c r="I4" s="750">
        <f>SUM(I5:I16)</f>
        <v>2168416.0219000001</v>
      </c>
      <c r="J4" s="752">
        <f>I4/D4*100</f>
        <v>99.872450608933178</v>
      </c>
      <c r="K4" s="750">
        <f>SUM(K5:K16)</f>
        <v>4954757.5121999988</v>
      </c>
      <c r="L4" s="753">
        <f>K4/G4*100</f>
        <v>99.89763648111915</v>
      </c>
      <c r="M4" s="750">
        <f>SUM(M5:M16)</f>
        <v>2769.3348700000001</v>
      </c>
      <c r="N4" s="754">
        <f>M4/D4*100</f>
        <v>0.12754944495444534</v>
      </c>
      <c r="O4" s="750">
        <f>SUM(O5:O16)</f>
        <v>1126589.51</v>
      </c>
      <c r="P4" s="750">
        <f>SUM(P5:P16)</f>
        <v>4959834.5734000001</v>
      </c>
      <c r="Q4" s="750">
        <f>INDEX(Q5:Q16,COUNT(Q5:Q16))</f>
        <v>756.4</v>
      </c>
    </row>
    <row r="5" spans="1:17" s="152" customFormat="1" ht="18" customHeight="1">
      <c r="A5" s="333">
        <v>45017</v>
      </c>
      <c r="B5" s="414">
        <v>2752.3190300000001</v>
      </c>
      <c r="C5" s="395">
        <v>398353.23670000001</v>
      </c>
      <c r="D5" s="395">
        <v>100338.182</v>
      </c>
      <c r="E5" s="415">
        <v>25.188243190000001</v>
      </c>
      <c r="F5" s="755">
        <v>934243.92969999998</v>
      </c>
      <c r="G5" s="395">
        <v>235870.73360000001</v>
      </c>
      <c r="H5" s="415">
        <v>25.24723213</v>
      </c>
      <c r="I5" s="395">
        <v>100142.1819</v>
      </c>
      <c r="J5" s="415">
        <v>100</v>
      </c>
      <c r="K5" s="395">
        <v>235496.72990000001</v>
      </c>
      <c r="L5" s="401">
        <v>100</v>
      </c>
      <c r="M5" s="395">
        <v>196.00014999999999</v>
      </c>
      <c r="N5" s="407">
        <v>0.19572186899999999</v>
      </c>
      <c r="O5" s="395">
        <v>45757.97</v>
      </c>
      <c r="P5" s="395">
        <v>235870.73360000001</v>
      </c>
      <c r="Q5" s="395">
        <v>668.12</v>
      </c>
    </row>
    <row r="6" spans="1:17" s="152" customFormat="1" ht="18" customHeight="1">
      <c r="A6" s="333">
        <v>45047</v>
      </c>
      <c r="B6" s="414">
        <v>4091.85302</v>
      </c>
      <c r="C6" s="395">
        <v>607287.6324</v>
      </c>
      <c r="D6" s="395">
        <v>143454.4595</v>
      </c>
      <c r="E6" s="415">
        <v>23.622160539999999</v>
      </c>
      <c r="F6" s="755">
        <v>1341590.659</v>
      </c>
      <c r="G6" s="395">
        <v>334389.23149999999</v>
      </c>
      <c r="H6" s="415">
        <v>24.92483301</v>
      </c>
      <c r="I6" s="395">
        <v>143250.36660000001</v>
      </c>
      <c r="J6" s="415">
        <v>100</v>
      </c>
      <c r="K6" s="395">
        <v>334063.64079999999</v>
      </c>
      <c r="L6" s="401">
        <v>100</v>
      </c>
      <c r="M6" s="395">
        <v>204.09282999999999</v>
      </c>
      <c r="N6" s="407">
        <v>0.142472815</v>
      </c>
      <c r="O6" s="395">
        <v>68633.509999999995</v>
      </c>
      <c r="P6" s="395">
        <v>334389.23149999999</v>
      </c>
      <c r="Q6" s="395">
        <v>680.13</v>
      </c>
    </row>
    <row r="7" spans="1:17" s="152" customFormat="1" ht="18" customHeight="1">
      <c r="A7" s="333">
        <v>45078</v>
      </c>
      <c r="B7" s="414">
        <v>4212.66651</v>
      </c>
      <c r="C7" s="395">
        <v>685707.55</v>
      </c>
      <c r="D7" s="395">
        <v>167492.5</v>
      </c>
      <c r="E7" s="415">
        <v>24.426229200000002</v>
      </c>
      <c r="F7" s="755">
        <v>1492489.8289999999</v>
      </c>
      <c r="G7" s="395">
        <v>421886.02720000001</v>
      </c>
      <c r="H7" s="415">
        <v>28.26726313</v>
      </c>
      <c r="I7" s="395">
        <v>167289.291</v>
      </c>
      <c r="J7" s="415">
        <v>100</v>
      </c>
      <c r="K7" s="395">
        <v>421498.57689999999</v>
      </c>
      <c r="L7" s="401">
        <v>100</v>
      </c>
      <c r="M7" s="395">
        <v>203.20792</v>
      </c>
      <c r="N7" s="407">
        <v>0.121470967</v>
      </c>
      <c r="O7" s="395">
        <v>109120.53</v>
      </c>
      <c r="P7" s="395">
        <v>421886.02720000001</v>
      </c>
      <c r="Q7" s="395">
        <v>687.38</v>
      </c>
    </row>
    <row r="8" spans="1:17" s="152" customFormat="1" ht="18" customHeight="1">
      <c r="A8" s="333">
        <v>45108</v>
      </c>
      <c r="B8" s="756">
        <v>4703.9363999999996</v>
      </c>
      <c r="C8" s="395">
        <v>727047.98809999996</v>
      </c>
      <c r="D8" s="757">
        <v>174619.5405</v>
      </c>
      <c r="E8" s="758">
        <v>24.01760866</v>
      </c>
      <c r="F8" s="759">
        <v>1649007.648</v>
      </c>
      <c r="G8" s="757">
        <v>422069.00929999998</v>
      </c>
      <c r="H8" s="758">
        <v>25.59533364</v>
      </c>
      <c r="I8" s="757">
        <v>174388.15489999999</v>
      </c>
      <c r="J8" s="758">
        <v>100</v>
      </c>
      <c r="K8" s="757">
        <v>421648.55560000002</v>
      </c>
      <c r="L8" s="760">
        <v>100</v>
      </c>
      <c r="M8" s="757">
        <v>231.38571999999999</v>
      </c>
      <c r="N8" s="761">
        <v>0.13268431</v>
      </c>
      <c r="O8" s="757">
        <v>95491.62</v>
      </c>
      <c r="P8" s="757">
        <v>422069.00929999998</v>
      </c>
      <c r="Q8" s="757">
        <v>689.22</v>
      </c>
    </row>
    <row r="9" spans="1:17" s="152" customFormat="1">
      <c r="A9" s="333">
        <v>45139</v>
      </c>
      <c r="B9" s="414">
        <v>5506.7504499999995</v>
      </c>
      <c r="C9" s="395">
        <v>963913.15390000003</v>
      </c>
      <c r="D9" s="395">
        <v>211251.53320000001</v>
      </c>
      <c r="E9" s="415">
        <v>21.916033859999999</v>
      </c>
      <c r="F9" s="399">
        <v>1753080.68</v>
      </c>
      <c r="G9" s="395">
        <v>458802.46600000001</v>
      </c>
      <c r="H9" s="415">
        <v>26.171212270000002</v>
      </c>
      <c r="I9" s="395">
        <v>211081.77489999999</v>
      </c>
      <c r="J9" s="415">
        <v>100</v>
      </c>
      <c r="K9" s="395">
        <v>458508.35979999998</v>
      </c>
      <c r="L9" s="401">
        <v>100</v>
      </c>
      <c r="M9" s="395">
        <v>169.75837000000001</v>
      </c>
      <c r="N9" s="407">
        <v>8.0423035000000004E-2</v>
      </c>
      <c r="O9" s="395">
        <v>115475.17</v>
      </c>
      <c r="P9" s="395">
        <v>458802.46600000001</v>
      </c>
      <c r="Q9" s="395">
        <v>699.8</v>
      </c>
    </row>
    <row r="10" spans="1:17" s="152" customFormat="1" ht="18.75" customHeight="1">
      <c r="A10" s="333">
        <v>45170</v>
      </c>
      <c r="B10" s="414">
        <v>5266.1241</v>
      </c>
      <c r="C10" s="395">
        <v>1125527.5120000001</v>
      </c>
      <c r="D10" s="395">
        <v>230261.49290000001</v>
      </c>
      <c r="E10" s="415">
        <v>20.458095459999999</v>
      </c>
      <c r="F10" s="399">
        <v>1790045.723</v>
      </c>
      <c r="G10" s="395">
        <v>468711.3284</v>
      </c>
      <c r="H10" s="415">
        <v>26.184321570000002</v>
      </c>
      <c r="I10" s="395">
        <v>229940.5301</v>
      </c>
      <c r="J10" s="415">
        <v>100</v>
      </c>
      <c r="K10" s="395">
        <v>468365.88020000001</v>
      </c>
      <c r="L10" s="401">
        <v>100</v>
      </c>
      <c r="M10" s="395">
        <v>320.96413999999999</v>
      </c>
      <c r="N10" s="407">
        <v>0.139585718</v>
      </c>
      <c r="O10" s="395">
        <v>107622.88</v>
      </c>
      <c r="P10" s="395">
        <v>468711.3284</v>
      </c>
      <c r="Q10" s="395">
        <v>712.99</v>
      </c>
    </row>
    <row r="11" spans="1:17" s="152" customFormat="1" ht="18" customHeight="1">
      <c r="A11" s="333">
        <v>45200</v>
      </c>
      <c r="B11" s="414">
        <v>5288.2894299999998</v>
      </c>
      <c r="C11" s="395">
        <v>820191.75589999999</v>
      </c>
      <c r="D11" s="395">
        <v>172875.98300000001</v>
      </c>
      <c r="E11" s="415">
        <v>21.077508009999999</v>
      </c>
      <c r="F11" s="399">
        <v>1563485.388</v>
      </c>
      <c r="G11" s="395">
        <v>403106.9522</v>
      </c>
      <c r="H11" s="415">
        <v>25.7825852</v>
      </c>
      <c r="I11" s="395">
        <v>172702.00870000001</v>
      </c>
      <c r="J11" s="415">
        <v>100</v>
      </c>
      <c r="K11" s="395">
        <v>402766.24160000001</v>
      </c>
      <c r="L11" s="401">
        <v>100</v>
      </c>
      <c r="M11" s="395">
        <v>173.97422</v>
      </c>
      <c r="N11" s="407">
        <v>0.100736651</v>
      </c>
      <c r="O11" s="395">
        <v>88713.33</v>
      </c>
      <c r="P11" s="395">
        <v>403106.9522</v>
      </c>
      <c r="Q11" s="395">
        <v>720.03</v>
      </c>
    </row>
    <row r="12" spans="1:17" s="152" customFormat="1">
      <c r="A12" s="333">
        <v>45231</v>
      </c>
      <c r="B12" s="334">
        <v>4623.82672</v>
      </c>
      <c r="C12" s="334">
        <v>800228.62179999996</v>
      </c>
      <c r="D12" s="334">
        <v>179633.6324</v>
      </c>
      <c r="E12" s="415">
        <v>22.447788989999999</v>
      </c>
      <c r="F12" s="414">
        <v>1480889.4890000001</v>
      </c>
      <c r="G12" s="414">
        <v>372603.24599999998</v>
      </c>
      <c r="H12" s="415">
        <v>25.160773219999999</v>
      </c>
      <c r="I12" s="414">
        <v>179218.52050000001</v>
      </c>
      <c r="J12" s="415">
        <v>100</v>
      </c>
      <c r="K12" s="414">
        <v>372425.77220000001</v>
      </c>
      <c r="L12" s="415">
        <v>100</v>
      </c>
      <c r="M12" s="414">
        <v>415.11201</v>
      </c>
      <c r="N12" s="407">
        <v>0.23162338900000001</v>
      </c>
      <c r="O12" s="414">
        <v>71039.509999999995</v>
      </c>
      <c r="P12" s="414">
        <v>372603.24599999998</v>
      </c>
      <c r="Q12" s="414">
        <v>732.34</v>
      </c>
    </row>
    <row r="13" spans="1:17" s="152" customFormat="1">
      <c r="A13" s="333">
        <v>45261</v>
      </c>
      <c r="B13" s="334">
        <v>7203.5919999999996</v>
      </c>
      <c r="C13" s="334">
        <v>1234198.2930000001</v>
      </c>
      <c r="D13" s="334">
        <v>254241.95939999999</v>
      </c>
      <c r="E13" s="415">
        <v>20.59976593</v>
      </c>
      <c r="F13" s="414">
        <v>2373878.4739999999</v>
      </c>
      <c r="G13" s="414">
        <v>602710.75020000001</v>
      </c>
      <c r="H13" s="415">
        <v>25.389284109999998</v>
      </c>
      <c r="I13" s="414">
        <v>254012.80160000001</v>
      </c>
      <c r="J13" s="415">
        <v>100</v>
      </c>
      <c r="K13" s="414">
        <v>602235.65229999996</v>
      </c>
      <c r="L13" s="415">
        <v>100</v>
      </c>
      <c r="M13" s="414">
        <v>229.15806000000001</v>
      </c>
      <c r="N13" s="407">
        <v>9.0215162000000002E-2</v>
      </c>
      <c r="O13" s="414">
        <v>153618.69</v>
      </c>
      <c r="P13" s="414">
        <v>602710.75020000001</v>
      </c>
      <c r="Q13" s="414">
        <v>742.39</v>
      </c>
    </row>
    <row r="14" spans="1:17" s="152" customFormat="1">
      <c r="A14" s="333">
        <v>45292</v>
      </c>
      <c r="B14" s="334">
        <v>9242.9508100000003</v>
      </c>
      <c r="C14" s="334">
        <v>1648961.7660000001</v>
      </c>
      <c r="D14" s="334">
        <v>279719.47899999999</v>
      </c>
      <c r="E14" s="415">
        <v>16.963369610000001</v>
      </c>
      <c r="F14" s="414">
        <v>2681501.89</v>
      </c>
      <c r="G14" s="414">
        <v>629126.95799999998</v>
      </c>
      <c r="H14" s="415">
        <v>23.46173838</v>
      </c>
      <c r="I14" s="414">
        <v>279286.1544</v>
      </c>
      <c r="J14" s="415">
        <v>100</v>
      </c>
      <c r="K14" s="414">
        <v>627532.8763</v>
      </c>
      <c r="L14" s="415">
        <v>100</v>
      </c>
      <c r="M14" s="414">
        <v>433.32465000000002</v>
      </c>
      <c r="N14" s="407">
        <v>0.15515436199999999</v>
      </c>
      <c r="O14" s="414">
        <v>140332.07</v>
      </c>
      <c r="P14" s="414">
        <v>629126.95799999998</v>
      </c>
      <c r="Q14" s="414">
        <v>749.7</v>
      </c>
    </row>
    <row r="15" spans="1:17" s="152" customFormat="1">
      <c r="A15" s="333">
        <v>45323</v>
      </c>
      <c r="B15" s="1363">
        <v>9791.7671499999997</v>
      </c>
      <c r="C15" s="1360">
        <v>1426802.9010000001</v>
      </c>
      <c r="D15" s="1360">
        <v>257296.5937</v>
      </c>
      <c r="E15" s="1364">
        <v>18.033085969999998</v>
      </c>
      <c r="F15" s="1365">
        <v>2645388.764</v>
      </c>
      <c r="G15" s="1360">
        <v>610557.87100000004</v>
      </c>
      <c r="H15" s="1364">
        <v>23.080081060000001</v>
      </c>
      <c r="I15" s="1360">
        <v>257104.23730000001</v>
      </c>
      <c r="J15" s="1364">
        <v>100</v>
      </c>
      <c r="K15" s="1360">
        <v>610215.22660000005</v>
      </c>
      <c r="L15" s="1361">
        <v>100</v>
      </c>
      <c r="M15" s="1360">
        <v>192.35679999999999</v>
      </c>
      <c r="N15" s="1362">
        <v>7.4816658999999994E-2</v>
      </c>
      <c r="O15" s="1360">
        <v>130784.23</v>
      </c>
      <c r="P15" s="1360">
        <v>610557.87100000004</v>
      </c>
      <c r="Q15" s="1360">
        <v>756.4</v>
      </c>
    </row>
    <row r="16" spans="1:17" s="152" customFormat="1">
      <c r="A16" s="333">
        <v>45352</v>
      </c>
      <c r="B16" s="334"/>
      <c r="C16" s="334"/>
      <c r="D16" s="334"/>
      <c r="E16" s="334"/>
      <c r="F16" s="335"/>
      <c r="G16" s="335"/>
      <c r="H16" s="336"/>
      <c r="I16" s="336"/>
      <c r="J16" s="607"/>
      <c r="K16" s="607"/>
      <c r="L16" s="607"/>
      <c r="M16" s="607"/>
      <c r="N16" s="607"/>
      <c r="O16" s="607"/>
      <c r="P16" s="607"/>
      <c r="Q16" s="607"/>
    </row>
    <row r="17" spans="1:17" s="152" customFormat="1">
      <c r="A17" s="225"/>
      <c r="B17" s="227"/>
      <c r="C17" s="228"/>
      <c r="D17" s="228"/>
      <c r="E17" s="241"/>
      <c r="F17" s="228"/>
      <c r="G17" s="228"/>
      <c r="H17" s="241"/>
      <c r="I17" s="228"/>
      <c r="J17" s="242"/>
      <c r="K17" s="228"/>
      <c r="L17" s="241"/>
      <c r="M17" s="227"/>
      <c r="N17" s="254"/>
      <c r="O17" s="416"/>
      <c r="P17" s="228"/>
      <c r="Q17" s="226"/>
    </row>
    <row r="18" spans="1:17" s="152" customFormat="1">
      <c r="A18" s="1589" t="s">
        <v>541</v>
      </c>
      <c r="B18" s="1589"/>
      <c r="C18" s="1589"/>
      <c r="D18" s="1589"/>
      <c r="E18" s="1589"/>
      <c r="F18" s="1589"/>
      <c r="G18" s="1589"/>
    </row>
    <row r="19" spans="1:17" s="152" customFormat="1">
      <c r="A19" s="1589" t="s">
        <v>1309</v>
      </c>
      <c r="B19" s="1589"/>
      <c r="C19" s="1589"/>
      <c r="D19" s="1589"/>
      <c r="E19" s="1589"/>
      <c r="F19" s="1589"/>
      <c r="G19" s="1589"/>
    </row>
    <row r="20" spans="1:17" s="152" customFormat="1">
      <c r="A20" s="1589" t="s">
        <v>298</v>
      </c>
      <c r="B20" s="1589"/>
      <c r="C20" s="1589"/>
      <c r="D20" s="1589"/>
      <c r="E20" s="1589"/>
      <c r="F20" s="1589"/>
      <c r="G20" s="1589"/>
    </row>
  </sheetData>
  <mergeCells count="3">
    <mergeCell ref="A20:G20"/>
    <mergeCell ref="A18:G18"/>
    <mergeCell ref="A19:G19"/>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A18" sqref="A18:O18"/>
    </sheetView>
  </sheetViews>
  <sheetFormatPr defaultColWidth="9.140625" defaultRowHeight="15"/>
  <cols>
    <col min="1" max="1" width="14.42578125" style="151" customWidth="1"/>
    <col min="2" max="2" width="13.42578125" style="151" bestFit="1" customWidth="1"/>
    <col min="3" max="3" width="9.140625" style="151" bestFit="1" customWidth="1"/>
    <col min="4" max="4" width="9.7109375" style="151" bestFit="1" customWidth="1"/>
    <col min="5" max="5" width="16.28515625" style="151" bestFit="1" customWidth="1"/>
    <col min="6" max="6" width="11.7109375" style="151" bestFit="1" customWidth="1"/>
    <col min="7" max="7" width="11.42578125" style="151" bestFit="1" customWidth="1"/>
    <col min="8" max="8" width="14.140625" style="151" bestFit="1" customWidth="1"/>
    <col min="9" max="9" width="13.140625" style="151" bestFit="1" customWidth="1"/>
    <col min="10" max="10" width="17.28515625" style="151" bestFit="1" customWidth="1"/>
    <col min="11" max="11" width="13.140625" style="151" bestFit="1" customWidth="1"/>
    <col min="12" max="12" width="17.85546875" style="151" customWidth="1"/>
    <col min="13" max="13" width="12.85546875" style="151" bestFit="1" customWidth="1"/>
    <col min="14" max="14" width="14.42578125" style="151" bestFit="1" customWidth="1"/>
    <col min="15" max="15" width="13.5703125" style="151" bestFit="1" customWidth="1"/>
    <col min="16" max="17" width="14.5703125" style="151" bestFit="1" customWidth="1"/>
    <col min="18" max="16384" width="9.140625" style="151"/>
  </cols>
  <sheetData>
    <row r="1" spans="1:15" ht="14.25" customHeight="1">
      <c r="A1" s="256" t="s">
        <v>542</v>
      </c>
      <c r="B1" s="256"/>
      <c r="C1" s="256"/>
    </row>
    <row r="2" spans="1:15" s="152" customFormat="1" ht="71.25" customHeight="1">
      <c r="A2" s="740" t="s">
        <v>523</v>
      </c>
      <c r="B2" s="740" t="s">
        <v>524</v>
      </c>
      <c r="C2" s="740" t="s">
        <v>277</v>
      </c>
      <c r="D2" s="740" t="s">
        <v>526</v>
      </c>
      <c r="E2" s="740" t="s">
        <v>527</v>
      </c>
      <c r="F2" s="740" t="s">
        <v>301</v>
      </c>
      <c r="G2" s="740" t="s">
        <v>543</v>
      </c>
      <c r="H2" s="740" t="s">
        <v>529</v>
      </c>
      <c r="I2" s="740" t="s">
        <v>530</v>
      </c>
      <c r="J2" s="740" t="s">
        <v>531</v>
      </c>
      <c r="K2" s="740" t="s">
        <v>532</v>
      </c>
      <c r="L2" s="740" t="s">
        <v>533</v>
      </c>
      <c r="M2" s="740" t="s">
        <v>536</v>
      </c>
      <c r="N2" s="740" t="s">
        <v>537</v>
      </c>
      <c r="O2" s="740" t="s">
        <v>544</v>
      </c>
    </row>
    <row r="3" spans="1:15" s="152" customFormat="1" ht="18" customHeight="1">
      <c r="A3" s="764" t="s">
        <v>73</v>
      </c>
      <c r="B3" s="765" t="s">
        <v>253</v>
      </c>
      <c r="C3" s="766" t="s">
        <v>253</v>
      </c>
      <c r="D3" s="766" t="s">
        <v>253</v>
      </c>
      <c r="E3" s="767" t="s">
        <v>253</v>
      </c>
      <c r="F3" s="766" t="s">
        <v>253</v>
      </c>
      <c r="G3" s="766" t="s">
        <v>253</v>
      </c>
      <c r="H3" s="767" t="s">
        <v>253</v>
      </c>
      <c r="I3" s="766" t="s">
        <v>253</v>
      </c>
      <c r="J3" s="767" t="s">
        <v>253</v>
      </c>
      <c r="K3" s="766" t="s">
        <v>253</v>
      </c>
      <c r="L3" s="765" t="s">
        <v>253</v>
      </c>
      <c r="M3" s="766" t="s">
        <v>253</v>
      </c>
      <c r="N3" s="766" t="s">
        <v>253</v>
      </c>
      <c r="O3" s="766" t="s">
        <v>253</v>
      </c>
    </row>
    <row r="4" spans="1:15" s="152" customFormat="1" ht="18" customHeight="1">
      <c r="A4" s="768" t="s">
        <v>74</v>
      </c>
      <c r="B4" s="765" t="s">
        <v>253</v>
      </c>
      <c r="C4" s="766" t="s">
        <v>253</v>
      </c>
      <c r="D4" s="766" t="s">
        <v>253</v>
      </c>
      <c r="E4" s="767" t="s">
        <v>253</v>
      </c>
      <c r="F4" s="766" t="s">
        <v>253</v>
      </c>
      <c r="G4" s="766" t="s">
        <v>253</v>
      </c>
      <c r="H4" s="767" t="s">
        <v>253</v>
      </c>
      <c r="I4" s="766" t="s">
        <v>253</v>
      </c>
      <c r="J4" s="767" t="s">
        <v>253</v>
      </c>
      <c r="K4" s="766" t="s">
        <v>253</v>
      </c>
      <c r="L4" s="765" t="s">
        <v>253</v>
      </c>
      <c r="M4" s="766" t="s">
        <v>253</v>
      </c>
      <c r="N4" s="766" t="s">
        <v>253</v>
      </c>
      <c r="O4" s="766" t="s">
        <v>253</v>
      </c>
    </row>
    <row r="5" spans="1:15" s="152" customFormat="1" ht="18" customHeight="1">
      <c r="A5" s="333">
        <v>45017</v>
      </c>
      <c r="B5" s="417" t="s">
        <v>253</v>
      </c>
      <c r="C5" s="418" t="s">
        <v>253</v>
      </c>
      <c r="D5" s="418" t="s">
        <v>253</v>
      </c>
      <c r="E5" s="419" t="s">
        <v>253</v>
      </c>
      <c r="F5" s="418" t="s">
        <v>253</v>
      </c>
      <c r="G5" s="418" t="s">
        <v>253</v>
      </c>
      <c r="H5" s="419" t="s">
        <v>253</v>
      </c>
      <c r="I5" s="418" t="s">
        <v>253</v>
      </c>
      <c r="J5" s="419" t="s">
        <v>253</v>
      </c>
      <c r="K5" s="418" t="s">
        <v>253</v>
      </c>
      <c r="L5" s="417" t="s">
        <v>253</v>
      </c>
      <c r="M5" s="418" t="s">
        <v>253</v>
      </c>
      <c r="N5" s="418" t="s">
        <v>253</v>
      </c>
      <c r="O5" s="418" t="s">
        <v>253</v>
      </c>
    </row>
    <row r="6" spans="1:15" s="152" customFormat="1" ht="18" customHeight="1">
      <c r="A6" s="333">
        <v>45047</v>
      </c>
      <c r="B6" s="417" t="s">
        <v>253</v>
      </c>
      <c r="C6" s="418" t="s">
        <v>253</v>
      </c>
      <c r="D6" s="418" t="s">
        <v>253</v>
      </c>
      <c r="E6" s="419" t="s">
        <v>253</v>
      </c>
      <c r="F6" s="418" t="s">
        <v>253</v>
      </c>
      <c r="G6" s="418" t="s">
        <v>253</v>
      </c>
      <c r="H6" s="419" t="s">
        <v>253</v>
      </c>
      <c r="I6" s="418" t="s">
        <v>253</v>
      </c>
      <c r="J6" s="419" t="s">
        <v>253</v>
      </c>
      <c r="K6" s="418" t="s">
        <v>253</v>
      </c>
      <c r="L6" s="417" t="s">
        <v>253</v>
      </c>
      <c r="M6" s="418" t="s">
        <v>253</v>
      </c>
      <c r="N6" s="418" t="s">
        <v>253</v>
      </c>
      <c r="O6" s="418" t="s">
        <v>253</v>
      </c>
    </row>
    <row r="7" spans="1:15" s="152" customFormat="1" ht="18" customHeight="1">
      <c r="A7" s="333">
        <v>45078</v>
      </c>
      <c r="B7" s="417" t="s">
        <v>253</v>
      </c>
      <c r="C7" s="418" t="s">
        <v>253</v>
      </c>
      <c r="D7" s="418" t="s">
        <v>253</v>
      </c>
      <c r="E7" s="419" t="s">
        <v>253</v>
      </c>
      <c r="F7" s="418" t="s">
        <v>253</v>
      </c>
      <c r="G7" s="418" t="s">
        <v>253</v>
      </c>
      <c r="H7" s="419" t="s">
        <v>253</v>
      </c>
      <c r="I7" s="418" t="s">
        <v>253</v>
      </c>
      <c r="J7" s="419" t="s">
        <v>253</v>
      </c>
      <c r="K7" s="418" t="s">
        <v>253</v>
      </c>
      <c r="L7" s="417" t="s">
        <v>253</v>
      </c>
      <c r="M7" s="418" t="s">
        <v>253</v>
      </c>
      <c r="N7" s="418" t="s">
        <v>253</v>
      </c>
      <c r="O7" s="418" t="s">
        <v>253</v>
      </c>
    </row>
    <row r="8" spans="1:15" s="152" customFormat="1" ht="18" customHeight="1">
      <c r="A8" s="333">
        <v>45108</v>
      </c>
      <c r="B8" s="417" t="s">
        <v>253</v>
      </c>
      <c r="C8" s="418" t="s">
        <v>253</v>
      </c>
      <c r="D8" s="418" t="s">
        <v>253</v>
      </c>
      <c r="E8" s="419" t="s">
        <v>253</v>
      </c>
      <c r="F8" s="418" t="s">
        <v>253</v>
      </c>
      <c r="G8" s="418" t="s">
        <v>253</v>
      </c>
      <c r="H8" s="419" t="s">
        <v>253</v>
      </c>
      <c r="I8" s="418" t="s">
        <v>253</v>
      </c>
      <c r="J8" s="419" t="s">
        <v>253</v>
      </c>
      <c r="K8" s="418" t="s">
        <v>253</v>
      </c>
      <c r="L8" s="417" t="s">
        <v>253</v>
      </c>
      <c r="M8" s="418" t="s">
        <v>253</v>
      </c>
      <c r="N8" s="418" t="s">
        <v>253</v>
      </c>
      <c r="O8" s="418" t="s">
        <v>253</v>
      </c>
    </row>
    <row r="9" spans="1:15" s="152" customFormat="1" ht="18" customHeight="1">
      <c r="A9" s="333">
        <v>45139</v>
      </c>
      <c r="B9" s="417" t="s">
        <v>253</v>
      </c>
      <c r="C9" s="418" t="s">
        <v>253</v>
      </c>
      <c r="D9" s="418" t="s">
        <v>253</v>
      </c>
      <c r="E9" s="419" t="s">
        <v>253</v>
      </c>
      <c r="F9" s="418" t="s">
        <v>253</v>
      </c>
      <c r="G9" s="418" t="s">
        <v>253</v>
      </c>
      <c r="H9" s="419" t="s">
        <v>253</v>
      </c>
      <c r="I9" s="418" t="s">
        <v>253</v>
      </c>
      <c r="J9" s="419" t="s">
        <v>253</v>
      </c>
      <c r="K9" s="418" t="s">
        <v>253</v>
      </c>
      <c r="L9" s="417" t="s">
        <v>253</v>
      </c>
      <c r="M9" s="418" t="s">
        <v>253</v>
      </c>
      <c r="N9" s="418" t="s">
        <v>253</v>
      </c>
      <c r="O9" s="418" t="s">
        <v>253</v>
      </c>
    </row>
    <row r="10" spans="1:15" s="152" customFormat="1" ht="17.25" customHeight="1">
      <c r="A10" s="333">
        <v>45170</v>
      </c>
      <c r="B10" s="417" t="s">
        <v>253</v>
      </c>
      <c r="C10" s="418" t="s">
        <v>253</v>
      </c>
      <c r="D10" s="418" t="s">
        <v>253</v>
      </c>
      <c r="E10" s="419" t="s">
        <v>253</v>
      </c>
      <c r="F10" s="418" t="s">
        <v>253</v>
      </c>
      <c r="G10" s="418" t="s">
        <v>253</v>
      </c>
      <c r="H10" s="419" t="s">
        <v>253</v>
      </c>
      <c r="I10" s="418" t="s">
        <v>253</v>
      </c>
      <c r="J10" s="419" t="s">
        <v>253</v>
      </c>
      <c r="K10" s="418" t="s">
        <v>253</v>
      </c>
      <c r="L10" s="417" t="s">
        <v>253</v>
      </c>
      <c r="M10" s="418" t="s">
        <v>253</v>
      </c>
      <c r="N10" s="418" t="s">
        <v>253</v>
      </c>
      <c r="O10" s="418" t="s">
        <v>253</v>
      </c>
    </row>
    <row r="11" spans="1:15" s="152" customFormat="1">
      <c r="A11" s="333">
        <v>45200</v>
      </c>
      <c r="B11" s="417" t="s">
        <v>253</v>
      </c>
      <c r="C11" s="418" t="s">
        <v>253</v>
      </c>
      <c r="D11" s="418" t="s">
        <v>253</v>
      </c>
      <c r="E11" s="419" t="s">
        <v>253</v>
      </c>
      <c r="F11" s="418" t="s">
        <v>253</v>
      </c>
      <c r="G11" s="418" t="s">
        <v>253</v>
      </c>
      <c r="H11" s="419" t="s">
        <v>253</v>
      </c>
      <c r="I11" s="418" t="s">
        <v>253</v>
      </c>
      <c r="J11" s="419" t="s">
        <v>253</v>
      </c>
      <c r="K11" s="418" t="s">
        <v>253</v>
      </c>
      <c r="L11" s="417" t="s">
        <v>253</v>
      </c>
      <c r="M11" s="418" t="s">
        <v>253</v>
      </c>
      <c r="N11" s="418" t="s">
        <v>253</v>
      </c>
      <c r="O11" s="418" t="s">
        <v>253</v>
      </c>
    </row>
    <row r="12" spans="1:15" s="152" customFormat="1">
      <c r="A12" s="333">
        <v>45231</v>
      </c>
      <c r="B12" s="334" t="s">
        <v>253</v>
      </c>
      <c r="C12" s="334" t="s">
        <v>253</v>
      </c>
      <c r="D12" s="334" t="s">
        <v>253</v>
      </c>
      <c r="E12" s="334" t="s">
        <v>253</v>
      </c>
      <c r="F12" s="335" t="s">
        <v>253</v>
      </c>
      <c r="G12" s="335" t="s">
        <v>253</v>
      </c>
      <c r="H12" s="336" t="s">
        <v>253</v>
      </c>
      <c r="I12" s="336" t="s">
        <v>253</v>
      </c>
      <c r="J12" s="336" t="s">
        <v>253</v>
      </c>
      <c r="K12" s="336" t="s">
        <v>253</v>
      </c>
      <c r="L12" s="336" t="s">
        <v>253</v>
      </c>
      <c r="M12" s="336" t="s">
        <v>253</v>
      </c>
      <c r="N12" s="336" t="s">
        <v>253</v>
      </c>
      <c r="O12" s="336" t="s">
        <v>253</v>
      </c>
    </row>
    <row r="13" spans="1:15" s="152" customFormat="1">
      <c r="A13" s="333">
        <v>45261</v>
      </c>
      <c r="B13" s="334" t="s">
        <v>253</v>
      </c>
      <c r="C13" s="334" t="s">
        <v>253</v>
      </c>
      <c r="D13" s="334" t="s">
        <v>253</v>
      </c>
      <c r="E13" s="334" t="s">
        <v>253</v>
      </c>
      <c r="F13" s="335" t="s">
        <v>253</v>
      </c>
      <c r="G13" s="335" t="s">
        <v>253</v>
      </c>
      <c r="H13" s="334" t="s">
        <v>253</v>
      </c>
      <c r="I13" s="334" t="s">
        <v>253</v>
      </c>
      <c r="J13" s="334" t="s">
        <v>253</v>
      </c>
      <c r="K13" s="334" t="s">
        <v>253</v>
      </c>
      <c r="L13" s="335" t="s">
        <v>253</v>
      </c>
      <c r="M13" s="335" t="s">
        <v>253</v>
      </c>
      <c r="N13" s="334" t="s">
        <v>253</v>
      </c>
      <c r="O13" s="334" t="s">
        <v>253</v>
      </c>
    </row>
    <row r="14" spans="1:15" s="152" customFormat="1">
      <c r="A14" s="333">
        <v>45292</v>
      </c>
      <c r="B14" s="1366" t="s">
        <v>253</v>
      </c>
      <c r="C14" s="1366" t="s">
        <v>253</v>
      </c>
      <c r="D14" s="1366" t="s">
        <v>253</v>
      </c>
      <c r="E14" s="1366" t="s">
        <v>253</v>
      </c>
      <c r="F14" s="1367" t="s">
        <v>253</v>
      </c>
      <c r="G14" s="1367" t="s">
        <v>253</v>
      </c>
      <c r="H14" s="1368" t="s">
        <v>253</v>
      </c>
      <c r="I14" s="1368" t="s">
        <v>253</v>
      </c>
      <c r="J14" s="1366" t="s">
        <v>253</v>
      </c>
      <c r="K14" s="1366" t="s">
        <v>253</v>
      </c>
      <c r="L14" s="1367" t="s">
        <v>253</v>
      </c>
      <c r="M14" s="1367" t="s">
        <v>253</v>
      </c>
      <c r="N14" s="1366" t="s">
        <v>253</v>
      </c>
      <c r="O14" s="1366" t="s">
        <v>253</v>
      </c>
    </row>
    <row r="15" spans="1:15" s="152" customFormat="1">
      <c r="A15" s="333">
        <v>45323</v>
      </c>
      <c r="B15" s="1369" t="s">
        <v>253</v>
      </c>
      <c r="C15" s="1369" t="s">
        <v>253</v>
      </c>
      <c r="D15" s="1369" t="s">
        <v>253</v>
      </c>
      <c r="E15" s="1369" t="s">
        <v>253</v>
      </c>
      <c r="F15" s="1370" t="s">
        <v>253</v>
      </c>
      <c r="G15" s="1370" t="s">
        <v>253</v>
      </c>
      <c r="H15" s="1371" t="s">
        <v>253</v>
      </c>
      <c r="I15" s="1371" t="s">
        <v>253</v>
      </c>
      <c r="J15" s="1369" t="s">
        <v>253</v>
      </c>
      <c r="K15" s="1369" t="s">
        <v>253</v>
      </c>
      <c r="L15" s="1370" t="s">
        <v>253</v>
      </c>
      <c r="M15" s="1370" t="s">
        <v>253</v>
      </c>
      <c r="N15" s="1369" t="s">
        <v>253</v>
      </c>
      <c r="O15" s="1369" t="s">
        <v>253</v>
      </c>
    </row>
    <row r="16" spans="1:15" s="152" customFormat="1">
      <c r="A16" s="333">
        <v>45352</v>
      </c>
      <c r="B16" s="334"/>
      <c r="C16" s="334"/>
      <c r="D16" s="334"/>
      <c r="E16" s="334"/>
      <c r="F16" s="335"/>
      <c r="G16" s="335"/>
      <c r="H16" s="336"/>
      <c r="I16" s="336"/>
      <c r="J16" s="607"/>
      <c r="K16" s="607"/>
      <c r="L16" s="607"/>
      <c r="M16" s="607"/>
      <c r="N16" s="607"/>
      <c r="O16" s="607"/>
    </row>
    <row r="17" spans="1:15" s="152" customFormat="1">
      <c r="A17" s="225"/>
      <c r="B17" s="257"/>
      <c r="C17" s="258"/>
      <c r="D17" s="258"/>
      <c r="E17" s="259"/>
      <c r="F17" s="258"/>
      <c r="G17" s="258"/>
      <c r="H17" s="259"/>
      <c r="I17" s="258"/>
      <c r="J17" s="259"/>
      <c r="K17" s="258"/>
      <c r="L17" s="257"/>
      <c r="M17" s="258"/>
      <c r="N17" s="258"/>
      <c r="O17" s="258"/>
    </row>
    <row r="18" spans="1:15" s="152" customFormat="1" ht="15" customHeight="1">
      <c r="A18" s="1652" t="s">
        <v>1309</v>
      </c>
      <c r="B18" s="1652"/>
      <c r="C18" s="1652"/>
      <c r="D18" s="1652"/>
      <c r="E18" s="1652"/>
      <c r="F18" s="1652"/>
      <c r="G18" s="1652"/>
      <c r="H18" s="1652"/>
      <c r="I18" s="1652"/>
      <c r="J18" s="1652"/>
      <c r="K18" s="1652"/>
      <c r="L18" s="1652"/>
      <c r="M18" s="1652"/>
      <c r="N18" s="1652"/>
      <c r="O18" s="1652"/>
    </row>
    <row r="19" spans="1:15" s="152" customFormat="1">
      <c r="A19" s="1652" t="s">
        <v>308</v>
      </c>
      <c r="B19" s="1652"/>
      <c r="C19" s="1652"/>
      <c r="D19" s="1652"/>
      <c r="E19" s="1652"/>
      <c r="F19" s="1652"/>
      <c r="G19" s="1652"/>
      <c r="H19" s="1652"/>
      <c r="I19" s="1652"/>
      <c r="J19" s="1652"/>
      <c r="K19" s="1652"/>
      <c r="L19" s="1652"/>
      <c r="M19" s="1652"/>
      <c r="N19" s="1652"/>
      <c r="O19" s="1652"/>
    </row>
    <row r="20" spans="1:15">
      <c r="A20" s="152"/>
      <c r="B20" s="152"/>
      <c r="C20" s="152"/>
      <c r="D20" s="152"/>
      <c r="E20" s="152"/>
      <c r="F20" s="152"/>
      <c r="G20" s="152"/>
      <c r="H20" s="152"/>
      <c r="I20" s="152"/>
      <c r="J20" s="152"/>
      <c r="K20" s="152"/>
      <c r="L20" s="152"/>
      <c r="M20" s="152"/>
      <c r="N20" s="152"/>
      <c r="O20" s="152"/>
    </row>
    <row r="21" spans="1:15">
      <c r="D21" s="151" t="s">
        <v>1209</v>
      </c>
    </row>
  </sheetData>
  <mergeCells count="2">
    <mergeCell ref="A19:O19"/>
    <mergeCell ref="A18:O18"/>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Normal="100" workbookViewId="0">
      <selection activeCell="A25" sqref="A25:J25"/>
    </sheetView>
  </sheetViews>
  <sheetFormatPr defaultColWidth="9.140625" defaultRowHeight="15"/>
  <cols>
    <col min="1" max="1" width="14.7109375" style="151" bestFit="1" customWidth="1"/>
    <col min="2" max="2" width="9.85546875" style="151" bestFit="1" customWidth="1"/>
    <col min="3" max="3" width="10.85546875" style="151" bestFit="1" customWidth="1"/>
    <col min="4" max="4" width="10" style="151" bestFit="1" customWidth="1"/>
    <col min="5" max="5" width="10.85546875" style="151" bestFit="1" customWidth="1"/>
    <col min="6" max="6" width="10" style="151" bestFit="1" customWidth="1"/>
    <col min="7" max="7" width="15.85546875" style="151" customWidth="1"/>
    <col min="8" max="8" width="14.140625" style="151" customWidth="1"/>
    <col min="9" max="9" width="13.7109375" style="151" bestFit="1" customWidth="1"/>
    <col min="10" max="10" width="15.140625" style="151" customWidth="1"/>
    <col min="11" max="11" width="13.7109375" style="151" bestFit="1" customWidth="1"/>
    <col min="12" max="12" width="11.7109375" style="151" bestFit="1" customWidth="1"/>
    <col min="13" max="13" width="9.85546875" style="151" bestFit="1" customWidth="1"/>
    <col min="14" max="14" width="10.85546875" style="151" bestFit="1" customWidth="1"/>
    <col min="15" max="15" width="14.7109375" style="151" bestFit="1" customWidth="1"/>
    <col min="16" max="16" width="12.85546875" style="151" customWidth="1"/>
    <col min="17" max="17" width="14.140625" style="151" customWidth="1"/>
    <col min="18" max="19" width="14.5703125" style="151" customWidth="1"/>
    <col min="20" max="20" width="13.85546875" style="151" customWidth="1"/>
    <col min="21" max="21" width="13.5703125" style="151" customWidth="1"/>
    <col min="22" max="22" width="12" style="151" customWidth="1"/>
    <col min="23" max="23" width="10.5703125" style="151" customWidth="1"/>
    <col min="24" max="24" width="14" style="151" bestFit="1" customWidth="1"/>
    <col min="25" max="25" width="11.28515625" style="151" bestFit="1" customWidth="1"/>
    <col min="26" max="16384" width="9.140625" style="151"/>
  </cols>
  <sheetData>
    <row r="1" spans="1:24" ht="18" customHeight="1">
      <c r="A1" s="256" t="s">
        <v>1190</v>
      </c>
      <c r="B1" s="256"/>
      <c r="C1" s="256"/>
      <c r="D1" s="256"/>
      <c r="E1" s="256"/>
      <c r="F1" s="256"/>
      <c r="G1" s="256"/>
      <c r="H1" s="256"/>
      <c r="I1" s="256"/>
      <c r="J1" s="256"/>
      <c r="K1" s="256"/>
      <c r="L1" s="256"/>
      <c r="M1" s="256"/>
      <c r="N1" s="256"/>
      <c r="O1" s="256"/>
      <c r="P1" s="256"/>
      <c r="Q1" s="256"/>
      <c r="R1" s="256"/>
    </row>
    <row r="2" spans="1:24" s="260" customFormat="1" ht="18" customHeight="1">
      <c r="A2" s="1654" t="s">
        <v>545</v>
      </c>
      <c r="B2" s="1654" t="s">
        <v>275</v>
      </c>
      <c r="C2" s="1657" t="s">
        <v>546</v>
      </c>
      <c r="D2" s="1658"/>
      <c r="E2" s="1657" t="s">
        <v>547</v>
      </c>
      <c r="F2" s="1661"/>
      <c r="G2" s="1663" t="s">
        <v>548</v>
      </c>
      <c r="H2" s="1664"/>
      <c r="I2" s="1664"/>
      <c r="J2" s="1664"/>
      <c r="K2" s="1664"/>
      <c r="L2" s="1665"/>
      <c r="M2" s="1663" t="s">
        <v>549</v>
      </c>
      <c r="N2" s="1664"/>
      <c r="O2" s="1664"/>
      <c r="P2" s="1664"/>
      <c r="Q2" s="1664"/>
      <c r="R2" s="1665"/>
      <c r="S2" s="1663" t="s">
        <v>550</v>
      </c>
      <c r="T2" s="1664"/>
      <c r="U2" s="1664"/>
      <c r="V2" s="1657" t="s">
        <v>551</v>
      </c>
      <c r="W2" s="1668"/>
    </row>
    <row r="3" spans="1:24" s="260" customFormat="1" ht="18" customHeight="1">
      <c r="A3" s="1655"/>
      <c r="B3" s="1655"/>
      <c r="C3" s="1659"/>
      <c r="D3" s="1660"/>
      <c r="E3" s="1659"/>
      <c r="F3" s="1662"/>
      <c r="G3" s="1671" t="s">
        <v>552</v>
      </c>
      <c r="H3" s="1671"/>
      <c r="I3" s="1671"/>
      <c r="J3" s="1671" t="s">
        <v>553</v>
      </c>
      <c r="K3" s="1671"/>
      <c r="L3" s="1671"/>
      <c r="M3" s="1671" t="s">
        <v>552</v>
      </c>
      <c r="N3" s="1671"/>
      <c r="O3" s="1671"/>
      <c r="P3" s="1671" t="s">
        <v>553</v>
      </c>
      <c r="Q3" s="1671"/>
      <c r="R3" s="1671"/>
      <c r="S3" s="1672" t="s">
        <v>554</v>
      </c>
      <c r="T3" s="1657" t="s">
        <v>301</v>
      </c>
      <c r="U3" s="1661"/>
      <c r="V3" s="1669"/>
      <c r="W3" s="1670"/>
    </row>
    <row r="4" spans="1:24" s="158" customFormat="1" ht="25.5" customHeight="1">
      <c r="A4" s="1655"/>
      <c r="B4" s="1655"/>
      <c r="C4" s="1653" t="s">
        <v>555</v>
      </c>
      <c r="D4" s="1654" t="s">
        <v>301</v>
      </c>
      <c r="E4" s="1653" t="s">
        <v>556</v>
      </c>
      <c r="F4" s="1654" t="s">
        <v>301</v>
      </c>
      <c r="G4" s="1653" t="s">
        <v>557</v>
      </c>
      <c r="H4" s="1666" t="s">
        <v>301</v>
      </c>
      <c r="I4" s="1667"/>
      <c r="J4" s="1653" t="s">
        <v>557</v>
      </c>
      <c r="K4" s="1666" t="s">
        <v>301</v>
      </c>
      <c r="L4" s="1667"/>
      <c r="M4" s="1653" t="s">
        <v>557</v>
      </c>
      <c r="N4" s="1666" t="s">
        <v>301</v>
      </c>
      <c r="O4" s="1667"/>
      <c r="P4" s="1653" t="s">
        <v>554</v>
      </c>
      <c r="Q4" s="1666" t="s">
        <v>301</v>
      </c>
      <c r="R4" s="1667"/>
      <c r="S4" s="1673"/>
      <c r="T4" s="1675"/>
      <c r="U4" s="1676"/>
      <c r="V4" s="1653" t="s">
        <v>558</v>
      </c>
      <c r="W4" s="1653" t="s">
        <v>265</v>
      </c>
    </row>
    <row r="5" spans="1:24" s="158" customFormat="1" ht="13.5" customHeight="1">
      <c r="A5" s="1656"/>
      <c r="B5" s="1656"/>
      <c r="C5" s="1653"/>
      <c r="D5" s="1656"/>
      <c r="E5" s="1653"/>
      <c r="F5" s="1656"/>
      <c r="G5" s="1653"/>
      <c r="H5" s="715" t="s">
        <v>559</v>
      </c>
      <c r="I5" s="715" t="s">
        <v>560</v>
      </c>
      <c r="J5" s="1653"/>
      <c r="K5" s="715" t="s">
        <v>559</v>
      </c>
      <c r="L5" s="715" t="s">
        <v>560</v>
      </c>
      <c r="M5" s="1653"/>
      <c r="N5" s="715" t="s">
        <v>559</v>
      </c>
      <c r="O5" s="715" t="s">
        <v>560</v>
      </c>
      <c r="P5" s="1653"/>
      <c r="Q5" s="715" t="s">
        <v>559</v>
      </c>
      <c r="R5" s="715" t="s">
        <v>560</v>
      </c>
      <c r="S5" s="1674"/>
      <c r="T5" s="715" t="s">
        <v>1191</v>
      </c>
      <c r="U5" s="715" t="s">
        <v>560</v>
      </c>
      <c r="V5" s="1671"/>
      <c r="W5" s="1653"/>
    </row>
    <row r="6" spans="1:24" s="158" customFormat="1">
      <c r="A6" s="420">
        <v>1</v>
      </c>
      <c r="B6" s="421">
        <v>2</v>
      </c>
      <c r="C6" s="769">
        <v>3</v>
      </c>
      <c r="D6" s="421">
        <v>4</v>
      </c>
      <c r="E6" s="421">
        <v>6</v>
      </c>
      <c r="F6" s="421">
        <v>8</v>
      </c>
      <c r="G6" s="769">
        <v>9</v>
      </c>
      <c r="H6" s="421">
        <v>10</v>
      </c>
      <c r="I6" s="769">
        <v>11</v>
      </c>
      <c r="J6" s="421">
        <v>12</v>
      </c>
      <c r="K6" s="769">
        <v>13</v>
      </c>
      <c r="L6" s="421">
        <v>14</v>
      </c>
      <c r="M6" s="769">
        <v>15</v>
      </c>
      <c r="N6" s="421">
        <v>16</v>
      </c>
      <c r="O6" s="769">
        <v>17</v>
      </c>
      <c r="P6" s="421">
        <v>18</v>
      </c>
      <c r="Q6" s="769">
        <v>19</v>
      </c>
      <c r="R6" s="421">
        <v>20</v>
      </c>
      <c r="S6" s="769">
        <v>21</v>
      </c>
      <c r="T6" s="421">
        <v>22</v>
      </c>
      <c r="U6" s="421">
        <v>24</v>
      </c>
      <c r="V6" s="769">
        <v>25</v>
      </c>
      <c r="W6" s="769">
        <v>26</v>
      </c>
    </row>
    <row r="7" spans="1:24" s="158" customFormat="1">
      <c r="A7" s="422" t="s">
        <v>73</v>
      </c>
      <c r="B7" s="770">
        <v>249</v>
      </c>
      <c r="C7" s="423">
        <v>651</v>
      </c>
      <c r="D7" s="423">
        <v>58.702923250000005</v>
      </c>
      <c r="E7" s="747">
        <v>0</v>
      </c>
      <c r="F7" s="747">
        <v>0</v>
      </c>
      <c r="G7" s="424">
        <v>250324175</v>
      </c>
      <c r="H7" s="424">
        <v>597.45505075000005</v>
      </c>
      <c r="I7" s="424">
        <v>23977300.661550745</v>
      </c>
      <c r="J7" s="424">
        <v>122260276</v>
      </c>
      <c r="K7" s="424">
        <v>282.50272100000001</v>
      </c>
      <c r="L7" s="424">
        <v>10337953.674220998</v>
      </c>
      <c r="M7" s="425">
        <v>0</v>
      </c>
      <c r="N7" s="425">
        <v>0</v>
      </c>
      <c r="O7" s="425">
        <v>0</v>
      </c>
      <c r="P7" s="425">
        <v>1</v>
      </c>
      <c r="Q7" s="425">
        <v>3.5E-4</v>
      </c>
      <c r="R7" s="426">
        <v>4.9349999999999998E-2</v>
      </c>
      <c r="S7" s="424">
        <v>372585103</v>
      </c>
      <c r="T7" s="427">
        <f>Q7+N7+K7+H7</f>
        <v>879.95812175000015</v>
      </c>
      <c r="U7" s="428">
        <f>R7+O7+L7+I7+F7+D7</f>
        <v>34315313.088045001</v>
      </c>
      <c r="V7" s="424">
        <v>15158</v>
      </c>
      <c r="W7" s="424">
        <v>1840.6592558499999</v>
      </c>
      <c r="X7" s="261"/>
    </row>
    <row r="8" spans="1:24" s="158" customFormat="1">
      <c r="A8" s="422" t="s">
        <v>561</v>
      </c>
      <c r="B8" s="750">
        <f>SUM(B9:B20)</f>
        <v>212</v>
      </c>
      <c r="C8" s="750">
        <f>SUM(C9:C20)</f>
        <v>243021</v>
      </c>
      <c r="D8" s="750">
        <f>SUM(D9:D20)</f>
        <v>17304.6964018</v>
      </c>
      <c r="E8" s="750">
        <f t="shared" ref="E8:U8" si="0">SUM(E9:E20)</f>
        <v>0</v>
      </c>
      <c r="F8" s="750">
        <f t="shared" si="0"/>
        <v>0</v>
      </c>
      <c r="G8" s="750">
        <f>SUM(G9:G20)</f>
        <v>4748936859</v>
      </c>
      <c r="H8" s="750">
        <f>SUM(H9:H20)</f>
        <v>207050.95857992503</v>
      </c>
      <c r="I8" s="750">
        <f t="shared" si="0"/>
        <v>335344575.46797991</v>
      </c>
      <c r="J8" s="750">
        <f t="shared" si="0"/>
        <v>4517859252</v>
      </c>
      <c r="K8" s="750">
        <f t="shared" si="0"/>
        <v>187591.68919072501</v>
      </c>
      <c r="L8" s="750">
        <f t="shared" si="0"/>
        <v>315528695.7636407</v>
      </c>
      <c r="M8" s="750">
        <f t="shared" si="0"/>
        <v>0</v>
      </c>
      <c r="N8" s="750">
        <f t="shared" si="0"/>
        <v>0</v>
      </c>
      <c r="O8" s="750">
        <f t="shared" si="0"/>
        <v>0</v>
      </c>
      <c r="P8" s="750">
        <f t="shared" si="0"/>
        <v>0</v>
      </c>
      <c r="Q8" s="750">
        <f t="shared" si="0"/>
        <v>0</v>
      </c>
      <c r="R8" s="750">
        <f t="shared" si="0"/>
        <v>0</v>
      </c>
      <c r="S8" s="750">
        <f>SUM(S9:S20)</f>
        <v>9267039132</v>
      </c>
      <c r="T8" s="750">
        <f t="shared" si="0"/>
        <v>411947.34417245002</v>
      </c>
      <c r="U8" s="750">
        <f t="shared" si="0"/>
        <v>650890575.9280225</v>
      </c>
      <c r="V8" s="641">
        <f>INDEX(V9:V20,COUNT(V9:V20))</f>
        <v>843433</v>
      </c>
      <c r="W8" s="641">
        <f>INDEX(W9:W20,COUNT(W9:W20))</f>
        <v>61413.041131799881</v>
      </c>
    </row>
    <row r="9" spans="1:24" s="152" customFormat="1">
      <c r="A9" s="333">
        <v>45017</v>
      </c>
      <c r="B9" s="771">
        <v>5</v>
      </c>
      <c r="C9" s="429">
        <v>4</v>
      </c>
      <c r="D9" s="429">
        <v>0.37564999999999998</v>
      </c>
      <c r="E9" s="772">
        <v>0</v>
      </c>
      <c r="F9" s="772">
        <v>0</v>
      </c>
      <c r="G9" s="429">
        <v>8</v>
      </c>
      <c r="H9" s="429">
        <v>4.3750000000000004E-3</v>
      </c>
      <c r="I9" s="429">
        <v>0.74937500000000001</v>
      </c>
      <c r="J9" s="425">
        <v>0</v>
      </c>
      <c r="K9" s="425">
        <v>0</v>
      </c>
      <c r="L9" s="425">
        <v>0</v>
      </c>
      <c r="M9" s="425">
        <v>0</v>
      </c>
      <c r="N9" s="425">
        <v>0</v>
      </c>
      <c r="O9" s="425">
        <v>0</v>
      </c>
      <c r="P9" s="425">
        <v>0</v>
      </c>
      <c r="Q9" s="425">
        <v>0</v>
      </c>
      <c r="R9" s="426">
        <v>0</v>
      </c>
      <c r="S9" s="429">
        <v>12</v>
      </c>
      <c r="T9" s="430">
        <v>0.380025</v>
      </c>
      <c r="U9" s="430">
        <v>1.1250249999999999</v>
      </c>
      <c r="V9" s="425">
        <v>0</v>
      </c>
      <c r="W9" s="425">
        <v>0</v>
      </c>
    </row>
    <row r="10" spans="1:24" s="152" customFormat="1">
      <c r="A10" s="333">
        <v>45047</v>
      </c>
      <c r="B10" s="449">
        <v>19</v>
      </c>
      <c r="C10" s="429">
        <v>4125</v>
      </c>
      <c r="D10" s="429">
        <v>258.22933174999997</v>
      </c>
      <c r="E10" s="772">
        <v>0</v>
      </c>
      <c r="F10" s="772">
        <v>0</v>
      </c>
      <c r="G10" s="429">
        <v>240516</v>
      </c>
      <c r="H10" s="429">
        <v>22.856285100000001</v>
      </c>
      <c r="I10" s="429">
        <v>15033.2670351</v>
      </c>
      <c r="J10" s="429">
        <v>111042</v>
      </c>
      <c r="K10" s="429">
        <v>5.2585880249999999</v>
      </c>
      <c r="L10" s="429">
        <v>6898.8190380249998</v>
      </c>
      <c r="M10" s="425">
        <v>0</v>
      </c>
      <c r="N10" s="425">
        <v>0</v>
      </c>
      <c r="O10" s="425">
        <v>0</v>
      </c>
      <c r="P10" s="425">
        <v>0</v>
      </c>
      <c r="Q10" s="425">
        <v>0</v>
      </c>
      <c r="R10" s="426">
        <v>0</v>
      </c>
      <c r="S10" s="429">
        <v>355683</v>
      </c>
      <c r="T10" s="430">
        <v>286.344204875</v>
      </c>
      <c r="U10" s="430">
        <v>22190.315404875</v>
      </c>
      <c r="V10" s="429">
        <v>2384</v>
      </c>
      <c r="W10" s="429">
        <v>149.29142016000014</v>
      </c>
    </row>
    <row r="11" spans="1:24" s="152" customFormat="1">
      <c r="A11" s="333">
        <v>45078</v>
      </c>
      <c r="B11" s="449">
        <v>21</v>
      </c>
      <c r="C11" s="429">
        <v>12197</v>
      </c>
      <c r="D11" s="429">
        <v>770.8637086</v>
      </c>
      <c r="E11" s="772">
        <v>0</v>
      </c>
      <c r="F11" s="772">
        <v>0</v>
      </c>
      <c r="G11" s="429">
        <v>17050864</v>
      </c>
      <c r="H11" s="429">
        <v>865.79411615000004</v>
      </c>
      <c r="I11" s="429">
        <v>1088483.6542161501</v>
      </c>
      <c r="J11" s="429">
        <v>15872214</v>
      </c>
      <c r="K11" s="429">
        <v>697.40434740000001</v>
      </c>
      <c r="L11" s="429">
        <v>1006993.8518974</v>
      </c>
      <c r="M11" s="425">
        <v>0</v>
      </c>
      <c r="N11" s="425">
        <v>0</v>
      </c>
      <c r="O11" s="425">
        <v>0</v>
      </c>
      <c r="P11" s="425">
        <v>0</v>
      </c>
      <c r="Q11" s="425">
        <v>0</v>
      </c>
      <c r="R11" s="426">
        <v>0</v>
      </c>
      <c r="S11" s="429">
        <v>32935275</v>
      </c>
      <c r="T11" s="430">
        <v>2334.0621721500002</v>
      </c>
      <c r="U11" s="430">
        <v>2096248.3698221501</v>
      </c>
      <c r="V11" s="429">
        <v>501972</v>
      </c>
      <c r="W11" s="429">
        <v>32487.45661506911</v>
      </c>
    </row>
    <row r="12" spans="1:24" s="152" customFormat="1">
      <c r="A12" s="333">
        <v>45108</v>
      </c>
      <c r="B12" s="773">
        <v>21</v>
      </c>
      <c r="C12" s="774">
        <v>15512</v>
      </c>
      <c r="D12" s="774">
        <v>1029.4874264749999</v>
      </c>
      <c r="E12" s="775">
        <v>0</v>
      </c>
      <c r="F12" s="775">
        <v>0</v>
      </c>
      <c r="G12" s="774">
        <v>72310427</v>
      </c>
      <c r="H12" s="774">
        <v>3164.2145798500001</v>
      </c>
      <c r="I12" s="774">
        <v>4804591.1232298501</v>
      </c>
      <c r="J12" s="774">
        <v>65885003</v>
      </c>
      <c r="K12" s="774">
        <v>3172.40168825</v>
      </c>
      <c r="L12" s="774">
        <v>4345504.1590382503</v>
      </c>
      <c r="M12" s="776">
        <v>0</v>
      </c>
      <c r="N12" s="776">
        <v>0</v>
      </c>
      <c r="O12" s="776">
        <v>0</v>
      </c>
      <c r="P12" s="776">
        <v>0</v>
      </c>
      <c r="Q12" s="776">
        <v>0</v>
      </c>
      <c r="R12" s="777">
        <v>0</v>
      </c>
      <c r="S12" s="774">
        <v>138210942</v>
      </c>
      <c r="T12" s="430">
        <v>7366.1036945750002</v>
      </c>
      <c r="U12" s="430">
        <v>9151124.7696945742</v>
      </c>
      <c r="V12" s="774">
        <v>14482</v>
      </c>
      <c r="W12" s="774">
        <v>963.45371694002301</v>
      </c>
    </row>
    <row r="13" spans="1:24" s="152" customFormat="1">
      <c r="A13" s="333">
        <v>45139</v>
      </c>
      <c r="B13" s="449">
        <v>22</v>
      </c>
      <c r="C13" s="429">
        <v>17848</v>
      </c>
      <c r="D13" s="429">
        <v>1166.6175724</v>
      </c>
      <c r="E13" s="395">
        <v>0</v>
      </c>
      <c r="F13" s="395">
        <v>0</v>
      </c>
      <c r="G13" s="429">
        <v>175596801</v>
      </c>
      <c r="H13" s="429">
        <v>6644.2128338250004</v>
      </c>
      <c r="I13" s="429">
        <v>11493437.782083824</v>
      </c>
      <c r="J13" s="429">
        <v>180493596</v>
      </c>
      <c r="K13" s="429">
        <v>6914.8892674500003</v>
      </c>
      <c r="L13" s="429">
        <v>11729760.02506745</v>
      </c>
      <c r="M13" s="425">
        <v>0</v>
      </c>
      <c r="N13" s="425">
        <v>0</v>
      </c>
      <c r="O13" s="425">
        <v>0</v>
      </c>
      <c r="P13" s="425">
        <v>0</v>
      </c>
      <c r="Q13" s="776">
        <v>0</v>
      </c>
      <c r="R13" s="426">
        <v>0</v>
      </c>
      <c r="S13" s="429">
        <v>356108245</v>
      </c>
      <c r="T13" s="430">
        <v>14725.719673674999</v>
      </c>
      <c r="U13" s="430">
        <v>23224364.424723674</v>
      </c>
      <c r="V13" s="429">
        <v>253184</v>
      </c>
      <c r="W13" s="429">
        <v>16414.275709439957</v>
      </c>
    </row>
    <row r="14" spans="1:24" s="152" customFormat="1">
      <c r="A14" s="333">
        <v>45170</v>
      </c>
      <c r="B14" s="449">
        <v>20</v>
      </c>
      <c r="C14" s="429">
        <v>18396</v>
      </c>
      <c r="D14" s="429">
        <v>1218.9484127000001</v>
      </c>
      <c r="E14" s="395">
        <v>0</v>
      </c>
      <c r="F14" s="395">
        <v>0</v>
      </c>
      <c r="G14" s="429">
        <v>407979406</v>
      </c>
      <c r="H14" s="429">
        <v>15598.725790774999</v>
      </c>
      <c r="I14" s="429">
        <v>27179433.226540815</v>
      </c>
      <c r="J14" s="429">
        <v>388188866</v>
      </c>
      <c r="K14" s="429">
        <v>12916.220441874997</v>
      </c>
      <c r="L14" s="429">
        <v>25669330.053241905</v>
      </c>
      <c r="M14" s="425">
        <v>0</v>
      </c>
      <c r="N14" s="425">
        <v>0</v>
      </c>
      <c r="O14" s="425">
        <v>0</v>
      </c>
      <c r="P14" s="425">
        <v>0</v>
      </c>
      <c r="Q14" s="425">
        <v>0</v>
      </c>
      <c r="R14" s="426">
        <v>0</v>
      </c>
      <c r="S14" s="429">
        <v>796186668</v>
      </c>
      <c r="T14" s="430">
        <v>29733.894645350007</v>
      </c>
      <c r="U14" s="430">
        <v>52849982.228195347</v>
      </c>
      <c r="V14" s="429">
        <v>3016327</v>
      </c>
      <c r="W14" s="429">
        <v>198560.01045006557</v>
      </c>
    </row>
    <row r="15" spans="1:24" s="152" customFormat="1">
      <c r="A15" s="333">
        <v>45200</v>
      </c>
      <c r="B15" s="449">
        <v>20</v>
      </c>
      <c r="C15" s="429">
        <v>17396</v>
      </c>
      <c r="D15" s="429">
        <v>1136.502568075</v>
      </c>
      <c r="E15" s="395">
        <v>0</v>
      </c>
      <c r="F15" s="395">
        <v>0</v>
      </c>
      <c r="G15" s="429">
        <v>517267349</v>
      </c>
      <c r="H15" s="429">
        <v>19995.656909900001</v>
      </c>
      <c r="I15" s="429">
        <v>33934959.313609853</v>
      </c>
      <c r="J15" s="429">
        <v>487196588</v>
      </c>
      <c r="K15" s="429">
        <v>17058.437568275</v>
      </c>
      <c r="L15" s="429">
        <v>31723609.533218231</v>
      </c>
      <c r="M15" s="425">
        <v>0</v>
      </c>
      <c r="N15" s="425">
        <v>0</v>
      </c>
      <c r="O15" s="425">
        <v>0</v>
      </c>
      <c r="P15" s="425">
        <v>0</v>
      </c>
      <c r="Q15" s="425">
        <v>0</v>
      </c>
      <c r="R15" s="425">
        <v>0</v>
      </c>
      <c r="S15" s="429">
        <v>1004481333</v>
      </c>
      <c r="T15" s="430">
        <v>38190.597046249997</v>
      </c>
      <c r="U15" s="430">
        <v>65659705.349396043</v>
      </c>
      <c r="V15" s="429">
        <v>128182</v>
      </c>
      <c r="W15" s="429">
        <v>8197.0468488600018</v>
      </c>
    </row>
    <row r="16" spans="1:24" s="152" customFormat="1">
      <c r="A16" s="333">
        <v>45231</v>
      </c>
      <c r="B16" s="334">
        <v>21</v>
      </c>
      <c r="C16" s="334">
        <v>15488</v>
      </c>
      <c r="D16" s="334">
        <v>1044.7130435500001</v>
      </c>
      <c r="E16" s="334">
        <v>0</v>
      </c>
      <c r="F16" s="335">
        <v>0</v>
      </c>
      <c r="G16" s="429">
        <v>572547062</v>
      </c>
      <c r="H16" s="336">
        <v>19801.105466600002</v>
      </c>
      <c r="I16" s="336">
        <v>37772661.259066537</v>
      </c>
      <c r="J16" s="429">
        <v>551828650</v>
      </c>
      <c r="K16" s="429">
        <v>18108.999513499999</v>
      </c>
      <c r="L16" s="429">
        <v>36130916.785563521</v>
      </c>
      <c r="M16" s="607">
        <v>0</v>
      </c>
      <c r="N16" s="425">
        <v>0</v>
      </c>
      <c r="O16" s="607">
        <v>0</v>
      </c>
      <c r="P16" s="607">
        <v>0</v>
      </c>
      <c r="Q16" s="425">
        <v>0</v>
      </c>
      <c r="R16" s="607">
        <v>0</v>
      </c>
      <c r="S16" s="429">
        <v>1124391200</v>
      </c>
      <c r="T16" s="430">
        <v>38954.818023649997</v>
      </c>
      <c r="U16" s="430">
        <v>73904622.757673681</v>
      </c>
      <c r="V16" s="429">
        <v>803058</v>
      </c>
      <c r="W16" s="429">
        <v>53956.632042728561</v>
      </c>
    </row>
    <row r="17" spans="1:23" s="152" customFormat="1">
      <c r="A17" s="333">
        <v>45261</v>
      </c>
      <c r="B17" s="334">
        <v>20</v>
      </c>
      <c r="C17" s="334">
        <v>41486</v>
      </c>
      <c r="D17" s="334">
        <v>3098.1596797000002</v>
      </c>
      <c r="E17" s="334">
        <v>0</v>
      </c>
      <c r="F17" s="335">
        <v>0</v>
      </c>
      <c r="G17" s="429">
        <v>1017460286</v>
      </c>
      <c r="H17" s="336">
        <v>44600.223881525002</v>
      </c>
      <c r="I17" s="336">
        <v>73159024.439431518</v>
      </c>
      <c r="J17" s="429">
        <v>971585135</v>
      </c>
      <c r="K17" s="429">
        <v>36026.954979850001</v>
      </c>
      <c r="L17" s="429">
        <v>69119991.708979815</v>
      </c>
      <c r="M17" s="607">
        <v>0</v>
      </c>
      <c r="N17" s="425">
        <v>0</v>
      </c>
      <c r="O17" s="607">
        <v>0</v>
      </c>
      <c r="P17" s="607">
        <v>0</v>
      </c>
      <c r="Q17" s="425">
        <v>0</v>
      </c>
      <c r="R17" s="607">
        <v>0</v>
      </c>
      <c r="S17" s="429">
        <v>1989086907</v>
      </c>
      <c r="T17" s="430">
        <v>83725.338541075005</v>
      </c>
      <c r="U17" s="430">
        <v>142282114.30809119</v>
      </c>
      <c r="V17" s="429">
        <v>157336</v>
      </c>
      <c r="W17" s="429">
        <v>12638.263180480002</v>
      </c>
    </row>
    <row r="18" spans="1:23" s="152" customFormat="1">
      <c r="A18" s="333">
        <v>45292</v>
      </c>
      <c r="B18" s="334">
        <v>22</v>
      </c>
      <c r="C18" s="334">
        <v>42799</v>
      </c>
      <c r="D18" s="334">
        <v>3235.521159975</v>
      </c>
      <c r="E18" s="334">
        <v>0</v>
      </c>
      <c r="F18" s="335">
        <v>0</v>
      </c>
      <c r="G18" s="429">
        <v>886987818</v>
      </c>
      <c r="H18" s="336">
        <v>41905.20620035001</v>
      </c>
      <c r="I18" s="336">
        <v>65750691.794800393</v>
      </c>
      <c r="J18" s="429">
        <v>828393721</v>
      </c>
      <c r="K18" s="429">
        <v>38866.422184974996</v>
      </c>
      <c r="L18" s="429">
        <v>60690539.174284995</v>
      </c>
      <c r="M18" s="607">
        <v>0</v>
      </c>
      <c r="N18" s="425">
        <v>0</v>
      </c>
      <c r="O18" s="607">
        <v>0</v>
      </c>
      <c r="P18" s="607">
        <v>0</v>
      </c>
      <c r="Q18" s="425">
        <v>0</v>
      </c>
      <c r="R18" s="607">
        <v>0</v>
      </c>
      <c r="S18" s="429">
        <v>1715424338</v>
      </c>
      <c r="T18" s="430">
        <v>84007.149545299995</v>
      </c>
      <c r="U18" s="430">
        <v>126444466.49024537</v>
      </c>
      <c r="V18" s="429">
        <v>171623</v>
      </c>
      <c r="W18" s="429">
        <v>12386.640713820054</v>
      </c>
    </row>
    <row r="19" spans="1:23" s="152" customFormat="1">
      <c r="A19" s="333">
        <v>45323</v>
      </c>
      <c r="B19" s="1372">
        <v>21</v>
      </c>
      <c r="C19" s="1372">
        <v>57770</v>
      </c>
      <c r="D19" s="1372">
        <v>4345.2778485749996</v>
      </c>
      <c r="E19" s="1372">
        <v>0</v>
      </c>
      <c r="F19" s="1373">
        <v>0</v>
      </c>
      <c r="G19" s="1376">
        <v>1081496322</v>
      </c>
      <c r="H19" s="1374">
        <v>54452.958140850002</v>
      </c>
      <c r="I19" s="1374">
        <v>80146258.858590841</v>
      </c>
      <c r="J19" s="1376">
        <v>1028304437</v>
      </c>
      <c r="K19" s="1376">
        <v>53824.700611125001</v>
      </c>
      <c r="L19" s="1376">
        <v>75105151.653311118</v>
      </c>
      <c r="M19" s="1378">
        <v>0</v>
      </c>
      <c r="N19" s="1375">
        <v>0</v>
      </c>
      <c r="O19" s="1378">
        <v>0</v>
      </c>
      <c r="P19" s="1378">
        <v>0</v>
      </c>
      <c r="Q19" s="1375">
        <v>0</v>
      </c>
      <c r="R19" s="1378">
        <v>0</v>
      </c>
      <c r="S19" s="1376">
        <v>2109858529</v>
      </c>
      <c r="T19" s="1377">
        <v>112622.93660055001</v>
      </c>
      <c r="U19" s="1377">
        <v>155255755.78975061</v>
      </c>
      <c r="V19" s="1376">
        <v>843433</v>
      </c>
      <c r="W19" s="1376">
        <v>61413.041131799881</v>
      </c>
    </row>
    <row r="20" spans="1:23" s="152" customFormat="1">
      <c r="A20" s="333">
        <v>45352</v>
      </c>
      <c r="B20" s="334"/>
      <c r="C20" s="334"/>
      <c r="D20" s="334"/>
      <c r="E20" s="334"/>
      <c r="F20" s="335"/>
      <c r="G20" s="335"/>
      <c r="H20" s="336"/>
      <c r="I20" s="336"/>
      <c r="J20" s="607"/>
      <c r="K20" s="607"/>
      <c r="L20" s="607"/>
      <c r="M20" s="607"/>
      <c r="N20" s="607"/>
      <c r="O20" s="607"/>
      <c r="P20" s="607"/>
      <c r="Q20" s="607"/>
      <c r="R20" s="607"/>
      <c r="S20" s="607"/>
      <c r="T20" s="607"/>
      <c r="U20" s="607"/>
      <c r="V20" s="607"/>
      <c r="W20" s="607"/>
    </row>
    <row r="21" spans="1:23">
      <c r="A21" s="707"/>
      <c r="B21" s="707"/>
      <c r="C21" s="707"/>
      <c r="D21" s="707"/>
      <c r="E21" s="707"/>
      <c r="F21" s="707"/>
      <c r="G21" s="707"/>
      <c r="H21" s="707"/>
      <c r="I21" s="707"/>
      <c r="J21" s="707"/>
      <c r="K21" s="707"/>
      <c r="L21" s="707"/>
      <c r="M21" s="707"/>
      <c r="N21" s="707"/>
      <c r="O21" s="707"/>
      <c r="P21" s="707"/>
      <c r="Q21" s="707"/>
      <c r="R21" s="707"/>
    </row>
    <row r="22" spans="1:23">
      <c r="A22" s="1589" t="s">
        <v>562</v>
      </c>
      <c r="B22" s="1589"/>
      <c r="C22" s="1589"/>
      <c r="D22" s="1589"/>
      <c r="E22" s="1589"/>
      <c r="F22" s="1589"/>
      <c r="G22" s="1589"/>
      <c r="H22" s="1589"/>
      <c r="I22" s="1589"/>
      <c r="J22" s="1589"/>
      <c r="K22" s="152"/>
      <c r="L22" s="152"/>
      <c r="M22" s="152"/>
      <c r="N22" s="152"/>
      <c r="O22" s="152"/>
      <c r="P22" s="152"/>
      <c r="Q22" s="152"/>
      <c r="R22" s="152"/>
      <c r="S22" s="152"/>
      <c r="T22" s="431"/>
      <c r="U22" s="431"/>
      <c r="V22" s="152"/>
      <c r="W22" s="152"/>
    </row>
    <row r="23" spans="1:23">
      <c r="A23" s="817" t="s">
        <v>563</v>
      </c>
      <c r="B23" s="817"/>
      <c r="C23" s="817"/>
      <c r="D23" s="817"/>
      <c r="E23" s="817"/>
      <c r="F23" s="817"/>
      <c r="G23" s="817"/>
      <c r="H23" s="817"/>
      <c r="I23" s="817"/>
      <c r="J23" s="817"/>
      <c r="K23" s="152"/>
      <c r="L23" s="152"/>
      <c r="M23" s="152"/>
      <c r="N23" s="152"/>
      <c r="O23" s="152"/>
      <c r="P23" s="152"/>
      <c r="Q23" s="152"/>
      <c r="R23" s="152"/>
      <c r="S23" s="152"/>
      <c r="T23" s="431"/>
      <c r="U23" s="496"/>
      <c r="V23" s="152"/>
      <c r="W23" s="152"/>
    </row>
    <row r="24" spans="1:23">
      <c r="A24" s="817" t="s">
        <v>1198</v>
      </c>
      <c r="B24" s="817"/>
      <c r="C24" s="817"/>
      <c r="D24" s="817"/>
      <c r="E24" s="817"/>
      <c r="F24" s="817"/>
      <c r="G24" s="817"/>
      <c r="H24" s="817"/>
      <c r="I24" s="817"/>
      <c r="J24" s="817"/>
      <c r="K24" s="152"/>
      <c r="L24" s="152"/>
      <c r="M24" s="152"/>
      <c r="N24" s="152"/>
      <c r="O24" s="152"/>
      <c r="P24" s="152"/>
      <c r="Q24" s="152"/>
      <c r="R24" s="152"/>
      <c r="S24" s="152"/>
      <c r="T24" s="431"/>
      <c r="U24" s="431"/>
      <c r="V24" s="152"/>
      <c r="W24" s="152"/>
    </row>
    <row r="25" spans="1:23">
      <c r="A25" s="1589" t="s">
        <v>1309</v>
      </c>
      <c r="B25" s="1589"/>
      <c r="C25" s="1589"/>
      <c r="D25" s="1589"/>
      <c r="E25" s="1589"/>
      <c r="F25" s="1589"/>
      <c r="G25" s="1589"/>
      <c r="H25" s="1589"/>
      <c r="I25" s="1589"/>
      <c r="J25" s="1589"/>
      <c r="K25" s="152"/>
      <c r="L25" s="152"/>
      <c r="M25" s="152"/>
      <c r="N25" s="152"/>
      <c r="O25" s="152"/>
      <c r="P25" s="152"/>
      <c r="Q25" s="152"/>
      <c r="R25" s="152"/>
      <c r="S25" s="152"/>
      <c r="T25" s="431"/>
      <c r="U25" s="431"/>
      <c r="V25" s="152"/>
      <c r="W25" s="152"/>
    </row>
    <row r="26" spans="1:23">
      <c r="A26" s="1589" t="s">
        <v>340</v>
      </c>
      <c r="B26" s="1589"/>
      <c r="C26" s="1589"/>
      <c r="D26" s="1589"/>
      <c r="E26" s="1589"/>
      <c r="F26" s="1589"/>
      <c r="G26" s="1589"/>
      <c r="H26" s="1589"/>
      <c r="I26" s="1589"/>
      <c r="J26" s="1589"/>
      <c r="K26" s="152"/>
      <c r="L26" s="152"/>
      <c r="M26" s="152"/>
      <c r="N26" s="152"/>
      <c r="O26" s="152"/>
      <c r="P26" s="152"/>
      <c r="Q26" s="152"/>
      <c r="R26" s="152"/>
      <c r="S26" s="152"/>
      <c r="T26" s="431"/>
      <c r="U26" s="431"/>
      <c r="V26" s="152"/>
      <c r="W26" s="152"/>
    </row>
  </sheetData>
  <mergeCells count="31">
    <mergeCell ref="J4:J5"/>
    <mergeCell ref="S2:U2"/>
    <mergeCell ref="V2:W3"/>
    <mergeCell ref="G3:I3"/>
    <mergeCell ref="J3:L3"/>
    <mergeCell ref="M3:O3"/>
    <mergeCell ref="P3:R3"/>
    <mergeCell ref="S3:S5"/>
    <mergeCell ref="T3:U4"/>
    <mergeCell ref="N4:O4"/>
    <mergeCell ref="P4:P5"/>
    <mergeCell ref="Q4:R4"/>
    <mergeCell ref="V4:V5"/>
    <mergeCell ref="W4:W5"/>
    <mergeCell ref="K4:L4"/>
    <mergeCell ref="A25:J25"/>
    <mergeCell ref="A22:J22"/>
    <mergeCell ref="A26:J26"/>
    <mergeCell ref="M4:M5"/>
    <mergeCell ref="G4:G5"/>
    <mergeCell ref="A2:A5"/>
    <mergeCell ref="B2:B5"/>
    <mergeCell ref="C2:D3"/>
    <mergeCell ref="E2:F3"/>
    <mergeCell ref="G2:L2"/>
    <mergeCell ref="M2:R2"/>
    <mergeCell ref="C4:C5"/>
    <mergeCell ref="D4:D5"/>
    <mergeCell ref="E4:E5"/>
    <mergeCell ref="F4:F5"/>
    <mergeCell ref="H4:I4"/>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Normal="100" workbookViewId="0">
      <selection activeCell="A25" sqref="A25:R25"/>
    </sheetView>
  </sheetViews>
  <sheetFormatPr defaultColWidth="9.140625" defaultRowHeight="15"/>
  <cols>
    <col min="1" max="1" width="12.28515625" style="151" bestFit="1" customWidth="1"/>
    <col min="2" max="2" width="9.28515625" style="151" bestFit="1" customWidth="1"/>
    <col min="3" max="6" width="13.7109375" style="151" bestFit="1" customWidth="1"/>
    <col min="7" max="7" width="15.5703125" style="151" customWidth="1"/>
    <col min="8" max="8" width="13.7109375" style="151" bestFit="1" customWidth="1"/>
    <col min="9" max="9" width="14.28515625" style="151" bestFit="1" customWidth="1"/>
    <col min="10" max="10" width="16.42578125" style="151" bestFit="1" customWidth="1"/>
    <col min="11" max="14" width="13.7109375" style="151" bestFit="1" customWidth="1"/>
    <col min="15" max="15" width="15.5703125" style="151" customWidth="1"/>
    <col min="16" max="18" width="13.7109375" style="151" bestFit="1" customWidth="1"/>
    <col min="19" max="19" width="14.5703125" style="151" customWidth="1"/>
    <col min="20" max="20" width="11" style="151" customWidth="1"/>
    <col min="21" max="21" width="14.140625" style="151" customWidth="1"/>
    <col min="22" max="22" width="16" style="151" bestFit="1" customWidth="1"/>
    <col min="23" max="23" width="10.42578125" style="151" customWidth="1"/>
    <col min="24" max="16384" width="9.140625" style="151"/>
  </cols>
  <sheetData>
    <row r="1" spans="1:23">
      <c r="A1" s="446" t="s">
        <v>1192</v>
      </c>
      <c r="B1" s="446"/>
      <c r="C1" s="446"/>
      <c r="D1" s="446"/>
      <c r="E1" s="446"/>
      <c r="F1" s="446"/>
      <c r="G1" s="446"/>
      <c r="H1" s="446"/>
      <c r="I1" s="446"/>
      <c r="J1" s="446"/>
      <c r="K1" s="446"/>
      <c r="L1" s="446"/>
      <c r="M1" s="446"/>
      <c r="N1" s="446"/>
    </row>
    <row r="2" spans="1:23" s="260" customFormat="1">
      <c r="A2" s="1654" t="s">
        <v>545</v>
      </c>
      <c r="B2" s="1654" t="s">
        <v>275</v>
      </c>
      <c r="C2" s="1657" t="s">
        <v>546</v>
      </c>
      <c r="D2" s="1658"/>
      <c r="E2" s="1657" t="s">
        <v>547</v>
      </c>
      <c r="F2" s="1661"/>
      <c r="G2" s="1663" t="s">
        <v>548</v>
      </c>
      <c r="H2" s="1664"/>
      <c r="I2" s="1664"/>
      <c r="J2" s="1664"/>
      <c r="K2" s="1664"/>
      <c r="L2" s="1665"/>
      <c r="M2" s="1663" t="s">
        <v>549</v>
      </c>
      <c r="N2" s="1664"/>
      <c r="O2" s="1664"/>
      <c r="P2" s="1664"/>
      <c r="Q2" s="1664"/>
      <c r="R2" s="1665"/>
      <c r="S2" s="1663" t="s">
        <v>550</v>
      </c>
      <c r="T2" s="1664"/>
      <c r="U2" s="1664"/>
      <c r="V2" s="1657" t="s">
        <v>551</v>
      </c>
      <c r="W2" s="1668"/>
    </row>
    <row r="3" spans="1:23" s="260" customFormat="1">
      <c r="A3" s="1655"/>
      <c r="B3" s="1655"/>
      <c r="C3" s="1659"/>
      <c r="D3" s="1660"/>
      <c r="E3" s="1659"/>
      <c r="F3" s="1662"/>
      <c r="G3" s="1671" t="s">
        <v>552</v>
      </c>
      <c r="H3" s="1671"/>
      <c r="I3" s="1671"/>
      <c r="J3" s="1671" t="s">
        <v>553</v>
      </c>
      <c r="K3" s="1671"/>
      <c r="L3" s="1671"/>
      <c r="M3" s="1671" t="s">
        <v>552</v>
      </c>
      <c r="N3" s="1671"/>
      <c r="O3" s="1671"/>
      <c r="P3" s="1671" t="s">
        <v>553</v>
      </c>
      <c r="Q3" s="1671"/>
      <c r="R3" s="1671"/>
      <c r="S3" s="1672" t="s">
        <v>554</v>
      </c>
      <c r="T3" s="1657" t="s">
        <v>301</v>
      </c>
      <c r="U3" s="1661"/>
      <c r="V3" s="1669"/>
      <c r="W3" s="1670"/>
    </row>
    <row r="4" spans="1:23" s="158" customFormat="1">
      <c r="A4" s="1655"/>
      <c r="B4" s="1655"/>
      <c r="C4" s="1653" t="s">
        <v>555</v>
      </c>
      <c r="D4" s="1654" t="s">
        <v>301</v>
      </c>
      <c r="E4" s="1653" t="s">
        <v>556</v>
      </c>
      <c r="F4" s="1654" t="s">
        <v>301</v>
      </c>
      <c r="G4" s="1653" t="s">
        <v>557</v>
      </c>
      <c r="H4" s="1666" t="s">
        <v>301</v>
      </c>
      <c r="I4" s="1667"/>
      <c r="J4" s="1653" t="s">
        <v>557</v>
      </c>
      <c r="K4" s="1666" t="s">
        <v>301</v>
      </c>
      <c r="L4" s="1667"/>
      <c r="M4" s="1653" t="s">
        <v>557</v>
      </c>
      <c r="N4" s="1666" t="s">
        <v>301</v>
      </c>
      <c r="O4" s="1667"/>
      <c r="P4" s="1653" t="s">
        <v>554</v>
      </c>
      <c r="Q4" s="1666" t="s">
        <v>301</v>
      </c>
      <c r="R4" s="1667"/>
      <c r="S4" s="1673"/>
      <c r="T4" s="1675"/>
      <c r="U4" s="1676"/>
      <c r="V4" s="1653" t="s">
        <v>558</v>
      </c>
      <c r="W4" s="1653" t="s">
        <v>564</v>
      </c>
    </row>
    <row r="5" spans="1:23" s="158" customFormat="1">
      <c r="A5" s="1656"/>
      <c r="B5" s="1656"/>
      <c r="C5" s="1653"/>
      <c r="D5" s="1656"/>
      <c r="E5" s="1653"/>
      <c r="F5" s="1656"/>
      <c r="G5" s="1653"/>
      <c r="H5" s="715" t="s">
        <v>559</v>
      </c>
      <c r="I5" s="715" t="s">
        <v>560</v>
      </c>
      <c r="J5" s="1653"/>
      <c r="K5" s="715" t="s">
        <v>559</v>
      </c>
      <c r="L5" s="715" t="s">
        <v>560</v>
      </c>
      <c r="M5" s="1653"/>
      <c r="N5" s="715" t="s">
        <v>559</v>
      </c>
      <c r="O5" s="715" t="s">
        <v>560</v>
      </c>
      <c r="P5" s="1653"/>
      <c r="Q5" s="715" t="s">
        <v>559</v>
      </c>
      <c r="R5" s="715" t="s">
        <v>560</v>
      </c>
      <c r="S5" s="1674"/>
      <c r="T5" s="715" t="s">
        <v>1191</v>
      </c>
      <c r="U5" s="715" t="s">
        <v>560</v>
      </c>
      <c r="V5" s="1671"/>
      <c r="W5" s="1653"/>
    </row>
    <row r="6" spans="1:23" s="158" customFormat="1">
      <c r="A6" s="420">
        <v>1</v>
      </c>
      <c r="B6" s="421">
        <v>2</v>
      </c>
      <c r="C6" s="769">
        <v>3</v>
      </c>
      <c r="D6" s="421">
        <v>4</v>
      </c>
      <c r="E6" s="421">
        <v>6</v>
      </c>
      <c r="F6" s="421">
        <v>8</v>
      </c>
      <c r="G6" s="769">
        <v>9</v>
      </c>
      <c r="H6" s="421">
        <v>10</v>
      </c>
      <c r="I6" s="769">
        <v>11</v>
      </c>
      <c r="J6" s="421">
        <v>12</v>
      </c>
      <c r="K6" s="769">
        <v>13</v>
      </c>
      <c r="L6" s="421">
        <v>14</v>
      </c>
      <c r="M6" s="769">
        <v>15</v>
      </c>
      <c r="N6" s="421">
        <v>16</v>
      </c>
      <c r="O6" s="769">
        <v>17</v>
      </c>
      <c r="P6" s="421">
        <v>18</v>
      </c>
      <c r="Q6" s="769">
        <v>19</v>
      </c>
      <c r="R6" s="421">
        <v>20</v>
      </c>
      <c r="S6" s="769">
        <v>21</v>
      </c>
      <c r="T6" s="769">
        <v>22</v>
      </c>
      <c r="U6" s="421">
        <v>23</v>
      </c>
      <c r="V6" s="421">
        <v>24</v>
      </c>
      <c r="W6" s="769">
        <v>25</v>
      </c>
    </row>
    <row r="7" spans="1:23" s="158" customFormat="1">
      <c r="A7" s="432" t="s">
        <v>73</v>
      </c>
      <c r="B7" s="433">
        <v>249</v>
      </c>
      <c r="C7" s="433">
        <v>104737382</v>
      </c>
      <c r="D7" s="433">
        <v>9520684.7216502689</v>
      </c>
      <c r="E7" s="433">
        <v>284126341</v>
      </c>
      <c r="F7" s="433">
        <v>19072304.389937773</v>
      </c>
      <c r="G7" s="433">
        <v>20763480772</v>
      </c>
      <c r="H7" s="433">
        <v>5455501.2024448225</v>
      </c>
      <c r="I7" s="433">
        <v>1933461254.1151459</v>
      </c>
      <c r="J7" s="433">
        <v>19778451497</v>
      </c>
      <c r="K7" s="433">
        <v>5500054.3408372877</v>
      </c>
      <c r="L7" s="433">
        <v>1801064480.2183127</v>
      </c>
      <c r="M7" s="433">
        <v>562161847</v>
      </c>
      <c r="N7" s="433">
        <v>632268.6102540649</v>
      </c>
      <c r="O7" s="433">
        <v>40848216.048080534</v>
      </c>
      <c r="P7" s="433">
        <v>272811743</v>
      </c>
      <c r="Q7" s="433">
        <v>300431.93264513515</v>
      </c>
      <c r="R7" s="433">
        <v>18359528.585406065</v>
      </c>
      <c r="S7" s="433">
        <v>41765769582</v>
      </c>
      <c r="T7" s="433">
        <v>40481245.197769351</v>
      </c>
      <c r="U7" s="433">
        <v>3822326468.0785332</v>
      </c>
      <c r="V7" s="433">
        <v>13418486</v>
      </c>
      <c r="W7" s="433">
        <v>1105826.27</v>
      </c>
    </row>
    <row r="8" spans="1:23" s="158" customFormat="1">
      <c r="A8" s="432" t="s">
        <v>561</v>
      </c>
      <c r="B8" s="750">
        <f t="shared" ref="B8:U8" si="0">SUM(B9:B20)</f>
        <v>227</v>
      </c>
      <c r="C8" s="750">
        <f t="shared" si="0"/>
        <v>77657497</v>
      </c>
      <c r="D8" s="750">
        <f t="shared" si="0"/>
        <v>6691400.7228324246</v>
      </c>
      <c r="E8" s="750">
        <f t="shared" si="0"/>
        <v>294489871</v>
      </c>
      <c r="F8" s="750">
        <f t="shared" si="0"/>
        <v>22901602.036331043</v>
      </c>
      <c r="G8" s="750">
        <f t="shared" si="0"/>
        <v>43646565704</v>
      </c>
      <c r="H8" s="750">
        <f t="shared" si="0"/>
        <v>6545790.9595376365</v>
      </c>
      <c r="I8" s="750">
        <f t="shared" si="0"/>
        <v>3695958797.0639749</v>
      </c>
      <c r="J8" s="750">
        <f t="shared" si="0"/>
        <v>41634208060</v>
      </c>
      <c r="K8" s="750">
        <f t="shared" si="0"/>
        <v>6146094.1182987047</v>
      </c>
      <c r="L8" s="750">
        <f t="shared" si="0"/>
        <v>3461938945.0787973</v>
      </c>
      <c r="M8" s="750">
        <f t="shared" si="0"/>
        <v>711444116</v>
      </c>
      <c r="N8" s="750">
        <f t="shared" si="0"/>
        <v>913064.50650769495</v>
      </c>
      <c r="O8" s="750">
        <f t="shared" si="0"/>
        <v>58175700.517489232</v>
      </c>
      <c r="P8" s="750">
        <f t="shared" si="0"/>
        <v>329843020</v>
      </c>
      <c r="Q8" s="750">
        <f t="shared" si="0"/>
        <v>338296.75823069003</v>
      </c>
      <c r="R8" s="750">
        <f t="shared" si="0"/>
        <v>25263636.296001472</v>
      </c>
      <c r="S8" s="750">
        <f t="shared" si="0"/>
        <v>86694207445</v>
      </c>
      <c r="T8" s="750">
        <f t="shared" si="0"/>
        <v>43536249.643133938</v>
      </c>
      <c r="U8" s="750">
        <f t="shared" si="0"/>
        <v>7270930081.7154284</v>
      </c>
      <c r="V8" s="641">
        <f>INDEX(V9:V20,COUNT(V9:V20))</f>
        <v>13703695</v>
      </c>
      <c r="W8" s="641">
        <f>INDEX(W9:W20,COUNT(W9:W20))</f>
        <v>1193300.83</v>
      </c>
    </row>
    <row r="9" spans="1:23" s="152" customFormat="1">
      <c r="A9" s="333">
        <v>45017</v>
      </c>
      <c r="B9" s="434">
        <v>17</v>
      </c>
      <c r="C9" s="434">
        <v>5082257</v>
      </c>
      <c r="D9" s="434">
        <v>487494.75300192501</v>
      </c>
      <c r="E9" s="434">
        <v>19058084</v>
      </c>
      <c r="F9" s="434">
        <v>1269872.5773463349</v>
      </c>
      <c r="G9" s="434">
        <v>2209899108</v>
      </c>
      <c r="H9" s="434">
        <v>457274.68886815908</v>
      </c>
      <c r="I9" s="434">
        <v>208561323.70896822</v>
      </c>
      <c r="J9" s="434">
        <v>2129768894</v>
      </c>
      <c r="K9" s="434">
        <v>389998.39712652896</v>
      </c>
      <c r="L9" s="434">
        <v>197448839.09270149</v>
      </c>
      <c r="M9" s="434">
        <v>38881162</v>
      </c>
      <c r="N9" s="434">
        <v>33040.452906889994</v>
      </c>
      <c r="O9" s="434">
        <v>2664050.0637206901</v>
      </c>
      <c r="P9" s="434">
        <v>20222985</v>
      </c>
      <c r="Q9" s="434">
        <v>14907.709384849999</v>
      </c>
      <c r="R9" s="434">
        <v>1316749.3462501499</v>
      </c>
      <c r="S9" s="434">
        <v>4422912490</v>
      </c>
      <c r="T9" s="434">
        <v>2652588.5786346882</v>
      </c>
      <c r="U9" s="434">
        <v>411748329.54198885</v>
      </c>
      <c r="V9" s="434">
        <v>13928644</v>
      </c>
      <c r="W9" s="434">
        <v>1202856.26</v>
      </c>
    </row>
    <row r="10" spans="1:23" s="152" customFormat="1">
      <c r="A10" s="333">
        <v>45047</v>
      </c>
      <c r="B10" s="434">
        <v>22</v>
      </c>
      <c r="C10" s="434">
        <v>6084544</v>
      </c>
      <c r="D10" s="434">
        <v>602097.60580127488</v>
      </c>
      <c r="E10" s="434">
        <v>24176401</v>
      </c>
      <c r="F10" s="434">
        <v>1696110.0922792053</v>
      </c>
      <c r="G10" s="434">
        <v>2853709964</v>
      </c>
      <c r="H10" s="434">
        <v>615497.93786170578</v>
      </c>
      <c r="I10" s="434">
        <v>279196732.72291189</v>
      </c>
      <c r="J10" s="434">
        <v>2791583504</v>
      </c>
      <c r="K10" s="434">
        <v>560473.33423313184</v>
      </c>
      <c r="L10" s="434">
        <v>267345564.85713345</v>
      </c>
      <c r="M10" s="434">
        <v>55214792</v>
      </c>
      <c r="N10" s="434">
        <v>59799.40014003501</v>
      </c>
      <c r="O10" s="434">
        <v>4026497.5117653846</v>
      </c>
      <c r="P10" s="434">
        <v>28126823</v>
      </c>
      <c r="Q10" s="434">
        <v>24427.672334835006</v>
      </c>
      <c r="R10" s="434">
        <v>1941997.756142685</v>
      </c>
      <c r="S10" s="434">
        <v>5758895205</v>
      </c>
      <c r="T10" s="434">
        <v>3558406.0426501874</v>
      </c>
      <c r="U10" s="434">
        <v>554809000.54603386</v>
      </c>
      <c r="V10" s="434">
        <v>18118162</v>
      </c>
      <c r="W10" s="434">
        <v>1661088.39</v>
      </c>
    </row>
    <row r="11" spans="1:23" s="152" customFormat="1">
      <c r="A11" s="333">
        <v>45078</v>
      </c>
      <c r="B11" s="434">
        <v>21</v>
      </c>
      <c r="C11" s="434">
        <v>5378134</v>
      </c>
      <c r="D11" s="434">
        <v>517883.74729452498</v>
      </c>
      <c r="E11" s="434">
        <v>22752136</v>
      </c>
      <c r="F11" s="434">
        <v>1670132.8138168452</v>
      </c>
      <c r="G11" s="434">
        <v>2722346037</v>
      </c>
      <c r="H11" s="434">
        <v>513039.07700917899</v>
      </c>
      <c r="I11" s="434">
        <v>268599449.39790928</v>
      </c>
      <c r="J11" s="434">
        <v>2728758164</v>
      </c>
      <c r="K11" s="434">
        <v>493882.52116900199</v>
      </c>
      <c r="L11" s="434">
        <v>264910365.52896917</v>
      </c>
      <c r="M11" s="434">
        <v>58172515</v>
      </c>
      <c r="N11" s="434">
        <v>66650.495972855017</v>
      </c>
      <c r="O11" s="434">
        <v>4493551.4075703053</v>
      </c>
      <c r="P11" s="434">
        <v>27630436</v>
      </c>
      <c r="Q11" s="434">
        <v>24943.631317845</v>
      </c>
      <c r="R11" s="434">
        <v>2000265.4050603649</v>
      </c>
      <c r="S11" s="434">
        <v>5565037422</v>
      </c>
      <c r="T11" s="434">
        <v>3286532.2865802515</v>
      </c>
      <c r="U11" s="434">
        <v>542191648.30062056</v>
      </c>
      <c r="V11" s="434">
        <v>16311877</v>
      </c>
      <c r="W11" s="434">
        <v>1465103.96</v>
      </c>
    </row>
    <row r="12" spans="1:23" s="152" customFormat="1">
      <c r="A12" s="333">
        <v>45108</v>
      </c>
      <c r="B12" s="434">
        <v>21</v>
      </c>
      <c r="C12" s="434">
        <v>7246335</v>
      </c>
      <c r="D12" s="434">
        <v>588444.94647702505</v>
      </c>
      <c r="E12" s="434">
        <v>25789311</v>
      </c>
      <c r="F12" s="434">
        <v>1996640.65426759</v>
      </c>
      <c r="G12" s="434">
        <v>3470773189</v>
      </c>
      <c r="H12" s="434">
        <v>662545.21870383178</v>
      </c>
      <c r="I12" s="434">
        <v>323729838.80750382</v>
      </c>
      <c r="J12" s="434">
        <v>3304579543</v>
      </c>
      <c r="K12" s="434">
        <v>618785.67964432901</v>
      </c>
      <c r="L12" s="434">
        <v>302075039.02500683</v>
      </c>
      <c r="M12" s="434">
        <v>68864634</v>
      </c>
      <c r="N12" s="434">
        <v>84381.84941961999</v>
      </c>
      <c r="O12" s="434">
        <v>5567760.0280201696</v>
      </c>
      <c r="P12" s="434">
        <v>31833387</v>
      </c>
      <c r="Q12" s="434">
        <v>30508.065938104999</v>
      </c>
      <c r="R12" s="434">
        <v>2407352.3513797545</v>
      </c>
      <c r="S12" s="434">
        <v>6909086399</v>
      </c>
      <c r="T12" s="434">
        <v>3981306.4144505006</v>
      </c>
      <c r="U12" s="434">
        <v>636365075.81265509</v>
      </c>
      <c r="V12" s="434">
        <v>20743174</v>
      </c>
      <c r="W12" s="434">
        <v>1689568.62</v>
      </c>
    </row>
    <row r="13" spans="1:23" s="152" customFormat="1">
      <c r="A13" s="333">
        <v>45139</v>
      </c>
      <c r="B13" s="434">
        <v>22</v>
      </c>
      <c r="C13" s="434">
        <v>7739042</v>
      </c>
      <c r="D13" s="434">
        <v>610658.11</v>
      </c>
      <c r="E13" s="434">
        <v>25101154</v>
      </c>
      <c r="F13" s="434">
        <v>1972965.6013788348</v>
      </c>
      <c r="G13" s="434">
        <v>4364393068</v>
      </c>
      <c r="H13" s="434">
        <v>563526.82361498394</v>
      </c>
      <c r="I13" s="434">
        <v>336721997.66835266</v>
      </c>
      <c r="J13" s="434">
        <v>4235283779</v>
      </c>
      <c r="K13" s="434">
        <v>601574.46466604201</v>
      </c>
      <c r="L13" s="434">
        <v>320973493.48837888</v>
      </c>
      <c r="M13" s="434">
        <v>62420518</v>
      </c>
      <c r="N13" s="434">
        <v>73187.02774950501</v>
      </c>
      <c r="O13" s="434">
        <v>5157876.7299427046</v>
      </c>
      <c r="P13" s="434">
        <v>27877875</v>
      </c>
      <c r="Q13" s="434">
        <v>29617.73839694</v>
      </c>
      <c r="R13" s="434">
        <v>2168502.1792974402</v>
      </c>
      <c r="S13" s="434">
        <v>8722815436</v>
      </c>
      <c r="T13" s="434">
        <v>3851529.7658063052</v>
      </c>
      <c r="U13" s="434">
        <v>667605493.77735054</v>
      </c>
      <c r="V13" s="434">
        <v>13431758</v>
      </c>
      <c r="W13" s="434">
        <v>1072985.3899999999</v>
      </c>
    </row>
    <row r="14" spans="1:23" s="152" customFormat="1">
      <c r="A14" s="333">
        <v>45170</v>
      </c>
      <c r="B14" s="434">
        <v>20</v>
      </c>
      <c r="C14" s="434">
        <v>6817782</v>
      </c>
      <c r="D14" s="434">
        <v>550449.93999999994</v>
      </c>
      <c r="E14" s="434">
        <v>24874901</v>
      </c>
      <c r="F14" s="434">
        <v>2039494.43</v>
      </c>
      <c r="G14" s="434">
        <v>4311560930</v>
      </c>
      <c r="H14" s="434">
        <v>575378.77417975001</v>
      </c>
      <c r="I14" s="434">
        <v>339711619.63</v>
      </c>
      <c r="J14" s="434">
        <v>4050941947</v>
      </c>
      <c r="K14" s="434">
        <v>532014.14123624994</v>
      </c>
      <c r="L14" s="434">
        <v>312969224.47000003</v>
      </c>
      <c r="M14" s="434">
        <v>60563075</v>
      </c>
      <c r="N14" s="434">
        <v>76968.801801279973</v>
      </c>
      <c r="O14" s="434">
        <v>5252105.79</v>
      </c>
      <c r="P14" s="434">
        <v>25849279</v>
      </c>
      <c r="Q14" s="434">
        <v>26180.265346880005</v>
      </c>
      <c r="R14" s="434">
        <v>2126820.86</v>
      </c>
      <c r="S14" s="434">
        <v>8480607914</v>
      </c>
      <c r="T14" s="434">
        <v>3800486.3510997551</v>
      </c>
      <c r="U14" s="434">
        <v>662649715.12</v>
      </c>
      <c r="V14" s="434">
        <v>17174101</v>
      </c>
      <c r="W14" s="434">
        <v>1397878.47</v>
      </c>
    </row>
    <row r="15" spans="1:23" s="152" customFormat="1">
      <c r="A15" s="333">
        <v>45200</v>
      </c>
      <c r="B15" s="434">
        <v>20</v>
      </c>
      <c r="C15" s="434">
        <v>6291425</v>
      </c>
      <c r="D15" s="434">
        <v>504265.16025767499</v>
      </c>
      <c r="E15" s="434">
        <v>24145318</v>
      </c>
      <c r="F15" s="434">
        <v>1894017.5772422298</v>
      </c>
      <c r="G15" s="434">
        <v>4180548102</v>
      </c>
      <c r="H15" s="434">
        <v>476212.1544169251</v>
      </c>
      <c r="I15" s="434">
        <v>324376529.10832953</v>
      </c>
      <c r="J15" s="434">
        <v>3987645508</v>
      </c>
      <c r="K15" s="434">
        <v>503736.52928394999</v>
      </c>
      <c r="L15" s="434">
        <v>304442835.20660919</v>
      </c>
      <c r="M15" s="434">
        <v>53483598</v>
      </c>
      <c r="N15" s="434">
        <v>56477.082154634998</v>
      </c>
      <c r="O15" s="434">
        <v>4462616.7164699845</v>
      </c>
      <c r="P15" s="434">
        <v>25983016</v>
      </c>
      <c r="Q15" s="434">
        <v>27634.144293930007</v>
      </c>
      <c r="R15" s="434">
        <v>2056539.6878710801</v>
      </c>
      <c r="S15" s="434">
        <v>8278096967</v>
      </c>
      <c r="T15" s="434">
        <v>3462342.647649345</v>
      </c>
      <c r="U15" s="434">
        <v>637736803.45677972</v>
      </c>
      <c r="V15" s="434">
        <v>21540647</v>
      </c>
      <c r="W15" s="434">
        <v>1627869.7</v>
      </c>
    </row>
    <row r="16" spans="1:23" s="152" customFormat="1">
      <c r="A16" s="333">
        <v>45231</v>
      </c>
      <c r="B16" s="334">
        <v>21</v>
      </c>
      <c r="C16" s="334">
        <v>5995898</v>
      </c>
      <c r="D16" s="334">
        <v>477592.68</v>
      </c>
      <c r="E16" s="334">
        <v>26329372</v>
      </c>
      <c r="F16" s="434">
        <v>1927121.36</v>
      </c>
      <c r="G16" s="434">
        <v>4344259786</v>
      </c>
      <c r="H16" s="336">
        <v>474348.67344319698</v>
      </c>
      <c r="I16" s="336">
        <v>337005294.50999898</v>
      </c>
      <c r="J16" s="434">
        <v>4016413813</v>
      </c>
      <c r="K16" s="434">
        <v>411194.48716863804</v>
      </c>
      <c r="L16" s="434">
        <v>308228760</v>
      </c>
      <c r="M16" s="434">
        <v>63168975</v>
      </c>
      <c r="N16" s="434">
        <v>68979.237346155001</v>
      </c>
      <c r="O16" s="434">
        <v>4828143.54</v>
      </c>
      <c r="P16" s="434">
        <v>29508489</v>
      </c>
      <c r="Q16" s="434">
        <v>23679.041561565002</v>
      </c>
      <c r="R16" s="434">
        <v>2139599.89</v>
      </c>
      <c r="S16" s="434">
        <v>8485676333</v>
      </c>
      <c r="T16" s="434">
        <v>3382915.4852465698</v>
      </c>
      <c r="U16" s="434">
        <v>654606511.98000002</v>
      </c>
      <c r="V16" s="434">
        <v>13350483</v>
      </c>
      <c r="W16" s="434">
        <v>1077600.76</v>
      </c>
    </row>
    <row r="17" spans="1:34" s="152" customFormat="1">
      <c r="A17" s="333">
        <v>45261</v>
      </c>
      <c r="B17" s="334">
        <v>20</v>
      </c>
      <c r="C17" s="334">
        <v>7559117</v>
      </c>
      <c r="D17" s="334">
        <v>664523.89</v>
      </c>
      <c r="E17" s="334">
        <v>31767139</v>
      </c>
      <c r="F17" s="434">
        <v>2524106.96</v>
      </c>
      <c r="G17" s="434">
        <v>4642141062</v>
      </c>
      <c r="H17" s="336">
        <v>698004.88678928989</v>
      </c>
      <c r="I17" s="336">
        <v>389958870.17000002</v>
      </c>
      <c r="J17" s="434">
        <v>4302162333</v>
      </c>
      <c r="K17" s="434">
        <v>538521.28165648691</v>
      </c>
      <c r="L17" s="434">
        <v>354471039.75</v>
      </c>
      <c r="M17" s="434">
        <v>88157138</v>
      </c>
      <c r="N17" s="434">
        <v>140274.859076625</v>
      </c>
      <c r="O17" s="434">
        <v>7277747.7300000004</v>
      </c>
      <c r="P17" s="434">
        <v>37413672</v>
      </c>
      <c r="Q17" s="434">
        <v>40040.310759280001</v>
      </c>
      <c r="R17" s="434">
        <v>2898206.39</v>
      </c>
      <c r="S17" s="434">
        <v>9109200461</v>
      </c>
      <c r="T17" s="434">
        <v>4605472.1832226403</v>
      </c>
      <c r="U17" s="434">
        <v>757794494.89999998</v>
      </c>
      <c r="V17" s="434">
        <v>17452730</v>
      </c>
      <c r="W17" s="434">
        <v>1515538.06</v>
      </c>
    </row>
    <row r="18" spans="1:34" s="152" customFormat="1">
      <c r="A18" s="333">
        <v>45292</v>
      </c>
      <c r="B18" s="334">
        <v>22</v>
      </c>
      <c r="C18" s="334">
        <v>9753552</v>
      </c>
      <c r="D18" s="334">
        <v>848628.83</v>
      </c>
      <c r="E18" s="334">
        <v>35976743</v>
      </c>
      <c r="F18" s="434">
        <v>2941230.58</v>
      </c>
      <c r="G18" s="434">
        <v>5374591895</v>
      </c>
      <c r="H18" s="336">
        <v>737555.72465061396</v>
      </c>
      <c r="I18" s="336">
        <v>447772439.29000002</v>
      </c>
      <c r="J18" s="434">
        <v>5199100633</v>
      </c>
      <c r="K18" s="434">
        <v>762820.28211434616</v>
      </c>
      <c r="L18" s="434">
        <v>424187132.69999897</v>
      </c>
      <c r="M18" s="434">
        <v>82430705</v>
      </c>
      <c r="N18" s="434">
        <v>127842.29994009502</v>
      </c>
      <c r="O18" s="434">
        <v>7129809.3499999903</v>
      </c>
      <c r="P18" s="434">
        <v>38605926</v>
      </c>
      <c r="Q18" s="434">
        <v>49661.178896459998</v>
      </c>
      <c r="R18" s="434">
        <v>3088392.71</v>
      </c>
      <c r="S18" s="434">
        <v>10740459454</v>
      </c>
      <c r="T18" s="434">
        <v>5467738.8877937002</v>
      </c>
      <c r="U18" s="434">
        <v>885967633.45000005</v>
      </c>
      <c r="V18" s="434">
        <v>15866743</v>
      </c>
      <c r="W18" s="434">
        <v>1438235.81</v>
      </c>
    </row>
    <row r="19" spans="1:34" s="152" customFormat="1">
      <c r="A19" s="333">
        <v>45323</v>
      </c>
      <c r="B19" s="1379">
        <v>21</v>
      </c>
      <c r="C19" s="1379">
        <v>9709411</v>
      </c>
      <c r="D19" s="1379">
        <v>839361.06</v>
      </c>
      <c r="E19" s="1379">
        <v>34519312</v>
      </c>
      <c r="F19" s="1381">
        <v>2969909.39</v>
      </c>
      <c r="G19" s="1381">
        <v>5172342563</v>
      </c>
      <c r="H19" s="1380">
        <v>772407</v>
      </c>
      <c r="I19" s="1380">
        <v>440324702.05000001</v>
      </c>
      <c r="J19" s="1381">
        <v>4887969942</v>
      </c>
      <c r="K19" s="1381">
        <v>733093</v>
      </c>
      <c r="L19" s="1381">
        <v>404886650.95999902</v>
      </c>
      <c r="M19" s="1381">
        <v>80087004</v>
      </c>
      <c r="N19" s="1381">
        <v>125463</v>
      </c>
      <c r="O19" s="1381">
        <v>7315541.6500000004</v>
      </c>
      <c r="P19" s="1381">
        <v>36791132</v>
      </c>
      <c r="Q19" s="1381">
        <v>46697</v>
      </c>
      <c r="R19" s="1381">
        <v>3119209.72</v>
      </c>
      <c r="S19" s="1381">
        <v>10221419364</v>
      </c>
      <c r="T19" s="1381">
        <v>5486931</v>
      </c>
      <c r="U19" s="1381">
        <v>859455374.83000004</v>
      </c>
      <c r="V19" s="1381">
        <v>13703695</v>
      </c>
      <c r="W19" s="1381">
        <v>1193300.83</v>
      </c>
    </row>
    <row r="20" spans="1:34" s="152" customFormat="1">
      <c r="A20" s="333">
        <v>45352</v>
      </c>
      <c r="B20" s="334"/>
      <c r="C20" s="334"/>
      <c r="D20" s="334"/>
      <c r="E20" s="334"/>
      <c r="F20" s="335"/>
      <c r="G20" s="335"/>
      <c r="H20" s="336"/>
      <c r="I20" s="336"/>
      <c r="J20" s="607"/>
      <c r="K20" s="607"/>
      <c r="L20" s="607"/>
      <c r="M20" s="607"/>
      <c r="N20" s="607"/>
      <c r="O20" s="607"/>
      <c r="P20" s="607"/>
      <c r="Q20" s="607"/>
      <c r="R20" s="607"/>
      <c r="S20" s="607"/>
      <c r="T20" s="607"/>
      <c r="U20" s="607"/>
      <c r="V20" s="607"/>
      <c r="W20" s="607"/>
    </row>
    <row r="21" spans="1:34" s="152" customFormat="1">
      <c r="A21" s="707"/>
      <c r="B21" s="707"/>
      <c r="C21" s="707"/>
      <c r="D21" s="707"/>
      <c r="E21" s="707"/>
      <c r="F21" s="707"/>
      <c r="G21" s="707"/>
      <c r="H21" s="707"/>
      <c r="I21" s="707"/>
      <c r="J21" s="707"/>
      <c r="K21" s="707"/>
      <c r="L21" s="707"/>
      <c r="M21" s="707"/>
      <c r="N21" s="707"/>
    </row>
    <row r="22" spans="1:34" s="152" customFormat="1">
      <c r="A22" s="817" t="s">
        <v>565</v>
      </c>
      <c r="B22" s="817"/>
      <c r="C22" s="817"/>
      <c r="D22" s="817"/>
      <c r="E22" s="817"/>
      <c r="F22" s="817"/>
      <c r="G22" s="817"/>
      <c r="H22" s="817"/>
      <c r="I22" s="817"/>
      <c r="J22" s="817"/>
      <c r="K22" s="817"/>
      <c r="L22" s="817"/>
      <c r="M22" s="817"/>
      <c r="N22" s="817"/>
    </row>
    <row r="23" spans="1:34" s="152" customFormat="1">
      <c r="A23" s="817" t="s">
        <v>563</v>
      </c>
      <c r="B23" s="817"/>
      <c r="C23" s="817"/>
      <c r="D23" s="817"/>
      <c r="E23" s="817"/>
      <c r="F23" s="817"/>
      <c r="G23" s="817"/>
      <c r="H23" s="817"/>
      <c r="I23" s="817"/>
      <c r="J23" s="817"/>
      <c r="K23" s="817"/>
      <c r="L23" s="817"/>
      <c r="M23" s="817"/>
      <c r="N23" s="817"/>
    </row>
    <row r="24" spans="1:34">
      <c r="A24" s="817" t="s">
        <v>1198</v>
      </c>
      <c r="B24" s="817"/>
      <c r="C24" s="817"/>
      <c r="D24" s="817"/>
      <c r="E24" s="817"/>
      <c r="F24" s="817"/>
      <c r="G24" s="817"/>
      <c r="H24" s="817"/>
      <c r="I24" s="817"/>
      <c r="J24" s="817"/>
      <c r="K24" s="152"/>
      <c r="L24" s="152"/>
      <c r="M24" s="152"/>
      <c r="N24" s="152"/>
      <c r="O24" s="152"/>
      <c r="P24" s="152"/>
      <c r="Q24" s="152"/>
      <c r="R24" s="152"/>
      <c r="S24" s="152"/>
      <c r="T24" s="431"/>
      <c r="U24" s="431"/>
      <c r="V24" s="152"/>
      <c r="W24" s="152"/>
    </row>
    <row r="25" spans="1:34">
      <c r="A25" s="1589" t="s">
        <v>1309</v>
      </c>
      <c r="B25" s="1589"/>
      <c r="C25" s="1589"/>
      <c r="D25" s="1589"/>
      <c r="E25" s="1589"/>
      <c r="F25" s="1589"/>
      <c r="G25" s="1589"/>
      <c r="H25" s="1589"/>
      <c r="I25" s="1589"/>
      <c r="J25" s="1589"/>
      <c r="K25" s="1589"/>
      <c r="L25" s="1589"/>
      <c r="M25" s="1589"/>
      <c r="N25" s="1589"/>
      <c r="O25" s="1589"/>
      <c r="P25" s="1589"/>
      <c r="Q25" s="1589"/>
      <c r="R25" s="1589"/>
      <c r="S25" s="152"/>
      <c r="T25" s="152"/>
      <c r="U25" s="152"/>
      <c r="V25" s="152"/>
      <c r="W25" s="152"/>
      <c r="X25" s="152"/>
      <c r="Y25" s="152"/>
      <c r="Z25" s="152"/>
      <c r="AA25" s="152"/>
      <c r="AB25" s="152"/>
      <c r="AC25" s="152"/>
      <c r="AD25" s="152"/>
      <c r="AE25" s="152"/>
      <c r="AF25" s="152"/>
      <c r="AG25" s="152"/>
      <c r="AH25" s="152"/>
    </row>
    <row r="26" spans="1:34">
      <c r="A26" s="1589" t="s">
        <v>342</v>
      </c>
      <c r="B26" s="1589"/>
      <c r="C26" s="1589"/>
      <c r="D26" s="1589"/>
      <c r="E26" s="1589"/>
      <c r="F26" s="1589"/>
      <c r="G26" s="1589"/>
      <c r="H26" s="1589"/>
      <c r="I26" s="1589"/>
      <c r="J26" s="1589"/>
      <c r="K26" s="1589"/>
      <c r="L26" s="1589"/>
      <c r="M26" s="1589"/>
      <c r="N26" s="1589"/>
      <c r="O26" s="1589"/>
      <c r="P26" s="1589"/>
      <c r="Q26" s="1589"/>
      <c r="R26" s="1589"/>
      <c r="S26" s="152"/>
      <c r="T26" s="152"/>
      <c r="U26" s="152"/>
      <c r="V26" s="152"/>
      <c r="W26" s="152"/>
      <c r="X26" s="152"/>
      <c r="Y26" s="152"/>
      <c r="Z26" s="152"/>
      <c r="AA26" s="152"/>
      <c r="AB26" s="152"/>
      <c r="AC26" s="152"/>
      <c r="AD26" s="152"/>
      <c r="AE26" s="152"/>
      <c r="AF26" s="152"/>
      <c r="AG26" s="152"/>
      <c r="AH26" s="152"/>
    </row>
    <row r="27" spans="1:34">
      <c r="T27" s="178"/>
      <c r="U27" s="262"/>
    </row>
    <row r="28" spans="1:34">
      <c r="U28" s="262"/>
    </row>
    <row r="29" spans="1:34">
      <c r="U29" s="262"/>
    </row>
    <row r="30" spans="1:34">
      <c r="U30" s="262"/>
    </row>
    <row r="31" spans="1:34">
      <c r="U31" s="262"/>
    </row>
    <row r="32" spans="1:34">
      <c r="U32" s="262"/>
    </row>
  </sheetData>
  <mergeCells count="30">
    <mergeCell ref="S2:U2"/>
    <mergeCell ref="V2:W3"/>
    <mergeCell ref="G3:I3"/>
    <mergeCell ref="J3:L3"/>
    <mergeCell ref="M3:O3"/>
    <mergeCell ref="P3:R3"/>
    <mergeCell ref="S3:S5"/>
    <mergeCell ref="T3:U4"/>
    <mergeCell ref="N4:O4"/>
    <mergeCell ref="P4:P5"/>
    <mergeCell ref="Q4:R4"/>
    <mergeCell ref="V4:V5"/>
    <mergeCell ref="W4:W5"/>
    <mergeCell ref="G4:G5"/>
    <mergeCell ref="H4:I4"/>
    <mergeCell ref="A26:R26"/>
    <mergeCell ref="J4:J5"/>
    <mergeCell ref="A2:A5"/>
    <mergeCell ref="B2:B5"/>
    <mergeCell ref="C2:D3"/>
    <mergeCell ref="E2:F3"/>
    <mergeCell ref="G2:L2"/>
    <mergeCell ref="M2:R2"/>
    <mergeCell ref="C4:C5"/>
    <mergeCell ref="D4:D5"/>
    <mergeCell ref="E4:E5"/>
    <mergeCell ref="F4:F5"/>
    <mergeCell ref="K4:L4"/>
    <mergeCell ref="M4:M5"/>
    <mergeCell ref="A25:R2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workbookViewId="0">
      <selection activeCell="D7" sqref="D7"/>
    </sheetView>
  </sheetViews>
  <sheetFormatPr defaultColWidth="9.140625" defaultRowHeight="15"/>
  <cols>
    <col min="1" max="1" width="13.42578125" style="151" bestFit="1" customWidth="1"/>
    <col min="2" max="3" width="10.5703125" style="151" bestFit="1" customWidth="1"/>
    <col min="4" max="4" width="10.5703125" style="151" customWidth="1"/>
    <col min="5" max="7" width="10.5703125" style="151" bestFit="1" customWidth="1"/>
    <col min="8" max="8" width="11.42578125" style="151" bestFit="1" customWidth="1"/>
    <col min="9" max="13" width="10.5703125" style="151" bestFit="1" customWidth="1"/>
    <col min="14" max="14" width="10.85546875" style="151" bestFit="1" customWidth="1"/>
    <col min="15" max="15" width="9.140625" style="151" customWidth="1"/>
    <col min="16" max="16384" width="9.140625" style="151"/>
  </cols>
  <sheetData>
    <row r="1" spans="1:14" ht="17.25" customHeight="1">
      <c r="A1" s="446" t="s">
        <v>566</v>
      </c>
      <c r="B1" s="446"/>
      <c r="C1" s="446"/>
      <c r="D1" s="446"/>
      <c r="E1" s="446"/>
      <c r="F1" s="446"/>
      <c r="G1" s="446"/>
      <c r="H1" s="446"/>
      <c r="I1" s="446"/>
      <c r="J1" s="446"/>
      <c r="K1" s="446"/>
      <c r="L1" s="446"/>
      <c r="M1" s="446"/>
      <c r="N1" s="446"/>
    </row>
    <row r="2" spans="1:14" s="152" customFormat="1" ht="17.25" customHeight="1">
      <c r="A2" s="1680" t="s">
        <v>567</v>
      </c>
      <c r="B2" s="1682" t="s">
        <v>75</v>
      </c>
      <c r="C2" s="1683"/>
      <c r="D2" s="1683"/>
      <c r="E2" s="1683"/>
      <c r="F2" s="1683"/>
      <c r="G2" s="1683"/>
      <c r="H2" s="1684"/>
      <c r="I2" s="1682" t="s">
        <v>76</v>
      </c>
      <c r="J2" s="1683"/>
      <c r="K2" s="1683"/>
      <c r="L2" s="1683"/>
      <c r="M2" s="1683"/>
      <c r="N2" s="1684"/>
    </row>
    <row r="3" spans="1:14" s="152" customFormat="1" ht="27" customHeight="1">
      <c r="A3" s="1681"/>
      <c r="B3" s="1685" t="s">
        <v>568</v>
      </c>
      <c r="C3" s="1686"/>
      <c r="D3" s="1687"/>
      <c r="E3" s="1685" t="s">
        <v>569</v>
      </c>
      <c r="F3" s="1688"/>
      <c r="G3" s="1677" t="s">
        <v>98</v>
      </c>
      <c r="H3" s="1678" t="s">
        <v>570</v>
      </c>
      <c r="I3" s="1685" t="s">
        <v>568</v>
      </c>
      <c r="J3" s="1688"/>
      <c r="K3" s="1685" t="s">
        <v>569</v>
      </c>
      <c r="L3" s="1688"/>
      <c r="M3" s="1677" t="s">
        <v>98</v>
      </c>
      <c r="N3" s="1678" t="s">
        <v>570</v>
      </c>
    </row>
    <row r="4" spans="1:14" s="152" customFormat="1" ht="40.5" customHeight="1">
      <c r="A4" s="1615"/>
      <c r="B4" s="778" t="s">
        <v>571</v>
      </c>
      <c r="C4" s="778" t="s">
        <v>572</v>
      </c>
      <c r="D4" s="778" t="s">
        <v>573</v>
      </c>
      <c r="E4" s="778" t="s">
        <v>574</v>
      </c>
      <c r="F4" s="778" t="s">
        <v>575</v>
      </c>
      <c r="G4" s="1629"/>
      <c r="H4" s="1679"/>
      <c r="I4" s="778" t="s">
        <v>571</v>
      </c>
      <c r="J4" s="778" t="s">
        <v>572</v>
      </c>
      <c r="K4" s="778" t="s">
        <v>574</v>
      </c>
      <c r="L4" s="778" t="s">
        <v>575</v>
      </c>
      <c r="M4" s="1629"/>
      <c r="N4" s="1679"/>
    </row>
    <row r="5" spans="1:14" s="158" customFormat="1" ht="18" customHeight="1">
      <c r="A5" s="741" t="s">
        <v>73</v>
      </c>
      <c r="B5" s="747">
        <v>62739.59</v>
      </c>
      <c r="C5" s="747">
        <v>977.77</v>
      </c>
      <c r="D5" s="747">
        <v>3803.35</v>
      </c>
      <c r="E5" s="747">
        <v>499043.26</v>
      </c>
      <c r="F5" s="747">
        <v>1674.24</v>
      </c>
      <c r="G5" s="747">
        <v>564434.86</v>
      </c>
      <c r="H5" s="747">
        <v>92.1</v>
      </c>
      <c r="I5" s="743">
        <v>243765.70164159001</v>
      </c>
      <c r="J5" s="747">
        <v>2796.6694715650001</v>
      </c>
      <c r="K5" s="747">
        <v>86678.483347109999</v>
      </c>
      <c r="L5" s="747">
        <v>12912.975330375</v>
      </c>
      <c r="M5" s="743">
        <v>346153.82979063998</v>
      </c>
      <c r="N5" s="747">
        <v>3664.4</v>
      </c>
    </row>
    <row r="6" spans="1:14" s="158" customFormat="1" ht="18" customHeight="1">
      <c r="A6" s="749" t="s">
        <v>74</v>
      </c>
      <c r="B6" s="750">
        <f>SUM(B7:B18)</f>
        <v>56345.75</v>
      </c>
      <c r="C6" s="750">
        <f t="shared" ref="C6:G6" si="0">SUM(C7:C18)</f>
        <v>1075.74</v>
      </c>
      <c r="D6" s="1426" t="s">
        <v>266</v>
      </c>
      <c r="E6" s="750">
        <f t="shared" si="0"/>
        <v>367594.52</v>
      </c>
      <c r="F6" s="750">
        <f t="shared" si="0"/>
        <v>1065.79</v>
      </c>
      <c r="G6" s="750">
        <f t="shared" si="0"/>
        <v>426081.80000000005</v>
      </c>
      <c r="H6" s="750">
        <f>INDEX(H7:H18,COUNT(H7:H18))</f>
        <v>99.59</v>
      </c>
      <c r="I6" s="750">
        <f t="shared" ref="I6:M6" si="1">SUM(I7:I18)</f>
        <v>208796.17254852</v>
      </c>
      <c r="J6" s="750">
        <f t="shared" si="1"/>
        <v>3308.6320730150001</v>
      </c>
      <c r="K6" s="750">
        <f t="shared" si="1"/>
        <v>100281.10552936501</v>
      </c>
      <c r="L6" s="750">
        <f t="shared" si="1"/>
        <v>21436.308786895002</v>
      </c>
      <c r="M6" s="750">
        <f t="shared" si="1"/>
        <v>333822.21893779503</v>
      </c>
      <c r="N6" s="750">
        <f>INDEX(N7:N18,COUNT(N7:N18))</f>
        <v>4222.0200000000004</v>
      </c>
    </row>
    <row r="7" spans="1:14" s="152" customFormat="1" ht="18" customHeight="1">
      <c r="A7" s="333">
        <v>45017</v>
      </c>
      <c r="B7" s="395">
        <v>2700.09</v>
      </c>
      <c r="C7" s="395">
        <v>53.23</v>
      </c>
      <c r="D7" s="398" t="s">
        <v>266</v>
      </c>
      <c r="E7" s="395">
        <v>30546.190000000002</v>
      </c>
      <c r="F7" s="395">
        <v>68.42</v>
      </c>
      <c r="G7" s="395">
        <v>33367.93</v>
      </c>
      <c r="H7" s="395">
        <v>93.32</v>
      </c>
      <c r="I7" s="395">
        <v>7485.0507238800001</v>
      </c>
      <c r="J7" s="395">
        <v>160.047353875</v>
      </c>
      <c r="K7" s="395">
        <v>5707.4888257849998</v>
      </c>
      <c r="L7" s="395">
        <v>1210.3782586750001</v>
      </c>
      <c r="M7" s="395">
        <v>14562.965162215</v>
      </c>
      <c r="N7" s="395">
        <v>3755.28</v>
      </c>
    </row>
    <row r="8" spans="1:14" s="152" customFormat="1" ht="18" customHeight="1">
      <c r="A8" s="333">
        <v>45047</v>
      </c>
      <c r="B8" s="395">
        <v>3867.16</v>
      </c>
      <c r="C8" s="395">
        <v>62.970000000000006</v>
      </c>
      <c r="D8" s="398" t="s">
        <v>266</v>
      </c>
      <c r="E8" s="395">
        <v>21816.76</v>
      </c>
      <c r="F8" s="395">
        <v>13.76</v>
      </c>
      <c r="G8" s="395">
        <v>25760.650000000005</v>
      </c>
      <c r="H8" s="395">
        <v>94.44</v>
      </c>
      <c r="I8" s="395">
        <v>12584.17918745</v>
      </c>
      <c r="J8" s="395">
        <v>103.34326801</v>
      </c>
      <c r="K8" s="395">
        <v>7460.3335906749999</v>
      </c>
      <c r="L8" s="395">
        <v>947.61251551500004</v>
      </c>
      <c r="M8" s="395">
        <v>21095.468561649999</v>
      </c>
      <c r="N8" s="395">
        <v>3864.02</v>
      </c>
    </row>
    <row r="9" spans="1:14" s="152" customFormat="1" ht="18" customHeight="1">
      <c r="A9" s="333">
        <v>45078</v>
      </c>
      <c r="B9" s="395">
        <v>3627.39</v>
      </c>
      <c r="C9" s="395">
        <v>83.29</v>
      </c>
      <c r="D9" s="398" t="s">
        <v>266</v>
      </c>
      <c r="E9" s="395">
        <v>33079.279999999999</v>
      </c>
      <c r="F9" s="395">
        <v>117.39</v>
      </c>
      <c r="G9" s="395">
        <v>36907.35</v>
      </c>
      <c r="H9" s="395">
        <v>95.72</v>
      </c>
      <c r="I9" s="395">
        <v>13428.188516225</v>
      </c>
      <c r="J9" s="395">
        <v>340.89039472500002</v>
      </c>
      <c r="K9" s="395">
        <v>7051.212503195</v>
      </c>
      <c r="L9" s="395">
        <v>1162.5555498250001</v>
      </c>
      <c r="M9" s="395">
        <v>21982.846963970002</v>
      </c>
      <c r="N9" s="395">
        <v>3922.04</v>
      </c>
    </row>
    <row r="10" spans="1:14" s="152" customFormat="1" ht="18" customHeight="1">
      <c r="A10" s="333">
        <v>45108</v>
      </c>
      <c r="B10" s="395">
        <v>4514.9399999999996</v>
      </c>
      <c r="C10" s="395">
        <v>93.56</v>
      </c>
      <c r="D10" s="398" t="s">
        <v>266</v>
      </c>
      <c r="E10" s="395">
        <v>43166.27</v>
      </c>
      <c r="F10" s="395">
        <v>88.1</v>
      </c>
      <c r="G10" s="395">
        <v>47862.87</v>
      </c>
      <c r="H10" s="395">
        <v>96.56</v>
      </c>
      <c r="I10" s="395">
        <v>12862.57</v>
      </c>
      <c r="J10" s="395">
        <v>207.08</v>
      </c>
      <c r="K10" s="395">
        <v>9010.81</v>
      </c>
      <c r="L10" s="395">
        <v>1739.33</v>
      </c>
      <c r="M10" s="395">
        <v>23819.79</v>
      </c>
      <c r="N10" s="395">
        <v>3931.34</v>
      </c>
    </row>
    <row r="11" spans="1:14" s="152" customFormat="1" ht="18" customHeight="1">
      <c r="A11" s="333">
        <v>45139</v>
      </c>
      <c r="B11" s="395">
        <v>4868.57</v>
      </c>
      <c r="C11" s="395">
        <v>86.56</v>
      </c>
      <c r="D11" s="398" t="s">
        <v>266</v>
      </c>
      <c r="E11" s="395">
        <v>32779.72</v>
      </c>
      <c r="F11" s="395">
        <v>88.54</v>
      </c>
      <c r="G11" s="395">
        <v>37823.39</v>
      </c>
      <c r="H11" s="395">
        <v>97.12</v>
      </c>
      <c r="I11" s="395">
        <v>13817.066349479999</v>
      </c>
      <c r="J11" s="395">
        <v>203.57833977000001</v>
      </c>
      <c r="K11" s="395">
        <v>8720.5898745249997</v>
      </c>
      <c r="L11" s="395">
        <v>1389.2251566499999</v>
      </c>
      <c r="M11" s="395">
        <v>24130.459720424999</v>
      </c>
      <c r="N11" s="395">
        <v>3982.54</v>
      </c>
    </row>
    <row r="12" spans="1:14" s="152" customFormat="1" ht="14.25" customHeight="1">
      <c r="A12" s="333">
        <v>45170</v>
      </c>
      <c r="B12" s="395">
        <v>5282.26</v>
      </c>
      <c r="C12" s="395">
        <v>127.01</v>
      </c>
      <c r="D12" s="398" t="s">
        <v>266</v>
      </c>
      <c r="E12" s="395">
        <v>40381.22</v>
      </c>
      <c r="F12" s="395">
        <v>90.27</v>
      </c>
      <c r="G12" s="395">
        <v>45880.76</v>
      </c>
      <c r="H12" s="395">
        <v>97.94</v>
      </c>
      <c r="I12" s="395">
        <v>19975.98237827</v>
      </c>
      <c r="J12" s="395">
        <v>337.56573455500001</v>
      </c>
      <c r="K12" s="395">
        <v>8761.1713640550006</v>
      </c>
      <c r="L12" s="395">
        <v>1796.29851246</v>
      </c>
      <c r="M12" s="395">
        <v>30871.017989340002</v>
      </c>
      <c r="N12" s="395">
        <v>3998.16</v>
      </c>
    </row>
    <row r="13" spans="1:14" s="152" customFormat="1" ht="12.75" customHeight="1">
      <c r="A13" s="333">
        <v>45200</v>
      </c>
      <c r="B13" s="395">
        <v>4803.16</v>
      </c>
      <c r="C13" s="395">
        <v>115.53999999999999</v>
      </c>
      <c r="D13" s="398" t="s">
        <v>266</v>
      </c>
      <c r="E13" s="395">
        <v>40240.93</v>
      </c>
      <c r="F13" s="395">
        <v>185.38</v>
      </c>
      <c r="G13" s="395">
        <v>45345.01</v>
      </c>
      <c r="H13" s="395">
        <v>98.01</v>
      </c>
      <c r="I13" s="395">
        <v>22587.311086015001</v>
      </c>
      <c r="J13" s="395">
        <v>804.00015088999999</v>
      </c>
      <c r="K13" s="395">
        <v>8687.7309718100005</v>
      </c>
      <c r="L13" s="395">
        <v>2280.6759681100002</v>
      </c>
      <c r="M13" s="395">
        <v>34359.718176825001</v>
      </c>
      <c r="N13" s="395">
        <v>4029.24</v>
      </c>
    </row>
    <row r="14" spans="1:14" s="152" customFormat="1">
      <c r="A14" s="333">
        <v>45231</v>
      </c>
      <c r="B14" s="334">
        <v>4355.8599999999997</v>
      </c>
      <c r="C14" s="334">
        <v>97.6</v>
      </c>
      <c r="D14" s="398" t="s">
        <v>266</v>
      </c>
      <c r="E14" s="334">
        <v>24258.39</v>
      </c>
      <c r="F14" s="395">
        <v>89.95</v>
      </c>
      <c r="G14" s="395">
        <v>28801.799999999996</v>
      </c>
      <c r="H14" s="336">
        <v>96.98</v>
      </c>
      <c r="I14" s="336">
        <v>15332.802780415001</v>
      </c>
      <c r="J14" s="395">
        <v>209.15702516499999</v>
      </c>
      <c r="K14" s="395">
        <v>7593.6769636999998</v>
      </c>
      <c r="L14" s="395">
        <v>2247.477608405</v>
      </c>
      <c r="M14" s="395">
        <v>25383.114377685</v>
      </c>
      <c r="N14" s="395">
        <v>4098.53</v>
      </c>
    </row>
    <row r="15" spans="1:14" s="152" customFormat="1">
      <c r="A15" s="333">
        <v>45261</v>
      </c>
      <c r="B15" s="334">
        <v>6679.8</v>
      </c>
      <c r="C15" s="334">
        <v>106.28999999999999</v>
      </c>
      <c r="D15" s="398" t="s">
        <v>266</v>
      </c>
      <c r="E15" s="334">
        <v>42431.75</v>
      </c>
      <c r="F15" s="335">
        <v>199.56</v>
      </c>
      <c r="G15" s="335">
        <v>49417.4</v>
      </c>
      <c r="H15" s="336">
        <v>96.91</v>
      </c>
      <c r="I15" s="336">
        <v>27065.122081205001</v>
      </c>
      <c r="J15" s="395">
        <v>339.92003175000002</v>
      </c>
      <c r="K15" s="395">
        <v>12049.715542385</v>
      </c>
      <c r="L15" s="395">
        <v>3691.3354209499998</v>
      </c>
      <c r="M15" s="395">
        <v>43146.093076290003</v>
      </c>
      <c r="N15" s="395">
        <v>4129.3900000000003</v>
      </c>
    </row>
    <row r="16" spans="1:14" s="152" customFormat="1">
      <c r="A16" s="333">
        <v>45292</v>
      </c>
      <c r="B16" s="334">
        <v>8079.11</v>
      </c>
      <c r="C16" s="334">
        <v>125.41</v>
      </c>
      <c r="D16" s="398" t="s">
        <v>266</v>
      </c>
      <c r="E16" s="334">
        <v>20517.3</v>
      </c>
      <c r="F16" s="395">
        <v>48.89</v>
      </c>
      <c r="G16" s="395">
        <v>28770.709999999995</v>
      </c>
      <c r="H16" s="336">
        <v>98.19</v>
      </c>
      <c r="I16" s="336">
        <v>34010.274269045003</v>
      </c>
      <c r="J16" s="395">
        <v>448.465908265</v>
      </c>
      <c r="K16" s="395">
        <v>12664.84806568</v>
      </c>
      <c r="L16" s="395">
        <v>2848.705599975</v>
      </c>
      <c r="M16" s="395">
        <v>49972.293842965002</v>
      </c>
      <c r="N16" s="395">
        <v>4171.38</v>
      </c>
    </row>
    <row r="17" spans="1:14" s="152" customFormat="1">
      <c r="A17" s="333">
        <v>45323</v>
      </c>
      <c r="B17" s="1382">
        <v>7567.41</v>
      </c>
      <c r="C17" s="1382">
        <v>124.27999999999999</v>
      </c>
      <c r="D17" s="1383" t="s">
        <v>266</v>
      </c>
      <c r="E17" s="1382">
        <v>38376.71</v>
      </c>
      <c r="F17" s="1382">
        <v>75.53</v>
      </c>
      <c r="G17" s="1382">
        <v>46143.93</v>
      </c>
      <c r="H17" s="1382">
        <v>99.59</v>
      </c>
      <c r="I17" s="1382">
        <v>29647.625176534999</v>
      </c>
      <c r="J17" s="1382">
        <v>154.58386601000001</v>
      </c>
      <c r="K17" s="1382">
        <v>12573.527827555001</v>
      </c>
      <c r="L17" s="1382">
        <v>2122.71419633</v>
      </c>
      <c r="M17" s="1382">
        <v>44498.451066430003</v>
      </c>
      <c r="N17" s="1382">
        <v>4222.0200000000004</v>
      </c>
    </row>
    <row r="18" spans="1:14" s="152" customFormat="1">
      <c r="A18" s="333">
        <v>45352</v>
      </c>
      <c r="B18" s="334"/>
      <c r="C18" s="334"/>
      <c r="D18" s="334"/>
      <c r="E18" s="334"/>
      <c r="F18" s="335"/>
      <c r="G18" s="335"/>
      <c r="H18" s="336"/>
      <c r="I18" s="336"/>
      <c r="J18" s="607"/>
      <c r="K18" s="607"/>
      <c r="L18" s="607"/>
      <c r="M18" s="607"/>
      <c r="N18" s="607"/>
    </row>
    <row r="19" spans="1:14" s="152" customFormat="1">
      <c r="A19" s="225"/>
      <c r="B19" s="226"/>
      <c r="C19" s="226"/>
      <c r="D19" s="207"/>
      <c r="E19" s="226"/>
      <c r="F19" s="226"/>
      <c r="G19" s="226"/>
      <c r="H19" s="226"/>
      <c r="I19" s="226"/>
      <c r="J19" s="226"/>
      <c r="K19" s="226"/>
      <c r="L19" s="226"/>
      <c r="M19" s="226"/>
      <c r="N19" s="226"/>
    </row>
    <row r="20" spans="1:14" s="152" customFormat="1">
      <c r="A20" s="1589" t="s">
        <v>1309</v>
      </c>
      <c r="B20" s="1589"/>
      <c r="C20" s="1589"/>
      <c r="D20" s="1589"/>
      <c r="E20" s="1589"/>
    </row>
    <row r="21" spans="1:14" s="152" customFormat="1">
      <c r="A21" s="1589" t="s">
        <v>201</v>
      </c>
      <c r="B21" s="1589"/>
      <c r="C21" s="1589"/>
      <c r="D21" s="1589"/>
      <c r="E21" s="1589"/>
    </row>
    <row r="22" spans="1:14">
      <c r="B22" s="168"/>
      <c r="C22" s="168"/>
      <c r="D22" s="168"/>
      <c r="E22" s="168"/>
      <c r="F22" s="168"/>
      <c r="G22" s="168"/>
      <c r="H22" s="168"/>
      <c r="I22" s="168"/>
      <c r="J22" s="168"/>
      <c r="K22" s="168"/>
      <c r="L22" s="168"/>
      <c r="M22" s="168"/>
    </row>
  </sheetData>
  <mergeCells count="13">
    <mergeCell ref="A21:E21"/>
    <mergeCell ref="M3:M4"/>
    <mergeCell ref="N3:N4"/>
    <mergeCell ref="A2:A4"/>
    <mergeCell ref="B2:H2"/>
    <mergeCell ref="I2:N2"/>
    <mergeCell ref="B3:D3"/>
    <mergeCell ref="E3:F3"/>
    <mergeCell ref="G3:G4"/>
    <mergeCell ref="H3:H4"/>
    <mergeCell ref="I3:J3"/>
    <mergeCell ref="K3:L3"/>
    <mergeCell ref="A20:E20"/>
  </mergeCells>
  <printOptions horizontalCentered="1"/>
  <pageMargins left="0.78431372549019618" right="0.78431372549019618" top="0.98039215686274517" bottom="0.98039215686274517" header="0.50980392156862753" footer="0.50980392156862753"/>
  <pageSetup paperSize="9" scale="84" fitToHeight="0" orientation="landscape"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F5" sqref="F5"/>
    </sheetView>
  </sheetViews>
  <sheetFormatPr defaultColWidth="9.140625" defaultRowHeight="15"/>
  <cols>
    <col min="1" max="11" width="14.5703125" style="151" bestFit="1" customWidth="1"/>
    <col min="12" max="12" width="4.5703125" style="151" bestFit="1" customWidth="1"/>
    <col min="13" max="16384" width="9.140625" style="151"/>
  </cols>
  <sheetData>
    <row r="1" spans="1:11">
      <c r="A1" s="446" t="s">
        <v>35</v>
      </c>
      <c r="B1" s="446"/>
      <c r="C1" s="446"/>
      <c r="D1" s="446"/>
      <c r="E1" s="446"/>
      <c r="F1" s="446"/>
      <c r="G1" s="446"/>
      <c r="H1" s="446"/>
      <c r="I1" s="446"/>
      <c r="J1" s="446"/>
      <c r="K1" s="446"/>
    </row>
    <row r="2" spans="1:11" s="152" customFormat="1">
      <c r="A2" s="1677" t="s">
        <v>198</v>
      </c>
      <c r="B2" s="1682" t="s">
        <v>336</v>
      </c>
      <c r="C2" s="1683"/>
      <c r="D2" s="1683"/>
      <c r="E2" s="1683"/>
      <c r="F2" s="1684"/>
      <c r="G2" s="1682" t="s">
        <v>576</v>
      </c>
      <c r="H2" s="1683"/>
      <c r="I2" s="1683"/>
      <c r="J2" s="1683"/>
      <c r="K2" s="1684"/>
    </row>
    <row r="3" spans="1:11" s="152" customFormat="1">
      <c r="A3" s="1629"/>
      <c r="B3" s="779" t="s">
        <v>577</v>
      </c>
      <c r="C3" s="779" t="s">
        <v>338</v>
      </c>
      <c r="D3" s="779" t="s">
        <v>82</v>
      </c>
      <c r="E3" s="779" t="s">
        <v>339</v>
      </c>
      <c r="F3" s="779" t="s">
        <v>334</v>
      </c>
      <c r="G3" s="779" t="s">
        <v>577</v>
      </c>
      <c r="H3" s="779" t="s">
        <v>338</v>
      </c>
      <c r="I3" s="779" t="s">
        <v>82</v>
      </c>
      <c r="J3" s="779" t="s">
        <v>339</v>
      </c>
      <c r="K3" s="779" t="s">
        <v>334</v>
      </c>
    </row>
    <row r="4" spans="1:11" s="152" customFormat="1">
      <c r="A4" s="741" t="s">
        <v>73</v>
      </c>
      <c r="B4" s="746">
        <v>75.311056988000004</v>
      </c>
      <c r="C4" s="746">
        <v>2.2323379999999999E-3</v>
      </c>
      <c r="D4" s="746">
        <v>0</v>
      </c>
      <c r="E4" s="746">
        <v>0</v>
      </c>
      <c r="F4" s="746">
        <v>24.686710674</v>
      </c>
      <c r="G4" s="746">
        <v>18.324503932999999</v>
      </c>
      <c r="H4" s="746">
        <v>0</v>
      </c>
      <c r="I4" s="746">
        <v>0</v>
      </c>
      <c r="J4" s="746">
        <v>0</v>
      </c>
      <c r="K4" s="746">
        <v>81.675496066999997</v>
      </c>
    </row>
    <row r="5" spans="1:11" s="152" customFormat="1">
      <c r="A5" s="749" t="s">
        <v>74</v>
      </c>
      <c r="B5" s="1385">
        <v>67.654685204141302</v>
      </c>
      <c r="C5" s="1385">
        <v>1.9496903821863527</v>
      </c>
      <c r="D5" s="866">
        <v>0</v>
      </c>
      <c r="E5" s="866">
        <v>0</v>
      </c>
      <c r="F5" s="1385">
        <v>30.395624413672341</v>
      </c>
      <c r="G5" s="867">
        <f>INDEX(G6:G17,COUNT(G6:G17))</f>
        <v>25.157230866267405</v>
      </c>
      <c r="H5" s="867">
        <f>INDEX(H6:H17,COUNT(H6:H17))</f>
        <v>0</v>
      </c>
      <c r="I5" s="867">
        <f>INDEX(I6:I17,COUNT(I6:I17))</f>
        <v>0</v>
      </c>
      <c r="J5" s="867">
        <f>INDEX(J6:J17,COUNT(J6:J17))</f>
        <v>0</v>
      </c>
      <c r="K5" s="867">
        <f>INDEX(K6:K17,COUNT(K6:K17))</f>
        <v>74.842769133732588</v>
      </c>
    </row>
    <row r="6" spans="1:11" s="152" customFormat="1">
      <c r="A6" s="333">
        <v>45017</v>
      </c>
      <c r="B6" s="401">
        <v>50</v>
      </c>
      <c r="C6" s="401">
        <v>0</v>
      </c>
      <c r="D6" s="401">
        <v>0</v>
      </c>
      <c r="E6" s="401">
        <v>0</v>
      </c>
      <c r="F6" s="401">
        <v>50</v>
      </c>
      <c r="G6" s="401">
        <v>25.324661940891861</v>
      </c>
      <c r="H6" s="401">
        <v>1.6372848297019713E-3</v>
      </c>
      <c r="I6" s="401">
        <v>0</v>
      </c>
      <c r="J6" s="401">
        <v>0</v>
      </c>
      <c r="K6" s="401">
        <v>74.673700774278444</v>
      </c>
    </row>
    <row r="7" spans="1:11" s="152" customFormat="1">
      <c r="A7" s="333">
        <v>45047</v>
      </c>
      <c r="B7" s="401">
        <v>51.469991840239175</v>
      </c>
      <c r="C7" s="401">
        <v>1.690185191858983E-3</v>
      </c>
      <c r="D7" s="401">
        <v>0</v>
      </c>
      <c r="E7" s="401">
        <v>0</v>
      </c>
      <c r="F7" s="401">
        <v>48.528317974568964</v>
      </c>
      <c r="G7" s="401">
        <v>38.460159953378714</v>
      </c>
      <c r="H7" s="401">
        <v>0</v>
      </c>
      <c r="I7" s="401">
        <v>0</v>
      </c>
      <c r="J7" s="401">
        <v>0</v>
      </c>
      <c r="K7" s="401">
        <v>61.539840046621286</v>
      </c>
    </row>
    <row r="8" spans="1:11" s="152" customFormat="1">
      <c r="A8" s="333">
        <v>45078</v>
      </c>
      <c r="B8" s="401">
        <v>50.944837952295842</v>
      </c>
      <c r="C8" s="401">
        <v>1.2174264685136139E-4</v>
      </c>
      <c r="D8" s="401">
        <v>0</v>
      </c>
      <c r="E8" s="401">
        <v>0</v>
      </c>
      <c r="F8" s="401">
        <v>49.055040305057311</v>
      </c>
      <c r="G8" s="401">
        <v>50.365546404215308</v>
      </c>
      <c r="H8" s="401">
        <v>0</v>
      </c>
      <c r="I8" s="401">
        <v>0</v>
      </c>
      <c r="J8" s="401">
        <v>0</v>
      </c>
      <c r="K8" s="401">
        <v>49.634453595784692</v>
      </c>
    </row>
    <row r="9" spans="1:11" s="152" customFormat="1">
      <c r="A9" s="333">
        <v>45108</v>
      </c>
      <c r="B9" s="401">
        <v>63.245518998376696</v>
      </c>
      <c r="C9" s="401">
        <v>0.48882842390032238</v>
      </c>
      <c r="D9" s="401">
        <v>0</v>
      </c>
      <c r="E9" s="401">
        <v>0</v>
      </c>
      <c r="F9" s="401">
        <v>36.265652577722989</v>
      </c>
      <c r="G9" s="401">
        <v>34.105004519992001</v>
      </c>
      <c r="H9" s="401">
        <v>0</v>
      </c>
      <c r="I9" s="401">
        <v>0</v>
      </c>
      <c r="J9" s="401">
        <v>0</v>
      </c>
      <c r="K9" s="401">
        <v>65.894995480007992</v>
      </c>
    </row>
    <row r="10" spans="1:11" s="152" customFormat="1">
      <c r="A10" s="333">
        <v>45139</v>
      </c>
      <c r="B10" s="401">
        <v>62.984517030054498</v>
      </c>
      <c r="C10" s="401">
        <v>2.72928218029283</v>
      </c>
      <c r="D10" s="401">
        <v>0</v>
      </c>
      <c r="E10" s="401">
        <v>0</v>
      </c>
      <c r="F10" s="401">
        <v>34.286200789652682</v>
      </c>
      <c r="G10" s="401">
        <v>33.166615997350931</v>
      </c>
      <c r="H10" s="401">
        <v>0</v>
      </c>
      <c r="I10" s="401">
        <v>0</v>
      </c>
      <c r="J10" s="401">
        <v>0</v>
      </c>
      <c r="K10" s="401">
        <v>66.833384002649083</v>
      </c>
    </row>
    <row r="11" spans="1:11" s="152" customFormat="1">
      <c r="A11" s="333">
        <v>45170</v>
      </c>
      <c r="B11" s="401">
        <v>65.651089655599577</v>
      </c>
      <c r="C11" s="401">
        <v>2.3177122920296616</v>
      </c>
      <c r="D11" s="401">
        <v>0</v>
      </c>
      <c r="E11" s="401">
        <v>0</v>
      </c>
      <c r="F11" s="401">
        <v>32.031198052370783</v>
      </c>
      <c r="G11" s="401">
        <v>29.291194697681227</v>
      </c>
      <c r="H11" s="401">
        <v>1.3591512394366751E-2</v>
      </c>
      <c r="I11" s="401">
        <v>0</v>
      </c>
      <c r="J11" s="401">
        <v>0</v>
      </c>
      <c r="K11" s="401">
        <v>70.695213789924409</v>
      </c>
    </row>
    <row r="12" spans="1:11" s="152" customFormat="1">
      <c r="A12" s="333">
        <v>45200</v>
      </c>
      <c r="B12" s="401">
        <v>65.368679604803575</v>
      </c>
      <c r="C12" s="401">
        <v>2.9998273026802029</v>
      </c>
      <c r="D12" s="401">
        <v>0</v>
      </c>
      <c r="E12" s="401">
        <v>0</v>
      </c>
      <c r="F12" s="401">
        <v>31.631493092516216</v>
      </c>
      <c r="G12" s="401">
        <v>26.816190833952319</v>
      </c>
      <c r="H12" s="401">
        <v>0</v>
      </c>
      <c r="I12" s="401">
        <v>0</v>
      </c>
      <c r="J12" s="401">
        <v>0</v>
      </c>
      <c r="K12" s="401">
        <v>73.183809166047681</v>
      </c>
    </row>
    <row r="13" spans="1:11" s="152" customFormat="1">
      <c r="A13" s="333">
        <v>45231</v>
      </c>
      <c r="B13" s="401">
        <v>64.517766830173613</v>
      </c>
      <c r="C13" s="401">
        <v>1.8506595302645996</v>
      </c>
      <c r="D13" s="401">
        <v>0</v>
      </c>
      <c r="E13" s="401">
        <v>0</v>
      </c>
      <c r="F13" s="401">
        <v>33.631573639561793</v>
      </c>
      <c r="G13" s="401">
        <v>35.183166630647307</v>
      </c>
      <c r="H13" s="401">
        <v>0.13684873202581543</v>
      </c>
      <c r="I13" s="401">
        <v>0</v>
      </c>
      <c r="J13" s="401">
        <v>0</v>
      </c>
      <c r="K13" s="401">
        <v>64.679984637326896</v>
      </c>
    </row>
    <row r="14" spans="1:11" s="152" customFormat="1">
      <c r="A14" s="333">
        <v>45261</v>
      </c>
      <c r="B14" s="401">
        <v>68.32683857711271</v>
      </c>
      <c r="C14" s="401">
        <v>1.6421836626860375</v>
      </c>
      <c r="D14" s="401">
        <v>0</v>
      </c>
      <c r="E14" s="401">
        <v>0</v>
      </c>
      <c r="F14" s="401">
        <v>30.030977760201257</v>
      </c>
      <c r="G14" s="401">
        <v>29.080187318552873</v>
      </c>
      <c r="H14" s="401">
        <v>3.5729982498518081E-3</v>
      </c>
      <c r="I14" s="401">
        <v>0</v>
      </c>
      <c r="J14" s="401">
        <v>0</v>
      </c>
      <c r="K14" s="401">
        <v>70.916239683197276</v>
      </c>
    </row>
    <row r="15" spans="1:11" s="152" customFormat="1">
      <c r="A15" s="333">
        <v>45292</v>
      </c>
      <c r="B15" s="401">
        <v>68.969210792146669</v>
      </c>
      <c r="C15" s="401">
        <v>1.9295096362455137</v>
      </c>
      <c r="D15" s="401">
        <v>0</v>
      </c>
      <c r="E15" s="401">
        <v>0</v>
      </c>
      <c r="F15" s="401">
        <v>29.101279571607797</v>
      </c>
      <c r="G15" s="401">
        <v>26.4111780519722</v>
      </c>
      <c r="H15" s="401">
        <v>0</v>
      </c>
      <c r="I15" s="401">
        <v>0</v>
      </c>
      <c r="J15" s="401">
        <v>0</v>
      </c>
      <c r="K15" s="401">
        <v>73.588821948027785</v>
      </c>
    </row>
    <row r="16" spans="1:11" s="152" customFormat="1">
      <c r="A16" s="333">
        <v>45323</v>
      </c>
      <c r="B16" s="1384">
        <v>70.296580925874068</v>
      </c>
      <c r="C16" s="1384">
        <v>1.721772462022007</v>
      </c>
      <c r="D16" s="1384">
        <v>0</v>
      </c>
      <c r="E16" s="1384">
        <v>0</v>
      </c>
      <c r="F16" s="1384">
        <v>27.981646612103933</v>
      </c>
      <c r="G16" s="1384">
        <v>25.157230866267405</v>
      </c>
      <c r="H16" s="1384">
        <v>0</v>
      </c>
      <c r="I16" s="1384">
        <v>0</v>
      </c>
      <c r="J16" s="1384">
        <v>0</v>
      </c>
      <c r="K16" s="1384">
        <v>74.842769133732588</v>
      </c>
    </row>
    <row r="17" spans="1:11" s="152" customFormat="1">
      <c r="A17" s="333">
        <v>45352</v>
      </c>
      <c r="B17" s="334"/>
      <c r="C17" s="334"/>
      <c r="D17" s="334"/>
      <c r="E17" s="334"/>
      <c r="F17" s="335"/>
      <c r="G17" s="335"/>
      <c r="H17" s="336"/>
      <c r="I17" s="336"/>
      <c r="J17" s="607"/>
      <c r="K17" s="607"/>
    </row>
    <row r="18" spans="1:11" s="152" customFormat="1">
      <c r="A18" s="225"/>
      <c r="B18" s="435"/>
      <c r="C18" s="435"/>
      <c r="D18" s="435"/>
      <c r="E18" s="435"/>
      <c r="F18" s="435"/>
      <c r="G18" s="435"/>
      <c r="H18" s="435"/>
      <c r="I18" s="435"/>
      <c r="J18" s="435"/>
      <c r="K18" s="435"/>
    </row>
    <row r="19" spans="1:11" s="152" customFormat="1">
      <c r="A19" s="1589" t="s">
        <v>1309</v>
      </c>
      <c r="B19" s="1589"/>
      <c r="C19" s="1589"/>
      <c r="D19" s="1589"/>
      <c r="E19" s="1589"/>
      <c r="F19" s="1589"/>
      <c r="G19" s="1589"/>
      <c r="H19" s="1589"/>
      <c r="I19" s="1589"/>
      <c r="J19" s="1589"/>
      <c r="K19" s="1589"/>
    </row>
    <row r="20" spans="1:11" s="152" customFormat="1">
      <c r="A20" s="1589" t="s">
        <v>340</v>
      </c>
      <c r="B20" s="1589"/>
      <c r="C20" s="1589"/>
      <c r="D20" s="1589"/>
      <c r="E20" s="1589"/>
      <c r="F20" s="1589"/>
      <c r="G20" s="1589"/>
      <c r="H20" s="1589"/>
      <c r="I20" s="1589"/>
      <c r="J20" s="1589"/>
      <c r="K20" s="1589"/>
    </row>
    <row r="21" spans="1:11" s="152" customFormat="1"/>
  </sheetData>
  <mergeCells count="5">
    <mergeCell ref="A20:K20"/>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B5" sqref="B5:F5"/>
    </sheetView>
  </sheetViews>
  <sheetFormatPr defaultColWidth="9.140625" defaultRowHeight="15"/>
  <cols>
    <col min="1" max="11" width="14.5703125" style="151" bestFit="1" customWidth="1"/>
    <col min="12" max="12" width="5" style="151" bestFit="1" customWidth="1"/>
    <col min="13" max="16384" width="9.140625" style="151"/>
  </cols>
  <sheetData>
    <row r="1" spans="1:11">
      <c r="A1" s="446" t="s">
        <v>36</v>
      </c>
      <c r="B1" s="446"/>
      <c r="C1" s="446"/>
      <c r="D1" s="446"/>
      <c r="E1" s="446"/>
      <c r="F1" s="446"/>
      <c r="G1" s="446"/>
      <c r="H1" s="446"/>
      <c r="I1" s="446"/>
      <c r="J1" s="446"/>
      <c r="K1" s="446"/>
    </row>
    <row r="2" spans="1:11" s="152" customFormat="1">
      <c r="A2" s="1677" t="s">
        <v>198</v>
      </c>
      <c r="B2" s="1689" t="s">
        <v>336</v>
      </c>
      <c r="C2" s="1690"/>
      <c r="D2" s="1690"/>
      <c r="E2" s="1690"/>
      <c r="F2" s="1691"/>
      <c r="G2" s="1689" t="s">
        <v>576</v>
      </c>
      <c r="H2" s="1690"/>
      <c r="I2" s="1690"/>
      <c r="J2" s="1690"/>
      <c r="K2" s="1691"/>
    </row>
    <row r="3" spans="1:11" s="152" customFormat="1">
      <c r="A3" s="1629"/>
      <c r="B3" s="780" t="s">
        <v>577</v>
      </c>
      <c r="C3" s="780" t="s">
        <v>338</v>
      </c>
      <c r="D3" s="780" t="s">
        <v>82</v>
      </c>
      <c r="E3" s="780" t="s">
        <v>339</v>
      </c>
      <c r="F3" s="780" t="s">
        <v>334</v>
      </c>
      <c r="G3" s="780" t="s">
        <v>577</v>
      </c>
      <c r="H3" s="780" t="s">
        <v>338</v>
      </c>
      <c r="I3" s="780" t="s">
        <v>82</v>
      </c>
      <c r="J3" s="780" t="s">
        <v>339</v>
      </c>
      <c r="K3" s="780" t="s">
        <v>334</v>
      </c>
    </row>
    <row r="4" spans="1:11" s="152" customFormat="1">
      <c r="A4" s="741" t="s">
        <v>73</v>
      </c>
      <c r="B4" s="746">
        <v>53.23</v>
      </c>
      <c r="C4" s="746">
        <v>7.37</v>
      </c>
      <c r="D4" s="746">
        <v>0.05</v>
      </c>
      <c r="E4" s="746">
        <v>0</v>
      </c>
      <c r="F4" s="746">
        <v>39.35</v>
      </c>
      <c r="G4" s="746">
        <v>19.940000000000001</v>
      </c>
      <c r="H4" s="746">
        <v>17.29</v>
      </c>
      <c r="I4" s="746">
        <v>6.03</v>
      </c>
      <c r="J4" s="746">
        <v>0</v>
      </c>
      <c r="K4" s="746">
        <v>56.74</v>
      </c>
    </row>
    <row r="5" spans="1:11" s="152" customFormat="1">
      <c r="A5" s="749" t="s">
        <v>74</v>
      </c>
      <c r="B5" s="868">
        <v>59.6</v>
      </c>
      <c r="C5" s="868">
        <v>5.91</v>
      </c>
      <c r="D5" s="868">
        <v>0.03</v>
      </c>
      <c r="E5" s="868">
        <v>0</v>
      </c>
      <c r="F5" s="868">
        <v>34.47</v>
      </c>
      <c r="G5" s="751">
        <f>INDEX(G6:G17,COUNT(G6:G17))</f>
        <v>21.16</v>
      </c>
      <c r="H5" s="751">
        <f>INDEX(H6:H17,COUNT(H6:H17))</f>
        <v>20.88</v>
      </c>
      <c r="I5" s="751">
        <f>INDEX(I6:I17,COUNT(I6:I17))</f>
        <v>9</v>
      </c>
      <c r="J5" s="751">
        <f>INDEX(J6:J17,COUNT(J6:J17))</f>
        <v>0</v>
      </c>
      <c r="K5" s="751">
        <f>INDEX(K6:K17,COUNT(K6:K17))</f>
        <v>48.96</v>
      </c>
    </row>
    <row r="6" spans="1:11" s="152" customFormat="1">
      <c r="A6" s="333">
        <v>45017</v>
      </c>
      <c r="B6" s="401">
        <v>56.17</v>
      </c>
      <c r="C6" s="401">
        <v>6.21</v>
      </c>
      <c r="D6" s="401">
        <v>0.03</v>
      </c>
      <c r="E6" s="401">
        <v>0</v>
      </c>
      <c r="F6" s="401">
        <v>37.590000000000003</v>
      </c>
      <c r="G6" s="401">
        <v>19.260000000000002</v>
      </c>
      <c r="H6" s="401">
        <v>17.87</v>
      </c>
      <c r="I6" s="401">
        <v>5.54</v>
      </c>
      <c r="J6" s="401">
        <v>0</v>
      </c>
      <c r="K6" s="401">
        <v>57.33</v>
      </c>
    </row>
    <row r="7" spans="1:11" s="152" customFormat="1">
      <c r="A7" s="333">
        <v>45047</v>
      </c>
      <c r="B7" s="401">
        <v>57.85</v>
      </c>
      <c r="C7" s="401">
        <v>6.09</v>
      </c>
      <c r="D7" s="401">
        <v>0.03</v>
      </c>
      <c r="E7" s="401">
        <v>0</v>
      </c>
      <c r="F7" s="401">
        <v>36.04</v>
      </c>
      <c r="G7" s="401">
        <v>20.260000000000002</v>
      </c>
      <c r="H7" s="401">
        <v>16.350000000000001</v>
      </c>
      <c r="I7" s="401">
        <v>4.8</v>
      </c>
      <c r="J7" s="401">
        <v>0</v>
      </c>
      <c r="K7" s="401">
        <v>58.59</v>
      </c>
    </row>
    <row r="8" spans="1:11" s="152" customFormat="1">
      <c r="A8" s="333">
        <v>45078</v>
      </c>
      <c r="B8" s="401">
        <v>58.78</v>
      </c>
      <c r="C8" s="401">
        <v>5.85</v>
      </c>
      <c r="D8" s="401">
        <v>0.03</v>
      </c>
      <c r="E8" s="401">
        <v>0</v>
      </c>
      <c r="F8" s="401">
        <v>35.340000000000003</v>
      </c>
      <c r="G8" s="401">
        <v>20.34</v>
      </c>
      <c r="H8" s="401">
        <v>17.149999999999999</v>
      </c>
      <c r="I8" s="401">
        <v>5.04</v>
      </c>
      <c r="J8" s="401">
        <v>0</v>
      </c>
      <c r="K8" s="401">
        <v>57.47</v>
      </c>
    </row>
    <row r="9" spans="1:11" s="152" customFormat="1">
      <c r="A9" s="333">
        <v>45108</v>
      </c>
      <c r="B9" s="401">
        <v>59.48</v>
      </c>
      <c r="C9" s="401">
        <v>5.75</v>
      </c>
      <c r="D9" s="401">
        <v>0.03</v>
      </c>
      <c r="E9" s="401">
        <v>0</v>
      </c>
      <c r="F9" s="401">
        <v>34.75</v>
      </c>
      <c r="G9" s="401">
        <v>20.98</v>
      </c>
      <c r="H9" s="401">
        <v>16.43</v>
      </c>
      <c r="I9" s="401">
        <v>4.3600000000000003</v>
      </c>
      <c r="J9" s="401">
        <v>0</v>
      </c>
      <c r="K9" s="401">
        <v>58.23</v>
      </c>
    </row>
    <row r="10" spans="1:11" s="152" customFormat="1">
      <c r="A10" s="333">
        <v>45139</v>
      </c>
      <c r="B10" s="401">
        <v>59.81</v>
      </c>
      <c r="C10" s="401">
        <v>5.77</v>
      </c>
      <c r="D10" s="401">
        <v>0.03</v>
      </c>
      <c r="E10" s="401">
        <v>0</v>
      </c>
      <c r="F10" s="401">
        <v>34.39</v>
      </c>
      <c r="G10" s="401">
        <v>21.97</v>
      </c>
      <c r="H10" s="401">
        <v>18.170000000000002</v>
      </c>
      <c r="I10" s="401">
        <v>7.04</v>
      </c>
      <c r="J10" s="401">
        <v>0</v>
      </c>
      <c r="K10" s="401">
        <v>52.82</v>
      </c>
    </row>
    <row r="11" spans="1:11" s="152" customFormat="1">
      <c r="A11" s="333">
        <v>45170</v>
      </c>
      <c r="B11" s="401">
        <v>61.2</v>
      </c>
      <c r="C11" s="401">
        <v>5.0599999999999996</v>
      </c>
      <c r="D11" s="401">
        <v>0.03</v>
      </c>
      <c r="E11" s="401">
        <v>0</v>
      </c>
      <c r="F11" s="401">
        <v>33.71</v>
      </c>
      <c r="G11" s="401">
        <v>19.62</v>
      </c>
      <c r="H11" s="401">
        <v>16.399999999999999</v>
      </c>
      <c r="I11" s="401">
        <v>6.24</v>
      </c>
      <c r="J11" s="401">
        <v>0</v>
      </c>
      <c r="K11" s="401">
        <v>57.74</v>
      </c>
    </row>
    <row r="12" spans="1:11" s="152" customFormat="1">
      <c r="A12" s="333">
        <v>45200</v>
      </c>
      <c r="B12" s="401">
        <v>61.77</v>
      </c>
      <c r="C12" s="401">
        <v>4.7</v>
      </c>
      <c r="D12" s="401">
        <v>0.03</v>
      </c>
      <c r="E12" s="401">
        <v>0</v>
      </c>
      <c r="F12" s="401">
        <v>33.5</v>
      </c>
      <c r="G12" s="401">
        <v>19.43</v>
      </c>
      <c r="H12" s="401">
        <v>16.54</v>
      </c>
      <c r="I12" s="401">
        <v>5.37</v>
      </c>
      <c r="J12" s="401">
        <v>0</v>
      </c>
      <c r="K12" s="401">
        <v>58.66</v>
      </c>
    </row>
    <row r="13" spans="1:11" s="152" customFormat="1">
      <c r="A13" s="333">
        <v>45231</v>
      </c>
      <c r="B13" s="401">
        <v>59.49</v>
      </c>
      <c r="C13" s="401">
        <v>5.48</v>
      </c>
      <c r="D13" s="401">
        <v>0.03</v>
      </c>
      <c r="E13" s="401">
        <v>0</v>
      </c>
      <c r="F13" s="401">
        <v>35</v>
      </c>
      <c r="G13" s="401">
        <v>20.94</v>
      </c>
      <c r="H13" s="401">
        <v>19.25</v>
      </c>
      <c r="I13" s="401">
        <v>8.68</v>
      </c>
      <c r="J13" s="401">
        <v>0</v>
      </c>
      <c r="K13" s="401">
        <v>51.12</v>
      </c>
    </row>
    <row r="14" spans="1:11" s="152" customFormat="1">
      <c r="A14" s="333">
        <v>45261</v>
      </c>
      <c r="B14" s="401">
        <v>59.08</v>
      </c>
      <c r="C14" s="401">
        <v>6.08</v>
      </c>
      <c r="D14" s="401">
        <v>0.03</v>
      </c>
      <c r="E14" s="401">
        <v>0</v>
      </c>
      <c r="F14" s="401">
        <v>34.81</v>
      </c>
      <c r="G14" s="401">
        <v>20.57</v>
      </c>
      <c r="H14" s="401">
        <v>17.690000000000001</v>
      </c>
      <c r="I14" s="401">
        <v>6.69</v>
      </c>
      <c r="J14" s="401">
        <v>0</v>
      </c>
      <c r="K14" s="401">
        <v>55.04</v>
      </c>
    </row>
    <row r="15" spans="1:11" s="152" customFormat="1">
      <c r="A15" s="333">
        <v>45292</v>
      </c>
      <c r="B15" s="401">
        <v>59.84</v>
      </c>
      <c r="C15" s="401">
        <v>6.59</v>
      </c>
      <c r="D15" s="401">
        <v>0.03</v>
      </c>
      <c r="E15" s="401">
        <v>0</v>
      </c>
      <c r="F15" s="401">
        <v>33.54</v>
      </c>
      <c r="G15" s="401">
        <v>21.24</v>
      </c>
      <c r="H15" s="401">
        <v>19.52</v>
      </c>
      <c r="I15" s="401">
        <v>7.76</v>
      </c>
      <c r="J15" s="401">
        <v>0</v>
      </c>
      <c r="K15" s="401">
        <v>51.48</v>
      </c>
    </row>
    <row r="16" spans="1:11" s="152" customFormat="1">
      <c r="A16" s="333">
        <v>45323</v>
      </c>
      <c r="B16" s="1386">
        <v>60.23</v>
      </c>
      <c r="C16" s="1386">
        <v>6.93</v>
      </c>
      <c r="D16" s="1386">
        <v>0.03</v>
      </c>
      <c r="E16" s="1386">
        <v>0</v>
      </c>
      <c r="F16" s="1386">
        <v>32.799999999999997</v>
      </c>
      <c r="G16" s="1386">
        <v>21.16</v>
      </c>
      <c r="H16" s="1386">
        <v>20.88</v>
      </c>
      <c r="I16" s="1386">
        <v>9</v>
      </c>
      <c r="J16" s="1386">
        <v>0</v>
      </c>
      <c r="K16" s="1386">
        <v>48.96</v>
      </c>
    </row>
    <row r="17" spans="1:11" s="152" customFormat="1">
      <c r="A17" s="333">
        <v>45352</v>
      </c>
      <c r="B17" s="334"/>
      <c r="C17" s="334"/>
      <c r="D17" s="334"/>
      <c r="E17" s="334"/>
      <c r="F17" s="335"/>
      <c r="G17" s="335"/>
      <c r="H17" s="336"/>
      <c r="I17" s="336"/>
      <c r="J17" s="607"/>
      <c r="K17" s="607"/>
    </row>
    <row r="18" spans="1:11" s="152" customFormat="1">
      <c r="A18" s="225"/>
      <c r="B18" s="241"/>
      <c r="C18" s="241"/>
      <c r="D18" s="241"/>
      <c r="E18" s="241"/>
      <c r="F18" s="241"/>
      <c r="G18" s="241"/>
      <c r="H18" s="241"/>
      <c r="I18" s="241"/>
      <c r="J18" s="241"/>
      <c r="K18" s="241"/>
    </row>
    <row r="19" spans="1:11" s="152" customFormat="1" ht="15" customHeight="1">
      <c r="A19" s="1621" t="s">
        <v>1309</v>
      </c>
      <c r="B19" s="1621"/>
      <c r="C19" s="1621"/>
      <c r="D19" s="1621"/>
      <c r="E19" s="1621"/>
      <c r="F19" s="1621"/>
      <c r="G19" s="1621"/>
      <c r="H19" s="1621"/>
      <c r="I19" s="1621"/>
      <c r="J19" s="1621"/>
      <c r="K19" s="1621"/>
    </row>
    <row r="20" spans="1:11" s="152" customFormat="1">
      <c r="A20" s="1621" t="s">
        <v>342</v>
      </c>
      <c r="B20" s="1621"/>
      <c r="C20" s="1621"/>
      <c r="D20" s="1621"/>
      <c r="E20" s="1621"/>
      <c r="F20" s="1621"/>
      <c r="G20" s="1621"/>
      <c r="H20" s="1621"/>
      <c r="I20" s="1621"/>
      <c r="J20" s="1621"/>
      <c r="K20" s="1621"/>
    </row>
    <row r="21" spans="1:11" s="152" customFormat="1"/>
  </sheetData>
  <mergeCells count="5">
    <mergeCell ref="A20:K20"/>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sqref="A1:J1"/>
    </sheetView>
  </sheetViews>
  <sheetFormatPr defaultRowHeight="15"/>
  <cols>
    <col min="1" max="1" width="6.42578125" bestFit="1" customWidth="1"/>
    <col min="2" max="2" width="27" customWidth="1"/>
    <col min="3" max="3" width="30.42578125" customWidth="1"/>
    <col min="4" max="4" width="11.28515625" style="37" bestFit="1" customWidth="1"/>
    <col min="5" max="6" width="11.28515625" style="38" bestFit="1" customWidth="1"/>
    <col min="7" max="7" width="12.42578125" bestFit="1" customWidth="1"/>
    <col min="8" max="8" width="9.42578125" bestFit="1" customWidth="1"/>
    <col min="9" max="9" width="12.7109375" customWidth="1"/>
    <col min="10" max="10" width="10.140625" customWidth="1"/>
  </cols>
  <sheetData>
    <row r="1" spans="1:12">
      <c r="A1" s="1505" t="s">
        <v>1369</v>
      </c>
      <c r="B1" s="1505"/>
      <c r="C1" s="1505"/>
      <c r="D1" s="1505"/>
      <c r="E1" s="1505"/>
      <c r="F1" s="1505"/>
      <c r="G1" s="1505"/>
      <c r="H1" s="1505"/>
      <c r="I1" s="1505"/>
      <c r="J1" s="1505"/>
      <c r="K1" s="30"/>
    </row>
    <row r="2" spans="1:12">
      <c r="A2" s="1506" t="s">
        <v>107</v>
      </c>
      <c r="B2" s="1506" t="s">
        <v>108</v>
      </c>
      <c r="C2" s="1508" t="s">
        <v>109</v>
      </c>
      <c r="D2" s="1510" t="s">
        <v>110</v>
      </c>
      <c r="E2" s="1512" t="s">
        <v>111</v>
      </c>
      <c r="F2" s="1514" t="s">
        <v>112</v>
      </c>
      <c r="G2" s="1516" t="s">
        <v>113</v>
      </c>
      <c r="H2" s="1517"/>
      <c r="I2" s="1518" t="s">
        <v>114</v>
      </c>
      <c r="J2" s="1506" t="s">
        <v>115</v>
      </c>
      <c r="K2" s="31"/>
    </row>
    <row r="3" spans="1:12" ht="60">
      <c r="A3" s="1507"/>
      <c r="B3" s="1507"/>
      <c r="C3" s="1509"/>
      <c r="D3" s="1511"/>
      <c r="E3" s="1513"/>
      <c r="F3" s="1515"/>
      <c r="G3" s="32" t="s">
        <v>116</v>
      </c>
      <c r="H3" s="32" t="s">
        <v>117</v>
      </c>
      <c r="I3" s="1519"/>
      <c r="J3" s="1507"/>
      <c r="K3" s="31"/>
    </row>
    <row r="4" spans="1:12">
      <c r="A4" s="1167">
        <v>1</v>
      </c>
      <c r="B4" s="833" t="s">
        <v>1348</v>
      </c>
      <c r="C4" s="833" t="s">
        <v>1349</v>
      </c>
      <c r="D4" s="575">
        <v>45194</v>
      </c>
      <c r="E4" s="575">
        <v>45321</v>
      </c>
      <c r="F4" s="575">
        <v>45334</v>
      </c>
      <c r="G4" s="1164">
        <v>6162455</v>
      </c>
      <c r="H4" s="1165">
        <v>65</v>
      </c>
      <c r="I4" s="1166">
        <v>10</v>
      </c>
      <c r="J4" s="1166">
        <v>6.16</v>
      </c>
      <c r="K4" s="33"/>
    </row>
    <row r="5" spans="1:12">
      <c r="A5" s="1167">
        <v>2</v>
      </c>
      <c r="B5" s="833" t="s">
        <v>1350</v>
      </c>
      <c r="C5" s="833" t="s">
        <v>1351</v>
      </c>
      <c r="D5" s="575">
        <v>45216</v>
      </c>
      <c r="E5" s="575">
        <v>45321</v>
      </c>
      <c r="F5" s="575">
        <v>45334</v>
      </c>
      <c r="G5" s="1164">
        <v>390000</v>
      </c>
      <c r="H5" s="1165">
        <v>26</v>
      </c>
      <c r="I5" s="1166">
        <v>20</v>
      </c>
      <c r="J5" s="1166">
        <v>0.78</v>
      </c>
      <c r="K5" s="33"/>
    </row>
    <row r="6" spans="1:12">
      <c r="A6" s="1167">
        <v>3</v>
      </c>
      <c r="B6" s="833" t="s">
        <v>1352</v>
      </c>
      <c r="C6" s="833" t="s">
        <v>1353</v>
      </c>
      <c r="D6" s="575">
        <v>45222</v>
      </c>
      <c r="E6" s="575">
        <v>45321</v>
      </c>
      <c r="F6" s="575">
        <v>45334</v>
      </c>
      <c r="G6" s="1164">
        <v>123340</v>
      </c>
      <c r="H6" s="1165">
        <v>25.7</v>
      </c>
      <c r="I6" s="1166">
        <v>50</v>
      </c>
      <c r="J6" s="1166">
        <v>0.78</v>
      </c>
      <c r="K6" s="33"/>
    </row>
    <row r="7" spans="1:12">
      <c r="A7" s="1167">
        <v>4</v>
      </c>
      <c r="B7" s="833" t="s">
        <v>1354</v>
      </c>
      <c r="C7" s="833" t="s">
        <v>1355</v>
      </c>
      <c r="D7" s="575">
        <v>45231</v>
      </c>
      <c r="E7" s="575">
        <v>45324</v>
      </c>
      <c r="F7" s="575">
        <v>45337</v>
      </c>
      <c r="G7" s="1164">
        <v>300050</v>
      </c>
      <c r="H7" s="1165">
        <v>25</v>
      </c>
      <c r="I7" s="1166">
        <v>17</v>
      </c>
      <c r="J7" s="1166">
        <v>9.2100000000000009</v>
      </c>
      <c r="K7" s="33"/>
    </row>
    <row r="8" spans="1:12">
      <c r="A8" s="1167">
        <v>5</v>
      </c>
      <c r="B8" s="833" t="s">
        <v>1356</v>
      </c>
      <c r="C8" s="833" t="s">
        <v>1357</v>
      </c>
      <c r="D8" s="575">
        <v>45238</v>
      </c>
      <c r="E8" s="575">
        <v>45331</v>
      </c>
      <c r="F8" s="575">
        <v>45345</v>
      </c>
      <c r="G8" s="1164">
        <v>1560000</v>
      </c>
      <c r="H8" s="1165">
        <v>26</v>
      </c>
      <c r="I8" s="1166">
        <v>38.72</v>
      </c>
      <c r="J8" s="1166">
        <v>6.04</v>
      </c>
      <c r="K8" s="34"/>
      <c r="L8" s="35"/>
    </row>
    <row r="9" spans="1:12">
      <c r="A9" s="1167">
        <v>6</v>
      </c>
      <c r="B9" s="833" t="s">
        <v>1358</v>
      </c>
      <c r="C9" s="833" t="s">
        <v>1359</v>
      </c>
      <c r="D9" s="575">
        <v>45147</v>
      </c>
      <c r="E9" s="575">
        <v>45334</v>
      </c>
      <c r="F9" s="575">
        <v>45348</v>
      </c>
      <c r="G9" s="1164">
        <v>5691200</v>
      </c>
      <c r="H9" s="1165">
        <v>24.77</v>
      </c>
      <c r="I9" s="1166">
        <v>155.66999999999999</v>
      </c>
      <c r="J9" s="1148">
        <v>137.77000000000001</v>
      </c>
      <c r="K9" s="34"/>
      <c r="L9" s="35"/>
    </row>
    <row r="10" spans="1:12">
      <c r="A10" s="1171">
        <v>7</v>
      </c>
      <c r="B10" s="833" t="s">
        <v>1360</v>
      </c>
      <c r="C10" s="833" t="s">
        <v>1361</v>
      </c>
      <c r="D10" s="1168">
        <v>45196</v>
      </c>
      <c r="E10" s="575">
        <v>45334</v>
      </c>
      <c r="F10" s="575">
        <v>45348</v>
      </c>
      <c r="G10" s="1164">
        <v>21764907</v>
      </c>
      <c r="H10" s="1165">
        <v>26</v>
      </c>
      <c r="I10" s="1166">
        <v>180.1</v>
      </c>
      <c r="J10" s="1148">
        <v>359.12</v>
      </c>
      <c r="K10" s="39"/>
      <c r="L10" s="35"/>
    </row>
    <row r="11" spans="1:12">
      <c r="A11" s="1171">
        <v>8</v>
      </c>
      <c r="B11" s="1169" t="s">
        <v>1362</v>
      </c>
      <c r="C11" s="1169" t="s">
        <v>1363</v>
      </c>
      <c r="D11" s="1168">
        <v>45215</v>
      </c>
      <c r="E11" s="575">
        <v>45336</v>
      </c>
      <c r="F11" s="575">
        <v>45349</v>
      </c>
      <c r="G11" s="1164">
        <v>2239166</v>
      </c>
      <c r="H11" s="1165">
        <v>26</v>
      </c>
      <c r="I11" s="1166">
        <v>15</v>
      </c>
      <c r="J11" s="1166">
        <v>1.17</v>
      </c>
      <c r="K11" s="39"/>
      <c r="L11" s="35"/>
    </row>
    <row r="12" spans="1:12">
      <c r="A12" s="1171">
        <v>9</v>
      </c>
      <c r="B12" s="1170" t="s">
        <v>1364</v>
      </c>
      <c r="C12" s="1170" t="s">
        <v>1365</v>
      </c>
      <c r="D12" s="1163">
        <v>45240</v>
      </c>
      <c r="E12" s="575">
        <v>45336</v>
      </c>
      <c r="F12" s="575">
        <v>45350</v>
      </c>
      <c r="G12" s="1164">
        <v>820000</v>
      </c>
      <c r="H12" s="1165">
        <v>26.03</v>
      </c>
      <c r="I12" s="1166">
        <v>73</v>
      </c>
      <c r="J12" s="1166">
        <v>5.98</v>
      </c>
      <c r="L12" s="35"/>
    </row>
    <row r="13" spans="1:12">
      <c r="A13" s="1171">
        <v>10</v>
      </c>
      <c r="B13" s="1170" t="s">
        <v>1366</v>
      </c>
      <c r="C13" s="1170" t="s">
        <v>1367</v>
      </c>
      <c r="D13" s="1163">
        <v>45190</v>
      </c>
      <c r="E13" s="575">
        <v>45337</v>
      </c>
      <c r="F13" s="575">
        <v>45351</v>
      </c>
      <c r="G13" s="1164">
        <v>21277736</v>
      </c>
      <c r="H13" s="1165">
        <v>17.329999999999998</v>
      </c>
      <c r="I13" s="1166">
        <v>631.20000000000005</v>
      </c>
      <c r="J13" s="1148">
        <v>1343</v>
      </c>
    </row>
    <row r="14" spans="1:12">
      <c r="A14" s="40"/>
      <c r="B14" s="41"/>
      <c r="C14" s="41"/>
      <c r="D14" s="42"/>
      <c r="E14" s="43"/>
      <c r="F14" s="43"/>
      <c r="G14" s="44"/>
      <c r="H14" s="44"/>
      <c r="I14" s="44"/>
      <c r="J14" s="44"/>
    </row>
    <row r="15" spans="1:12">
      <c r="A15" s="40"/>
      <c r="B15" s="41"/>
      <c r="C15" s="41"/>
      <c r="D15" s="45"/>
      <c r="E15" s="43"/>
      <c r="F15" s="43"/>
      <c r="G15" s="44"/>
      <c r="H15" s="44"/>
      <c r="I15" s="44"/>
      <c r="J15" s="44"/>
    </row>
    <row r="16" spans="1:12">
      <c r="A16" s="34"/>
      <c r="B16" s="34"/>
      <c r="C16" s="34"/>
      <c r="D16" s="36"/>
      <c r="E16" s="36"/>
      <c r="F16" s="36"/>
      <c r="G16" s="34"/>
      <c r="H16" s="34"/>
      <c r="I16" s="34"/>
      <c r="J16" s="34"/>
    </row>
    <row r="17" spans="1:13">
      <c r="A17" s="34"/>
      <c r="B17" s="34"/>
      <c r="C17" s="34"/>
      <c r="D17" s="36"/>
      <c r="E17" s="36"/>
      <c r="F17" s="36"/>
      <c r="G17" s="34"/>
      <c r="H17" s="34"/>
      <c r="I17" s="34"/>
      <c r="J17" s="34"/>
    </row>
    <row r="18" spans="1:13">
      <c r="K18" s="34"/>
      <c r="L18" s="34"/>
      <c r="M18" s="34"/>
    </row>
    <row r="19" spans="1:13">
      <c r="K19" s="34"/>
      <c r="L19" s="34"/>
      <c r="M19" s="34"/>
    </row>
    <row r="20" spans="1:13">
      <c r="K20" s="34"/>
      <c r="L20" s="34"/>
      <c r="M20" s="34"/>
    </row>
    <row r="21" spans="1:13">
      <c r="K21" s="34"/>
      <c r="L21" s="34"/>
      <c r="M21" s="34"/>
    </row>
    <row r="22" spans="1:13">
      <c r="K22" s="34"/>
      <c r="L22" s="34"/>
      <c r="M22" s="34"/>
    </row>
    <row r="23" spans="1:13">
      <c r="K23" s="34"/>
      <c r="L23" s="34"/>
      <c r="M23" s="34"/>
    </row>
    <row r="24" spans="1:13">
      <c r="K24" s="34"/>
      <c r="L24" s="34"/>
      <c r="M24" s="34"/>
    </row>
  </sheetData>
  <mergeCells count="10">
    <mergeCell ref="A1:J1"/>
    <mergeCell ref="A2:A3"/>
    <mergeCell ref="B2:B3"/>
    <mergeCell ref="C2:C3"/>
    <mergeCell ref="D2:D3"/>
    <mergeCell ref="E2:E3"/>
    <mergeCell ref="F2:F3"/>
    <mergeCell ref="G2:H2"/>
    <mergeCell ref="I2:I3"/>
    <mergeCell ref="J2:J3"/>
  </mergeCells>
  <printOptions horizontalCentered="1"/>
  <pageMargins left="0.70866141732283472" right="0.70866141732283472" top="0.74803149606299213" bottom="0.74803149606299213" header="0.31496062992125984" footer="0.31496062992125984"/>
  <pageSetup paperSize="9" scale="91" fitToHeight="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heetViews>
  <sheetFormatPr defaultColWidth="9.140625" defaultRowHeight="15"/>
  <cols>
    <col min="1" max="7" width="14.5703125" style="151" bestFit="1" customWidth="1"/>
    <col min="8" max="8" width="15" style="151" bestFit="1" customWidth="1"/>
    <col min="9" max="9" width="14.42578125" style="151" bestFit="1" customWidth="1"/>
    <col min="10" max="11" width="14.5703125" style="151" bestFit="1" customWidth="1"/>
    <col min="12" max="12" width="4.5703125" style="151" bestFit="1" customWidth="1"/>
    <col min="13" max="16384" width="9.140625" style="151"/>
  </cols>
  <sheetData>
    <row r="1" spans="1:11">
      <c r="A1" s="446" t="s">
        <v>37</v>
      </c>
      <c r="B1" s="446"/>
      <c r="C1" s="446"/>
      <c r="D1" s="446"/>
      <c r="E1" s="446"/>
      <c r="F1" s="446"/>
      <c r="G1" s="446"/>
      <c r="H1" s="446"/>
    </row>
    <row r="2" spans="1:11" s="152" customFormat="1" ht="18" customHeight="1">
      <c r="A2" s="1689" t="s">
        <v>578</v>
      </c>
      <c r="B2" s="1690"/>
      <c r="C2" s="1690"/>
      <c r="D2" s="1690"/>
      <c r="E2" s="1690"/>
      <c r="F2" s="1690"/>
      <c r="G2" s="1690"/>
      <c r="H2" s="1690"/>
      <c r="I2" s="1690"/>
      <c r="J2" s="1690"/>
      <c r="K2" s="1691"/>
    </row>
    <row r="3" spans="1:11" s="152" customFormat="1" ht="27.75" customHeight="1">
      <c r="A3" s="782" t="s">
        <v>198</v>
      </c>
      <c r="B3" s="740" t="s">
        <v>579</v>
      </c>
      <c r="C3" s="740" t="s">
        <v>580</v>
      </c>
      <c r="D3" s="740" t="s">
        <v>581</v>
      </c>
      <c r="E3" s="740" t="s">
        <v>582</v>
      </c>
      <c r="F3" s="740" t="s">
        <v>583</v>
      </c>
      <c r="G3" s="740" t="s">
        <v>505</v>
      </c>
      <c r="H3" s="740" t="s">
        <v>584</v>
      </c>
      <c r="I3" s="740" t="s">
        <v>585</v>
      </c>
      <c r="J3" s="740" t="s">
        <v>586</v>
      </c>
      <c r="K3" s="740" t="s">
        <v>587</v>
      </c>
    </row>
    <row r="4" spans="1:11" s="158" customFormat="1" ht="18" customHeight="1">
      <c r="A4" s="741" t="s">
        <v>73</v>
      </c>
      <c r="B4" s="783">
        <v>0</v>
      </c>
      <c r="C4" s="783">
        <v>100</v>
      </c>
      <c r="D4" s="746">
        <v>0</v>
      </c>
      <c r="E4" s="746">
        <v>0</v>
      </c>
      <c r="F4" s="746">
        <v>0</v>
      </c>
      <c r="G4" s="746">
        <v>0</v>
      </c>
      <c r="H4" s="746">
        <v>0</v>
      </c>
      <c r="I4" s="746">
        <v>0</v>
      </c>
      <c r="J4" s="746">
        <v>0</v>
      </c>
      <c r="K4" s="746">
        <v>0</v>
      </c>
    </row>
    <row r="5" spans="1:11" s="158" customFormat="1" ht="18" customHeight="1">
      <c r="A5" s="749" t="s">
        <v>74</v>
      </c>
      <c r="B5" s="736">
        <v>100</v>
      </c>
      <c r="C5" s="736">
        <v>1.2745228704333337E-4</v>
      </c>
      <c r="D5" s="781">
        <v>6.3109314694256465E-3</v>
      </c>
      <c r="E5" s="781">
        <v>0</v>
      </c>
      <c r="F5" s="781">
        <v>0</v>
      </c>
      <c r="G5" s="781">
        <v>0</v>
      </c>
      <c r="H5" s="781">
        <v>0</v>
      </c>
      <c r="I5" s="781">
        <v>0</v>
      </c>
      <c r="J5" s="781">
        <v>0</v>
      </c>
      <c r="K5" s="781">
        <v>0</v>
      </c>
    </row>
    <row r="6" spans="1:11" s="152" customFormat="1" ht="18" customHeight="1">
      <c r="A6" s="333">
        <v>45017</v>
      </c>
      <c r="B6" s="410">
        <v>0</v>
      </c>
      <c r="C6" s="410">
        <v>100</v>
      </c>
      <c r="D6" s="401">
        <v>0</v>
      </c>
      <c r="E6" s="401">
        <v>0</v>
      </c>
      <c r="F6" s="401">
        <v>0</v>
      </c>
      <c r="G6" s="401">
        <v>0</v>
      </c>
      <c r="H6" s="401">
        <v>0</v>
      </c>
      <c r="I6" s="401">
        <v>0</v>
      </c>
      <c r="J6" s="401">
        <v>0</v>
      </c>
      <c r="K6" s="401">
        <v>0</v>
      </c>
    </row>
    <row r="7" spans="1:11" s="152" customFormat="1" ht="18" customHeight="1">
      <c r="A7" s="333">
        <v>45047</v>
      </c>
      <c r="B7" s="410">
        <v>99.826816377591669</v>
      </c>
      <c r="C7" s="410">
        <v>7.0751570955263372E-3</v>
      </c>
      <c r="D7" s="401">
        <v>0.16610846531280304</v>
      </c>
      <c r="E7" s="401">
        <v>0</v>
      </c>
      <c r="F7" s="401">
        <v>0</v>
      </c>
      <c r="G7" s="401">
        <v>0</v>
      </c>
      <c r="H7" s="401">
        <v>0</v>
      </c>
      <c r="I7" s="401">
        <v>0</v>
      </c>
      <c r="J7" s="401">
        <v>0</v>
      </c>
      <c r="K7" s="401">
        <v>0</v>
      </c>
    </row>
    <row r="8" spans="1:11" s="152" customFormat="1" ht="18" customHeight="1">
      <c r="A8" s="333">
        <v>45078</v>
      </c>
      <c r="B8" s="410">
        <v>99.993561616243539</v>
      </c>
      <c r="C8" s="410">
        <v>1.2745228704333337E-4</v>
      </c>
      <c r="D8" s="401">
        <v>6.3109314694256465E-3</v>
      </c>
      <c r="E8" s="401">
        <v>0</v>
      </c>
      <c r="F8" s="401">
        <v>0</v>
      </c>
      <c r="G8" s="401">
        <v>0</v>
      </c>
      <c r="H8" s="401">
        <v>0</v>
      </c>
      <c r="I8" s="401">
        <v>0</v>
      </c>
      <c r="J8" s="401">
        <v>0</v>
      </c>
      <c r="K8" s="401">
        <v>0</v>
      </c>
    </row>
    <row r="9" spans="1:11" s="152" customFormat="1" ht="18" customHeight="1">
      <c r="A9" s="333">
        <v>45108</v>
      </c>
      <c r="B9" s="410">
        <v>100</v>
      </c>
      <c r="C9" s="410">
        <v>1.2745228704333337E-4</v>
      </c>
      <c r="D9" s="401">
        <v>1.2745228704333337E-4</v>
      </c>
      <c r="E9" s="401">
        <v>0</v>
      </c>
      <c r="F9" s="401">
        <v>0</v>
      </c>
      <c r="G9" s="401">
        <v>0</v>
      </c>
      <c r="H9" s="401">
        <v>0</v>
      </c>
      <c r="I9" s="401">
        <v>0</v>
      </c>
      <c r="J9" s="401">
        <v>0</v>
      </c>
      <c r="K9" s="401">
        <v>0</v>
      </c>
    </row>
    <row r="10" spans="1:11" s="152" customFormat="1" ht="18" customHeight="1">
      <c r="A10" s="333">
        <v>45139</v>
      </c>
      <c r="B10" s="410">
        <v>100</v>
      </c>
      <c r="C10" s="410">
        <v>1.2745228704333337E-4</v>
      </c>
      <c r="D10" s="401">
        <v>1.2745228704333337E-4</v>
      </c>
      <c r="E10" s="401">
        <v>0</v>
      </c>
      <c r="F10" s="401">
        <v>0</v>
      </c>
      <c r="G10" s="401">
        <v>0</v>
      </c>
      <c r="H10" s="401">
        <v>0</v>
      </c>
      <c r="I10" s="401">
        <v>0</v>
      </c>
      <c r="J10" s="401">
        <v>0</v>
      </c>
      <c r="K10" s="401">
        <v>0</v>
      </c>
    </row>
    <row r="11" spans="1:11" s="152" customFormat="1" ht="14.25" customHeight="1">
      <c r="A11" s="333">
        <v>45170</v>
      </c>
      <c r="B11" s="410">
        <v>100</v>
      </c>
      <c r="C11" s="410">
        <v>1.2745228704333337E-4</v>
      </c>
      <c r="D11" s="401">
        <v>1.2745228704333337E-4</v>
      </c>
      <c r="E11" s="401">
        <v>0</v>
      </c>
      <c r="F11" s="401">
        <v>0</v>
      </c>
      <c r="G11" s="401">
        <v>0</v>
      </c>
      <c r="H11" s="401">
        <v>0</v>
      </c>
      <c r="I11" s="401">
        <v>0</v>
      </c>
      <c r="J11" s="401">
        <v>0</v>
      </c>
      <c r="K11" s="401">
        <v>0</v>
      </c>
    </row>
    <row r="12" spans="1:11" s="152" customFormat="1" ht="13.5" customHeight="1">
      <c r="A12" s="333">
        <v>45200</v>
      </c>
      <c r="B12" s="410">
        <v>99.611554429717714</v>
      </c>
      <c r="C12" s="410">
        <v>1.2745228704333337E-4</v>
      </c>
      <c r="D12" s="401">
        <v>0.38844380561810754</v>
      </c>
      <c r="E12" s="401">
        <v>0</v>
      </c>
      <c r="F12" s="401">
        <v>0</v>
      </c>
      <c r="G12" s="401">
        <v>0</v>
      </c>
      <c r="H12" s="401">
        <v>0</v>
      </c>
      <c r="I12" s="401">
        <v>0</v>
      </c>
      <c r="J12" s="401">
        <v>0</v>
      </c>
      <c r="K12" s="401">
        <v>0</v>
      </c>
    </row>
    <row r="13" spans="1:11" s="152" customFormat="1">
      <c r="A13" s="333">
        <v>45231</v>
      </c>
      <c r="B13" s="410">
        <v>97.840177891281201</v>
      </c>
      <c r="C13" s="410">
        <v>1.2745228704333337E-4</v>
      </c>
      <c r="D13" s="410">
        <v>2.159820918810492</v>
      </c>
      <c r="E13" s="410">
        <v>0</v>
      </c>
      <c r="F13" s="410">
        <v>0</v>
      </c>
      <c r="G13" s="410">
        <v>0</v>
      </c>
      <c r="H13" s="410">
        <v>0</v>
      </c>
      <c r="I13" s="410">
        <v>0</v>
      </c>
      <c r="J13" s="410">
        <v>0</v>
      </c>
      <c r="K13" s="410">
        <v>0</v>
      </c>
    </row>
    <row r="14" spans="1:11" s="152" customFormat="1">
      <c r="A14" s="333">
        <v>45261</v>
      </c>
      <c r="B14" s="410">
        <v>94.100731987159634</v>
      </c>
      <c r="C14" s="410">
        <v>1.2745228704333337E-4</v>
      </c>
      <c r="D14" s="410">
        <v>5.8992672815103022</v>
      </c>
      <c r="E14" s="410">
        <v>0</v>
      </c>
      <c r="F14" s="410">
        <v>0</v>
      </c>
      <c r="G14" s="410">
        <v>0</v>
      </c>
      <c r="H14" s="410">
        <v>0</v>
      </c>
      <c r="I14" s="410">
        <v>0</v>
      </c>
      <c r="J14" s="410">
        <v>0</v>
      </c>
      <c r="K14" s="410">
        <v>0</v>
      </c>
    </row>
    <row r="15" spans="1:11" s="152" customFormat="1">
      <c r="A15" s="333">
        <v>45292</v>
      </c>
      <c r="B15" s="410">
        <v>89.163673078221933</v>
      </c>
      <c r="C15" s="410">
        <v>1.2745228704333337E-4</v>
      </c>
      <c r="D15" s="410">
        <v>10.836326377022152</v>
      </c>
      <c r="E15" s="410">
        <v>0</v>
      </c>
      <c r="F15" s="410">
        <v>0</v>
      </c>
      <c r="G15" s="410">
        <v>0</v>
      </c>
      <c r="H15" s="410">
        <v>0</v>
      </c>
      <c r="I15" s="410">
        <v>0</v>
      </c>
      <c r="J15" s="410">
        <v>0</v>
      </c>
      <c r="K15" s="410">
        <v>0</v>
      </c>
    </row>
    <row r="16" spans="1:11" s="152" customFormat="1">
      <c r="A16" s="333">
        <v>45323</v>
      </c>
      <c r="B16" s="1388">
        <v>86.729520419061387</v>
      </c>
      <c r="C16" s="1388">
        <v>1.2745228704333337E-4</v>
      </c>
      <c r="D16" s="1387">
        <v>13.270479166122332</v>
      </c>
      <c r="E16" s="1387">
        <v>0</v>
      </c>
      <c r="F16" s="1387">
        <v>0</v>
      </c>
      <c r="G16" s="1387">
        <v>0</v>
      </c>
      <c r="H16" s="1387">
        <v>0</v>
      </c>
      <c r="I16" s="1387">
        <v>0</v>
      </c>
      <c r="J16" s="1387">
        <v>0</v>
      </c>
      <c r="K16" s="1387">
        <v>0</v>
      </c>
    </row>
    <row r="17" spans="1:11" s="152" customFormat="1">
      <c r="A17" s="333">
        <v>45352</v>
      </c>
      <c r="B17" s="334"/>
      <c r="C17" s="334"/>
      <c r="D17" s="334"/>
      <c r="E17" s="334"/>
      <c r="F17" s="335"/>
      <c r="G17" s="335"/>
      <c r="H17" s="336"/>
      <c r="I17" s="336"/>
      <c r="J17" s="607"/>
      <c r="K17" s="607"/>
    </row>
    <row r="18" spans="1:11" s="152" customFormat="1">
      <c r="A18" s="225"/>
      <c r="B18" s="241"/>
      <c r="C18" s="241"/>
      <c r="D18" s="241"/>
      <c r="E18" s="241"/>
      <c r="F18" s="241"/>
      <c r="G18" s="241"/>
      <c r="H18" s="241"/>
      <c r="I18" s="241"/>
      <c r="J18" s="241"/>
      <c r="K18" s="241"/>
    </row>
    <row r="19" spans="1:11" s="152" customFormat="1">
      <c r="A19" s="1589" t="s">
        <v>1309</v>
      </c>
      <c r="B19" s="1589"/>
      <c r="C19" s="1589"/>
      <c r="D19" s="1589"/>
      <c r="E19" s="1589"/>
      <c r="F19" s="1589"/>
    </row>
    <row r="20" spans="1:11" s="152" customFormat="1">
      <c r="A20" s="1589" t="s">
        <v>340</v>
      </c>
      <c r="B20" s="1589"/>
      <c r="C20" s="1589"/>
      <c r="D20" s="1589"/>
      <c r="E20" s="1589"/>
      <c r="F20" s="1589"/>
    </row>
    <row r="21" spans="1:11" s="152" customFormat="1"/>
  </sheetData>
  <mergeCells count="3">
    <mergeCell ref="A20:F20"/>
    <mergeCell ref="A2:K2"/>
    <mergeCell ref="A19:F19"/>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E3" sqref="E3"/>
    </sheetView>
  </sheetViews>
  <sheetFormatPr defaultColWidth="9.140625" defaultRowHeight="15"/>
  <cols>
    <col min="1" max="5" width="14.5703125" style="151" bestFit="1" customWidth="1"/>
    <col min="6" max="6" width="4.5703125" style="151" bestFit="1" customWidth="1"/>
    <col min="7" max="16384" width="9.140625" style="151"/>
  </cols>
  <sheetData>
    <row r="1" spans="1:9">
      <c r="A1" s="446" t="s">
        <v>38</v>
      </c>
      <c r="B1" s="446"/>
      <c r="C1" s="446"/>
      <c r="D1" s="446"/>
      <c r="E1" s="446"/>
    </row>
    <row r="2" spans="1:9" s="152" customFormat="1">
      <c r="A2" s="1692" t="s">
        <v>198</v>
      </c>
      <c r="B2" s="1693" t="s">
        <v>578</v>
      </c>
      <c r="C2" s="1693"/>
      <c r="D2" s="1693"/>
      <c r="E2" s="1694"/>
    </row>
    <row r="3" spans="1:9" s="152" customFormat="1">
      <c r="A3" s="1692"/>
      <c r="B3" s="711" t="s">
        <v>588</v>
      </c>
      <c r="C3" s="713" t="s">
        <v>589</v>
      </c>
      <c r="D3" s="713" t="s">
        <v>590</v>
      </c>
      <c r="E3" s="1231" t="s">
        <v>591</v>
      </c>
    </row>
    <row r="4" spans="1:9" s="158" customFormat="1">
      <c r="A4" s="263" t="s">
        <v>73</v>
      </c>
      <c r="B4" s="851">
        <v>36.549999999999997</v>
      </c>
      <c r="C4" s="851">
        <v>56.35</v>
      </c>
      <c r="D4" s="851">
        <v>7.1</v>
      </c>
      <c r="E4" s="851">
        <v>0</v>
      </c>
    </row>
    <row r="5" spans="1:9" s="158" customFormat="1">
      <c r="A5" s="749" t="s">
        <v>74</v>
      </c>
      <c r="B5" s="868">
        <v>32.33</v>
      </c>
      <c r="C5" s="868">
        <v>46.41</v>
      </c>
      <c r="D5" s="868">
        <v>18</v>
      </c>
      <c r="E5" s="868">
        <v>3.27</v>
      </c>
    </row>
    <row r="6" spans="1:9" s="152" customFormat="1">
      <c r="A6" s="333">
        <v>45017</v>
      </c>
      <c r="B6" s="401">
        <v>29.5</v>
      </c>
      <c r="C6" s="401">
        <v>53.71</v>
      </c>
      <c r="D6" s="401">
        <v>16.79</v>
      </c>
      <c r="E6" s="401">
        <v>0</v>
      </c>
    </row>
    <row r="7" spans="1:9" s="152" customFormat="1">
      <c r="A7" s="333">
        <v>45047</v>
      </c>
      <c r="B7" s="401">
        <v>29.45</v>
      </c>
      <c r="C7" s="401">
        <v>52.94</v>
      </c>
      <c r="D7" s="401">
        <v>17.59</v>
      </c>
      <c r="E7" s="401">
        <v>0.01</v>
      </c>
    </row>
    <row r="8" spans="1:9" s="152" customFormat="1">
      <c r="A8" s="333">
        <v>45078</v>
      </c>
      <c r="B8" s="401">
        <v>30.3</v>
      </c>
      <c r="C8" s="401">
        <v>52.41</v>
      </c>
      <c r="D8" s="401">
        <v>17.02</v>
      </c>
      <c r="E8" s="401">
        <v>0.27</v>
      </c>
    </row>
    <row r="9" spans="1:9" s="152" customFormat="1">
      <c r="A9" s="333">
        <v>45108</v>
      </c>
      <c r="B9" s="401">
        <v>29.73</v>
      </c>
      <c r="C9" s="401">
        <v>46.93</v>
      </c>
      <c r="D9" s="401">
        <v>22.38</v>
      </c>
      <c r="E9" s="401">
        <v>0.96</v>
      </c>
    </row>
    <row r="10" spans="1:9" s="152" customFormat="1">
      <c r="A10" s="333">
        <v>45139</v>
      </c>
      <c r="B10" s="401">
        <v>30.89</v>
      </c>
      <c r="C10" s="401">
        <v>47.52</v>
      </c>
      <c r="D10" s="401">
        <v>18.68</v>
      </c>
      <c r="E10" s="401">
        <v>2.92</v>
      </c>
    </row>
    <row r="11" spans="1:9" s="152" customFormat="1">
      <c r="A11" s="333">
        <v>45170</v>
      </c>
      <c r="B11" s="401">
        <v>33.21</v>
      </c>
      <c r="C11" s="401">
        <v>44.95</v>
      </c>
      <c r="D11" s="401">
        <v>17.38</v>
      </c>
      <c r="E11" s="401">
        <v>4.47</v>
      </c>
    </row>
    <row r="12" spans="1:9" s="152" customFormat="1">
      <c r="A12" s="333">
        <v>45200</v>
      </c>
      <c r="B12" s="401">
        <v>34.29</v>
      </c>
      <c r="C12" s="401">
        <v>40.67</v>
      </c>
      <c r="D12" s="401">
        <v>20.010000000000002</v>
      </c>
      <c r="E12" s="401">
        <v>5.0199999999999996</v>
      </c>
    </row>
    <row r="13" spans="1:9" s="152" customFormat="1">
      <c r="A13" s="333">
        <v>45231</v>
      </c>
      <c r="B13" s="401">
        <v>36.69</v>
      </c>
      <c r="C13" s="401">
        <v>43.65</v>
      </c>
      <c r="D13" s="401">
        <v>15.45</v>
      </c>
      <c r="E13" s="401">
        <v>4.2</v>
      </c>
      <c r="F13" s="223"/>
      <c r="G13" s="223"/>
      <c r="H13" s="224"/>
      <c r="I13" s="224"/>
    </row>
    <row r="14" spans="1:9" s="152" customFormat="1">
      <c r="A14" s="333">
        <v>45261</v>
      </c>
      <c r="B14" s="401">
        <v>34.72</v>
      </c>
      <c r="C14" s="401">
        <v>43.41</v>
      </c>
      <c r="D14" s="401">
        <v>16.62</v>
      </c>
      <c r="E14" s="401">
        <v>5.24</v>
      </c>
      <c r="F14" s="223"/>
      <c r="G14" s="223"/>
      <c r="H14" s="224"/>
      <c r="I14" s="224"/>
    </row>
    <row r="15" spans="1:9" s="152" customFormat="1">
      <c r="A15" s="333">
        <v>45292</v>
      </c>
      <c r="B15" s="401">
        <v>32.29</v>
      </c>
      <c r="C15" s="401">
        <v>43.83</v>
      </c>
      <c r="D15" s="401">
        <v>17.809999999999999</v>
      </c>
      <c r="E15" s="401">
        <v>6.07</v>
      </c>
      <c r="F15" s="223"/>
      <c r="G15" s="223"/>
      <c r="H15" s="224"/>
      <c r="I15" s="224"/>
    </row>
    <row r="16" spans="1:9" s="152" customFormat="1">
      <c r="A16" s="333">
        <v>45323</v>
      </c>
      <c r="B16" s="1389">
        <v>38.58</v>
      </c>
      <c r="C16" s="1389">
        <v>39.770000000000003</v>
      </c>
      <c r="D16" s="1389">
        <v>15.63</v>
      </c>
      <c r="E16" s="1389">
        <v>6.02</v>
      </c>
      <c r="F16" s="223"/>
      <c r="G16" s="223"/>
      <c r="H16" s="224"/>
      <c r="I16" s="224"/>
    </row>
    <row r="17" spans="1:9" s="152" customFormat="1">
      <c r="A17" s="333">
        <v>45352</v>
      </c>
      <c r="B17" s="334"/>
      <c r="C17" s="334"/>
      <c r="D17" s="334"/>
      <c r="E17" s="334"/>
      <c r="F17" s="223"/>
      <c r="G17" s="223"/>
      <c r="H17" s="224"/>
      <c r="I17" s="224"/>
    </row>
    <row r="18" spans="1:9" s="152" customFormat="1">
      <c r="A18" s="225"/>
      <c r="B18" s="241"/>
      <c r="C18" s="241"/>
      <c r="D18" s="241"/>
      <c r="E18" s="241"/>
    </row>
    <row r="19" spans="1:9" s="152" customFormat="1" ht="15" customHeight="1">
      <c r="A19" s="1621" t="s">
        <v>1309</v>
      </c>
      <c r="B19" s="1621"/>
      <c r="C19" s="1621"/>
      <c r="D19" s="1621"/>
    </row>
    <row r="20" spans="1:9" s="152" customFormat="1">
      <c r="A20" s="1621" t="s">
        <v>342</v>
      </c>
      <c r="B20" s="1621"/>
      <c r="C20" s="1621"/>
      <c r="D20" s="1621"/>
    </row>
    <row r="21" spans="1:9" s="152" customFormat="1"/>
  </sheetData>
  <mergeCells count="4">
    <mergeCell ref="A20:D20"/>
    <mergeCell ref="A2:A3"/>
    <mergeCell ref="B2:E2"/>
    <mergeCell ref="A19:D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heetViews>
  <sheetFormatPr defaultColWidth="9.140625" defaultRowHeight="15"/>
  <cols>
    <col min="1" max="11" width="14.5703125" style="243" bestFit="1" customWidth="1"/>
    <col min="12" max="12" width="15" style="243" bestFit="1" customWidth="1"/>
    <col min="13" max="13" width="4.5703125" style="243" bestFit="1" customWidth="1"/>
    <col min="14" max="16384" width="9.140625" style="243"/>
  </cols>
  <sheetData>
    <row r="1" spans="1:12">
      <c r="A1" s="446" t="s">
        <v>39</v>
      </c>
      <c r="B1" s="446"/>
      <c r="C1" s="446"/>
      <c r="D1" s="446"/>
      <c r="E1" s="446"/>
      <c r="F1" s="446"/>
      <c r="G1" s="446"/>
      <c r="H1" s="446"/>
      <c r="I1" s="446"/>
      <c r="J1" s="446"/>
      <c r="K1" s="446"/>
      <c r="L1" s="446"/>
    </row>
    <row r="2" spans="1:12" s="244" customFormat="1">
      <c r="A2" s="1677" t="s">
        <v>150</v>
      </c>
      <c r="B2" s="1680" t="s">
        <v>275</v>
      </c>
      <c r="C2" s="1695" t="s">
        <v>592</v>
      </c>
      <c r="D2" s="1696"/>
      <c r="E2" s="1682" t="s">
        <v>593</v>
      </c>
      <c r="F2" s="1683"/>
      <c r="G2" s="1683"/>
      <c r="H2" s="1684"/>
      <c r="I2" s="1695" t="s">
        <v>98</v>
      </c>
      <c r="J2" s="1696"/>
      <c r="K2" s="1697" t="s">
        <v>594</v>
      </c>
      <c r="L2" s="1698"/>
    </row>
    <row r="3" spans="1:12" s="244" customFormat="1">
      <c r="A3" s="1602"/>
      <c r="B3" s="1681"/>
      <c r="C3" s="1610"/>
      <c r="D3" s="1611"/>
      <c r="E3" s="1682" t="s">
        <v>595</v>
      </c>
      <c r="F3" s="1684"/>
      <c r="G3" s="1682" t="s">
        <v>596</v>
      </c>
      <c r="H3" s="1684"/>
      <c r="I3" s="1610"/>
      <c r="J3" s="1611"/>
      <c r="K3" s="1699"/>
      <c r="L3" s="1700"/>
    </row>
    <row r="4" spans="1:12" s="244" customFormat="1" ht="30">
      <c r="A4" s="1629"/>
      <c r="B4" s="1615"/>
      <c r="C4" s="740" t="s">
        <v>557</v>
      </c>
      <c r="D4" s="740" t="s">
        <v>301</v>
      </c>
      <c r="E4" s="740" t="s">
        <v>557</v>
      </c>
      <c r="F4" s="740" t="s">
        <v>301</v>
      </c>
      <c r="G4" s="740" t="s">
        <v>557</v>
      </c>
      <c r="H4" s="740" t="s">
        <v>301</v>
      </c>
      <c r="I4" s="740" t="s">
        <v>557</v>
      </c>
      <c r="J4" s="740" t="s">
        <v>301</v>
      </c>
      <c r="K4" s="740" t="s">
        <v>555</v>
      </c>
      <c r="L4" s="778" t="s">
        <v>597</v>
      </c>
    </row>
    <row r="5" spans="1:12" s="264" customFormat="1">
      <c r="A5" s="784" t="s">
        <v>73</v>
      </c>
      <c r="B5" s="785">
        <v>245</v>
      </c>
      <c r="C5" s="786">
        <v>564697241</v>
      </c>
      <c r="D5" s="787">
        <v>4549466.5071999999</v>
      </c>
      <c r="E5" s="786">
        <v>107274549</v>
      </c>
      <c r="F5" s="787">
        <v>870678.22279999999</v>
      </c>
      <c r="G5" s="786">
        <v>108415768</v>
      </c>
      <c r="H5" s="787">
        <v>851718.85459999996</v>
      </c>
      <c r="I5" s="786">
        <v>780387558</v>
      </c>
      <c r="J5" s="787">
        <v>6271863.5845999997</v>
      </c>
      <c r="K5" s="787">
        <v>3324801</v>
      </c>
      <c r="L5" s="788">
        <v>27362.294551430001</v>
      </c>
    </row>
    <row r="6" spans="1:12" s="264" customFormat="1">
      <c r="A6" s="789" t="s">
        <v>74</v>
      </c>
      <c r="B6" s="750">
        <f>SUM(B7:B18)</f>
        <v>223</v>
      </c>
      <c r="C6" s="750">
        <f t="shared" ref="C6:J6" si="0">SUM(C7:C18)</f>
        <v>251437682</v>
      </c>
      <c r="D6" s="750">
        <f t="shared" si="0"/>
        <v>2083102.1496000004</v>
      </c>
      <c r="E6" s="750">
        <f t="shared" si="0"/>
        <v>9759740</v>
      </c>
      <c r="F6" s="750">
        <f t="shared" si="0"/>
        <v>80946.913000000015</v>
      </c>
      <c r="G6" s="750">
        <f t="shared" si="0"/>
        <v>8587108</v>
      </c>
      <c r="H6" s="750">
        <f t="shared" si="0"/>
        <v>70856.622400000007</v>
      </c>
      <c r="I6" s="750">
        <f t="shared" si="0"/>
        <v>269784530</v>
      </c>
      <c r="J6" s="750">
        <f t="shared" si="0"/>
        <v>2234905.6850000001</v>
      </c>
      <c r="K6" s="750">
        <f>INDEX(K7:K18,COUNT(K7:K18))</f>
        <v>652188</v>
      </c>
      <c r="L6" s="750">
        <f>INDEX(L7:L18,COUNT(L7:L18))</f>
        <v>5464.9093034399993</v>
      </c>
    </row>
    <row r="7" spans="1:12" s="244" customFormat="1">
      <c r="A7" s="333">
        <v>45017</v>
      </c>
      <c r="B7" s="436">
        <v>17</v>
      </c>
      <c r="C7" s="437">
        <v>27767366</v>
      </c>
      <c r="D7" s="438">
        <v>228370.49559999999</v>
      </c>
      <c r="E7" s="438">
        <v>2131002</v>
      </c>
      <c r="F7" s="439">
        <v>17623.6636</v>
      </c>
      <c r="G7" s="438">
        <v>1405485</v>
      </c>
      <c r="H7" s="439">
        <v>11527.830899999999</v>
      </c>
      <c r="I7" s="437">
        <v>31303853</v>
      </c>
      <c r="J7" s="438">
        <v>257521.99010000002</v>
      </c>
      <c r="K7" s="438">
        <v>2764482</v>
      </c>
      <c r="L7" s="439">
        <v>22681.694088870001</v>
      </c>
    </row>
    <row r="8" spans="1:12" s="244" customFormat="1">
      <c r="A8" s="333">
        <v>45047</v>
      </c>
      <c r="B8" s="436">
        <v>21</v>
      </c>
      <c r="C8" s="437">
        <v>38058987</v>
      </c>
      <c r="D8" s="438">
        <v>314258.81420000002</v>
      </c>
      <c r="E8" s="438">
        <v>1721860</v>
      </c>
      <c r="F8" s="439">
        <v>14261.113799999999</v>
      </c>
      <c r="G8" s="438">
        <v>1279453</v>
      </c>
      <c r="H8" s="439">
        <v>10531.552799999998</v>
      </c>
      <c r="I8" s="437">
        <v>41060300</v>
      </c>
      <c r="J8" s="438">
        <v>339051.48080000002</v>
      </c>
      <c r="K8" s="438">
        <v>2150050</v>
      </c>
      <c r="L8" s="439">
        <v>17770.578386109999</v>
      </c>
    </row>
    <row r="9" spans="1:12" s="244" customFormat="1">
      <c r="A9" s="333">
        <v>45078</v>
      </c>
      <c r="B9" s="436">
        <v>21</v>
      </c>
      <c r="C9" s="437">
        <v>32890498</v>
      </c>
      <c r="D9" s="438">
        <v>271575.42469999997</v>
      </c>
      <c r="E9" s="438">
        <v>1288956</v>
      </c>
      <c r="F9" s="439">
        <v>10640.230299999997</v>
      </c>
      <c r="G9" s="438">
        <v>1398507</v>
      </c>
      <c r="H9" s="439">
        <v>11511.205899999999</v>
      </c>
      <c r="I9" s="437">
        <v>35577961</v>
      </c>
      <c r="J9" s="438">
        <v>293726.86089999997</v>
      </c>
      <c r="K9" s="438">
        <v>1300337</v>
      </c>
      <c r="L9" s="439">
        <v>10703.342417439999</v>
      </c>
    </row>
    <row r="10" spans="1:12" s="244" customFormat="1">
      <c r="A10" s="333">
        <v>45108</v>
      </c>
      <c r="B10" s="436">
        <v>21</v>
      </c>
      <c r="C10" s="437">
        <v>30829004</v>
      </c>
      <c r="D10" s="438">
        <v>253878.51200000005</v>
      </c>
      <c r="E10" s="438">
        <v>1463528</v>
      </c>
      <c r="F10" s="439">
        <v>12071.662300000002</v>
      </c>
      <c r="G10" s="438">
        <v>1412734</v>
      </c>
      <c r="H10" s="439">
        <v>11607.0345</v>
      </c>
      <c r="I10" s="437">
        <v>33705266</v>
      </c>
      <c r="J10" s="438">
        <v>277557.20880000002</v>
      </c>
      <c r="K10" s="438">
        <v>993226</v>
      </c>
      <c r="L10" s="439">
        <v>8287.9314356399991</v>
      </c>
    </row>
    <row r="11" spans="1:12" s="244" customFormat="1">
      <c r="A11" s="333">
        <v>45139</v>
      </c>
      <c r="B11" s="436">
        <v>21</v>
      </c>
      <c r="C11" s="437">
        <v>24928318</v>
      </c>
      <c r="D11" s="438">
        <v>206758.68779999999</v>
      </c>
      <c r="E11" s="438">
        <v>1146437</v>
      </c>
      <c r="F11" s="439">
        <v>9521.3304000000007</v>
      </c>
      <c r="G11" s="438">
        <v>1323449</v>
      </c>
      <c r="H11" s="439">
        <v>10944.590700000002</v>
      </c>
      <c r="I11" s="437">
        <v>27398204</v>
      </c>
      <c r="J11" s="438">
        <v>227224.60890000002</v>
      </c>
      <c r="K11" s="438">
        <v>824447</v>
      </c>
      <c r="L11" s="439">
        <v>6810.4407113199995</v>
      </c>
    </row>
    <row r="12" spans="1:12" s="244" customFormat="1">
      <c r="A12" s="333">
        <v>45170</v>
      </c>
      <c r="B12" s="436">
        <v>20</v>
      </c>
      <c r="C12" s="437">
        <v>24729695</v>
      </c>
      <c r="D12" s="438">
        <v>205623.45510000002</v>
      </c>
      <c r="E12" s="438">
        <v>788408</v>
      </c>
      <c r="F12" s="439">
        <v>6569.5668999999998</v>
      </c>
      <c r="G12" s="438">
        <v>751790</v>
      </c>
      <c r="H12" s="439">
        <v>6240.8912999999993</v>
      </c>
      <c r="I12" s="437">
        <v>26269893</v>
      </c>
      <c r="J12" s="438">
        <v>218433.91329999999</v>
      </c>
      <c r="K12" s="438">
        <v>916725</v>
      </c>
      <c r="L12" s="439">
        <v>7587.7780572000001</v>
      </c>
    </row>
    <row r="13" spans="1:12" s="244" customFormat="1">
      <c r="A13" s="333">
        <v>45200</v>
      </c>
      <c r="B13" s="436">
        <v>20</v>
      </c>
      <c r="C13" s="437">
        <v>15374875</v>
      </c>
      <c r="D13" s="438">
        <v>128073.24990000002</v>
      </c>
      <c r="E13" s="438">
        <v>360956</v>
      </c>
      <c r="F13" s="439">
        <v>3014.0058999999997</v>
      </c>
      <c r="G13" s="438">
        <v>287860</v>
      </c>
      <c r="H13" s="439">
        <v>2394.6595000000002</v>
      </c>
      <c r="I13" s="437">
        <v>16023691</v>
      </c>
      <c r="J13" s="438">
        <v>133481.91530000002</v>
      </c>
      <c r="K13" s="438">
        <v>1115116</v>
      </c>
      <c r="L13" s="439">
        <v>9261.2253284100025</v>
      </c>
    </row>
    <row r="14" spans="1:12" s="152" customFormat="1">
      <c r="A14" s="333">
        <v>45231</v>
      </c>
      <c r="B14" s="334">
        <v>21</v>
      </c>
      <c r="C14" s="334">
        <v>11629079</v>
      </c>
      <c r="D14" s="334">
        <v>96995.329299999983</v>
      </c>
      <c r="E14" s="334">
        <v>229922</v>
      </c>
      <c r="F14" s="439">
        <v>1920.4404000000004</v>
      </c>
      <c r="G14" s="438">
        <v>235772</v>
      </c>
      <c r="H14" s="336">
        <v>1962.3486</v>
      </c>
      <c r="I14" s="336">
        <v>12094773</v>
      </c>
      <c r="J14" s="438">
        <v>100878.11829999999</v>
      </c>
      <c r="K14" s="438">
        <v>580137</v>
      </c>
      <c r="L14" s="439">
        <v>4892.7721261199995</v>
      </c>
    </row>
    <row r="15" spans="1:12" s="152" customFormat="1">
      <c r="A15" s="333">
        <v>45261</v>
      </c>
      <c r="B15" s="334">
        <v>20</v>
      </c>
      <c r="C15" s="334">
        <v>13596491</v>
      </c>
      <c r="D15" s="334">
        <v>113939.5134</v>
      </c>
      <c r="E15" s="334">
        <v>147040</v>
      </c>
      <c r="F15" s="439">
        <v>1228.0812999999998</v>
      </c>
      <c r="G15" s="438">
        <v>174815</v>
      </c>
      <c r="H15" s="336">
        <v>1456.3610999999999</v>
      </c>
      <c r="I15" s="336">
        <v>13918346</v>
      </c>
      <c r="J15" s="438">
        <v>116623.95580000003</v>
      </c>
      <c r="K15" s="438">
        <v>656600</v>
      </c>
      <c r="L15" s="439">
        <v>5594.57767745</v>
      </c>
    </row>
    <row r="16" spans="1:12" s="152" customFormat="1">
      <c r="A16" s="333">
        <v>45292</v>
      </c>
      <c r="B16" s="334">
        <v>21</v>
      </c>
      <c r="C16" s="334">
        <v>17290891</v>
      </c>
      <c r="D16" s="334">
        <v>144352.8849</v>
      </c>
      <c r="E16" s="334">
        <v>294294</v>
      </c>
      <c r="F16" s="439">
        <v>2485.3543</v>
      </c>
      <c r="G16" s="438">
        <v>183956</v>
      </c>
      <c r="H16" s="336">
        <v>1530.6174000000003</v>
      </c>
      <c r="I16" s="336">
        <v>17769141</v>
      </c>
      <c r="J16" s="438">
        <v>148368.8566</v>
      </c>
      <c r="K16" s="438">
        <v>483802</v>
      </c>
      <c r="L16" s="439">
        <v>4051.9224412300005</v>
      </c>
    </row>
    <row r="17" spans="1:12" s="152" customFormat="1">
      <c r="A17" s="333">
        <v>45323</v>
      </c>
      <c r="B17" s="1390">
        <v>20</v>
      </c>
      <c r="C17" s="1390">
        <v>14342478</v>
      </c>
      <c r="D17" s="1390">
        <v>119275.7827</v>
      </c>
      <c r="E17" s="1390">
        <v>187337</v>
      </c>
      <c r="F17" s="1393">
        <v>1611.4638000000002</v>
      </c>
      <c r="G17" s="1392">
        <v>133287</v>
      </c>
      <c r="H17" s="1391">
        <v>1149.5297</v>
      </c>
      <c r="I17" s="1391">
        <v>14663102</v>
      </c>
      <c r="J17" s="1392">
        <v>122036.77620000001</v>
      </c>
      <c r="K17" s="1392">
        <v>652188</v>
      </c>
      <c r="L17" s="1393">
        <v>5464.9093034399993</v>
      </c>
    </row>
    <row r="18" spans="1:12" s="152" customFormat="1">
      <c r="A18" s="333">
        <v>45352</v>
      </c>
      <c r="B18" s="334"/>
      <c r="C18" s="334"/>
      <c r="D18" s="334"/>
      <c r="E18" s="334"/>
      <c r="F18" s="335"/>
      <c r="G18" s="335"/>
      <c r="H18" s="336"/>
      <c r="I18" s="336"/>
      <c r="J18" s="607"/>
      <c r="K18" s="607"/>
      <c r="L18" s="607"/>
    </row>
    <row r="19" spans="1:12" s="244" customFormat="1">
      <c r="A19" s="265"/>
      <c r="B19" s="266"/>
      <c r="C19" s="267"/>
      <c r="D19" s="268"/>
      <c r="E19" s="268"/>
      <c r="F19" s="269"/>
      <c r="G19" s="268"/>
      <c r="H19" s="269"/>
      <c r="I19" s="267"/>
      <c r="J19" s="268"/>
      <c r="K19" s="268"/>
      <c r="L19" s="269"/>
    </row>
    <row r="20" spans="1:12" s="244" customFormat="1">
      <c r="A20" s="1604" t="s">
        <v>1309</v>
      </c>
      <c r="B20" s="1604"/>
      <c r="C20" s="1604"/>
      <c r="D20" s="1604"/>
      <c r="E20" s="1604"/>
      <c r="F20" s="1604"/>
      <c r="G20" s="1604"/>
      <c r="H20" s="1604"/>
      <c r="I20" s="1604"/>
      <c r="J20" s="1604"/>
      <c r="K20" s="1604"/>
      <c r="L20" s="1604"/>
    </row>
    <row r="21" spans="1:12" s="244" customFormat="1">
      <c r="A21" s="1604" t="s">
        <v>290</v>
      </c>
      <c r="B21" s="1604"/>
      <c r="C21" s="1604"/>
      <c r="D21" s="1604"/>
      <c r="E21" s="1604"/>
      <c r="F21" s="1604"/>
      <c r="G21" s="1604"/>
      <c r="H21" s="1604"/>
      <c r="I21" s="1604"/>
      <c r="J21" s="1604"/>
      <c r="K21" s="1604"/>
      <c r="L21" s="1604"/>
    </row>
    <row r="22" spans="1:12" s="244" customFormat="1"/>
    <row r="23" spans="1:12">
      <c r="E23" s="270"/>
      <c r="F23" s="270"/>
      <c r="G23" s="270"/>
      <c r="H23" s="270"/>
      <c r="I23" s="270"/>
      <c r="J23" s="270"/>
    </row>
    <row r="24" spans="1:12">
      <c r="E24" s="270"/>
      <c r="F24" s="270"/>
      <c r="G24" s="270"/>
      <c r="H24" s="270"/>
      <c r="I24" s="270"/>
      <c r="J24" s="270"/>
    </row>
    <row r="25" spans="1:12">
      <c r="E25" s="270"/>
      <c r="F25" s="270"/>
      <c r="G25" s="270"/>
      <c r="H25" s="270"/>
      <c r="I25" s="270"/>
      <c r="J25" s="270"/>
    </row>
    <row r="26" spans="1:12">
      <c r="E26" s="270"/>
      <c r="F26" s="270"/>
      <c r="G26" s="270"/>
      <c r="H26" s="270"/>
      <c r="I26" s="270"/>
      <c r="J26" s="270"/>
    </row>
    <row r="27" spans="1:12">
      <c r="E27" s="270"/>
      <c r="F27" s="270"/>
      <c r="G27" s="270"/>
      <c r="H27" s="270"/>
      <c r="I27" s="270"/>
      <c r="J27" s="270"/>
    </row>
    <row r="28" spans="1:12">
      <c r="I28" s="271"/>
      <c r="J28" s="271"/>
    </row>
    <row r="29" spans="1:12">
      <c r="I29" s="271"/>
      <c r="J29" s="271"/>
    </row>
  </sheetData>
  <mergeCells count="10">
    <mergeCell ref="A21:L21"/>
    <mergeCell ref="A2:A4"/>
    <mergeCell ref="B2:B4"/>
    <mergeCell ref="C2:D3"/>
    <mergeCell ref="E2:H2"/>
    <mergeCell ref="I2:J3"/>
    <mergeCell ref="K2:L3"/>
    <mergeCell ref="E3:F3"/>
    <mergeCell ref="G3:H3"/>
    <mergeCell ref="A20:L20"/>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heetViews>
  <sheetFormatPr defaultColWidth="9.140625" defaultRowHeight="15"/>
  <cols>
    <col min="1" max="1" width="9.42578125" style="151" bestFit="1" customWidth="1"/>
    <col min="2" max="2" width="14.5703125" style="151" bestFit="1" customWidth="1"/>
    <col min="3" max="4" width="12.42578125" style="151" bestFit="1" customWidth="1"/>
    <col min="5" max="5" width="14.7109375" style="151" customWidth="1"/>
    <col min="6" max="6" width="12.42578125" style="151" bestFit="1" customWidth="1"/>
    <col min="7" max="7" width="13.140625" style="151" customWidth="1"/>
    <col min="8" max="8" width="12.42578125" style="151" bestFit="1" customWidth="1"/>
    <col min="9" max="9" width="14.5703125" style="151" customWidth="1"/>
    <col min="10" max="10" width="13.42578125" style="151" bestFit="1" customWidth="1"/>
    <col min="11" max="11" width="12.42578125" style="151" customWidth="1"/>
    <col min="12" max="12" width="10.85546875" style="151" bestFit="1" customWidth="1"/>
    <col min="13" max="13" width="9.85546875" style="151" customWidth="1"/>
    <col min="14" max="16384" width="9.140625" style="151"/>
  </cols>
  <sheetData>
    <row r="1" spans="1:12">
      <c r="A1" s="446" t="s">
        <v>40</v>
      </c>
      <c r="B1" s="446"/>
      <c r="C1" s="446"/>
      <c r="D1" s="446"/>
      <c r="E1" s="446"/>
      <c r="F1" s="446"/>
      <c r="G1" s="446"/>
      <c r="H1" s="446"/>
      <c r="I1" s="446"/>
      <c r="J1" s="446"/>
      <c r="K1" s="446"/>
      <c r="L1" s="446"/>
    </row>
    <row r="2" spans="1:12" s="152" customFormat="1">
      <c r="A2" s="1680" t="s">
        <v>567</v>
      </c>
      <c r="B2" s="1680" t="s">
        <v>598</v>
      </c>
      <c r="C2" s="1682" t="s">
        <v>592</v>
      </c>
      <c r="D2" s="1684"/>
      <c r="E2" s="1682" t="s">
        <v>599</v>
      </c>
      <c r="F2" s="1683"/>
      <c r="G2" s="1683"/>
      <c r="H2" s="1684"/>
      <c r="I2" s="1682" t="s">
        <v>98</v>
      </c>
      <c r="J2" s="1684"/>
      <c r="K2" s="1685" t="s">
        <v>600</v>
      </c>
      <c r="L2" s="1688"/>
    </row>
    <row r="3" spans="1:12" s="152" customFormat="1">
      <c r="A3" s="1681"/>
      <c r="B3" s="1681"/>
      <c r="C3" s="1678" t="s">
        <v>601</v>
      </c>
      <c r="D3" s="1678" t="s">
        <v>602</v>
      </c>
      <c r="E3" s="1682" t="s">
        <v>595</v>
      </c>
      <c r="F3" s="1684"/>
      <c r="G3" s="1682" t="s">
        <v>596</v>
      </c>
      <c r="H3" s="1684"/>
      <c r="I3" s="1701" t="s">
        <v>557</v>
      </c>
      <c r="J3" s="1701" t="s">
        <v>301</v>
      </c>
      <c r="K3" s="1678" t="s">
        <v>601</v>
      </c>
      <c r="L3" s="1678" t="s">
        <v>603</v>
      </c>
    </row>
    <row r="4" spans="1:12" s="152" customFormat="1" ht="30">
      <c r="A4" s="1615"/>
      <c r="B4" s="1615"/>
      <c r="C4" s="1679"/>
      <c r="D4" s="1679"/>
      <c r="E4" s="790" t="s">
        <v>557</v>
      </c>
      <c r="F4" s="790" t="s">
        <v>301</v>
      </c>
      <c r="G4" s="790" t="s">
        <v>557</v>
      </c>
      <c r="H4" s="790" t="s">
        <v>301</v>
      </c>
      <c r="I4" s="1702"/>
      <c r="J4" s="1702"/>
      <c r="K4" s="1679"/>
      <c r="L4" s="1679"/>
    </row>
    <row r="5" spans="1:12" s="158" customFormat="1">
      <c r="A5" s="741" t="s">
        <v>73</v>
      </c>
      <c r="B5" s="791">
        <v>245</v>
      </c>
      <c r="C5" s="792">
        <v>1241422291</v>
      </c>
      <c r="D5" s="743">
        <v>10115725.42</v>
      </c>
      <c r="E5" s="793">
        <v>1787181305</v>
      </c>
      <c r="F5" s="743">
        <v>14501756.24</v>
      </c>
      <c r="G5" s="792">
        <v>1668944283</v>
      </c>
      <c r="H5" s="743">
        <v>13469391.060000001</v>
      </c>
      <c r="I5" s="793">
        <v>4697547879</v>
      </c>
      <c r="J5" s="792">
        <v>38086872.729999997</v>
      </c>
      <c r="K5" s="792">
        <v>15339430</v>
      </c>
      <c r="L5" s="747">
        <v>148599.38510000001</v>
      </c>
    </row>
    <row r="6" spans="1:12" s="158" customFormat="1">
      <c r="A6" s="749" t="s">
        <v>74</v>
      </c>
      <c r="B6" s="750">
        <f>SUM(B7:B18)</f>
        <v>223</v>
      </c>
      <c r="C6" s="750">
        <f t="shared" ref="C6:J6" si="0">SUM(C7:C18)</f>
        <v>781609383</v>
      </c>
      <c r="D6" s="750">
        <f t="shared" si="0"/>
        <v>6606928.2199999988</v>
      </c>
      <c r="E6" s="750">
        <f t="shared" si="0"/>
        <v>1602314153</v>
      </c>
      <c r="F6" s="750">
        <f t="shared" si="0"/>
        <v>13303835.120000001</v>
      </c>
      <c r="G6" s="750">
        <f t="shared" si="0"/>
        <v>1501930749</v>
      </c>
      <c r="H6" s="750">
        <f t="shared" si="0"/>
        <v>12425145.110000001</v>
      </c>
      <c r="I6" s="750">
        <f t="shared" si="0"/>
        <v>3885854285</v>
      </c>
      <c r="J6" s="750">
        <f t="shared" si="0"/>
        <v>32335908.439999998</v>
      </c>
      <c r="K6" s="750">
        <f>INDEX(K7:K18,COUNT(K7:K18))</f>
        <v>15855321</v>
      </c>
      <c r="L6" s="750">
        <f>INDEX(L7:L18,COUNT(L7:L18))</f>
        <v>131646.43</v>
      </c>
    </row>
    <row r="7" spans="1:12" s="152" customFormat="1">
      <c r="A7" s="333">
        <v>45017</v>
      </c>
      <c r="B7" s="396">
        <v>17</v>
      </c>
      <c r="C7" s="397">
        <v>65763304</v>
      </c>
      <c r="D7" s="399">
        <v>549463.18999999994</v>
      </c>
      <c r="E7" s="397">
        <v>140004696</v>
      </c>
      <c r="F7" s="399">
        <v>1152368.8700000001</v>
      </c>
      <c r="G7" s="397">
        <v>126077027</v>
      </c>
      <c r="H7" s="399">
        <v>1033610.27</v>
      </c>
      <c r="I7" s="397">
        <v>331845027</v>
      </c>
      <c r="J7" s="399">
        <v>2735442.33</v>
      </c>
      <c r="K7" s="397">
        <v>13672607</v>
      </c>
      <c r="L7" s="395">
        <v>129531.209</v>
      </c>
    </row>
    <row r="8" spans="1:12" s="152" customFormat="1">
      <c r="A8" s="333">
        <v>45047</v>
      </c>
      <c r="B8" s="396">
        <v>21</v>
      </c>
      <c r="C8" s="397">
        <v>72823303</v>
      </c>
      <c r="D8" s="399">
        <v>612472.43999999994</v>
      </c>
      <c r="E8" s="397">
        <v>160674928</v>
      </c>
      <c r="F8" s="399">
        <v>1327684.3500000001</v>
      </c>
      <c r="G8" s="397">
        <v>151069726</v>
      </c>
      <c r="H8" s="399">
        <v>1243923.7</v>
      </c>
      <c r="I8" s="397">
        <v>384567957</v>
      </c>
      <c r="J8" s="399">
        <v>3184080.48</v>
      </c>
      <c r="K8" s="397">
        <v>11841797</v>
      </c>
      <c r="L8" s="395">
        <v>97029.2745</v>
      </c>
    </row>
    <row r="9" spans="1:12" s="152" customFormat="1">
      <c r="A9" s="333">
        <v>45078</v>
      </c>
      <c r="B9" s="396">
        <v>21</v>
      </c>
      <c r="C9" s="397">
        <v>74284936</v>
      </c>
      <c r="D9" s="399">
        <v>627298.36</v>
      </c>
      <c r="E9" s="397">
        <v>163179420</v>
      </c>
      <c r="F9" s="399">
        <v>1346681.69</v>
      </c>
      <c r="G9" s="397">
        <v>156978196</v>
      </c>
      <c r="H9" s="399">
        <v>1291595.24</v>
      </c>
      <c r="I9" s="397">
        <v>394442552</v>
      </c>
      <c r="J9" s="399">
        <v>3265575.29</v>
      </c>
      <c r="K9" s="397">
        <v>12891896</v>
      </c>
      <c r="L9" s="395">
        <v>121684.70359999999</v>
      </c>
    </row>
    <row r="10" spans="1:12" s="152" customFormat="1">
      <c r="A10" s="333">
        <v>45108</v>
      </c>
      <c r="B10" s="396">
        <v>21</v>
      </c>
      <c r="C10" s="397">
        <v>78232088</v>
      </c>
      <c r="D10" s="399">
        <v>660643.30000000005</v>
      </c>
      <c r="E10" s="397">
        <v>184270333</v>
      </c>
      <c r="F10" s="399">
        <v>1520377.7</v>
      </c>
      <c r="G10" s="397">
        <v>167640827</v>
      </c>
      <c r="H10" s="399">
        <v>1377391.17</v>
      </c>
      <c r="I10" s="397">
        <v>430143248</v>
      </c>
      <c r="J10" s="399">
        <v>3558412.17</v>
      </c>
      <c r="K10" s="397">
        <v>11244536</v>
      </c>
      <c r="L10" s="395">
        <v>93312.374899999995</v>
      </c>
    </row>
    <row r="11" spans="1:12" s="152" customFormat="1">
      <c r="A11" s="333">
        <v>45139</v>
      </c>
      <c r="B11" s="396">
        <v>21</v>
      </c>
      <c r="C11" s="397">
        <v>76749821</v>
      </c>
      <c r="D11" s="399">
        <v>649667.18999999994</v>
      </c>
      <c r="E11" s="397">
        <v>160601115</v>
      </c>
      <c r="F11" s="399">
        <v>1334811.76</v>
      </c>
      <c r="G11" s="397">
        <v>153111151</v>
      </c>
      <c r="H11" s="399">
        <v>1266440.74</v>
      </c>
      <c r="I11" s="397">
        <v>390462087</v>
      </c>
      <c r="J11" s="399">
        <v>3250919.69</v>
      </c>
      <c r="K11" s="397">
        <v>12779639</v>
      </c>
      <c r="L11" s="395">
        <v>105960.04</v>
      </c>
    </row>
    <row r="12" spans="1:12" s="152" customFormat="1">
      <c r="A12" s="333">
        <v>45170</v>
      </c>
      <c r="B12" s="396">
        <v>20</v>
      </c>
      <c r="C12" s="397">
        <v>79793064</v>
      </c>
      <c r="D12" s="399">
        <v>673078.87</v>
      </c>
      <c r="E12" s="397">
        <v>162963611</v>
      </c>
      <c r="F12" s="399">
        <v>1358528.52</v>
      </c>
      <c r="G12" s="397">
        <v>146548892</v>
      </c>
      <c r="H12" s="399">
        <v>1216520.25</v>
      </c>
      <c r="I12" s="397">
        <v>389305567</v>
      </c>
      <c r="J12" s="399">
        <v>3248127.64</v>
      </c>
      <c r="K12" s="397">
        <v>13323012</v>
      </c>
      <c r="L12" s="395">
        <v>110539.322</v>
      </c>
    </row>
    <row r="13" spans="1:12" s="152" customFormat="1">
      <c r="A13" s="333">
        <v>45200</v>
      </c>
      <c r="B13" s="396">
        <v>20</v>
      </c>
      <c r="C13" s="397">
        <v>67798095</v>
      </c>
      <c r="D13" s="399">
        <v>572989.57999999996</v>
      </c>
      <c r="E13" s="397">
        <v>110693249</v>
      </c>
      <c r="F13" s="399">
        <v>924660.84</v>
      </c>
      <c r="G13" s="397">
        <v>92824271</v>
      </c>
      <c r="H13" s="399">
        <v>772417.66</v>
      </c>
      <c r="I13" s="397">
        <v>271315615</v>
      </c>
      <c r="J13" s="399">
        <v>2270068.08</v>
      </c>
      <c r="K13" s="397">
        <v>15385722</v>
      </c>
      <c r="L13" s="395">
        <v>127751.201</v>
      </c>
    </row>
    <row r="14" spans="1:12" s="152" customFormat="1">
      <c r="A14" s="333">
        <v>45231</v>
      </c>
      <c r="B14" s="396">
        <v>21</v>
      </c>
      <c r="C14" s="397">
        <v>67548895</v>
      </c>
      <c r="D14" s="399">
        <v>573570.76</v>
      </c>
      <c r="E14" s="397">
        <v>118637766</v>
      </c>
      <c r="F14" s="399">
        <v>991714.17</v>
      </c>
      <c r="G14" s="397">
        <v>101721358</v>
      </c>
      <c r="H14" s="399">
        <v>847605.7</v>
      </c>
      <c r="I14" s="397">
        <v>287908019</v>
      </c>
      <c r="J14" s="399">
        <v>2412890.63</v>
      </c>
      <c r="K14" s="397">
        <v>17029161</v>
      </c>
      <c r="L14" s="395">
        <v>142019.84460000001</v>
      </c>
    </row>
    <row r="15" spans="1:12" s="152" customFormat="1">
      <c r="A15" s="333">
        <v>45261</v>
      </c>
      <c r="B15" s="396">
        <v>20</v>
      </c>
      <c r="C15" s="397">
        <v>72245908</v>
      </c>
      <c r="D15" s="399">
        <v>610933.38</v>
      </c>
      <c r="E15" s="397">
        <v>124450237</v>
      </c>
      <c r="F15" s="399">
        <v>1039605.8</v>
      </c>
      <c r="G15" s="397">
        <v>137703758</v>
      </c>
      <c r="H15" s="399">
        <v>1146479.73</v>
      </c>
      <c r="I15" s="397">
        <v>334399903</v>
      </c>
      <c r="J15" s="399">
        <v>2797018.91</v>
      </c>
      <c r="K15" s="397">
        <v>18528502</v>
      </c>
      <c r="L15" s="395">
        <v>172197.31080000001</v>
      </c>
    </row>
    <row r="16" spans="1:12" s="152" customFormat="1">
      <c r="A16" s="333">
        <v>45292</v>
      </c>
      <c r="B16" s="396">
        <v>21</v>
      </c>
      <c r="C16" s="397">
        <v>72035178</v>
      </c>
      <c r="D16" s="399">
        <v>612806.42000000004</v>
      </c>
      <c r="E16" s="397">
        <v>153312708</v>
      </c>
      <c r="F16" s="399">
        <v>1278641.48</v>
      </c>
      <c r="G16" s="397">
        <v>152103293</v>
      </c>
      <c r="H16" s="399">
        <v>1264510.01</v>
      </c>
      <c r="I16" s="397">
        <v>377451179</v>
      </c>
      <c r="J16" s="399">
        <v>3155957.91</v>
      </c>
      <c r="K16" s="397">
        <v>14335947</v>
      </c>
      <c r="L16" s="395">
        <v>119384.34970000001</v>
      </c>
    </row>
    <row r="17" spans="1:12" s="152" customFormat="1">
      <c r="A17" s="333">
        <v>45323</v>
      </c>
      <c r="B17" s="1395">
        <v>20</v>
      </c>
      <c r="C17" s="1396">
        <v>54334791</v>
      </c>
      <c r="D17" s="1397">
        <v>464004.73</v>
      </c>
      <c r="E17" s="1396">
        <v>123526090</v>
      </c>
      <c r="F17" s="1397">
        <v>1028759.94</v>
      </c>
      <c r="G17" s="1396">
        <v>116152250</v>
      </c>
      <c r="H17" s="1397">
        <v>964650.64</v>
      </c>
      <c r="I17" s="1396">
        <v>294013131</v>
      </c>
      <c r="J17" s="1397">
        <v>2457415.31</v>
      </c>
      <c r="K17" s="1396">
        <v>15855321</v>
      </c>
      <c r="L17" s="1394">
        <v>131646.43</v>
      </c>
    </row>
    <row r="18" spans="1:12" s="152" customFormat="1">
      <c r="A18" s="333">
        <v>45352</v>
      </c>
      <c r="B18" s="334"/>
      <c r="C18" s="334"/>
      <c r="D18" s="334"/>
      <c r="E18" s="334"/>
      <c r="F18" s="335"/>
      <c r="G18" s="335"/>
      <c r="H18" s="336"/>
      <c r="I18" s="336"/>
      <c r="J18" s="607"/>
      <c r="K18" s="607"/>
      <c r="L18" s="607"/>
    </row>
    <row r="19" spans="1:12" s="152" customFormat="1" ht="13.5" customHeight="1">
      <c r="A19" s="225"/>
      <c r="B19" s="233"/>
      <c r="C19" s="231"/>
      <c r="D19" s="228"/>
      <c r="E19" s="231"/>
      <c r="F19" s="228"/>
      <c r="G19" s="231"/>
      <c r="H19" s="228"/>
      <c r="I19" s="231"/>
      <c r="J19" s="228"/>
      <c r="K19" s="231"/>
      <c r="L19" s="226"/>
    </row>
    <row r="20" spans="1:12" s="152" customFormat="1" ht="13.5" customHeight="1">
      <c r="A20" s="1621" t="s">
        <v>604</v>
      </c>
      <c r="B20" s="1621"/>
      <c r="C20" s="1621"/>
      <c r="D20" s="1621"/>
      <c r="E20" s="1621"/>
      <c r="F20" s="1621"/>
      <c r="G20" s="1621"/>
      <c r="H20" s="1621"/>
      <c r="I20" s="1621"/>
      <c r="J20" s="1621"/>
      <c r="K20" s="1621"/>
      <c r="L20" s="1621"/>
    </row>
    <row r="21" spans="1:12" s="152" customFormat="1" ht="15" customHeight="1">
      <c r="A21" s="1621" t="s">
        <v>1309</v>
      </c>
      <c r="B21" s="1621"/>
      <c r="C21" s="1621"/>
      <c r="D21" s="1621"/>
      <c r="E21" s="1621"/>
      <c r="F21" s="1621"/>
      <c r="G21" s="1621"/>
      <c r="H21" s="1621"/>
      <c r="I21" s="1621"/>
      <c r="J21" s="1621"/>
      <c r="K21" s="1621"/>
      <c r="L21" s="1621"/>
    </row>
    <row r="22" spans="1:12" s="152" customFormat="1" ht="15" customHeight="1">
      <c r="A22" s="1621" t="s">
        <v>342</v>
      </c>
      <c r="B22" s="1621"/>
      <c r="C22" s="1621"/>
      <c r="D22" s="1621"/>
      <c r="E22" s="1621"/>
      <c r="F22" s="1621"/>
      <c r="G22" s="1621"/>
      <c r="H22" s="1621"/>
      <c r="I22" s="1621"/>
      <c r="J22" s="1621"/>
      <c r="K22" s="1621"/>
      <c r="L22" s="1621"/>
    </row>
    <row r="23" spans="1:12" s="152" customFormat="1"/>
    <row r="24" spans="1:12">
      <c r="E24" s="262"/>
      <c r="F24" s="262"/>
      <c r="G24" s="262"/>
      <c r="H24" s="262"/>
      <c r="I24" s="262"/>
      <c r="J24" s="262"/>
    </row>
    <row r="25" spans="1:12">
      <c r="E25" s="262"/>
      <c r="F25" s="262"/>
      <c r="G25" s="262"/>
      <c r="H25" s="262"/>
      <c r="I25" s="262"/>
      <c r="J25" s="262"/>
    </row>
    <row r="26" spans="1:12">
      <c r="E26" s="262"/>
      <c r="F26" s="262"/>
      <c r="G26" s="262"/>
      <c r="H26" s="262"/>
      <c r="I26" s="262"/>
      <c r="J26" s="262"/>
    </row>
    <row r="27" spans="1:12">
      <c r="E27" s="262"/>
      <c r="F27" s="262"/>
      <c r="G27" s="262"/>
      <c r="H27" s="262"/>
      <c r="I27" s="262"/>
      <c r="J27" s="262"/>
    </row>
    <row r="28" spans="1:12">
      <c r="E28" s="262"/>
      <c r="F28" s="262"/>
      <c r="G28" s="262"/>
      <c r="H28" s="262"/>
      <c r="I28" s="262"/>
      <c r="J28" s="262"/>
    </row>
    <row r="29" spans="1:12">
      <c r="J29" s="236"/>
    </row>
  </sheetData>
  <mergeCells count="17">
    <mergeCell ref="A22:L22"/>
    <mergeCell ref="L3:L4"/>
    <mergeCell ref="A2:A4"/>
    <mergeCell ref="B2:B4"/>
    <mergeCell ref="C2:D2"/>
    <mergeCell ref="E2:H2"/>
    <mergeCell ref="I2:J2"/>
    <mergeCell ref="K2:L2"/>
    <mergeCell ref="C3:C4"/>
    <mergeCell ref="D3:D4"/>
    <mergeCell ref="E3:F3"/>
    <mergeCell ref="G3:H3"/>
    <mergeCell ref="I3:I4"/>
    <mergeCell ref="J3:J4"/>
    <mergeCell ref="K3:K4"/>
    <mergeCell ref="A20:L20"/>
    <mergeCell ref="A21:L21"/>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heetViews>
  <sheetFormatPr defaultColWidth="9.140625" defaultRowHeight="15"/>
  <cols>
    <col min="1" max="1" width="9.42578125" style="151" bestFit="1" customWidth="1"/>
    <col min="2" max="2" width="14.5703125" style="151" bestFit="1" customWidth="1"/>
    <col min="3" max="9" width="12.140625" style="151" bestFit="1" customWidth="1"/>
    <col min="10" max="10" width="10" style="151" bestFit="1" customWidth="1"/>
    <col min="11" max="11" width="14.140625" style="151" bestFit="1" customWidth="1"/>
    <col min="12" max="12" width="9.140625" style="151" bestFit="1" customWidth="1"/>
    <col min="13" max="13" width="7.5703125" style="151" bestFit="1" customWidth="1"/>
    <col min="14" max="16384" width="9.140625" style="151"/>
  </cols>
  <sheetData>
    <row r="1" spans="1:12" ht="15.75" customHeight="1">
      <c r="A1" s="446" t="s">
        <v>41</v>
      </c>
      <c r="B1" s="446"/>
      <c r="C1" s="446"/>
      <c r="D1" s="446"/>
      <c r="E1" s="446"/>
      <c r="F1" s="446"/>
      <c r="G1" s="446"/>
      <c r="H1" s="446"/>
      <c r="I1" s="446"/>
      <c r="J1" s="446"/>
      <c r="K1" s="446"/>
      <c r="L1" s="446"/>
    </row>
    <row r="2" spans="1:12" s="152" customFormat="1" ht="41.25" customHeight="1">
      <c r="A2" s="1680" t="s">
        <v>567</v>
      </c>
      <c r="B2" s="1680" t="s">
        <v>598</v>
      </c>
      <c r="C2" s="1682" t="s">
        <v>592</v>
      </c>
      <c r="D2" s="1684"/>
      <c r="E2" s="1703" t="s">
        <v>599</v>
      </c>
      <c r="F2" s="1703"/>
      <c r="G2" s="1703"/>
      <c r="H2" s="1703"/>
      <c r="I2" s="1682" t="s">
        <v>98</v>
      </c>
      <c r="J2" s="1684"/>
      <c r="K2" s="1704" t="s">
        <v>600</v>
      </c>
      <c r="L2" s="1705"/>
    </row>
    <row r="3" spans="1:12" s="152" customFormat="1" ht="18" customHeight="1">
      <c r="A3" s="1681"/>
      <c r="B3" s="1681"/>
      <c r="C3" s="1678" t="s">
        <v>601</v>
      </c>
      <c r="D3" s="1678" t="s">
        <v>602</v>
      </c>
      <c r="E3" s="1682" t="s">
        <v>595</v>
      </c>
      <c r="F3" s="1684"/>
      <c r="G3" s="1682" t="s">
        <v>596</v>
      </c>
      <c r="H3" s="1684"/>
      <c r="I3" s="1680" t="s">
        <v>555</v>
      </c>
      <c r="J3" s="1706" t="s">
        <v>605</v>
      </c>
      <c r="K3" s="1678" t="s">
        <v>601</v>
      </c>
      <c r="L3" s="1678" t="s">
        <v>603</v>
      </c>
    </row>
    <row r="4" spans="1:12" s="152" customFormat="1" ht="39" customHeight="1">
      <c r="A4" s="1615"/>
      <c r="B4" s="1615"/>
      <c r="C4" s="1679"/>
      <c r="D4" s="1679"/>
      <c r="E4" s="778" t="s">
        <v>601</v>
      </c>
      <c r="F4" s="778" t="s">
        <v>606</v>
      </c>
      <c r="G4" s="778" t="s">
        <v>601</v>
      </c>
      <c r="H4" s="778" t="s">
        <v>602</v>
      </c>
      <c r="I4" s="1615"/>
      <c r="J4" s="1706"/>
      <c r="K4" s="1679"/>
      <c r="L4" s="1679"/>
    </row>
    <row r="5" spans="1:12" s="158" customFormat="1" ht="18" customHeight="1">
      <c r="A5" s="741" t="s">
        <v>73</v>
      </c>
      <c r="B5" s="791">
        <v>245</v>
      </c>
      <c r="C5" s="792">
        <v>28420818</v>
      </c>
      <c r="D5" s="747">
        <v>231434.63269999999</v>
      </c>
      <c r="E5" s="747">
        <v>0</v>
      </c>
      <c r="F5" s="747">
        <v>0</v>
      </c>
      <c r="G5" s="747">
        <v>0</v>
      </c>
      <c r="H5" s="747">
        <v>0</v>
      </c>
      <c r="I5" s="792">
        <v>28420818</v>
      </c>
      <c r="J5" s="747">
        <v>231434.63269999999</v>
      </c>
      <c r="K5" s="747">
        <v>241799</v>
      </c>
      <c r="L5" s="747">
        <v>1990.4942840000001</v>
      </c>
    </row>
    <row r="6" spans="1:12" s="158" customFormat="1" ht="18" customHeight="1">
      <c r="A6" s="749" t="s">
        <v>74</v>
      </c>
      <c r="B6" s="750">
        <f>SUM(B7:B18)</f>
        <v>223</v>
      </c>
      <c r="C6" s="750">
        <f t="shared" ref="C6:J6" si="0">SUM(C7:C18)</f>
        <v>25667868</v>
      </c>
      <c r="D6" s="750">
        <f t="shared" si="0"/>
        <v>212891.76935449999</v>
      </c>
      <c r="E6" s="750">
        <f t="shared" si="0"/>
        <v>0</v>
      </c>
      <c r="F6" s="750">
        <f t="shared" si="0"/>
        <v>0</v>
      </c>
      <c r="G6" s="750">
        <f t="shared" si="0"/>
        <v>0</v>
      </c>
      <c r="H6" s="750">
        <f t="shared" si="0"/>
        <v>0</v>
      </c>
      <c r="I6" s="750">
        <f t="shared" si="0"/>
        <v>25667868</v>
      </c>
      <c r="J6" s="750">
        <f t="shared" si="0"/>
        <v>212891.76935449999</v>
      </c>
      <c r="K6" s="750">
        <f>INDEX(K7:K18,COUNT(K7:K18))</f>
        <v>110734</v>
      </c>
      <c r="L6" s="750">
        <f>INDEX(L7:L18,COUNT(L7:L18))</f>
        <v>919.31</v>
      </c>
    </row>
    <row r="7" spans="1:12" s="152" customFormat="1" ht="18" customHeight="1">
      <c r="A7" s="333">
        <v>45017</v>
      </c>
      <c r="B7" s="396">
        <v>17</v>
      </c>
      <c r="C7" s="399">
        <v>2678243</v>
      </c>
      <c r="D7" s="395">
        <v>21984.156556249996</v>
      </c>
      <c r="E7" s="395">
        <v>0</v>
      </c>
      <c r="F7" s="395">
        <v>0</v>
      </c>
      <c r="G7" s="395">
        <v>0</v>
      </c>
      <c r="H7" s="440">
        <v>0</v>
      </c>
      <c r="I7" s="399">
        <v>2678243</v>
      </c>
      <c r="J7" s="395">
        <v>21984.156556249996</v>
      </c>
      <c r="K7" s="395">
        <v>188574</v>
      </c>
      <c r="L7" s="395">
        <v>1544.6524017499996</v>
      </c>
    </row>
    <row r="8" spans="1:12" s="152" customFormat="1" ht="18" customHeight="1">
      <c r="A8" s="333">
        <v>45047</v>
      </c>
      <c r="B8" s="396">
        <v>21</v>
      </c>
      <c r="C8" s="399">
        <v>1749832</v>
      </c>
      <c r="D8" s="395">
        <v>14399.699836</v>
      </c>
      <c r="E8" s="395">
        <v>0</v>
      </c>
      <c r="F8" s="395">
        <v>0</v>
      </c>
      <c r="G8" s="395">
        <v>0</v>
      </c>
      <c r="H8" s="440">
        <v>0</v>
      </c>
      <c r="I8" s="399">
        <v>1749832</v>
      </c>
      <c r="J8" s="395">
        <v>14399.699836</v>
      </c>
      <c r="K8" s="395">
        <v>116507</v>
      </c>
      <c r="L8" s="395">
        <v>964.96198049999987</v>
      </c>
    </row>
    <row r="9" spans="1:12" s="152" customFormat="1" ht="18" customHeight="1">
      <c r="A9" s="333">
        <v>45078</v>
      </c>
      <c r="B9" s="396">
        <v>21</v>
      </c>
      <c r="C9" s="399">
        <v>1676343</v>
      </c>
      <c r="D9" s="395">
        <v>13795.537208749993</v>
      </c>
      <c r="E9" s="395">
        <v>0</v>
      </c>
      <c r="F9" s="395">
        <v>0</v>
      </c>
      <c r="G9" s="395">
        <v>0</v>
      </c>
      <c r="H9" s="440">
        <v>0</v>
      </c>
      <c r="I9" s="399">
        <v>1676343</v>
      </c>
      <c r="J9" s="395">
        <v>13795.537208749993</v>
      </c>
      <c r="K9" s="395">
        <v>43692</v>
      </c>
      <c r="L9" s="395">
        <v>358.98358049999985</v>
      </c>
    </row>
    <row r="10" spans="1:12" s="152" customFormat="1" ht="18" customHeight="1">
      <c r="A10" s="333">
        <v>45108</v>
      </c>
      <c r="B10" s="396">
        <v>21</v>
      </c>
      <c r="C10" s="399">
        <v>1549625</v>
      </c>
      <c r="D10" s="395">
        <v>12739.998282250006</v>
      </c>
      <c r="E10" s="395">
        <v>0</v>
      </c>
      <c r="F10" s="395">
        <v>0</v>
      </c>
      <c r="G10" s="395">
        <v>0</v>
      </c>
      <c r="H10" s="440">
        <v>0</v>
      </c>
      <c r="I10" s="399">
        <v>1549625</v>
      </c>
      <c r="J10" s="395">
        <v>12739.998282250006</v>
      </c>
      <c r="K10" s="395">
        <v>136621</v>
      </c>
      <c r="L10" s="395">
        <v>1124.12786575</v>
      </c>
    </row>
    <row r="11" spans="1:12" s="152" customFormat="1" ht="18" customHeight="1">
      <c r="A11" s="333">
        <v>45139</v>
      </c>
      <c r="B11" s="396">
        <v>21</v>
      </c>
      <c r="C11" s="399">
        <v>1558013</v>
      </c>
      <c r="D11" s="395">
        <v>12892.935135</v>
      </c>
      <c r="E11" s="395">
        <v>0</v>
      </c>
      <c r="F11" s="395">
        <v>0</v>
      </c>
      <c r="G11" s="395">
        <v>0</v>
      </c>
      <c r="H11" s="440">
        <v>0</v>
      </c>
      <c r="I11" s="399">
        <v>1558013</v>
      </c>
      <c r="J11" s="395">
        <v>12892.935135</v>
      </c>
      <c r="K11" s="395">
        <v>61813</v>
      </c>
      <c r="L11" s="395">
        <v>511.98172700000009</v>
      </c>
    </row>
    <row r="12" spans="1:12" s="152" customFormat="1" ht="14.25" customHeight="1">
      <c r="A12" s="333">
        <v>45170</v>
      </c>
      <c r="B12" s="396">
        <v>20</v>
      </c>
      <c r="C12" s="399">
        <v>1060446</v>
      </c>
      <c r="D12" s="395">
        <v>8815.0045172500013</v>
      </c>
      <c r="E12" s="395">
        <v>0</v>
      </c>
      <c r="F12" s="395">
        <v>0</v>
      </c>
      <c r="G12" s="395">
        <v>0</v>
      </c>
      <c r="H12" s="440">
        <v>0</v>
      </c>
      <c r="I12" s="399">
        <v>1060446</v>
      </c>
      <c r="J12" s="395">
        <v>8815.0045172500013</v>
      </c>
      <c r="K12" s="395">
        <v>64784</v>
      </c>
      <c r="L12" s="395">
        <v>538.67123875000004</v>
      </c>
    </row>
    <row r="13" spans="1:12" s="152" customFormat="1" ht="13.5" customHeight="1">
      <c r="A13" s="333">
        <v>45200</v>
      </c>
      <c r="B13" s="396">
        <v>20</v>
      </c>
      <c r="C13" s="399">
        <v>2591422</v>
      </c>
      <c r="D13" s="395">
        <v>21592.3463835</v>
      </c>
      <c r="E13" s="395">
        <v>0</v>
      </c>
      <c r="F13" s="395">
        <v>0</v>
      </c>
      <c r="G13" s="395">
        <v>0</v>
      </c>
      <c r="H13" s="440">
        <v>0</v>
      </c>
      <c r="I13" s="399">
        <v>2591422</v>
      </c>
      <c r="J13" s="395">
        <v>21592.3463835</v>
      </c>
      <c r="K13" s="395">
        <v>97142</v>
      </c>
      <c r="L13" s="395">
        <v>809.11579549999999</v>
      </c>
    </row>
    <row r="14" spans="1:12" s="152" customFormat="1">
      <c r="A14" s="333">
        <v>45231</v>
      </c>
      <c r="B14" s="396">
        <v>21</v>
      </c>
      <c r="C14" s="399">
        <v>2264452</v>
      </c>
      <c r="D14" s="395">
        <v>18878.517180250008</v>
      </c>
      <c r="E14" s="395">
        <v>0</v>
      </c>
      <c r="F14" s="395">
        <v>0</v>
      </c>
      <c r="G14" s="395">
        <v>0</v>
      </c>
      <c r="H14" s="440">
        <v>0</v>
      </c>
      <c r="I14" s="399">
        <v>2264452</v>
      </c>
      <c r="J14" s="395">
        <v>18878.517180250008</v>
      </c>
      <c r="K14" s="395">
        <v>64162</v>
      </c>
      <c r="L14" s="395">
        <v>535.24280250000004</v>
      </c>
    </row>
    <row r="15" spans="1:12" s="152" customFormat="1">
      <c r="A15" s="333">
        <v>45261</v>
      </c>
      <c r="B15" s="396">
        <v>20</v>
      </c>
      <c r="C15" s="399">
        <v>3068172</v>
      </c>
      <c r="D15" s="395">
        <v>25586.941961750006</v>
      </c>
      <c r="E15" s="395">
        <v>0</v>
      </c>
      <c r="F15" s="395">
        <v>0</v>
      </c>
      <c r="G15" s="395">
        <v>0</v>
      </c>
      <c r="H15" s="440">
        <v>0</v>
      </c>
      <c r="I15" s="399">
        <v>3068172</v>
      </c>
      <c r="J15" s="395">
        <v>25586.941961750006</v>
      </c>
      <c r="K15" s="395">
        <v>116858</v>
      </c>
      <c r="L15" s="395">
        <v>974.16713950000008</v>
      </c>
    </row>
    <row r="16" spans="1:12" s="152" customFormat="1">
      <c r="A16" s="333">
        <v>45292</v>
      </c>
      <c r="B16" s="396">
        <v>21</v>
      </c>
      <c r="C16" s="399">
        <v>3132312</v>
      </c>
      <c r="D16" s="395">
        <v>26129.152293499996</v>
      </c>
      <c r="E16" s="395">
        <v>0</v>
      </c>
      <c r="F16" s="395">
        <v>0</v>
      </c>
      <c r="G16" s="395">
        <v>0</v>
      </c>
      <c r="H16" s="440">
        <v>0</v>
      </c>
      <c r="I16" s="399">
        <v>3132312</v>
      </c>
      <c r="J16" s="395">
        <v>26129.152293499996</v>
      </c>
      <c r="K16" s="395">
        <v>136931</v>
      </c>
      <c r="L16" s="395">
        <v>1150.94287325</v>
      </c>
    </row>
    <row r="17" spans="1:12" s="152" customFormat="1">
      <c r="A17" s="333">
        <v>45323</v>
      </c>
      <c r="B17" s="1399">
        <v>20</v>
      </c>
      <c r="C17" s="1400">
        <v>4339008</v>
      </c>
      <c r="D17" s="1398">
        <v>36077.480000000003</v>
      </c>
      <c r="E17" s="1398">
        <v>0</v>
      </c>
      <c r="F17" s="1398">
        <v>0</v>
      </c>
      <c r="G17" s="1398">
        <v>0</v>
      </c>
      <c r="H17" s="1401">
        <v>0</v>
      </c>
      <c r="I17" s="1400">
        <v>4339008</v>
      </c>
      <c r="J17" s="1398">
        <v>36077.480000000003</v>
      </c>
      <c r="K17" s="1398">
        <v>110734</v>
      </c>
      <c r="L17" s="1398">
        <v>919.31</v>
      </c>
    </row>
    <row r="18" spans="1:12" s="152" customFormat="1">
      <c r="A18" s="333">
        <v>45352</v>
      </c>
      <c r="B18" s="334"/>
      <c r="C18" s="334"/>
      <c r="D18" s="334"/>
      <c r="E18" s="334"/>
      <c r="F18" s="335"/>
      <c r="G18" s="335"/>
      <c r="H18" s="336"/>
      <c r="I18" s="336"/>
      <c r="J18" s="607"/>
      <c r="K18" s="607"/>
      <c r="L18" s="607"/>
    </row>
    <row r="19" spans="1:12" s="152" customFormat="1">
      <c r="A19" s="225"/>
      <c r="B19" s="233"/>
      <c r="C19" s="228"/>
      <c r="D19" s="226"/>
      <c r="E19" s="226"/>
      <c r="F19" s="226"/>
      <c r="G19" s="226"/>
      <c r="H19" s="272"/>
      <c r="I19" s="228"/>
      <c r="J19" s="226"/>
      <c r="K19" s="226"/>
      <c r="L19" s="226"/>
    </row>
    <row r="20" spans="1:12" s="152" customFormat="1" ht="15" customHeight="1">
      <c r="A20" s="1621" t="s">
        <v>1309</v>
      </c>
      <c r="B20" s="1621"/>
      <c r="C20" s="1621"/>
      <c r="D20" s="1621"/>
      <c r="E20" s="1621"/>
      <c r="F20" s="1621"/>
      <c r="G20" s="1621"/>
      <c r="H20" s="1621"/>
      <c r="I20" s="1621"/>
      <c r="J20" s="1621"/>
    </row>
    <row r="21" spans="1:12" s="152" customFormat="1" ht="15" customHeight="1">
      <c r="A21" s="1621" t="s">
        <v>308</v>
      </c>
      <c r="B21" s="1621"/>
      <c r="C21" s="1621"/>
      <c r="D21" s="1621"/>
      <c r="E21" s="1621"/>
      <c r="F21" s="1621"/>
      <c r="G21" s="1621"/>
      <c r="H21" s="1621"/>
      <c r="I21" s="1621"/>
      <c r="J21" s="1621"/>
    </row>
    <row r="22" spans="1:12" s="152" customFormat="1"/>
  </sheetData>
  <mergeCells count="16">
    <mergeCell ref="K2:L2"/>
    <mergeCell ref="C3:C4"/>
    <mergeCell ref="D3:D4"/>
    <mergeCell ref="E3:F3"/>
    <mergeCell ref="G3:H3"/>
    <mergeCell ref="I3:I4"/>
    <mergeCell ref="J3:J4"/>
    <mergeCell ref="K3:K4"/>
    <mergeCell ref="L3:L4"/>
    <mergeCell ref="A21:J21"/>
    <mergeCell ref="A2:A4"/>
    <mergeCell ref="B2:B4"/>
    <mergeCell ref="C2:D2"/>
    <mergeCell ref="E2:H2"/>
    <mergeCell ref="I2:J2"/>
    <mergeCell ref="A20:J20"/>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Normal="100" workbookViewId="0"/>
  </sheetViews>
  <sheetFormatPr defaultColWidth="9.140625" defaultRowHeight="15"/>
  <cols>
    <col min="1" max="1" width="13.5703125" style="151" bestFit="1" customWidth="1"/>
    <col min="2" max="5" width="12.140625" style="151" bestFit="1" customWidth="1"/>
    <col min="6" max="6" width="9.42578125" style="151" bestFit="1" customWidth="1"/>
    <col min="7" max="10" width="12.140625" style="151" bestFit="1" customWidth="1"/>
    <col min="11" max="11" width="14.5703125" style="151" bestFit="1" customWidth="1"/>
    <col min="12" max="15" width="12.140625" style="151" bestFit="1" customWidth="1"/>
    <col min="16" max="16" width="9.42578125" style="151" bestFit="1" customWidth="1"/>
    <col min="17" max="17" width="4.5703125" style="151" bestFit="1" customWidth="1"/>
    <col min="18" max="16384" width="9.140625" style="151"/>
  </cols>
  <sheetData>
    <row r="1" spans="1:16" ht="18" customHeight="1">
      <c r="A1" s="446" t="s">
        <v>607</v>
      </c>
      <c r="B1" s="446"/>
      <c r="C1" s="446"/>
      <c r="D1" s="446"/>
      <c r="E1" s="446"/>
      <c r="F1" s="446"/>
      <c r="G1" s="446"/>
      <c r="H1" s="446"/>
      <c r="I1" s="446"/>
      <c r="J1" s="446"/>
      <c r="K1" s="446"/>
      <c r="L1" s="446"/>
      <c r="M1" s="446"/>
      <c r="N1" s="446"/>
      <c r="O1" s="446"/>
    </row>
    <row r="2" spans="1:16" s="152" customFormat="1" ht="18" customHeight="1">
      <c r="A2" s="1680" t="s">
        <v>567</v>
      </c>
      <c r="B2" s="1682" t="s">
        <v>75</v>
      </c>
      <c r="C2" s="1683"/>
      <c r="D2" s="1683"/>
      <c r="E2" s="1684"/>
      <c r="F2" s="1677" t="s">
        <v>98</v>
      </c>
      <c r="G2" s="1682" t="s">
        <v>76</v>
      </c>
      <c r="H2" s="1683"/>
      <c r="I2" s="1683"/>
      <c r="J2" s="1684"/>
      <c r="K2" s="1680" t="s">
        <v>98</v>
      </c>
      <c r="L2" s="1682" t="s">
        <v>77</v>
      </c>
      <c r="M2" s="1683"/>
      <c r="N2" s="1683"/>
      <c r="O2" s="1684"/>
      <c r="P2" s="1677" t="s">
        <v>98</v>
      </c>
    </row>
    <row r="3" spans="1:16" s="152" customFormat="1" ht="27" customHeight="1">
      <c r="A3" s="1681"/>
      <c r="B3" s="1685" t="s">
        <v>608</v>
      </c>
      <c r="C3" s="1688"/>
      <c r="D3" s="1682" t="s">
        <v>599</v>
      </c>
      <c r="E3" s="1684"/>
      <c r="F3" s="1602"/>
      <c r="G3" s="1685" t="s">
        <v>608</v>
      </c>
      <c r="H3" s="1688"/>
      <c r="I3" s="1682" t="s">
        <v>599</v>
      </c>
      <c r="J3" s="1684"/>
      <c r="K3" s="1681"/>
      <c r="L3" s="1685" t="s">
        <v>608</v>
      </c>
      <c r="M3" s="1688"/>
      <c r="N3" s="1682" t="s">
        <v>599</v>
      </c>
      <c r="O3" s="1684"/>
      <c r="P3" s="1602"/>
    </row>
    <row r="4" spans="1:16" s="152" customFormat="1" ht="27" customHeight="1">
      <c r="A4" s="1615"/>
      <c r="B4" s="778" t="s">
        <v>571</v>
      </c>
      <c r="C4" s="778" t="s">
        <v>572</v>
      </c>
      <c r="D4" s="778" t="s">
        <v>574</v>
      </c>
      <c r="E4" s="778" t="s">
        <v>575</v>
      </c>
      <c r="F4" s="1629"/>
      <c r="G4" s="778" t="s">
        <v>571</v>
      </c>
      <c r="H4" s="778" t="s">
        <v>572</v>
      </c>
      <c r="I4" s="778" t="s">
        <v>574</v>
      </c>
      <c r="J4" s="778" t="s">
        <v>575</v>
      </c>
      <c r="K4" s="1615"/>
      <c r="L4" s="778" t="s">
        <v>571</v>
      </c>
      <c r="M4" s="778" t="s">
        <v>572</v>
      </c>
      <c r="N4" s="778" t="s">
        <v>574</v>
      </c>
      <c r="O4" s="778" t="s">
        <v>575</v>
      </c>
      <c r="P4" s="1629"/>
    </row>
    <row r="5" spans="1:16" s="158" customFormat="1" ht="18" customHeight="1">
      <c r="A5" s="741" t="s">
        <v>73</v>
      </c>
      <c r="B5" s="747">
        <v>15023.91</v>
      </c>
      <c r="C5" s="794">
        <v>566.71</v>
      </c>
      <c r="D5" s="747">
        <v>14969.8</v>
      </c>
      <c r="E5" s="794">
        <v>796.94</v>
      </c>
      <c r="F5" s="747">
        <v>31357.360000000001</v>
      </c>
      <c r="G5" s="747">
        <v>13538.745852259</v>
      </c>
      <c r="H5" s="794">
        <v>490.33822721000001</v>
      </c>
      <c r="I5" s="747">
        <v>2831.1194105</v>
      </c>
      <c r="J5" s="794">
        <v>1375.7876821299999</v>
      </c>
      <c r="K5" s="747">
        <v>18235.991172098999</v>
      </c>
      <c r="L5" s="794" t="s">
        <v>253</v>
      </c>
      <c r="M5" s="794" t="s">
        <v>253</v>
      </c>
      <c r="N5" s="794" t="s">
        <v>253</v>
      </c>
      <c r="O5" s="794" t="s">
        <v>253</v>
      </c>
      <c r="P5" s="747" t="s">
        <v>253</v>
      </c>
    </row>
    <row r="6" spans="1:16" s="158" customFormat="1" ht="18" customHeight="1">
      <c r="A6" s="749" t="s">
        <v>74</v>
      </c>
      <c r="B6" s="750">
        <f t="shared" ref="B6:K6" si="0">SUM(B7:B18)</f>
        <v>5851.84</v>
      </c>
      <c r="C6" s="750">
        <f t="shared" si="0"/>
        <v>145.61000000000001</v>
      </c>
      <c r="D6" s="750">
        <f t="shared" si="0"/>
        <v>8743.5</v>
      </c>
      <c r="E6" s="750">
        <f t="shared" si="0"/>
        <v>349.61000000000007</v>
      </c>
      <c r="F6" s="750">
        <f t="shared" si="0"/>
        <v>15090.56</v>
      </c>
      <c r="G6" s="750">
        <f t="shared" si="0"/>
        <v>6119.5638903899999</v>
      </c>
      <c r="H6" s="750">
        <f t="shared" si="0"/>
        <v>147.41585330000001</v>
      </c>
      <c r="I6" s="750">
        <f t="shared" si="0"/>
        <v>1871.4343090000002</v>
      </c>
      <c r="J6" s="750">
        <f t="shared" si="0"/>
        <v>686.71385524000004</v>
      </c>
      <c r="K6" s="750">
        <f t="shared" si="0"/>
        <v>8825.1279079299984</v>
      </c>
      <c r="L6" s="795" t="s">
        <v>253</v>
      </c>
      <c r="M6" s="795" t="s">
        <v>253</v>
      </c>
      <c r="N6" s="795" t="s">
        <v>253</v>
      </c>
      <c r="O6" s="795" t="s">
        <v>253</v>
      </c>
      <c r="P6" s="796" t="s">
        <v>253</v>
      </c>
    </row>
    <row r="7" spans="1:16" s="152" customFormat="1" ht="18" customHeight="1">
      <c r="A7" s="333">
        <v>45017</v>
      </c>
      <c r="B7" s="441">
        <v>471.01999999999992</v>
      </c>
      <c r="C7" s="441">
        <v>12.44</v>
      </c>
      <c r="D7" s="441">
        <v>813.79</v>
      </c>
      <c r="E7" s="441">
        <v>28.82</v>
      </c>
      <c r="F7" s="395">
        <v>1326.07</v>
      </c>
      <c r="G7" s="441">
        <v>426.95092147999998</v>
      </c>
      <c r="H7" s="441">
        <v>10.8466232</v>
      </c>
      <c r="I7" s="441">
        <v>177.21949549999999</v>
      </c>
      <c r="J7" s="441">
        <v>61.61820814</v>
      </c>
      <c r="K7" s="395">
        <v>676.63524831999996</v>
      </c>
      <c r="L7" s="441" t="s">
        <v>253</v>
      </c>
      <c r="M7" s="441" t="s">
        <v>253</v>
      </c>
      <c r="N7" s="441" t="s">
        <v>253</v>
      </c>
      <c r="O7" s="441" t="s">
        <v>253</v>
      </c>
      <c r="P7" s="441" t="s">
        <v>253</v>
      </c>
    </row>
    <row r="8" spans="1:16" s="152" customFormat="1" ht="18" customHeight="1">
      <c r="A8" s="333">
        <v>45047</v>
      </c>
      <c r="B8" s="441">
        <v>446.85000000000008</v>
      </c>
      <c r="C8" s="441">
        <v>14.19</v>
      </c>
      <c r="D8" s="441">
        <v>1088.07</v>
      </c>
      <c r="E8" s="441">
        <v>35.299999999999997</v>
      </c>
      <c r="F8" s="395">
        <v>1584.41</v>
      </c>
      <c r="G8" s="441">
        <v>493.00316979000002</v>
      </c>
      <c r="H8" s="441">
        <v>12.37561045</v>
      </c>
      <c r="I8" s="441">
        <v>185.15689975000001</v>
      </c>
      <c r="J8" s="441">
        <v>72.957787589999995</v>
      </c>
      <c r="K8" s="395">
        <v>763.49346758000002</v>
      </c>
      <c r="L8" s="441" t="s">
        <v>253</v>
      </c>
      <c r="M8" s="441" t="s">
        <v>253</v>
      </c>
      <c r="N8" s="441" t="s">
        <v>253</v>
      </c>
      <c r="O8" s="441" t="s">
        <v>253</v>
      </c>
      <c r="P8" s="441" t="s">
        <v>253</v>
      </c>
    </row>
    <row r="9" spans="1:16" s="152" customFormat="1" ht="18" customHeight="1">
      <c r="A9" s="333">
        <v>45078</v>
      </c>
      <c r="B9" s="441">
        <v>594.45000000000005</v>
      </c>
      <c r="C9" s="441">
        <v>18.440000000000001</v>
      </c>
      <c r="D9" s="441">
        <v>971.18000000000006</v>
      </c>
      <c r="E9" s="441">
        <v>41.7</v>
      </c>
      <c r="F9" s="395">
        <v>1625.77</v>
      </c>
      <c r="G9" s="441">
        <v>696.12897502999999</v>
      </c>
      <c r="H9" s="441">
        <v>21.285362639999999</v>
      </c>
      <c r="I9" s="441">
        <v>185.79113225</v>
      </c>
      <c r="J9" s="441">
        <v>83.064890460000001</v>
      </c>
      <c r="K9" s="395">
        <v>986.27036038000006</v>
      </c>
      <c r="L9" s="441" t="s">
        <v>253</v>
      </c>
      <c r="M9" s="441" t="s">
        <v>253</v>
      </c>
      <c r="N9" s="441" t="s">
        <v>253</v>
      </c>
      <c r="O9" s="441" t="s">
        <v>253</v>
      </c>
      <c r="P9" s="441" t="s">
        <v>253</v>
      </c>
    </row>
    <row r="10" spans="1:16" s="152" customFormat="1" ht="18" customHeight="1">
      <c r="A10" s="333">
        <v>45108</v>
      </c>
      <c r="B10" s="441">
        <v>727.38</v>
      </c>
      <c r="C10" s="441">
        <v>15.27</v>
      </c>
      <c r="D10" s="441">
        <v>1101.57</v>
      </c>
      <c r="E10" s="441">
        <v>40.72</v>
      </c>
      <c r="F10" s="395">
        <v>1884.9399999999998</v>
      </c>
      <c r="G10" s="441">
        <v>907.84047350000003</v>
      </c>
      <c r="H10" s="441">
        <v>16.933425119999999</v>
      </c>
      <c r="I10" s="441">
        <v>202.45188074999999</v>
      </c>
      <c r="J10" s="441">
        <v>76.672452669999998</v>
      </c>
      <c r="K10" s="395">
        <v>1203.89823204</v>
      </c>
      <c r="L10" s="441" t="s">
        <v>253</v>
      </c>
      <c r="M10" s="441" t="s">
        <v>253</v>
      </c>
      <c r="N10" s="441" t="s">
        <v>253</v>
      </c>
      <c r="O10" s="441" t="s">
        <v>253</v>
      </c>
      <c r="P10" s="441" t="s">
        <v>253</v>
      </c>
    </row>
    <row r="11" spans="1:16" s="152" customFormat="1" ht="18" customHeight="1">
      <c r="A11" s="333">
        <v>45139</v>
      </c>
      <c r="B11" s="441">
        <v>594.66999999999996</v>
      </c>
      <c r="C11" s="441">
        <v>8.09</v>
      </c>
      <c r="D11" s="441">
        <v>1101.52</v>
      </c>
      <c r="E11" s="441">
        <v>39.9</v>
      </c>
      <c r="F11" s="395">
        <v>1744.18</v>
      </c>
      <c r="G11" s="441">
        <v>634.15121222000005</v>
      </c>
      <c r="H11" s="441">
        <v>7.5852812399999996</v>
      </c>
      <c r="I11" s="441">
        <v>222.02594024999999</v>
      </c>
      <c r="J11" s="441">
        <v>88.035534999999996</v>
      </c>
      <c r="K11" s="395">
        <v>951.79796870999996</v>
      </c>
      <c r="L11" s="441" t="s">
        <v>253</v>
      </c>
      <c r="M11" s="441" t="s">
        <v>253</v>
      </c>
      <c r="N11" s="441" t="s">
        <v>253</v>
      </c>
      <c r="O11" s="441" t="s">
        <v>253</v>
      </c>
      <c r="P11" s="441" t="s">
        <v>253</v>
      </c>
    </row>
    <row r="12" spans="1:16" s="152" customFormat="1">
      <c r="A12" s="333">
        <v>45170</v>
      </c>
      <c r="B12" s="441">
        <v>688.18</v>
      </c>
      <c r="C12" s="441">
        <v>22.68</v>
      </c>
      <c r="D12" s="441">
        <v>1024.0999999999999</v>
      </c>
      <c r="E12" s="441">
        <v>34.840000000000003</v>
      </c>
      <c r="F12" s="395">
        <v>1769.8</v>
      </c>
      <c r="G12" s="441">
        <v>555.91920199000003</v>
      </c>
      <c r="H12" s="441">
        <v>18.524998750000002</v>
      </c>
      <c r="I12" s="441">
        <v>186.4676375</v>
      </c>
      <c r="J12" s="441">
        <v>71.654708619999994</v>
      </c>
      <c r="K12" s="395">
        <v>832.56654686000002</v>
      </c>
      <c r="L12" s="441" t="s">
        <v>253</v>
      </c>
      <c r="M12" s="441" t="s">
        <v>253</v>
      </c>
      <c r="N12" s="441" t="s">
        <v>253</v>
      </c>
      <c r="O12" s="441" t="s">
        <v>253</v>
      </c>
      <c r="P12" s="441" t="s">
        <v>253</v>
      </c>
    </row>
    <row r="13" spans="1:16" s="152" customFormat="1" ht="13.5" customHeight="1">
      <c r="A13" s="333">
        <v>45200</v>
      </c>
      <c r="B13" s="441">
        <v>491.09</v>
      </c>
      <c r="C13" s="441">
        <v>5.01</v>
      </c>
      <c r="D13" s="441">
        <v>517.29999999999995</v>
      </c>
      <c r="E13" s="441">
        <v>20.53</v>
      </c>
      <c r="F13" s="395">
        <v>1033.93</v>
      </c>
      <c r="G13" s="441">
        <v>415.77488505999997</v>
      </c>
      <c r="H13" s="441">
        <v>6.9908619700000001</v>
      </c>
      <c r="I13" s="441">
        <v>152.42088225000001</v>
      </c>
      <c r="J13" s="441">
        <v>46.798637820000003</v>
      </c>
      <c r="K13" s="395">
        <v>621.98526709999999</v>
      </c>
      <c r="L13" s="441" t="s">
        <v>253</v>
      </c>
      <c r="M13" s="441" t="s">
        <v>253</v>
      </c>
      <c r="N13" s="441" t="s">
        <v>253</v>
      </c>
      <c r="O13" s="441" t="s">
        <v>253</v>
      </c>
      <c r="P13" s="441" t="s">
        <v>253</v>
      </c>
    </row>
    <row r="14" spans="1:16" s="152" customFormat="1">
      <c r="A14" s="333">
        <v>45231</v>
      </c>
      <c r="B14" s="334">
        <v>586.9</v>
      </c>
      <c r="C14" s="334">
        <v>6.72</v>
      </c>
      <c r="D14" s="334">
        <v>476.32000000000005</v>
      </c>
      <c r="E14" s="334">
        <v>27.57</v>
      </c>
      <c r="F14" s="395">
        <v>1097.51</v>
      </c>
      <c r="G14" s="441">
        <v>583.68368992000001</v>
      </c>
      <c r="H14" s="441">
        <v>11.93164138</v>
      </c>
      <c r="I14" s="441">
        <v>134.48338525</v>
      </c>
      <c r="J14" s="441">
        <v>55.160554130000001</v>
      </c>
      <c r="K14" s="395">
        <v>785.25927067999999</v>
      </c>
      <c r="L14" s="441" t="s">
        <v>253</v>
      </c>
      <c r="M14" s="441" t="s">
        <v>253</v>
      </c>
      <c r="N14" s="441" t="s">
        <v>253</v>
      </c>
      <c r="O14" s="441" t="s">
        <v>253</v>
      </c>
      <c r="P14" s="441" t="s">
        <v>253</v>
      </c>
    </row>
    <row r="15" spans="1:16" s="152" customFormat="1">
      <c r="A15" s="333">
        <v>45261</v>
      </c>
      <c r="B15" s="334">
        <v>501.69999999999993</v>
      </c>
      <c r="C15" s="334">
        <v>30.490000000000002</v>
      </c>
      <c r="D15" s="334">
        <v>563.89</v>
      </c>
      <c r="E15" s="334">
        <v>23.66</v>
      </c>
      <c r="F15" s="395">
        <v>1119.74</v>
      </c>
      <c r="G15" s="441">
        <v>659.58250479000003</v>
      </c>
      <c r="H15" s="441">
        <v>26.190966190000001</v>
      </c>
      <c r="I15" s="441">
        <v>138.50339550000001</v>
      </c>
      <c r="J15" s="441">
        <v>40.84742696</v>
      </c>
      <c r="K15" s="395">
        <v>865.12429343999997</v>
      </c>
      <c r="L15" s="441" t="s">
        <v>253</v>
      </c>
      <c r="M15" s="441" t="s">
        <v>253</v>
      </c>
      <c r="N15" s="441" t="s">
        <v>253</v>
      </c>
      <c r="O15" s="441" t="s">
        <v>253</v>
      </c>
      <c r="P15" s="441" t="s">
        <v>253</v>
      </c>
    </row>
    <row r="16" spans="1:16" s="152" customFormat="1">
      <c r="A16" s="333">
        <v>45292</v>
      </c>
      <c r="B16" s="334">
        <v>475.81</v>
      </c>
      <c r="C16" s="334">
        <v>9.07</v>
      </c>
      <c r="D16" s="334">
        <v>665.1</v>
      </c>
      <c r="E16" s="334">
        <v>26.649999999999995</v>
      </c>
      <c r="F16" s="395">
        <v>1176.6300000000001</v>
      </c>
      <c r="G16" s="441">
        <v>457.78105605000002</v>
      </c>
      <c r="H16" s="441">
        <v>10.40642594</v>
      </c>
      <c r="I16" s="441">
        <v>152.50499375000001</v>
      </c>
      <c r="J16" s="441">
        <v>44.807831800000002</v>
      </c>
      <c r="K16" s="395">
        <v>665.50030753999999</v>
      </c>
      <c r="L16" s="441" t="s">
        <v>253</v>
      </c>
      <c r="M16" s="441" t="s">
        <v>253</v>
      </c>
      <c r="N16" s="441" t="s">
        <v>253</v>
      </c>
      <c r="O16" s="441" t="s">
        <v>253</v>
      </c>
      <c r="P16" s="441" t="s">
        <v>253</v>
      </c>
    </row>
    <row r="17" spans="1:17" s="152" customFormat="1">
      <c r="A17" s="333">
        <v>45323</v>
      </c>
      <c r="B17" s="1403">
        <v>273.79000000000002</v>
      </c>
      <c r="C17" s="1403">
        <v>3.2099999999999995</v>
      </c>
      <c r="D17" s="1403">
        <v>420.65999999999997</v>
      </c>
      <c r="E17" s="1403">
        <v>29.92</v>
      </c>
      <c r="F17" s="1402">
        <v>727.58</v>
      </c>
      <c r="G17" s="1403">
        <v>288.74780055999997</v>
      </c>
      <c r="H17" s="1403">
        <v>4.3446564199999997</v>
      </c>
      <c r="I17" s="1403">
        <v>134.40866625000001</v>
      </c>
      <c r="J17" s="1403">
        <v>45.095822050000002</v>
      </c>
      <c r="K17" s="1402">
        <v>472.59694528</v>
      </c>
      <c r="L17" s="1403" t="s">
        <v>253</v>
      </c>
      <c r="M17" s="1403" t="s">
        <v>253</v>
      </c>
      <c r="N17" s="1403" t="s">
        <v>253</v>
      </c>
      <c r="O17" s="1403" t="s">
        <v>253</v>
      </c>
      <c r="P17" s="1403" t="s">
        <v>253</v>
      </c>
    </row>
    <row r="18" spans="1:17" s="152" customFormat="1">
      <c r="A18" s="333">
        <v>45352</v>
      </c>
      <c r="B18" s="334"/>
      <c r="C18" s="334"/>
      <c r="D18" s="334"/>
      <c r="E18" s="334"/>
      <c r="F18" s="335"/>
      <c r="G18" s="335"/>
      <c r="H18" s="336"/>
      <c r="I18" s="336"/>
      <c r="J18" s="607"/>
      <c r="K18" s="607"/>
      <c r="L18" s="607"/>
      <c r="M18" s="607"/>
      <c r="N18" s="607"/>
      <c r="O18" s="607"/>
      <c r="P18" s="607"/>
    </row>
    <row r="19" spans="1:17" s="152" customFormat="1">
      <c r="A19" s="225"/>
      <c r="B19" s="238"/>
      <c r="C19" s="238"/>
      <c r="D19" s="238"/>
      <c r="E19" s="238"/>
      <c r="F19" s="226"/>
      <c r="G19" s="238"/>
      <c r="H19" s="238"/>
      <c r="I19" s="238"/>
      <c r="J19" s="238"/>
      <c r="K19" s="226"/>
      <c r="L19" s="238"/>
      <c r="M19" s="238"/>
      <c r="N19" s="238"/>
      <c r="O19" s="238"/>
      <c r="P19" s="238"/>
    </row>
    <row r="20" spans="1:17" s="152" customFormat="1" ht="15" customHeight="1">
      <c r="A20" s="1621" t="s">
        <v>1309</v>
      </c>
      <c r="B20" s="1621"/>
      <c r="C20" s="1621"/>
      <c r="D20" s="1621"/>
      <c r="E20" s="1621"/>
      <c r="F20" s="1621"/>
      <c r="G20" s="1621"/>
      <c r="H20" s="1621"/>
      <c r="I20" s="1621"/>
      <c r="J20" s="1621"/>
      <c r="K20" s="1621"/>
      <c r="L20" s="1621"/>
      <c r="M20" s="1621"/>
      <c r="N20" s="1621"/>
      <c r="O20" s="1621"/>
    </row>
    <row r="21" spans="1:17" s="152" customFormat="1" ht="15" customHeight="1">
      <c r="A21" s="1621" t="s">
        <v>197</v>
      </c>
      <c r="B21" s="1621"/>
      <c r="C21" s="1621"/>
      <c r="D21" s="1621"/>
      <c r="E21" s="1621"/>
      <c r="F21" s="1621"/>
      <c r="G21" s="1621"/>
      <c r="H21" s="1621"/>
      <c r="I21" s="1621"/>
      <c r="J21" s="1621"/>
      <c r="K21" s="1621"/>
      <c r="L21" s="1621"/>
      <c r="M21" s="1621"/>
      <c r="N21" s="1621"/>
      <c r="O21" s="1621"/>
    </row>
    <row r="22" spans="1:17">
      <c r="B22" s="273"/>
      <c r="C22" s="273"/>
      <c r="D22" s="273"/>
      <c r="E22" s="273"/>
      <c r="F22" s="273"/>
      <c r="G22" s="273"/>
      <c r="H22" s="273"/>
      <c r="I22" s="273"/>
      <c r="J22" s="273"/>
      <c r="K22" s="273"/>
      <c r="L22" s="273"/>
      <c r="M22" s="273"/>
      <c r="N22" s="273"/>
      <c r="O22" s="273"/>
      <c r="P22" s="273"/>
    </row>
    <row r="24" spans="1:17">
      <c r="B24" s="273"/>
      <c r="C24" s="273"/>
      <c r="D24" s="273"/>
      <c r="E24" s="273"/>
      <c r="F24" s="273"/>
      <c r="G24" s="273"/>
      <c r="H24" s="273"/>
      <c r="I24" s="273"/>
      <c r="J24" s="273"/>
      <c r="K24" s="273"/>
      <c r="L24" s="273"/>
      <c r="M24" s="273"/>
      <c r="N24" s="273"/>
      <c r="O24" s="273"/>
      <c r="P24" s="273"/>
      <c r="Q24" s="273"/>
    </row>
  </sheetData>
  <mergeCells count="15">
    <mergeCell ref="P2:P4"/>
    <mergeCell ref="B3:C3"/>
    <mergeCell ref="D3:E3"/>
    <mergeCell ref="G3:H3"/>
    <mergeCell ref="I3:J3"/>
    <mergeCell ref="L3:M3"/>
    <mergeCell ref="N3:O3"/>
    <mergeCell ref="A21:O21"/>
    <mergeCell ref="A2:A4"/>
    <mergeCell ref="B2:E2"/>
    <mergeCell ref="F2:F4"/>
    <mergeCell ref="G2:J2"/>
    <mergeCell ref="K2:K4"/>
    <mergeCell ref="L2:O2"/>
    <mergeCell ref="A20:O20"/>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heetViews>
  <sheetFormatPr defaultColWidth="9.140625" defaultRowHeight="15"/>
  <cols>
    <col min="1" max="9" width="12.140625" style="151" customWidth="1"/>
    <col min="10" max="15" width="12.140625" style="151" bestFit="1" customWidth="1"/>
    <col min="16" max="16" width="4.5703125" style="151" bestFit="1" customWidth="1"/>
    <col min="17" max="16384" width="9.140625" style="151"/>
  </cols>
  <sheetData>
    <row r="1" spans="1:15">
      <c r="A1" s="446" t="s">
        <v>609</v>
      </c>
      <c r="B1" s="446"/>
      <c r="C1" s="446"/>
      <c r="D1" s="446"/>
      <c r="E1" s="446"/>
      <c r="F1" s="446"/>
      <c r="G1" s="446"/>
      <c r="H1" s="446"/>
      <c r="I1" s="446"/>
    </row>
    <row r="2" spans="1:15" s="152" customFormat="1" ht="18" customHeight="1">
      <c r="A2" s="1677" t="s">
        <v>198</v>
      </c>
      <c r="B2" s="1689" t="s">
        <v>605</v>
      </c>
      <c r="C2" s="1690"/>
      <c r="D2" s="1690"/>
      <c r="E2" s="1690"/>
      <c r="F2" s="1690"/>
      <c r="G2" s="1690"/>
      <c r="H2" s="1691"/>
      <c r="I2" s="1689" t="s">
        <v>610</v>
      </c>
      <c r="J2" s="1690"/>
      <c r="K2" s="1690"/>
      <c r="L2" s="1690"/>
      <c r="M2" s="1690"/>
      <c r="N2" s="1690"/>
      <c r="O2" s="1691"/>
    </row>
    <row r="3" spans="1:15" s="152" customFormat="1" ht="18" customHeight="1">
      <c r="A3" s="1629"/>
      <c r="B3" s="780" t="s">
        <v>611</v>
      </c>
      <c r="C3" s="780" t="s">
        <v>612</v>
      </c>
      <c r="D3" s="780" t="s">
        <v>613</v>
      </c>
      <c r="E3" s="780" t="s">
        <v>614</v>
      </c>
      <c r="F3" s="780" t="s">
        <v>615</v>
      </c>
      <c r="G3" s="780" t="s">
        <v>616</v>
      </c>
      <c r="H3" s="780" t="s">
        <v>617</v>
      </c>
      <c r="I3" s="780" t="s">
        <v>611</v>
      </c>
      <c r="J3" s="780" t="s">
        <v>612</v>
      </c>
      <c r="K3" s="780" t="s">
        <v>613</v>
      </c>
      <c r="L3" s="780" t="s">
        <v>614</v>
      </c>
      <c r="M3" s="780" t="s">
        <v>615</v>
      </c>
      <c r="N3" s="780" t="s">
        <v>616</v>
      </c>
      <c r="O3" s="780" t="s">
        <v>617</v>
      </c>
    </row>
    <row r="4" spans="1:15" s="158" customFormat="1" ht="18" customHeight="1">
      <c r="A4" s="741" t="s">
        <v>73</v>
      </c>
      <c r="B4" s="743">
        <v>6232275.2999999998</v>
      </c>
      <c r="C4" s="747">
        <v>12125.91</v>
      </c>
      <c r="D4" s="747">
        <v>20441.580000000002</v>
      </c>
      <c r="E4" s="747">
        <v>7020.73</v>
      </c>
      <c r="F4" s="747">
        <v>0</v>
      </c>
      <c r="G4" s="747">
        <v>0.02</v>
      </c>
      <c r="H4" s="747">
        <v>0.02</v>
      </c>
      <c r="I4" s="743">
        <v>3261659</v>
      </c>
      <c r="J4" s="747">
        <v>19377</v>
      </c>
      <c r="K4" s="747">
        <v>25415</v>
      </c>
      <c r="L4" s="747">
        <v>18350</v>
      </c>
      <c r="M4" s="791">
        <v>0</v>
      </c>
      <c r="N4" s="791">
        <v>0</v>
      </c>
      <c r="O4" s="791">
        <v>0</v>
      </c>
    </row>
    <row r="5" spans="1:15" s="158" customFormat="1" ht="18" customHeight="1">
      <c r="A5" s="749" t="s">
        <v>74</v>
      </c>
      <c r="B5" s="797">
        <f>SUM(B6:B17)</f>
        <v>2179056.8813234996</v>
      </c>
      <c r="C5" s="797">
        <f t="shared" ref="C5:H5" si="0">SUM(C6:C17)</f>
        <v>14282.6476105</v>
      </c>
      <c r="D5" s="797">
        <f t="shared" si="0"/>
        <v>33089.351487</v>
      </c>
      <c r="E5" s="797">
        <f t="shared" si="0"/>
        <v>8476.6217692499995</v>
      </c>
      <c r="F5" s="592">
        <f t="shared" si="0"/>
        <v>8.7103064999999993E-2</v>
      </c>
      <c r="G5" s="592">
        <f t="shared" si="0"/>
        <v>0</v>
      </c>
      <c r="H5" s="592">
        <f t="shared" si="0"/>
        <v>8.4343625000000005E-2</v>
      </c>
      <c r="I5" s="592">
        <f t="shared" ref="I5:O5" si="1">INDEX(I6:I17,COUNT(I6:I17))</f>
        <v>612074</v>
      </c>
      <c r="J5" s="592">
        <f t="shared" si="1"/>
        <v>1857</v>
      </c>
      <c r="K5" s="592">
        <f t="shared" si="1"/>
        <v>32379</v>
      </c>
      <c r="L5" s="592">
        <f t="shared" si="1"/>
        <v>5878</v>
      </c>
      <c r="M5" s="592">
        <f t="shared" si="1"/>
        <v>0</v>
      </c>
      <c r="N5" s="592">
        <f t="shared" si="1"/>
        <v>0</v>
      </c>
      <c r="O5" s="592">
        <f t="shared" si="1"/>
        <v>0</v>
      </c>
    </row>
    <row r="6" spans="1:15" s="152" customFormat="1" ht="18" customHeight="1">
      <c r="A6" s="333">
        <v>45017</v>
      </c>
      <c r="B6" s="399">
        <v>249622.32</v>
      </c>
      <c r="C6" s="395">
        <v>3276.31</v>
      </c>
      <c r="D6" s="395">
        <v>3255.11</v>
      </c>
      <c r="E6" s="395">
        <v>1368.25</v>
      </c>
      <c r="F6" s="395">
        <v>0</v>
      </c>
      <c r="G6" s="395">
        <v>0</v>
      </c>
      <c r="H6" s="395">
        <v>0</v>
      </c>
      <c r="I6" s="399">
        <v>2619519</v>
      </c>
      <c r="J6" s="395">
        <v>66254</v>
      </c>
      <c r="K6" s="395">
        <v>44773</v>
      </c>
      <c r="L6" s="395">
        <v>33936</v>
      </c>
      <c r="M6" s="396">
        <v>0</v>
      </c>
      <c r="N6" s="396">
        <v>0</v>
      </c>
      <c r="O6" s="396">
        <v>0</v>
      </c>
    </row>
    <row r="7" spans="1:15" s="152" customFormat="1" ht="18" customHeight="1">
      <c r="A7" s="333">
        <v>45047</v>
      </c>
      <c r="B7" s="399">
        <v>330599.12</v>
      </c>
      <c r="C7" s="395">
        <v>2625.05</v>
      </c>
      <c r="D7" s="395">
        <v>4235.05</v>
      </c>
      <c r="E7" s="395">
        <v>1592.26</v>
      </c>
      <c r="F7" s="395">
        <v>0</v>
      </c>
      <c r="G7" s="395">
        <v>0</v>
      </c>
      <c r="H7" s="395">
        <v>0</v>
      </c>
      <c r="I7" s="399">
        <v>2061695</v>
      </c>
      <c r="J7" s="395">
        <v>17626</v>
      </c>
      <c r="K7" s="395">
        <v>34792</v>
      </c>
      <c r="L7" s="395">
        <v>35937</v>
      </c>
      <c r="M7" s="396">
        <v>0</v>
      </c>
      <c r="N7" s="396">
        <v>0</v>
      </c>
      <c r="O7" s="396">
        <v>0</v>
      </c>
    </row>
    <row r="8" spans="1:15" s="152" customFormat="1" ht="18.75" customHeight="1">
      <c r="A8" s="333">
        <v>45078</v>
      </c>
      <c r="B8" s="399">
        <v>283410.69425674999</v>
      </c>
      <c r="C8" s="395">
        <v>2664.8301839999999</v>
      </c>
      <c r="D8" s="395">
        <v>6345.5140382500003</v>
      </c>
      <c r="E8" s="395">
        <v>1305.82138375</v>
      </c>
      <c r="F8" s="395">
        <v>0</v>
      </c>
      <c r="G8" s="395">
        <v>0</v>
      </c>
      <c r="H8" s="395">
        <v>0</v>
      </c>
      <c r="I8" s="399">
        <v>1208578</v>
      </c>
      <c r="J8" s="395">
        <v>18487</v>
      </c>
      <c r="K8" s="395">
        <v>44311</v>
      </c>
      <c r="L8" s="395">
        <v>28961</v>
      </c>
      <c r="M8" s="396">
        <v>0</v>
      </c>
      <c r="N8" s="396">
        <v>0</v>
      </c>
      <c r="O8" s="396">
        <v>0</v>
      </c>
    </row>
    <row r="9" spans="1:15" s="152" customFormat="1" ht="18.75" customHeight="1">
      <c r="A9" s="333">
        <v>45108</v>
      </c>
      <c r="B9" s="399">
        <v>271383.81720975001</v>
      </c>
      <c r="C9" s="395">
        <v>1053.8093985</v>
      </c>
      <c r="D9" s="395">
        <v>3911.4086459999999</v>
      </c>
      <c r="E9" s="395">
        <v>1208.17301</v>
      </c>
      <c r="F9" s="395">
        <v>0</v>
      </c>
      <c r="G9" s="395">
        <v>0</v>
      </c>
      <c r="H9" s="395">
        <v>0</v>
      </c>
      <c r="I9" s="399">
        <v>884536</v>
      </c>
      <c r="J9" s="395">
        <v>34024</v>
      </c>
      <c r="K9" s="395">
        <v>56828</v>
      </c>
      <c r="L9" s="395">
        <v>17838</v>
      </c>
      <c r="M9" s="396">
        <v>0</v>
      </c>
      <c r="N9" s="396">
        <v>0</v>
      </c>
      <c r="O9" s="396">
        <v>0</v>
      </c>
    </row>
    <row r="10" spans="1:15" s="152" customFormat="1" ht="13.5" customHeight="1">
      <c r="A10" s="333">
        <v>45139</v>
      </c>
      <c r="B10" s="399">
        <v>223245.70374950001</v>
      </c>
      <c r="C10" s="395">
        <v>776.55779600000005</v>
      </c>
      <c r="D10" s="395">
        <v>2493.5050282500001</v>
      </c>
      <c r="E10" s="395">
        <v>708.84005000000002</v>
      </c>
      <c r="F10" s="395">
        <v>0</v>
      </c>
      <c r="G10" s="395">
        <v>0</v>
      </c>
      <c r="H10" s="395">
        <v>0</v>
      </c>
      <c r="I10" s="399">
        <v>803109</v>
      </c>
      <c r="J10" s="395">
        <v>5384</v>
      </c>
      <c r="K10" s="395">
        <v>6508</v>
      </c>
      <c r="L10" s="395">
        <v>9446</v>
      </c>
      <c r="M10" s="396">
        <v>0</v>
      </c>
      <c r="N10" s="396">
        <v>0</v>
      </c>
      <c r="O10" s="396">
        <v>0</v>
      </c>
    </row>
    <row r="11" spans="1:15" s="152" customFormat="1" ht="13.5" customHeight="1">
      <c r="A11" s="333">
        <v>45170</v>
      </c>
      <c r="B11" s="399">
        <v>216071.56159699999</v>
      </c>
      <c r="C11" s="395">
        <v>425.41757749999999</v>
      </c>
      <c r="D11" s="395">
        <v>1521.39235925</v>
      </c>
      <c r="E11" s="395">
        <v>415.54010225000002</v>
      </c>
      <c r="F11" s="395">
        <v>0</v>
      </c>
      <c r="G11" s="395">
        <v>0</v>
      </c>
      <c r="H11" s="395">
        <v>0</v>
      </c>
      <c r="I11" s="399">
        <v>888648</v>
      </c>
      <c r="J11" s="395">
        <v>5795</v>
      </c>
      <c r="K11" s="395">
        <v>6875</v>
      </c>
      <c r="L11" s="395">
        <v>15407</v>
      </c>
      <c r="M11" s="396">
        <v>0</v>
      </c>
      <c r="N11" s="396">
        <v>0</v>
      </c>
      <c r="O11" s="396">
        <v>0</v>
      </c>
    </row>
    <row r="12" spans="1:15" s="152" customFormat="1" ht="13.5" customHeight="1">
      <c r="A12" s="333">
        <v>45200</v>
      </c>
      <c r="B12" s="399">
        <v>131900.26486475</v>
      </c>
      <c r="C12" s="395">
        <v>316.58060725000001</v>
      </c>
      <c r="D12" s="395">
        <v>974.08344324999996</v>
      </c>
      <c r="E12" s="395">
        <v>290.98641125</v>
      </c>
      <c r="F12" s="395">
        <v>0</v>
      </c>
      <c r="G12" s="395">
        <v>0</v>
      </c>
      <c r="H12" s="395">
        <v>0</v>
      </c>
      <c r="I12" s="399">
        <v>1091848</v>
      </c>
      <c r="J12" s="395">
        <v>2508</v>
      </c>
      <c r="K12" s="395">
        <v>7059</v>
      </c>
      <c r="L12" s="395">
        <v>13701</v>
      </c>
      <c r="M12" s="396">
        <v>0</v>
      </c>
      <c r="N12" s="396">
        <v>0</v>
      </c>
      <c r="O12" s="396">
        <v>0</v>
      </c>
    </row>
    <row r="13" spans="1:15" s="152" customFormat="1">
      <c r="A13" s="333">
        <v>45231</v>
      </c>
      <c r="B13" s="334">
        <v>98904.675924249997</v>
      </c>
      <c r="C13" s="334">
        <v>493.12855474999998</v>
      </c>
      <c r="D13" s="334">
        <v>1141.1868039999999</v>
      </c>
      <c r="E13" s="334">
        <v>339.115497</v>
      </c>
      <c r="F13" s="335">
        <v>0</v>
      </c>
      <c r="G13" s="335">
        <v>0</v>
      </c>
      <c r="H13" s="336">
        <v>8.4067499999999993E-3</v>
      </c>
      <c r="I13" s="336">
        <v>537218</v>
      </c>
      <c r="J13" s="395">
        <v>22186</v>
      </c>
      <c r="K13" s="395">
        <v>19229</v>
      </c>
      <c r="L13" s="395">
        <v>1504</v>
      </c>
      <c r="M13" s="607">
        <v>0</v>
      </c>
      <c r="N13" s="607">
        <v>0</v>
      </c>
      <c r="O13" s="607">
        <v>0</v>
      </c>
    </row>
    <row r="14" spans="1:15" s="152" customFormat="1">
      <c r="A14" s="333">
        <v>45261</v>
      </c>
      <c r="B14" s="399">
        <v>110875.845761</v>
      </c>
      <c r="C14" s="395">
        <v>1320.87189375</v>
      </c>
      <c r="D14" s="395">
        <v>3885.3228832499999</v>
      </c>
      <c r="E14" s="395">
        <v>541.91565500000002</v>
      </c>
      <c r="F14" s="395">
        <v>0</v>
      </c>
      <c r="G14" s="395">
        <v>0</v>
      </c>
      <c r="H14" s="395">
        <v>0</v>
      </c>
      <c r="I14" s="399">
        <v>559926</v>
      </c>
      <c r="J14" s="395">
        <v>51783</v>
      </c>
      <c r="K14" s="395">
        <v>42338</v>
      </c>
      <c r="L14" s="395">
        <v>2553</v>
      </c>
      <c r="M14" s="396">
        <v>0</v>
      </c>
      <c r="N14" s="396">
        <v>0</v>
      </c>
      <c r="O14" s="607">
        <v>0</v>
      </c>
    </row>
    <row r="15" spans="1:15" s="152" customFormat="1">
      <c r="A15" s="333">
        <v>45292</v>
      </c>
      <c r="B15" s="399">
        <v>143449.64969399999</v>
      </c>
      <c r="C15" s="395">
        <v>920.47309700000005</v>
      </c>
      <c r="D15" s="395">
        <v>3491.8961045000001</v>
      </c>
      <c r="E15" s="395">
        <v>506.80382250000002</v>
      </c>
      <c r="F15" s="395">
        <v>0</v>
      </c>
      <c r="G15" s="395">
        <v>0</v>
      </c>
      <c r="H15" s="395">
        <v>3.3443199999999999E-2</v>
      </c>
      <c r="I15" s="399">
        <v>426665</v>
      </c>
      <c r="J15" s="395">
        <v>12157</v>
      </c>
      <c r="K15" s="395">
        <v>29549</v>
      </c>
      <c r="L15" s="395">
        <v>15431</v>
      </c>
      <c r="M15" s="396">
        <v>0</v>
      </c>
      <c r="N15" s="396">
        <v>0</v>
      </c>
      <c r="O15" s="607">
        <v>0</v>
      </c>
    </row>
    <row r="16" spans="1:15" s="152" customFormat="1">
      <c r="A16" s="333">
        <v>45323</v>
      </c>
      <c r="B16" s="1406">
        <v>119593.22826649999</v>
      </c>
      <c r="C16" s="1404">
        <v>409.61850175000001</v>
      </c>
      <c r="D16" s="1404">
        <v>1834.8821802499999</v>
      </c>
      <c r="E16" s="1404">
        <v>198.91583750000001</v>
      </c>
      <c r="F16" s="1404">
        <v>8.7103064999999993E-2</v>
      </c>
      <c r="G16" s="1404">
        <v>0</v>
      </c>
      <c r="H16" s="1404">
        <v>4.2493675000000002E-2</v>
      </c>
      <c r="I16" s="1406">
        <v>612074</v>
      </c>
      <c r="J16" s="1404">
        <v>1857</v>
      </c>
      <c r="K16" s="1404">
        <v>32379</v>
      </c>
      <c r="L16" s="1404">
        <v>5878</v>
      </c>
      <c r="M16" s="1405">
        <v>0</v>
      </c>
      <c r="N16" s="1405">
        <v>0</v>
      </c>
      <c r="O16" s="1405">
        <v>0</v>
      </c>
    </row>
    <row r="17" spans="1:15" s="152" customFormat="1">
      <c r="A17" s="333">
        <v>45352</v>
      </c>
      <c r="B17" s="334"/>
      <c r="C17" s="334"/>
      <c r="D17" s="334"/>
      <c r="E17" s="334"/>
      <c r="F17" s="335"/>
      <c r="G17" s="335"/>
      <c r="H17" s="336"/>
      <c r="I17" s="336"/>
      <c r="J17" s="607"/>
      <c r="K17" s="607"/>
      <c r="L17" s="607"/>
      <c r="M17" s="607"/>
      <c r="N17" s="607"/>
      <c r="O17" s="607"/>
    </row>
    <row r="18" spans="1:15" s="152" customFormat="1">
      <c r="A18" s="712"/>
      <c r="B18" s="712"/>
      <c r="C18" s="712"/>
      <c r="D18" s="712"/>
      <c r="E18" s="712"/>
      <c r="F18" s="712"/>
      <c r="G18" s="712"/>
      <c r="H18" s="712"/>
      <c r="I18" s="712"/>
    </row>
    <row r="19" spans="1:15" s="152" customFormat="1" ht="15" customHeight="1">
      <c r="A19" s="1621" t="s">
        <v>1309</v>
      </c>
      <c r="B19" s="1621"/>
      <c r="C19" s="1621"/>
      <c r="D19" s="1621"/>
      <c r="E19" s="1621"/>
      <c r="F19" s="1621"/>
      <c r="G19" s="1621"/>
      <c r="H19" s="1621"/>
      <c r="I19" s="1621"/>
    </row>
    <row r="20" spans="1:15" s="152" customFormat="1" ht="15" customHeight="1">
      <c r="A20" s="1621" t="s">
        <v>290</v>
      </c>
      <c r="B20" s="1621"/>
      <c r="C20" s="1621"/>
      <c r="D20" s="1621"/>
      <c r="E20" s="1621"/>
      <c r="F20" s="1621"/>
      <c r="G20" s="1621"/>
      <c r="H20" s="1621"/>
      <c r="I20" s="1621"/>
    </row>
    <row r="21" spans="1:15" s="152" customFormat="1">
      <c r="B21" s="230"/>
      <c r="C21" s="230"/>
      <c r="D21" s="230"/>
      <c r="E21" s="230"/>
      <c r="F21" s="230"/>
      <c r="G21" s="230"/>
      <c r="H21" s="230"/>
      <c r="I21" s="230"/>
      <c r="J21" s="230"/>
      <c r="K21" s="230"/>
      <c r="L21" s="230"/>
      <c r="M21" s="230"/>
      <c r="N21" s="230"/>
      <c r="O21" s="230"/>
    </row>
    <row r="22" spans="1:15">
      <c r="B22" s="236"/>
      <c r="C22" s="236"/>
      <c r="D22" s="236"/>
      <c r="F22" s="236"/>
      <c r="G22" s="236"/>
      <c r="H22" s="236"/>
      <c r="I22" s="236"/>
      <c r="J22" s="236"/>
      <c r="K22" s="236"/>
      <c r="L22" s="236"/>
      <c r="M22" s="236"/>
      <c r="N22" s="236"/>
      <c r="O22" s="236"/>
    </row>
    <row r="23" spans="1:15">
      <c r="B23" s="236"/>
      <c r="C23" s="236"/>
      <c r="D23" s="236"/>
      <c r="E23" s="236"/>
      <c r="F23" s="236"/>
      <c r="G23" s="236"/>
    </row>
    <row r="24" spans="1:15">
      <c r="G24" s="236"/>
    </row>
  </sheetData>
  <mergeCells count="5">
    <mergeCell ref="A20:I20"/>
    <mergeCell ref="A2:A3"/>
    <mergeCell ref="B2:H2"/>
    <mergeCell ref="I2:O2"/>
    <mergeCell ref="A19:I19"/>
  </mergeCells>
  <printOptions horizontalCentered="1"/>
  <pageMargins left="0.78431372549019618" right="0.78431372549019618" top="0.98039215686274517" bottom="0.98039215686274517" header="0.50980392156862753" footer="0.50980392156862753"/>
  <pageSetup paperSize="9" scale="70" fitToHeight="0"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heetViews>
  <sheetFormatPr defaultColWidth="9.140625" defaultRowHeight="15"/>
  <cols>
    <col min="1" max="15" width="14.5703125" style="151" bestFit="1" customWidth="1"/>
    <col min="16" max="16" width="4.5703125" style="151" bestFit="1" customWidth="1"/>
    <col min="17" max="16384" width="9.140625" style="151"/>
  </cols>
  <sheetData>
    <row r="1" spans="1:15" ht="18.75" customHeight="1">
      <c r="A1" s="446" t="s">
        <v>618</v>
      </c>
      <c r="B1" s="446"/>
      <c r="C1" s="446"/>
      <c r="D1" s="446"/>
      <c r="E1" s="446"/>
      <c r="F1" s="446"/>
      <c r="G1" s="446"/>
    </row>
    <row r="2" spans="1:15" s="152" customFormat="1" ht="18" customHeight="1">
      <c r="A2" s="1677" t="s">
        <v>198</v>
      </c>
      <c r="B2" s="1689" t="s">
        <v>619</v>
      </c>
      <c r="C2" s="1690"/>
      <c r="D2" s="1690"/>
      <c r="E2" s="1690"/>
      <c r="F2" s="1690"/>
      <c r="G2" s="1690"/>
      <c r="H2" s="1691"/>
      <c r="I2" s="1689" t="s">
        <v>620</v>
      </c>
      <c r="J2" s="1690"/>
      <c r="K2" s="1690"/>
      <c r="L2" s="1690"/>
      <c r="M2" s="1690"/>
      <c r="N2" s="1690"/>
      <c r="O2" s="1691"/>
    </row>
    <row r="3" spans="1:15" s="152" customFormat="1" ht="18" customHeight="1">
      <c r="A3" s="1629"/>
      <c r="B3" s="780" t="s">
        <v>611</v>
      </c>
      <c r="C3" s="780" t="s">
        <v>612</v>
      </c>
      <c r="D3" s="780" t="s">
        <v>613</v>
      </c>
      <c r="E3" s="780" t="s">
        <v>614</v>
      </c>
      <c r="F3" s="780" t="s">
        <v>615</v>
      </c>
      <c r="G3" s="780" t="s">
        <v>616</v>
      </c>
      <c r="H3" s="780" t="s">
        <v>617</v>
      </c>
      <c r="I3" s="780" t="s">
        <v>611</v>
      </c>
      <c r="J3" s="780" t="s">
        <v>612</v>
      </c>
      <c r="K3" s="780" t="s">
        <v>613</v>
      </c>
      <c r="L3" s="780" t="s">
        <v>614</v>
      </c>
      <c r="M3" s="780" t="s">
        <v>615</v>
      </c>
      <c r="N3" s="780" t="s">
        <v>616</v>
      </c>
      <c r="O3" s="780" t="s">
        <v>617</v>
      </c>
    </row>
    <row r="4" spans="1:15" s="158" customFormat="1" ht="18" customHeight="1">
      <c r="A4" s="741" t="s">
        <v>73</v>
      </c>
      <c r="B4" s="792">
        <v>36472558.539999999</v>
      </c>
      <c r="C4" s="743">
        <v>590765.29</v>
      </c>
      <c r="D4" s="743">
        <v>847830.14</v>
      </c>
      <c r="E4" s="743">
        <v>161602.06</v>
      </c>
      <c r="F4" s="747">
        <v>4417.16</v>
      </c>
      <c r="G4" s="747">
        <v>6955.24</v>
      </c>
      <c r="H4" s="747">
        <v>2744.29</v>
      </c>
      <c r="I4" s="792">
        <v>14680983</v>
      </c>
      <c r="J4" s="743">
        <v>266268</v>
      </c>
      <c r="K4" s="743">
        <v>307101</v>
      </c>
      <c r="L4" s="747">
        <v>52237</v>
      </c>
      <c r="M4" s="747">
        <v>24455</v>
      </c>
      <c r="N4" s="747">
        <v>6927</v>
      </c>
      <c r="O4" s="747">
        <v>1459</v>
      </c>
    </row>
    <row r="5" spans="1:15" s="158" customFormat="1" ht="18" customHeight="1">
      <c r="A5" s="749" t="s">
        <v>74</v>
      </c>
      <c r="B5" s="797">
        <f>SUM(B6:B17)</f>
        <v>30927620.930000003</v>
      </c>
      <c r="C5" s="797">
        <f t="shared" ref="C5:H5" si="0">SUM(C6:C17)</f>
        <v>451173.11000000004</v>
      </c>
      <c r="D5" s="797">
        <f t="shared" si="0"/>
        <v>818555.4</v>
      </c>
      <c r="E5" s="797">
        <f t="shared" si="0"/>
        <v>131700.71</v>
      </c>
      <c r="F5" s="797">
        <f t="shared" si="0"/>
        <v>3441.9300000000003</v>
      </c>
      <c r="G5" s="797">
        <f t="shared" si="0"/>
        <v>2690.6099999999997</v>
      </c>
      <c r="H5" s="797">
        <f t="shared" si="0"/>
        <v>725.74000000000012</v>
      </c>
      <c r="I5" s="592">
        <f t="shared" ref="I5:O5" si="1">INDEX(I6:I17,COUNT(I6:I17))</f>
        <v>15193686</v>
      </c>
      <c r="J5" s="592">
        <f t="shared" si="1"/>
        <v>170450</v>
      </c>
      <c r="K5" s="592">
        <f t="shared" si="1"/>
        <v>328413</v>
      </c>
      <c r="L5" s="592">
        <f t="shared" si="1"/>
        <v>162169</v>
      </c>
      <c r="M5" s="592">
        <f t="shared" si="1"/>
        <v>398</v>
      </c>
      <c r="N5" s="592">
        <f t="shared" si="1"/>
        <v>51</v>
      </c>
      <c r="O5" s="592">
        <f t="shared" si="1"/>
        <v>154</v>
      </c>
    </row>
    <row r="6" spans="1:15" s="152" customFormat="1" ht="18" customHeight="1">
      <c r="A6" s="333">
        <v>45017</v>
      </c>
      <c r="B6" s="399">
        <v>2636256.0099999998</v>
      </c>
      <c r="C6" s="395">
        <v>38547.19</v>
      </c>
      <c r="D6" s="395">
        <v>49791.12</v>
      </c>
      <c r="E6" s="395">
        <v>10538.44</v>
      </c>
      <c r="F6" s="395">
        <v>140.94</v>
      </c>
      <c r="G6" s="395">
        <v>127.16</v>
      </c>
      <c r="H6" s="395">
        <v>41.47</v>
      </c>
      <c r="I6" s="397">
        <v>12994120</v>
      </c>
      <c r="J6" s="399">
        <v>288058</v>
      </c>
      <c r="K6" s="399">
        <v>248226</v>
      </c>
      <c r="L6" s="755">
        <v>105397</v>
      </c>
      <c r="M6" s="395">
        <v>26409</v>
      </c>
      <c r="N6" s="395">
        <v>10177</v>
      </c>
      <c r="O6" s="395">
        <v>220</v>
      </c>
    </row>
    <row r="7" spans="1:15" s="152" customFormat="1" ht="18" customHeight="1">
      <c r="A7" s="333">
        <v>45047</v>
      </c>
      <c r="B7" s="399">
        <v>3066905.84</v>
      </c>
      <c r="C7" s="395">
        <v>37601.769999999997</v>
      </c>
      <c r="D7" s="395">
        <v>67250.27</v>
      </c>
      <c r="E7" s="395">
        <v>11370.24</v>
      </c>
      <c r="F7" s="395">
        <v>407.66</v>
      </c>
      <c r="G7" s="395">
        <v>500.39</v>
      </c>
      <c r="H7" s="395">
        <v>44.33</v>
      </c>
      <c r="I7" s="397">
        <v>11858056</v>
      </c>
      <c r="J7" s="399">
        <v>171310</v>
      </c>
      <c r="K7" s="399">
        <v>237537</v>
      </c>
      <c r="L7" s="755">
        <v>125437</v>
      </c>
      <c r="M7" s="395">
        <v>6344</v>
      </c>
      <c r="N7" s="395">
        <v>1087</v>
      </c>
      <c r="O7" s="395">
        <v>2135</v>
      </c>
    </row>
    <row r="8" spans="1:15" s="152" customFormat="1" ht="18" customHeight="1">
      <c r="A8" s="333">
        <v>45078</v>
      </c>
      <c r="B8" s="399">
        <v>3124642.74</v>
      </c>
      <c r="C8" s="395">
        <v>41643.69</v>
      </c>
      <c r="D8" s="395">
        <v>87327.08</v>
      </c>
      <c r="E8" s="395">
        <v>10839.42</v>
      </c>
      <c r="F8" s="395">
        <v>481.32</v>
      </c>
      <c r="G8" s="395">
        <v>478.64</v>
      </c>
      <c r="H8" s="395">
        <v>162.41</v>
      </c>
      <c r="I8" s="397">
        <v>12101511</v>
      </c>
      <c r="J8" s="399">
        <v>200285</v>
      </c>
      <c r="K8" s="399">
        <v>434449</v>
      </c>
      <c r="L8" s="755">
        <v>151419</v>
      </c>
      <c r="M8" s="395">
        <v>1212</v>
      </c>
      <c r="N8" s="395">
        <v>2160</v>
      </c>
      <c r="O8" s="395">
        <v>860</v>
      </c>
    </row>
    <row r="9" spans="1:15" s="152" customFormat="1" ht="18" customHeight="1">
      <c r="A9" s="333">
        <v>45108</v>
      </c>
      <c r="B9" s="399">
        <v>3401395.27</v>
      </c>
      <c r="C9" s="395">
        <v>47981.17</v>
      </c>
      <c r="D9" s="395">
        <v>93133.01</v>
      </c>
      <c r="E9" s="395">
        <v>15394.43</v>
      </c>
      <c r="F9" s="395">
        <v>300.48</v>
      </c>
      <c r="G9" s="395">
        <v>119.37</v>
      </c>
      <c r="H9" s="395">
        <v>88.43</v>
      </c>
      <c r="I9" s="397">
        <v>10436273</v>
      </c>
      <c r="J9" s="399">
        <v>240483</v>
      </c>
      <c r="K9" s="399">
        <v>463809</v>
      </c>
      <c r="L9" s="755">
        <v>101379</v>
      </c>
      <c r="M9" s="395">
        <v>1736</v>
      </c>
      <c r="N9" s="395">
        <v>347</v>
      </c>
      <c r="O9" s="395">
        <v>509</v>
      </c>
    </row>
    <row r="10" spans="1:15" s="152" customFormat="1" ht="13.5" customHeight="1">
      <c r="A10" s="333">
        <v>45139</v>
      </c>
      <c r="B10" s="399">
        <v>3110849.55</v>
      </c>
      <c r="C10" s="395">
        <v>42194.12</v>
      </c>
      <c r="D10" s="395">
        <v>83675.72</v>
      </c>
      <c r="E10" s="395">
        <v>13815.01</v>
      </c>
      <c r="F10" s="395">
        <v>256.35000000000002</v>
      </c>
      <c r="G10" s="395">
        <v>32.82</v>
      </c>
      <c r="H10" s="395">
        <v>96.11</v>
      </c>
      <c r="I10" s="397">
        <v>12108521</v>
      </c>
      <c r="J10" s="399">
        <v>184312</v>
      </c>
      <c r="K10" s="399">
        <v>329894</v>
      </c>
      <c r="L10" s="755">
        <v>153781</v>
      </c>
      <c r="M10" s="395">
        <v>1226</v>
      </c>
      <c r="N10" s="395">
        <v>567</v>
      </c>
      <c r="O10" s="395">
        <v>1338</v>
      </c>
    </row>
    <row r="11" spans="1:15" s="152" customFormat="1" ht="13.5" customHeight="1">
      <c r="A11" s="333">
        <v>45170</v>
      </c>
      <c r="B11" s="798">
        <v>3138406.35</v>
      </c>
      <c r="C11" s="799">
        <v>32792.089999999997</v>
      </c>
      <c r="D11" s="799">
        <v>67656.59</v>
      </c>
      <c r="E11" s="799">
        <v>8973.76</v>
      </c>
      <c r="F11" s="799">
        <v>167.03</v>
      </c>
      <c r="G11" s="799">
        <v>63.31</v>
      </c>
      <c r="H11" s="799">
        <v>68.510000000000005</v>
      </c>
      <c r="I11" s="800">
        <v>12761382</v>
      </c>
      <c r="J11" s="798">
        <v>153097</v>
      </c>
      <c r="K11" s="798">
        <v>260706</v>
      </c>
      <c r="L11" s="759">
        <v>143594</v>
      </c>
      <c r="M11" s="757">
        <v>2060</v>
      </c>
      <c r="N11" s="757">
        <v>774</v>
      </c>
      <c r="O11" s="757">
        <v>1399</v>
      </c>
    </row>
    <row r="12" spans="1:15" s="152" customFormat="1" ht="13.5" customHeight="1">
      <c r="A12" s="333">
        <v>45200</v>
      </c>
      <c r="B12" s="399">
        <v>2162964.98</v>
      </c>
      <c r="C12" s="395">
        <v>37198.53</v>
      </c>
      <c r="D12" s="395">
        <v>62188.05</v>
      </c>
      <c r="E12" s="395">
        <v>7464</v>
      </c>
      <c r="F12" s="395">
        <v>127.29</v>
      </c>
      <c r="G12" s="395">
        <v>85.89</v>
      </c>
      <c r="H12" s="395">
        <v>39.340000000000003</v>
      </c>
      <c r="I12" s="397">
        <v>14832173</v>
      </c>
      <c r="J12" s="399">
        <v>180953</v>
      </c>
      <c r="K12" s="399">
        <v>236933</v>
      </c>
      <c r="L12" s="399">
        <v>132299</v>
      </c>
      <c r="M12" s="395">
        <v>1118</v>
      </c>
      <c r="N12" s="395">
        <v>801</v>
      </c>
      <c r="O12" s="395">
        <v>1445</v>
      </c>
    </row>
    <row r="13" spans="1:15" s="152" customFormat="1">
      <c r="A13" s="333">
        <v>45231</v>
      </c>
      <c r="B13" s="399">
        <v>2281220.38</v>
      </c>
      <c r="C13" s="395">
        <v>44181.36</v>
      </c>
      <c r="D13" s="395">
        <v>75458.820000000007</v>
      </c>
      <c r="E13" s="395">
        <v>11513.49</v>
      </c>
      <c r="F13" s="395">
        <v>251.83</v>
      </c>
      <c r="G13" s="395">
        <v>211.03</v>
      </c>
      <c r="H13" s="395">
        <v>53.73</v>
      </c>
      <c r="I13" s="397">
        <v>16239301</v>
      </c>
      <c r="J13" s="399">
        <v>296272</v>
      </c>
      <c r="K13" s="399">
        <v>377258</v>
      </c>
      <c r="L13" s="757">
        <v>83814</v>
      </c>
      <c r="M13" s="395">
        <v>17187</v>
      </c>
      <c r="N13" s="395">
        <v>14847</v>
      </c>
      <c r="O13" s="395">
        <v>482</v>
      </c>
    </row>
    <row r="14" spans="1:15" s="152" customFormat="1">
      <c r="A14" s="333">
        <v>45261</v>
      </c>
      <c r="B14" s="399">
        <v>2659531.0299999998</v>
      </c>
      <c r="C14" s="395">
        <v>47805.08</v>
      </c>
      <c r="D14" s="395">
        <v>69913.649999999994</v>
      </c>
      <c r="E14" s="395">
        <v>18585.87</v>
      </c>
      <c r="F14" s="395">
        <v>606.91999999999996</v>
      </c>
      <c r="G14" s="395">
        <v>484.84</v>
      </c>
      <c r="H14" s="395">
        <v>91.51</v>
      </c>
      <c r="I14" s="397">
        <v>17594268</v>
      </c>
      <c r="J14" s="399">
        <v>454882</v>
      </c>
      <c r="K14" s="399">
        <v>348150</v>
      </c>
      <c r="L14" s="395">
        <v>74694</v>
      </c>
      <c r="M14" s="395">
        <v>43536</v>
      </c>
      <c r="N14" s="395">
        <v>11676</v>
      </c>
      <c r="O14" s="395">
        <v>1296</v>
      </c>
    </row>
    <row r="15" spans="1:15" s="152" customFormat="1">
      <c r="A15" s="333">
        <v>45292</v>
      </c>
      <c r="B15" s="399">
        <v>3017171.08</v>
      </c>
      <c r="C15" s="395">
        <v>43917.15</v>
      </c>
      <c r="D15" s="395">
        <v>80916.89</v>
      </c>
      <c r="E15" s="395">
        <v>13070.36</v>
      </c>
      <c r="F15" s="395">
        <v>440.77</v>
      </c>
      <c r="G15" s="395">
        <v>419.08</v>
      </c>
      <c r="H15" s="395">
        <v>22.57</v>
      </c>
      <c r="I15" s="397">
        <v>13662319</v>
      </c>
      <c r="J15" s="399">
        <v>194587</v>
      </c>
      <c r="K15" s="399">
        <v>344952</v>
      </c>
      <c r="L15" s="395">
        <v>131878</v>
      </c>
      <c r="M15" s="395">
        <v>1249</v>
      </c>
      <c r="N15" s="395">
        <v>925</v>
      </c>
      <c r="O15" s="395">
        <v>37</v>
      </c>
    </row>
    <row r="16" spans="1:15" s="152" customFormat="1">
      <c r="A16" s="333">
        <v>45323</v>
      </c>
      <c r="B16" s="1409">
        <v>2328277.7000000002</v>
      </c>
      <c r="C16" s="1407">
        <v>37310.959999999999</v>
      </c>
      <c r="D16" s="1407">
        <v>81244.2</v>
      </c>
      <c r="E16" s="1407">
        <v>10135.69</v>
      </c>
      <c r="F16" s="1407">
        <v>261.33999999999997</v>
      </c>
      <c r="G16" s="1407">
        <v>168.08</v>
      </c>
      <c r="H16" s="1407">
        <v>17.329999999999998</v>
      </c>
      <c r="I16" s="1408">
        <v>15193686</v>
      </c>
      <c r="J16" s="1409">
        <v>170450</v>
      </c>
      <c r="K16" s="1409">
        <v>328413</v>
      </c>
      <c r="L16" s="1410">
        <v>162169</v>
      </c>
      <c r="M16" s="1407">
        <v>398</v>
      </c>
      <c r="N16" s="1407">
        <v>51</v>
      </c>
      <c r="O16" s="1407">
        <v>154</v>
      </c>
    </row>
    <row r="17" spans="1:15" s="152" customFormat="1">
      <c r="A17" s="333">
        <v>45352</v>
      </c>
      <c r="B17" s="334"/>
      <c r="C17" s="334"/>
      <c r="D17" s="334"/>
      <c r="E17" s="334"/>
      <c r="F17" s="335"/>
      <c r="G17" s="335"/>
      <c r="H17" s="336"/>
      <c r="I17" s="336"/>
      <c r="J17" s="607"/>
      <c r="K17" s="607"/>
      <c r="L17" s="607"/>
      <c r="M17" s="607"/>
      <c r="N17" s="607"/>
      <c r="O17" s="607"/>
    </row>
    <row r="18" spans="1:15" s="152" customFormat="1">
      <c r="A18" s="707"/>
      <c r="B18" s="707"/>
      <c r="C18" s="707"/>
      <c r="D18" s="707"/>
      <c r="E18" s="707"/>
      <c r="F18" s="707"/>
      <c r="G18" s="707"/>
      <c r="H18" s="707"/>
      <c r="I18" s="707"/>
    </row>
    <row r="19" spans="1:15" s="152" customFormat="1">
      <c r="A19" s="1589" t="s">
        <v>1309</v>
      </c>
      <c r="B19" s="1589"/>
      <c r="C19" s="1589"/>
      <c r="D19" s="1589"/>
      <c r="E19" s="1589"/>
      <c r="F19" s="1589"/>
      <c r="G19" s="1589"/>
      <c r="H19" s="1589"/>
      <c r="I19" s="1589"/>
    </row>
    <row r="20" spans="1:15" s="152" customFormat="1">
      <c r="A20" s="1589" t="s">
        <v>342</v>
      </c>
      <c r="B20" s="1589"/>
      <c r="C20" s="1589"/>
      <c r="D20" s="1589"/>
      <c r="E20" s="1589"/>
      <c r="F20" s="1589"/>
      <c r="G20" s="1589"/>
      <c r="H20" s="1589"/>
      <c r="I20" s="1589"/>
    </row>
    <row r="21" spans="1:15">
      <c r="B21" s="236"/>
      <c r="C21" s="236"/>
      <c r="D21" s="236"/>
      <c r="E21" s="236"/>
      <c r="F21" s="236"/>
      <c r="G21" s="236"/>
      <c r="H21" s="236"/>
    </row>
    <row r="26" spans="1:15">
      <c r="D26" s="274"/>
    </row>
  </sheetData>
  <mergeCells count="5">
    <mergeCell ref="A20:I20"/>
    <mergeCell ref="A2:A3"/>
    <mergeCell ref="B2:H2"/>
    <mergeCell ref="I2:O2"/>
    <mergeCell ref="A19:I19"/>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activeCell="A19" sqref="A19"/>
    </sheetView>
  </sheetViews>
  <sheetFormatPr defaultColWidth="9.140625" defaultRowHeight="15"/>
  <cols>
    <col min="1" max="9" width="14.5703125" style="151" bestFit="1" customWidth="1"/>
    <col min="10" max="16384" width="9.140625" style="151"/>
  </cols>
  <sheetData>
    <row r="1" spans="1:9" ht="18.75" customHeight="1">
      <c r="A1" s="714" t="s">
        <v>621</v>
      </c>
      <c r="B1" s="714"/>
      <c r="C1" s="714"/>
      <c r="D1" s="714"/>
      <c r="E1" s="714"/>
      <c r="F1" s="714"/>
      <c r="G1" s="714"/>
    </row>
    <row r="2" spans="1:9" s="152" customFormat="1" ht="27" customHeight="1">
      <c r="A2" s="1677" t="s">
        <v>198</v>
      </c>
      <c r="B2" s="1682" t="s">
        <v>301</v>
      </c>
      <c r="C2" s="1683"/>
      <c r="D2" s="1683"/>
      <c r="E2" s="1684"/>
      <c r="F2" s="1707" t="s">
        <v>622</v>
      </c>
      <c r="G2" s="1708"/>
      <c r="H2" s="1708"/>
      <c r="I2" s="1709"/>
    </row>
    <row r="3" spans="1:9" s="152" customFormat="1" ht="18" customHeight="1">
      <c r="A3" s="1629"/>
      <c r="B3" s="780" t="s">
        <v>611</v>
      </c>
      <c r="C3" s="780" t="s">
        <v>612</v>
      </c>
      <c r="D3" s="780" t="s">
        <v>613</v>
      </c>
      <c r="E3" s="780" t="s">
        <v>614</v>
      </c>
      <c r="F3" s="780" t="s">
        <v>611</v>
      </c>
      <c r="G3" s="780" t="s">
        <v>612</v>
      </c>
      <c r="H3" s="780" t="s">
        <v>613</v>
      </c>
      <c r="I3" s="780" t="s">
        <v>614</v>
      </c>
    </row>
    <row r="4" spans="1:9" s="158" customFormat="1" ht="18" customHeight="1">
      <c r="A4" s="741" t="s">
        <v>73</v>
      </c>
      <c r="B4" s="747">
        <v>230028.48790000001</v>
      </c>
      <c r="C4" s="747">
        <v>169.586207</v>
      </c>
      <c r="D4" s="747">
        <v>875.97637599999996</v>
      </c>
      <c r="E4" s="747">
        <v>360.58217000000002</v>
      </c>
      <c r="F4" s="747">
        <v>241781</v>
      </c>
      <c r="G4" s="747">
        <v>3</v>
      </c>
      <c r="H4" s="747">
        <v>5</v>
      </c>
      <c r="I4" s="747">
        <v>10</v>
      </c>
    </row>
    <row r="5" spans="1:9" s="158" customFormat="1" ht="18" customHeight="1">
      <c r="A5" s="749" t="s">
        <v>74</v>
      </c>
      <c r="B5" s="750">
        <f>SUM(B6:B17)</f>
        <v>212287.55542950006</v>
      </c>
      <c r="C5" s="750">
        <f t="shared" ref="C5:E5" si="0">SUM(C6:C17)</f>
        <v>40.929185500000003</v>
      </c>
      <c r="D5" s="750">
        <f t="shared" si="0"/>
        <v>507.70381599999996</v>
      </c>
      <c r="E5" s="750">
        <f t="shared" si="0"/>
        <v>55.584437749999999</v>
      </c>
      <c r="F5" s="592">
        <f>INDEX(F6:F17,COUNT(F6:F17))</f>
        <v>110716</v>
      </c>
      <c r="G5" s="592">
        <f>INDEX(G6:G17,COUNT(G6:G17))</f>
        <v>0</v>
      </c>
      <c r="H5" s="592">
        <f>INDEX(H6:H17,COUNT(H6:H17))</f>
        <v>8</v>
      </c>
      <c r="I5" s="592">
        <f>INDEX(I6:I17,COUNT(I6:I17))</f>
        <v>10</v>
      </c>
    </row>
    <row r="6" spans="1:9" s="152" customFormat="1" ht="18" customHeight="1">
      <c r="A6" s="333">
        <v>45017</v>
      </c>
      <c r="B6" s="395">
        <v>21969.64460800001</v>
      </c>
      <c r="C6" s="395">
        <v>1.835628</v>
      </c>
      <c r="D6" s="395">
        <v>9.8662022500000006</v>
      </c>
      <c r="E6" s="395">
        <v>2.8101180000000001</v>
      </c>
      <c r="F6" s="395">
        <v>188513</v>
      </c>
      <c r="G6" s="395">
        <v>11</v>
      </c>
      <c r="H6" s="395">
        <v>43</v>
      </c>
      <c r="I6" s="395">
        <v>7</v>
      </c>
    </row>
    <row r="7" spans="1:9" s="152" customFormat="1" ht="18" customHeight="1">
      <c r="A7" s="333">
        <v>45047</v>
      </c>
      <c r="B7" s="395">
        <v>14364.557005499999</v>
      </c>
      <c r="C7" s="395">
        <v>8.8481802500000004</v>
      </c>
      <c r="D7" s="395">
        <v>16.285767499999999</v>
      </c>
      <c r="E7" s="395">
        <v>10.00888275</v>
      </c>
      <c r="F7" s="395">
        <v>116143</v>
      </c>
      <c r="G7" s="395">
        <v>90</v>
      </c>
      <c r="H7" s="395">
        <v>95</v>
      </c>
      <c r="I7" s="395">
        <v>179</v>
      </c>
    </row>
    <row r="8" spans="1:9" s="152" customFormat="1" ht="18" customHeight="1">
      <c r="A8" s="333">
        <v>45078</v>
      </c>
      <c r="B8" s="395">
        <v>13724.498603999993</v>
      </c>
      <c r="C8" s="395">
        <v>7.108121500000002</v>
      </c>
      <c r="D8" s="395">
        <v>59.181715249999982</v>
      </c>
      <c r="E8" s="395">
        <v>4.7487680000000001</v>
      </c>
      <c r="F8" s="395">
        <v>43337</v>
      </c>
      <c r="G8" s="395">
        <v>63</v>
      </c>
      <c r="H8" s="395">
        <v>176</v>
      </c>
      <c r="I8" s="395">
        <v>116</v>
      </c>
    </row>
    <row r="9" spans="1:9" s="152" customFormat="1" ht="18" customHeight="1">
      <c r="A9" s="333">
        <v>45108</v>
      </c>
      <c r="B9" s="395">
        <v>12713.071894250006</v>
      </c>
      <c r="C9" s="395">
        <v>1.1739809999999999</v>
      </c>
      <c r="D9" s="395">
        <v>14.620084</v>
      </c>
      <c r="E9" s="395">
        <v>11.132323</v>
      </c>
      <c r="F9" s="395">
        <v>136356</v>
      </c>
      <c r="G9" s="395">
        <v>4</v>
      </c>
      <c r="H9" s="395">
        <v>19</v>
      </c>
      <c r="I9" s="395">
        <v>242</v>
      </c>
    </row>
    <row r="10" spans="1:9" s="152" customFormat="1">
      <c r="A10" s="333">
        <v>45139</v>
      </c>
      <c r="B10" s="395">
        <v>12892.91408</v>
      </c>
      <c r="C10" s="395">
        <v>0</v>
      </c>
      <c r="D10" s="395">
        <v>2.1055000000000001E-2</v>
      </c>
      <c r="E10" s="395">
        <v>0</v>
      </c>
      <c r="F10" s="395">
        <v>61813</v>
      </c>
      <c r="G10" s="395">
        <v>0</v>
      </c>
      <c r="H10" s="395">
        <v>0</v>
      </c>
      <c r="I10" s="395">
        <v>0</v>
      </c>
    </row>
    <row r="11" spans="1:9" s="152" customFormat="1">
      <c r="A11" s="333">
        <v>45170</v>
      </c>
      <c r="B11" s="395">
        <v>8814.4239472500012</v>
      </c>
      <c r="C11" s="395">
        <v>0.44036124999999998</v>
      </c>
      <c r="D11" s="395">
        <v>0</v>
      </c>
      <c r="E11" s="395">
        <v>0.14020874999999999</v>
      </c>
      <c r="F11" s="395">
        <v>64709</v>
      </c>
      <c r="G11" s="395">
        <v>50</v>
      </c>
      <c r="H11" s="395">
        <v>0</v>
      </c>
      <c r="I11" s="395">
        <v>25</v>
      </c>
    </row>
    <row r="12" spans="1:9" s="152" customFormat="1">
      <c r="A12" s="333">
        <v>45200</v>
      </c>
      <c r="B12" s="395">
        <v>21585.844591500001</v>
      </c>
      <c r="C12" s="395">
        <v>1.49094075</v>
      </c>
      <c r="D12" s="395">
        <v>3.1302167500000007</v>
      </c>
      <c r="E12" s="395">
        <v>1.8806344999999998</v>
      </c>
      <c r="F12" s="395">
        <v>97092</v>
      </c>
      <c r="G12" s="395">
        <v>0</v>
      </c>
      <c r="H12" s="395">
        <v>0</v>
      </c>
      <c r="I12" s="395">
        <v>50</v>
      </c>
    </row>
    <row r="13" spans="1:9" s="152" customFormat="1">
      <c r="A13" s="333">
        <v>45231</v>
      </c>
      <c r="B13" s="334">
        <v>18864.267346000008</v>
      </c>
      <c r="C13" s="334">
        <v>1.7687397499999999</v>
      </c>
      <c r="D13" s="334">
        <v>8.6971430000000005</v>
      </c>
      <c r="E13" s="334">
        <v>3.7839514999999988</v>
      </c>
      <c r="F13" s="395">
        <v>64127</v>
      </c>
      <c r="G13" s="335">
        <v>10</v>
      </c>
      <c r="H13" s="336">
        <v>0</v>
      </c>
      <c r="I13" s="336">
        <v>25</v>
      </c>
    </row>
    <row r="14" spans="1:9" s="152" customFormat="1">
      <c r="A14" s="333">
        <v>45261</v>
      </c>
      <c r="B14" s="334">
        <v>25557.847588000008</v>
      </c>
      <c r="C14" s="334">
        <v>6.5014232500000002</v>
      </c>
      <c r="D14" s="334">
        <v>8.9565947500000007</v>
      </c>
      <c r="E14" s="334">
        <v>13.63635575</v>
      </c>
      <c r="F14" s="395">
        <v>115998</v>
      </c>
      <c r="G14" s="335">
        <v>500</v>
      </c>
      <c r="H14" s="336">
        <v>360</v>
      </c>
      <c r="I14" s="336">
        <v>0</v>
      </c>
    </row>
    <row r="15" spans="1:9" s="152" customFormat="1">
      <c r="A15" s="333">
        <v>45292</v>
      </c>
      <c r="B15" s="334">
        <v>25901.277371749995</v>
      </c>
      <c r="C15" s="334">
        <v>7.4678337499999996</v>
      </c>
      <c r="D15" s="334">
        <v>214.15760599999996</v>
      </c>
      <c r="E15" s="334">
        <v>6.2494819999999995</v>
      </c>
      <c r="F15" s="395">
        <v>131293</v>
      </c>
      <c r="G15" s="335">
        <v>0</v>
      </c>
      <c r="H15" s="336">
        <v>5636</v>
      </c>
      <c r="I15" s="336">
        <v>2</v>
      </c>
    </row>
    <row r="16" spans="1:9" s="152" customFormat="1">
      <c r="A16" s="333">
        <v>45323</v>
      </c>
      <c r="B16" s="1411">
        <v>35899.208393249995</v>
      </c>
      <c r="C16" s="1411">
        <v>4.2939759999999998</v>
      </c>
      <c r="D16" s="1411">
        <v>172.7874315</v>
      </c>
      <c r="E16" s="1411">
        <v>1.1937135000000001</v>
      </c>
      <c r="F16" s="1411">
        <v>110716</v>
      </c>
      <c r="G16" s="1411">
        <v>0</v>
      </c>
      <c r="H16" s="1411">
        <v>8</v>
      </c>
      <c r="I16" s="1411">
        <v>10</v>
      </c>
    </row>
    <row r="17" spans="1:9" s="152" customFormat="1">
      <c r="A17" s="333">
        <v>45352</v>
      </c>
      <c r="B17" s="334"/>
      <c r="C17" s="334"/>
      <c r="D17" s="334"/>
      <c r="E17" s="334"/>
      <c r="F17" s="335"/>
      <c r="G17" s="335"/>
      <c r="H17" s="336"/>
      <c r="I17" s="336"/>
    </row>
    <row r="18" spans="1:9" s="152" customFormat="1">
      <c r="A18" s="707"/>
      <c r="B18" s="707"/>
      <c r="C18" s="707"/>
      <c r="D18" s="707"/>
      <c r="E18" s="707"/>
      <c r="F18" s="707"/>
      <c r="G18" s="707"/>
      <c r="H18" s="707"/>
      <c r="I18" s="707"/>
    </row>
    <row r="19" spans="1:9" s="152" customFormat="1">
      <c r="A19" s="1412" t="s">
        <v>1309</v>
      </c>
      <c r="B19" s="817"/>
      <c r="C19" s="707"/>
      <c r="D19" s="707"/>
      <c r="E19" s="707"/>
      <c r="F19" s="707"/>
      <c r="G19" s="707"/>
      <c r="H19" s="707"/>
      <c r="I19" s="707"/>
    </row>
    <row r="20" spans="1:9" s="152" customFormat="1">
      <c r="A20" s="817" t="s">
        <v>308</v>
      </c>
      <c r="B20" s="817"/>
      <c r="C20" s="707"/>
      <c r="D20" s="707"/>
      <c r="E20" s="707"/>
      <c r="F20" s="707"/>
      <c r="G20" s="707"/>
      <c r="H20" s="707"/>
      <c r="I20" s="707"/>
    </row>
    <row r="21" spans="1:9" s="152" customFormat="1">
      <c r="B21" s="166"/>
      <c r="C21" s="166"/>
      <c r="D21" s="166"/>
      <c r="E21" s="166"/>
      <c r="F21" s="166"/>
      <c r="G21" s="166"/>
      <c r="H21" s="166"/>
      <c r="I21" s="166"/>
    </row>
    <row r="22" spans="1:9">
      <c r="B22" s="168"/>
      <c r="C22" s="168"/>
      <c r="D22" s="168"/>
      <c r="E22" s="168"/>
    </row>
    <row r="23" spans="1:9">
      <c r="B23" s="168"/>
      <c r="C23" s="168"/>
      <c r="D23" s="168"/>
      <c r="E23" s="168"/>
    </row>
  </sheetData>
  <mergeCells count="3">
    <mergeCell ref="A2:A3"/>
    <mergeCell ref="B2:E2"/>
    <mergeCell ref="F2:I2"/>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activeCell="A19" sqref="A19:K19"/>
    </sheetView>
  </sheetViews>
  <sheetFormatPr defaultColWidth="9.140625" defaultRowHeight="15"/>
  <cols>
    <col min="1" max="1" width="12.140625" style="151" bestFit="1" customWidth="1"/>
    <col min="2" max="2" width="12.140625" style="151" customWidth="1"/>
    <col min="3" max="6" width="12.140625" style="151" bestFit="1" customWidth="1"/>
    <col min="7" max="7" width="12.140625" style="151" customWidth="1"/>
    <col min="8" max="11" width="12.140625" style="151" bestFit="1" customWidth="1"/>
    <col min="12" max="12" width="22.42578125" style="151" bestFit="1" customWidth="1"/>
    <col min="13" max="13" width="4.5703125" style="151" bestFit="1" customWidth="1"/>
    <col min="14" max="16384" width="9.140625" style="151"/>
  </cols>
  <sheetData>
    <row r="1" spans="1:12" ht="15.75" customHeight="1">
      <c r="A1" s="714" t="s">
        <v>623</v>
      </c>
      <c r="B1" s="714"/>
      <c r="C1" s="714"/>
      <c r="D1" s="714"/>
      <c r="E1" s="714"/>
      <c r="F1" s="714"/>
      <c r="G1" s="714"/>
      <c r="H1" s="714"/>
      <c r="I1" s="714"/>
      <c r="J1" s="714"/>
      <c r="K1" s="714"/>
      <c r="L1" s="714"/>
    </row>
    <row r="2" spans="1:12" s="152" customFormat="1" ht="19.5" customHeight="1">
      <c r="A2" s="1695" t="s">
        <v>198</v>
      </c>
      <c r="B2" s="1710" t="s">
        <v>592</v>
      </c>
      <c r="C2" s="1711"/>
      <c r="D2" s="1711"/>
      <c r="E2" s="1711"/>
      <c r="F2" s="1712"/>
      <c r="G2" s="1689" t="s">
        <v>599</v>
      </c>
      <c r="H2" s="1690"/>
      <c r="I2" s="1690"/>
      <c r="J2" s="1690"/>
      <c r="K2" s="1691"/>
    </row>
    <row r="3" spans="1:12" s="152" customFormat="1">
      <c r="A3" s="1610"/>
      <c r="B3" s="716" t="s">
        <v>624</v>
      </c>
      <c r="C3" s="801" t="s">
        <v>625</v>
      </c>
      <c r="D3" s="780" t="s">
        <v>626</v>
      </c>
      <c r="E3" s="780" t="s">
        <v>627</v>
      </c>
      <c r="F3" s="780" t="s">
        <v>628</v>
      </c>
      <c r="G3" s="780" t="s">
        <v>624</v>
      </c>
      <c r="H3" s="780" t="s">
        <v>625</v>
      </c>
      <c r="I3" s="780" t="s">
        <v>626</v>
      </c>
      <c r="J3" s="780" t="s">
        <v>627</v>
      </c>
      <c r="K3" s="780" t="s">
        <v>628</v>
      </c>
    </row>
    <row r="4" spans="1:12" s="158" customFormat="1" ht="17.25" customHeight="1">
      <c r="A4" s="741" t="s">
        <v>73</v>
      </c>
      <c r="B4" s="275">
        <v>679702.78518325009</v>
      </c>
      <c r="C4" s="743">
        <v>3241394.2589719994</v>
      </c>
      <c r="D4" s="743">
        <v>562299.21925899992</v>
      </c>
      <c r="E4" s="747">
        <v>28892.170144250002</v>
      </c>
      <c r="F4" s="747">
        <v>37178.053472500003</v>
      </c>
      <c r="G4" s="747">
        <v>821493.41502900003</v>
      </c>
      <c r="H4" s="743">
        <v>783162.7403549999</v>
      </c>
      <c r="I4" s="743">
        <v>117738.88983799999</v>
      </c>
      <c r="J4" s="747">
        <v>1.9646000000000001</v>
      </c>
      <c r="K4" s="747">
        <v>0</v>
      </c>
    </row>
    <row r="5" spans="1:12" s="158" customFormat="1" ht="17.25" customHeight="1">
      <c r="A5" s="749" t="s">
        <v>74</v>
      </c>
      <c r="B5" s="750">
        <f>SUM(B6:B17)</f>
        <v>250559.13439649998</v>
      </c>
      <c r="C5" s="750">
        <f>SUM(C6:C17)</f>
        <v>1514536.68879675</v>
      </c>
      <c r="D5" s="750">
        <f>SUM(D6:D17)</f>
        <v>301455.36144999997</v>
      </c>
      <c r="E5" s="750">
        <f>SUM(E6:E17)</f>
        <v>12814.563345750001</v>
      </c>
      <c r="F5" s="750">
        <f>SUM(F6:F17)</f>
        <v>3736.400972750002</v>
      </c>
      <c r="G5" s="750">
        <f t="shared" ref="G5:K5" si="0">SUM(G6:G17)</f>
        <v>85999.953143000006</v>
      </c>
      <c r="H5" s="750">
        <f t="shared" si="0"/>
        <v>48683.188524750025</v>
      </c>
      <c r="I5" s="750">
        <f t="shared" si="0"/>
        <v>15776.749370999998</v>
      </c>
      <c r="J5" s="750">
        <f t="shared" si="0"/>
        <v>1343.6427497500003</v>
      </c>
      <c r="K5" s="750">
        <f t="shared" si="0"/>
        <v>0</v>
      </c>
      <c r="L5" s="152"/>
    </row>
    <row r="6" spans="1:12" s="152" customFormat="1" ht="17.25" customHeight="1">
      <c r="A6" s="333">
        <v>45017</v>
      </c>
      <c r="B6" s="395">
        <v>35873.337100000012</v>
      </c>
      <c r="C6" s="399">
        <v>154739.47810000004</v>
      </c>
      <c r="D6" s="395">
        <v>33879.225700000003</v>
      </c>
      <c r="E6" s="395">
        <v>1184.4167000000002</v>
      </c>
      <c r="F6" s="395">
        <v>2694.0380000000018</v>
      </c>
      <c r="G6" s="395">
        <v>16179.583800000004</v>
      </c>
      <c r="H6" s="395">
        <v>6406.7427000000052</v>
      </c>
      <c r="I6" s="395">
        <v>5770.5740000000005</v>
      </c>
      <c r="J6" s="395">
        <v>794.59400000000005</v>
      </c>
      <c r="K6" s="395">
        <v>0</v>
      </c>
    </row>
    <row r="7" spans="1:12" s="152" customFormat="1" ht="17.25" customHeight="1">
      <c r="A7" s="333">
        <v>45047</v>
      </c>
      <c r="B7" s="395">
        <v>37645.243500000011</v>
      </c>
      <c r="C7" s="399">
        <v>223208.77329999997</v>
      </c>
      <c r="D7" s="395">
        <v>51145.403199999993</v>
      </c>
      <c r="E7" s="395">
        <v>1955.9472999999998</v>
      </c>
      <c r="F7" s="395">
        <v>303.44689999999997</v>
      </c>
      <c r="G7" s="395">
        <v>14073.904799999995</v>
      </c>
      <c r="H7" s="395">
        <v>5910.5481999999993</v>
      </c>
      <c r="I7" s="395">
        <v>4310.4818999999989</v>
      </c>
      <c r="J7" s="395">
        <v>497.73169999999999</v>
      </c>
      <c r="K7" s="395">
        <v>0</v>
      </c>
    </row>
    <row r="8" spans="1:12" s="152" customFormat="1" ht="17.25" customHeight="1">
      <c r="A8" s="333">
        <v>45078</v>
      </c>
      <c r="B8" s="395">
        <v>38753.709999999992</v>
      </c>
      <c r="C8" s="399">
        <v>195173.24880000003</v>
      </c>
      <c r="D8" s="395">
        <v>37105.655299999999</v>
      </c>
      <c r="E8" s="395">
        <v>521.97559999999999</v>
      </c>
      <c r="F8" s="395">
        <v>20.835000000000001</v>
      </c>
      <c r="G8" s="395">
        <v>13735.469000000005</v>
      </c>
      <c r="H8" s="395">
        <v>6199.0437000000011</v>
      </c>
      <c r="I8" s="395">
        <v>2201.2227000000003</v>
      </c>
      <c r="J8" s="395">
        <v>15.700799999999999</v>
      </c>
      <c r="K8" s="395">
        <v>0</v>
      </c>
    </row>
    <row r="9" spans="1:12" s="152" customFormat="1" ht="17.25" customHeight="1">
      <c r="A9" s="333">
        <v>45108</v>
      </c>
      <c r="B9" s="395">
        <v>33853.266899999988</v>
      </c>
      <c r="C9" s="399">
        <v>185031.90569999992</v>
      </c>
      <c r="D9" s="395">
        <v>34653.659899999999</v>
      </c>
      <c r="E9" s="395">
        <v>324.59730000000002</v>
      </c>
      <c r="F9" s="395">
        <v>15.0822</v>
      </c>
      <c r="G9" s="395">
        <v>13061.923499999997</v>
      </c>
      <c r="H9" s="395">
        <v>9667.7910000000011</v>
      </c>
      <c r="I9" s="395">
        <v>947.50439999999992</v>
      </c>
      <c r="J9" s="395">
        <v>1.4779</v>
      </c>
      <c r="K9" s="395">
        <v>0</v>
      </c>
    </row>
    <row r="10" spans="1:12" s="152" customFormat="1" ht="17.25" customHeight="1">
      <c r="A10" s="333">
        <v>45139</v>
      </c>
      <c r="B10" s="395">
        <v>17886.057629250001</v>
      </c>
      <c r="C10" s="399">
        <v>156056.2678115</v>
      </c>
      <c r="D10" s="395">
        <v>32311.339275499999</v>
      </c>
      <c r="E10" s="395">
        <v>469.58981</v>
      </c>
      <c r="F10" s="395">
        <v>35.432279250000001</v>
      </c>
      <c r="G10" s="395">
        <v>11909.96664975</v>
      </c>
      <c r="H10" s="395">
        <v>8359.6029190000008</v>
      </c>
      <c r="I10" s="395">
        <v>195.29885575</v>
      </c>
      <c r="J10" s="395">
        <v>1.0513937499999999</v>
      </c>
      <c r="K10" s="395">
        <v>0</v>
      </c>
    </row>
    <row r="11" spans="1:12" s="152" customFormat="1" ht="13.5" customHeight="1">
      <c r="A11" s="333">
        <v>45170</v>
      </c>
      <c r="B11" s="395">
        <v>17863.6829</v>
      </c>
      <c r="C11" s="399">
        <v>163586.74530000004</v>
      </c>
      <c r="D11" s="395">
        <v>23520.861700000005</v>
      </c>
      <c r="E11" s="395">
        <v>573.08300000000008</v>
      </c>
      <c r="F11" s="395">
        <v>79.082200000000014</v>
      </c>
      <c r="G11" s="395">
        <v>7878.8094999999994</v>
      </c>
      <c r="H11" s="395">
        <v>4204.2473999999984</v>
      </c>
      <c r="I11" s="395">
        <v>726.92980000000011</v>
      </c>
      <c r="J11" s="395">
        <v>0.47150000000000003</v>
      </c>
      <c r="K11" s="395">
        <v>0</v>
      </c>
    </row>
    <row r="12" spans="1:12" s="152" customFormat="1">
      <c r="A12" s="333">
        <v>45200</v>
      </c>
      <c r="B12" s="395">
        <v>14026.200167249999</v>
      </c>
      <c r="C12" s="395">
        <v>91634.443685249993</v>
      </c>
      <c r="D12" s="395">
        <v>21952.032074499999</v>
      </c>
      <c r="E12" s="395">
        <v>450.20193575000002</v>
      </c>
      <c r="F12" s="395">
        <v>10.372393499999999</v>
      </c>
      <c r="G12" s="395">
        <v>3062.78439325</v>
      </c>
      <c r="H12" s="395">
        <v>2216.0978057500001</v>
      </c>
      <c r="I12" s="395">
        <v>111.81561524999999</v>
      </c>
      <c r="J12" s="395">
        <v>17.967255999999999</v>
      </c>
      <c r="K12" s="395">
        <v>0</v>
      </c>
    </row>
    <row r="13" spans="1:12" s="152" customFormat="1">
      <c r="A13" s="333">
        <v>45231</v>
      </c>
      <c r="B13" s="334">
        <v>8684.7049999999981</v>
      </c>
      <c r="C13" s="334">
        <v>71139.741199999975</v>
      </c>
      <c r="D13" s="334">
        <v>16833.182199999996</v>
      </c>
      <c r="E13" s="334">
        <v>327.04099999999994</v>
      </c>
      <c r="F13" s="395">
        <v>10.659899999999999</v>
      </c>
      <c r="G13" s="395">
        <v>1906.3004000000001</v>
      </c>
      <c r="H13" s="336">
        <v>1836.9903000000015</v>
      </c>
      <c r="I13" s="336">
        <v>128.59300000000002</v>
      </c>
      <c r="J13" s="395">
        <v>10.9053</v>
      </c>
      <c r="K13" s="607">
        <v>0</v>
      </c>
    </row>
    <row r="14" spans="1:12" s="152" customFormat="1">
      <c r="A14" s="333">
        <v>45261</v>
      </c>
      <c r="B14" s="395">
        <v>12877.581100000003</v>
      </c>
      <c r="C14" s="399">
        <v>83077.820100000041</v>
      </c>
      <c r="D14" s="395">
        <v>17284.9951</v>
      </c>
      <c r="E14" s="395">
        <v>355.48050000000001</v>
      </c>
      <c r="F14" s="395">
        <v>343.63660000000004</v>
      </c>
      <c r="G14" s="395">
        <v>976.95519999999988</v>
      </c>
      <c r="H14" s="395">
        <v>1044.3095000000008</v>
      </c>
      <c r="I14" s="395">
        <v>663.00960000000009</v>
      </c>
      <c r="J14" s="395">
        <v>0.16810000000000003</v>
      </c>
      <c r="K14" s="607">
        <v>0</v>
      </c>
    </row>
    <row r="15" spans="1:12" s="152" customFormat="1">
      <c r="A15" s="333">
        <v>45292</v>
      </c>
      <c r="B15" s="395">
        <v>21102.576299999993</v>
      </c>
      <c r="C15" s="399">
        <v>100647.21940000002</v>
      </c>
      <c r="D15" s="395">
        <v>20087.830900000001</v>
      </c>
      <c r="E15" s="395">
        <v>2507.8523999999998</v>
      </c>
      <c r="F15" s="395">
        <v>7.4058999999999999</v>
      </c>
      <c r="G15" s="395">
        <v>2007.4702999999997</v>
      </c>
      <c r="H15" s="395">
        <v>1633.0844000000006</v>
      </c>
      <c r="I15" s="395">
        <v>373.94349999999997</v>
      </c>
      <c r="J15" s="395">
        <v>1.4735</v>
      </c>
      <c r="K15" s="607">
        <v>0</v>
      </c>
    </row>
    <row r="16" spans="1:12" s="152" customFormat="1">
      <c r="A16" s="333">
        <v>45323</v>
      </c>
      <c r="B16" s="1413">
        <v>11992.773799999999</v>
      </c>
      <c r="C16" s="1414">
        <v>90241.045400000003</v>
      </c>
      <c r="D16" s="1413">
        <v>12681.176100000004</v>
      </c>
      <c r="E16" s="1413">
        <v>4144.3778000000002</v>
      </c>
      <c r="F16" s="1413">
        <v>216.40960000000004</v>
      </c>
      <c r="G16" s="1413">
        <v>1206.7855999999999</v>
      </c>
      <c r="H16" s="1413">
        <v>1204.7306000000003</v>
      </c>
      <c r="I16" s="1413">
        <v>347.37600000000003</v>
      </c>
      <c r="J16" s="1413">
        <v>2.1012999999999997</v>
      </c>
      <c r="K16" s="1413">
        <v>0</v>
      </c>
    </row>
    <row r="17" spans="1:11" s="152" customFormat="1">
      <c r="A17" s="333">
        <v>45352</v>
      </c>
      <c r="B17" s="334"/>
      <c r="C17" s="334"/>
      <c r="D17" s="334"/>
      <c r="E17" s="334"/>
      <c r="F17" s="335"/>
      <c r="G17" s="335"/>
      <c r="H17" s="336"/>
      <c r="I17" s="336"/>
      <c r="J17" s="607"/>
      <c r="K17" s="607"/>
    </row>
    <row r="18" spans="1:11" s="152" customFormat="1">
      <c r="A18" s="225"/>
      <c r="B18" s="226"/>
      <c r="C18" s="228"/>
      <c r="D18" s="226"/>
      <c r="E18" s="226"/>
      <c r="F18" s="226"/>
      <c r="G18" s="226"/>
      <c r="H18" s="226"/>
      <c r="I18" s="226"/>
      <c r="J18" s="226"/>
      <c r="K18" s="226"/>
    </row>
    <row r="19" spans="1:11" s="152" customFormat="1" ht="15" customHeight="1">
      <c r="A19" s="1624" t="s">
        <v>1309</v>
      </c>
      <c r="B19" s="1624"/>
      <c r="C19" s="1624"/>
      <c r="D19" s="1624"/>
      <c r="E19" s="1624"/>
      <c r="F19" s="1624"/>
      <c r="G19" s="1624"/>
      <c r="H19" s="1624"/>
      <c r="I19" s="1624"/>
      <c r="J19" s="1624"/>
      <c r="K19" s="1624"/>
    </row>
    <row r="20" spans="1:11" s="152" customFormat="1" ht="15" customHeight="1">
      <c r="A20" s="1621" t="s">
        <v>290</v>
      </c>
      <c r="B20" s="1621"/>
      <c r="C20" s="1621"/>
      <c r="D20" s="1621"/>
      <c r="E20" s="1621"/>
      <c r="F20" s="1621"/>
      <c r="G20" s="1621"/>
      <c r="H20" s="1621"/>
      <c r="I20" s="1621"/>
      <c r="J20" s="1621"/>
      <c r="K20" s="1621"/>
    </row>
    <row r="21" spans="1:11">
      <c r="A21" s="152"/>
      <c r="B21" s="166"/>
      <c r="C21" s="166"/>
      <c r="D21" s="166"/>
      <c r="E21" s="166"/>
      <c r="F21" s="166"/>
      <c r="G21" s="166"/>
      <c r="H21" s="166"/>
      <c r="I21" s="166"/>
      <c r="J21" s="166"/>
      <c r="K21" s="166"/>
    </row>
    <row r="22" spans="1:11">
      <c r="B22" s="168"/>
      <c r="C22" s="168"/>
      <c r="D22" s="168"/>
      <c r="E22" s="168"/>
      <c r="F22" s="168"/>
      <c r="G22" s="168"/>
      <c r="H22" s="168"/>
      <c r="I22" s="168"/>
      <c r="J22" s="168"/>
      <c r="K22" s="168"/>
    </row>
    <row r="23" spans="1:11">
      <c r="B23" s="276"/>
      <c r="C23" s="276"/>
      <c r="F23" s="168"/>
      <c r="K23" s="168"/>
    </row>
    <row r="24" spans="1:11">
      <c r="B24" s="276"/>
      <c r="C24" s="276"/>
      <c r="F24" s="168"/>
      <c r="K24" s="168"/>
    </row>
    <row r="25" spans="1:11">
      <c r="B25" s="276"/>
      <c r="C25" s="276"/>
      <c r="F25" s="168"/>
      <c r="K25" s="168"/>
    </row>
    <row r="26" spans="1:11">
      <c r="B26" s="178"/>
      <c r="C26" s="178"/>
      <c r="F26" s="168"/>
      <c r="K26" s="168"/>
    </row>
    <row r="27" spans="1:11">
      <c r="F27" s="168"/>
      <c r="K27" s="168"/>
    </row>
    <row r="28" spans="1:11">
      <c r="F28" s="168"/>
    </row>
  </sheetData>
  <mergeCells count="5">
    <mergeCell ref="A20:K20"/>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82" fitToHeight="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sqref="A1:I1"/>
    </sheetView>
  </sheetViews>
  <sheetFormatPr defaultRowHeight="1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c r="A1" s="1521" t="s">
        <v>118</v>
      </c>
      <c r="B1" s="1521"/>
      <c r="C1" s="1521"/>
      <c r="D1" s="1521"/>
      <c r="E1" s="1521"/>
      <c r="F1" s="1521"/>
      <c r="G1" s="1521"/>
      <c r="H1" s="1521"/>
      <c r="I1" s="1521"/>
      <c r="J1" s="46"/>
      <c r="K1" s="46"/>
      <c r="L1" s="46"/>
    </row>
    <row r="2" spans="1:14">
      <c r="A2" s="1522" t="s">
        <v>119</v>
      </c>
      <c r="B2" s="1525" t="s">
        <v>120</v>
      </c>
      <c r="C2" s="1526"/>
      <c r="D2" s="1526"/>
      <c r="E2" s="1526"/>
      <c r="F2" s="1526"/>
      <c r="G2" s="1526"/>
      <c r="H2" s="1526"/>
      <c r="I2" s="1527"/>
    </row>
    <row r="3" spans="1:14">
      <c r="A3" s="1523"/>
      <c r="B3" s="1525" t="s">
        <v>121</v>
      </c>
      <c r="C3" s="1526"/>
      <c r="D3" s="1526"/>
      <c r="E3" s="1526"/>
      <c r="F3" s="1526"/>
      <c r="G3" s="1527"/>
      <c r="H3" s="1528" t="s">
        <v>98</v>
      </c>
      <c r="I3" s="1529"/>
    </row>
    <row r="4" spans="1:14" ht="30" customHeight="1">
      <c r="A4" s="1523"/>
      <c r="B4" s="1530" t="s">
        <v>122</v>
      </c>
      <c r="C4" s="1531"/>
      <c r="D4" s="1530" t="s">
        <v>123</v>
      </c>
      <c r="E4" s="1531"/>
      <c r="F4" s="1530" t="s">
        <v>124</v>
      </c>
      <c r="G4" s="1531"/>
      <c r="H4" s="1532" t="s">
        <v>125</v>
      </c>
      <c r="I4" s="1532" t="s">
        <v>126</v>
      </c>
    </row>
    <row r="5" spans="1:14" ht="30">
      <c r="A5" s="1524"/>
      <c r="B5" s="47" t="s">
        <v>125</v>
      </c>
      <c r="C5" s="47" t="s">
        <v>126</v>
      </c>
      <c r="D5" s="47" t="s">
        <v>125</v>
      </c>
      <c r="E5" s="47" t="s">
        <v>126</v>
      </c>
      <c r="F5" s="47" t="s">
        <v>125</v>
      </c>
      <c r="G5" s="47" t="s">
        <v>127</v>
      </c>
      <c r="H5" s="1533"/>
      <c r="I5" s="1533"/>
    </row>
    <row r="6" spans="1:14">
      <c r="A6" s="48" t="s">
        <v>73</v>
      </c>
      <c r="B6" s="49">
        <v>80</v>
      </c>
      <c r="C6" s="50">
        <v>35508</v>
      </c>
      <c r="D6" s="49">
        <v>5</v>
      </c>
      <c r="E6" s="50">
        <v>1870</v>
      </c>
      <c r="F6" s="49">
        <v>1</v>
      </c>
      <c r="G6" s="49">
        <v>6</v>
      </c>
      <c r="H6" s="49">
        <v>86</v>
      </c>
      <c r="I6" s="50">
        <v>37384</v>
      </c>
      <c r="K6" s="51"/>
      <c r="L6" s="51"/>
      <c r="M6" s="52"/>
      <c r="N6" s="52"/>
    </row>
    <row r="7" spans="1:14">
      <c r="A7" s="53" t="s">
        <v>74</v>
      </c>
      <c r="B7" s="717">
        <f t="shared" ref="B7:I7" si="0">SUM(B8:B19)</f>
        <v>1</v>
      </c>
      <c r="C7" s="717">
        <f t="shared" si="0"/>
        <v>4.3600000000000003</v>
      </c>
      <c r="D7" s="717">
        <f t="shared" si="0"/>
        <v>1</v>
      </c>
      <c r="E7" s="717">
        <f t="shared" si="0"/>
        <v>3.27</v>
      </c>
      <c r="F7" s="717">
        <f t="shared" si="0"/>
        <v>67</v>
      </c>
      <c r="G7" s="717">
        <f t="shared" si="0"/>
        <v>8866.18</v>
      </c>
      <c r="H7" s="717">
        <f t="shared" si="0"/>
        <v>69</v>
      </c>
      <c r="I7" s="717">
        <f t="shared" si="0"/>
        <v>8873.81</v>
      </c>
      <c r="K7" s="51"/>
      <c r="L7" s="51"/>
      <c r="M7" s="52"/>
      <c r="N7" s="52"/>
    </row>
    <row r="8" spans="1:14">
      <c r="A8" s="54" t="s">
        <v>128</v>
      </c>
      <c r="B8" s="55">
        <v>1</v>
      </c>
      <c r="C8" s="56">
        <v>4.3600000000000003</v>
      </c>
      <c r="D8" s="55">
        <v>0</v>
      </c>
      <c r="E8" s="56">
        <v>0</v>
      </c>
      <c r="F8" s="55">
        <v>4</v>
      </c>
      <c r="G8" s="56">
        <v>7.65</v>
      </c>
      <c r="H8" s="55">
        <f>SUM(B8,D8,F8)</f>
        <v>5</v>
      </c>
      <c r="I8" s="58">
        <f>SUM(C8,E8,G8)</f>
        <v>12.010000000000002</v>
      </c>
      <c r="K8" s="51"/>
      <c r="L8" s="51"/>
      <c r="M8" s="52"/>
      <c r="N8" s="52"/>
    </row>
    <row r="9" spans="1:14">
      <c r="A9" s="54" t="s">
        <v>129</v>
      </c>
      <c r="B9" s="57">
        <v>0</v>
      </c>
      <c r="C9" s="58">
        <v>0</v>
      </c>
      <c r="D9" s="57">
        <v>1</v>
      </c>
      <c r="E9" s="58">
        <v>3.27</v>
      </c>
      <c r="F9" s="57">
        <v>8</v>
      </c>
      <c r="G9" s="58">
        <v>1598.22</v>
      </c>
      <c r="H9" s="55">
        <f t="shared" ref="H9:H12" si="1">SUM(B9,D9,F9)</f>
        <v>9</v>
      </c>
      <c r="I9" s="58">
        <f t="shared" ref="I9:I12" si="2">SUM(C9,E9,G9)</f>
        <v>1601.49</v>
      </c>
      <c r="K9" s="51"/>
      <c r="L9" s="51"/>
      <c r="M9" s="52"/>
      <c r="N9" s="52"/>
    </row>
    <row r="10" spans="1:14">
      <c r="A10" s="54" t="s">
        <v>211</v>
      </c>
      <c r="B10" s="57">
        <v>0</v>
      </c>
      <c r="C10" s="58">
        <v>0</v>
      </c>
      <c r="D10" s="57">
        <v>0</v>
      </c>
      <c r="E10" s="58">
        <v>0</v>
      </c>
      <c r="F10" s="57">
        <v>8</v>
      </c>
      <c r="G10" s="58">
        <v>51.89</v>
      </c>
      <c r="H10" s="55">
        <f t="shared" si="1"/>
        <v>8</v>
      </c>
      <c r="I10" s="58">
        <f t="shared" si="2"/>
        <v>51.89</v>
      </c>
      <c r="K10" s="51"/>
      <c r="L10" s="51"/>
      <c r="M10" s="52"/>
      <c r="N10" s="52"/>
    </row>
    <row r="11" spans="1:14">
      <c r="A11" s="54" t="s">
        <v>212</v>
      </c>
      <c r="B11" s="57">
        <v>0</v>
      </c>
      <c r="C11" s="58">
        <v>0</v>
      </c>
      <c r="D11" s="57">
        <v>0</v>
      </c>
      <c r="E11" s="58">
        <v>0</v>
      </c>
      <c r="F11" s="57">
        <v>7</v>
      </c>
      <c r="G11" s="58">
        <v>15.16</v>
      </c>
      <c r="H11" s="55">
        <f t="shared" si="1"/>
        <v>7</v>
      </c>
      <c r="I11" s="58">
        <f t="shared" si="2"/>
        <v>15.16</v>
      </c>
      <c r="K11" s="51"/>
      <c r="L11" s="51"/>
      <c r="M11" s="52"/>
      <c r="N11" s="52"/>
    </row>
    <row r="12" spans="1:14">
      <c r="A12" s="54" t="s">
        <v>1185</v>
      </c>
      <c r="B12" s="57">
        <v>0</v>
      </c>
      <c r="C12" s="58">
        <v>0</v>
      </c>
      <c r="D12" s="57">
        <v>0</v>
      </c>
      <c r="E12" s="58">
        <v>0</v>
      </c>
      <c r="F12" s="332">
        <v>6</v>
      </c>
      <c r="G12" s="58">
        <v>1672.46</v>
      </c>
      <c r="H12" s="55">
        <f t="shared" si="1"/>
        <v>6</v>
      </c>
      <c r="I12" s="58">
        <f t="shared" si="2"/>
        <v>1672.46</v>
      </c>
      <c r="K12" s="51"/>
      <c r="L12" s="51"/>
      <c r="M12" s="52"/>
      <c r="N12" s="52"/>
    </row>
    <row r="13" spans="1:14">
      <c r="A13" s="54" t="s">
        <v>1195</v>
      </c>
      <c r="B13" s="57">
        <v>0</v>
      </c>
      <c r="C13" s="58">
        <v>0</v>
      </c>
      <c r="D13" s="57">
        <v>0</v>
      </c>
      <c r="E13" s="58">
        <v>0</v>
      </c>
      <c r="F13" s="332">
        <v>8</v>
      </c>
      <c r="G13" s="58">
        <v>904.91</v>
      </c>
      <c r="H13" s="55">
        <f>SUM(B13,D13,F13)</f>
        <v>8</v>
      </c>
      <c r="I13" s="58">
        <f>SUM(C13,E13,G13)</f>
        <v>904.91</v>
      </c>
      <c r="K13" s="51"/>
      <c r="L13" s="51"/>
      <c r="M13" s="52"/>
      <c r="N13" s="52"/>
    </row>
    <row r="14" spans="1:14">
      <c r="A14" s="54" t="s">
        <v>1199</v>
      </c>
      <c r="B14" s="57">
        <v>0</v>
      </c>
      <c r="C14" s="58">
        <v>0</v>
      </c>
      <c r="D14" s="57">
        <v>0</v>
      </c>
      <c r="E14" s="58">
        <v>0</v>
      </c>
      <c r="F14" s="332">
        <v>4</v>
      </c>
      <c r="G14" s="58">
        <v>7.06</v>
      </c>
      <c r="H14" s="55">
        <f t="shared" ref="H14" si="3">SUM(B14,D14,F14)</f>
        <v>4</v>
      </c>
      <c r="I14" s="58">
        <f t="shared" ref="I14" si="4">SUM(C14,E14,G14)</f>
        <v>7.06</v>
      </c>
      <c r="K14" s="51"/>
      <c r="L14" s="51"/>
      <c r="M14" s="52"/>
      <c r="N14" s="52"/>
    </row>
    <row r="15" spans="1:14">
      <c r="A15" s="333">
        <v>45231</v>
      </c>
      <c r="B15" s="57">
        <v>0</v>
      </c>
      <c r="C15" s="58">
        <v>0</v>
      </c>
      <c r="D15" s="57">
        <v>0</v>
      </c>
      <c r="E15" s="58">
        <v>0</v>
      </c>
      <c r="F15" s="332">
        <v>4</v>
      </c>
      <c r="G15" s="58">
        <v>3283.93</v>
      </c>
      <c r="H15" s="55">
        <f t="shared" ref="H15:H16" si="5">SUM(B15,D15,F15)</f>
        <v>4</v>
      </c>
      <c r="I15" s="58">
        <f t="shared" ref="I15:I16" si="6">SUM(C15,E15,G15)</f>
        <v>3283.93</v>
      </c>
      <c r="K15" s="51"/>
      <c r="L15" s="51"/>
      <c r="M15" s="52"/>
      <c r="N15" s="52"/>
    </row>
    <row r="16" spans="1:14">
      <c r="A16" s="333">
        <v>45261</v>
      </c>
      <c r="B16" s="671">
        <v>0</v>
      </c>
      <c r="C16" s="671">
        <v>0</v>
      </c>
      <c r="D16" s="671">
        <v>0</v>
      </c>
      <c r="E16" s="671">
        <v>0</v>
      </c>
      <c r="F16" s="671">
        <v>3</v>
      </c>
      <c r="G16" s="58">
        <v>3.87</v>
      </c>
      <c r="H16" s="55">
        <f t="shared" si="5"/>
        <v>3</v>
      </c>
      <c r="I16" s="58">
        <f t="shared" si="6"/>
        <v>3.87</v>
      </c>
      <c r="K16" s="51"/>
      <c r="L16" s="51"/>
      <c r="M16" s="52"/>
      <c r="N16" s="52"/>
    </row>
    <row r="17" spans="1:14">
      <c r="A17" s="333">
        <v>45292</v>
      </c>
      <c r="B17" s="671">
        <v>0</v>
      </c>
      <c r="C17" s="671">
        <v>0</v>
      </c>
      <c r="D17" s="671">
        <v>0</v>
      </c>
      <c r="E17" s="671">
        <v>0</v>
      </c>
      <c r="F17" s="671">
        <v>6</v>
      </c>
      <c r="G17" s="58">
        <v>794.02</v>
      </c>
      <c r="H17" s="55">
        <f t="shared" ref="H17" si="7">SUM(B17,D17,F17)</f>
        <v>6</v>
      </c>
      <c r="I17" s="58">
        <f t="shared" ref="I17" si="8">SUM(C17,E17,G17)</f>
        <v>794.02</v>
      </c>
      <c r="K17" s="51"/>
      <c r="L17" s="51"/>
      <c r="M17" s="52"/>
      <c r="N17" s="52"/>
    </row>
    <row r="18" spans="1:14">
      <c r="A18" s="333">
        <v>45323</v>
      </c>
      <c r="B18" s="671">
        <v>0</v>
      </c>
      <c r="C18" s="671">
        <v>0</v>
      </c>
      <c r="D18" s="671">
        <v>0</v>
      </c>
      <c r="E18" s="671">
        <v>0</v>
      </c>
      <c r="F18" s="671">
        <v>9</v>
      </c>
      <c r="G18" s="58">
        <v>527.01</v>
      </c>
      <c r="H18" s="55">
        <f t="shared" ref="H18" si="9">SUM(B18,D18,F18)</f>
        <v>9</v>
      </c>
      <c r="I18" s="58">
        <f t="shared" ref="I18" si="10">SUM(C18,E18,G18)</f>
        <v>527.01</v>
      </c>
      <c r="K18" s="51"/>
      <c r="L18" s="51"/>
      <c r="M18" s="52"/>
      <c r="N18" s="52"/>
    </row>
    <row r="19" spans="1:14">
      <c r="A19" s="333">
        <v>45352</v>
      </c>
      <c r="B19" s="57"/>
      <c r="C19" s="58"/>
      <c r="D19" s="57"/>
      <c r="E19" s="58"/>
      <c r="F19" s="332"/>
      <c r="G19" s="332"/>
      <c r="H19" s="55"/>
      <c r="I19" s="58"/>
      <c r="K19" s="51"/>
      <c r="L19" s="51"/>
      <c r="M19" s="52"/>
      <c r="N19" s="52"/>
    </row>
    <row r="20" spans="1:14">
      <c r="A20" s="1520" t="s">
        <v>132</v>
      </c>
      <c r="B20" s="1520"/>
      <c r="C20" s="1520"/>
      <c r="D20" s="1520"/>
      <c r="E20" s="1520"/>
      <c r="F20" s="1520"/>
      <c r="G20" s="1520"/>
      <c r="H20" s="59"/>
      <c r="I20" s="60"/>
      <c r="K20" s="51"/>
      <c r="L20" s="51"/>
      <c r="M20" s="52"/>
      <c r="N20" s="52"/>
    </row>
    <row r="21" spans="1:14">
      <c r="A21" s="1520" t="s">
        <v>133</v>
      </c>
      <c r="B21" s="1520"/>
      <c r="C21" s="1520"/>
      <c r="D21" s="61"/>
      <c r="E21" s="62"/>
      <c r="F21" s="59"/>
      <c r="G21" s="62"/>
      <c r="H21" s="59"/>
      <c r="I21" s="60"/>
      <c r="K21" s="51"/>
      <c r="L21" s="51"/>
      <c r="M21" s="52"/>
      <c r="N21" s="52"/>
    </row>
    <row r="22" spans="1:14">
      <c r="A22" s="695" t="s">
        <v>1368</v>
      </c>
      <c r="B22" s="695"/>
      <c r="C22" s="694"/>
      <c r="D22" s="63"/>
      <c r="E22" s="63"/>
      <c r="F22" s="63"/>
      <c r="G22" s="63"/>
      <c r="H22" s="59"/>
      <c r="I22" s="60"/>
      <c r="K22" s="51"/>
      <c r="L22" s="51"/>
      <c r="M22" s="52"/>
      <c r="N22" s="52"/>
    </row>
    <row r="23" spans="1:14">
      <c r="A23" s="63" t="s">
        <v>135</v>
      </c>
      <c r="B23" s="63"/>
      <c r="C23" s="63"/>
      <c r="D23" s="63"/>
      <c r="E23" s="63"/>
      <c r="F23" s="63"/>
      <c r="G23" s="63"/>
      <c r="H23" s="59"/>
      <c r="I23" s="60"/>
      <c r="K23" s="51"/>
      <c r="L23" s="51"/>
      <c r="M23" s="52"/>
      <c r="N23" s="52"/>
    </row>
    <row r="24" spans="1:14">
      <c r="A24" s="64"/>
      <c r="B24" s="59"/>
      <c r="C24" s="65"/>
      <c r="D24" s="59"/>
      <c r="E24" s="59"/>
      <c r="F24" s="59"/>
      <c r="G24" s="59"/>
      <c r="H24" s="59"/>
      <c r="I24" s="65"/>
      <c r="J24" s="66"/>
      <c r="K24" s="51"/>
      <c r="L24" s="51"/>
      <c r="M24" s="52"/>
      <c r="N24" s="52"/>
    </row>
    <row r="25" spans="1:14">
      <c r="A25" s="64"/>
      <c r="B25" s="59"/>
      <c r="C25" s="65"/>
      <c r="D25" s="59"/>
      <c r="E25" s="59"/>
      <c r="F25" s="59"/>
      <c r="G25" s="59"/>
      <c r="H25" s="59"/>
      <c r="I25" s="65"/>
      <c r="J25" s="66"/>
      <c r="K25" s="51"/>
      <c r="L25" s="51"/>
      <c r="M25" s="52"/>
      <c r="N25" s="52"/>
    </row>
    <row r="26" spans="1:14">
      <c r="A26" s="64"/>
      <c r="B26" s="67"/>
      <c r="C26" s="68"/>
      <c r="D26" s="67"/>
      <c r="E26" s="68"/>
      <c r="F26" s="67"/>
      <c r="G26" s="67"/>
      <c r="H26" s="67"/>
      <c r="I26" s="68"/>
      <c r="J26" s="34"/>
      <c r="K26" s="51"/>
      <c r="L26" s="51"/>
      <c r="M26" s="69"/>
      <c r="N26" s="69"/>
    </row>
    <row r="27" spans="1:14">
      <c r="A27" s="70"/>
      <c r="B27" s="71"/>
      <c r="C27" s="71"/>
      <c r="D27" s="71"/>
      <c r="E27" s="71"/>
      <c r="F27" s="71"/>
      <c r="G27" s="71"/>
      <c r="H27" s="71"/>
      <c r="I27" s="71"/>
    </row>
    <row r="28" spans="1:14">
      <c r="A28" s="70"/>
      <c r="B28" s="71"/>
      <c r="C28" s="71"/>
      <c r="D28" s="71"/>
      <c r="E28" s="71"/>
      <c r="F28" s="71"/>
      <c r="G28" s="71"/>
      <c r="H28" s="71"/>
      <c r="I28" s="71"/>
    </row>
    <row r="29" spans="1:14">
      <c r="A29" s="72"/>
      <c r="B29" s="71"/>
      <c r="C29" s="71"/>
      <c r="D29" s="71"/>
      <c r="E29" s="71"/>
      <c r="F29" s="71"/>
      <c r="G29" s="71"/>
      <c r="H29" s="71"/>
      <c r="I29" s="71"/>
    </row>
    <row r="30" spans="1:14">
      <c r="A30" s="72"/>
      <c r="B30" s="71"/>
      <c r="C30" s="71"/>
      <c r="D30" s="71"/>
      <c r="E30" s="71"/>
      <c r="F30" s="71"/>
      <c r="G30" s="71"/>
      <c r="H30" s="71"/>
      <c r="I30" s="71"/>
    </row>
    <row r="31" spans="1:14">
      <c r="H31" s="63"/>
      <c r="I31" s="63"/>
    </row>
    <row r="32" spans="1:14">
      <c r="H32" s="63"/>
      <c r="I32" s="63"/>
    </row>
    <row r="33" spans="2:9">
      <c r="H33" s="73"/>
      <c r="I33" s="73"/>
    </row>
    <row r="34" spans="2:9">
      <c r="H34" s="74"/>
      <c r="I34" s="74"/>
    </row>
    <row r="36" spans="2:9">
      <c r="B36" s="52"/>
      <c r="C36" s="52"/>
      <c r="D36" s="52"/>
      <c r="E36" s="52"/>
      <c r="F36" s="52"/>
      <c r="G36" s="52"/>
      <c r="H36" s="52"/>
      <c r="I36" s="52"/>
    </row>
  </sheetData>
  <mergeCells count="12">
    <mergeCell ref="A20:G20"/>
    <mergeCell ref="A21:C21"/>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Normal="100" workbookViewId="0">
      <selection activeCell="A19" sqref="A19:K21"/>
    </sheetView>
  </sheetViews>
  <sheetFormatPr defaultColWidth="9.140625" defaultRowHeight="15"/>
  <cols>
    <col min="1" max="1" width="12.42578125" style="151" bestFit="1" customWidth="1"/>
    <col min="2" max="2" width="12.42578125" style="151" customWidth="1"/>
    <col min="3" max="6" width="12.42578125" style="151" bestFit="1" customWidth="1"/>
    <col min="7" max="7" width="12.42578125" style="151" customWidth="1"/>
    <col min="8" max="10" width="12.140625" style="151" bestFit="1" customWidth="1"/>
    <col min="11" max="11" width="12.42578125" style="151" bestFit="1" customWidth="1"/>
    <col min="12" max="13" width="9.140625" style="151"/>
    <col min="14" max="14" width="10.5703125" style="151" bestFit="1" customWidth="1"/>
    <col min="15" max="15" width="10.28515625" style="151" bestFit="1" customWidth="1"/>
    <col min="16" max="16384" width="9.140625" style="151"/>
  </cols>
  <sheetData>
    <row r="1" spans="1:15" ht="17.25" customHeight="1">
      <c r="A1" s="584" t="s">
        <v>629</v>
      </c>
      <c r="B1" s="642"/>
      <c r="C1" s="642"/>
      <c r="D1" s="642"/>
      <c r="E1" s="642"/>
      <c r="F1" s="642"/>
      <c r="G1" s="642"/>
      <c r="H1" s="642"/>
      <c r="I1" s="642"/>
      <c r="J1" s="642"/>
      <c r="K1" s="642"/>
    </row>
    <row r="2" spans="1:15" s="152" customFormat="1" ht="18" customHeight="1">
      <c r="A2" s="1713" t="s">
        <v>198</v>
      </c>
      <c r="B2" s="1715" t="s">
        <v>592</v>
      </c>
      <c r="C2" s="1716"/>
      <c r="D2" s="1716"/>
      <c r="E2" s="1716"/>
      <c r="F2" s="1717"/>
      <c r="G2" s="1718" t="s">
        <v>599</v>
      </c>
      <c r="H2" s="1719"/>
      <c r="I2" s="1719"/>
      <c r="J2" s="1719"/>
      <c r="K2" s="1720"/>
    </row>
    <row r="3" spans="1:15" s="152" customFormat="1" ht="18" customHeight="1">
      <c r="A3" s="1714"/>
      <c r="B3" s="464" t="s">
        <v>624</v>
      </c>
      <c r="C3" s="802" t="s">
        <v>625</v>
      </c>
      <c r="D3" s="803" t="s">
        <v>630</v>
      </c>
      <c r="E3" s="803" t="s">
        <v>627</v>
      </c>
      <c r="F3" s="803" t="s">
        <v>628</v>
      </c>
      <c r="G3" s="803" t="s">
        <v>624</v>
      </c>
      <c r="H3" s="803" t="s">
        <v>625</v>
      </c>
      <c r="I3" s="803" t="s">
        <v>626</v>
      </c>
      <c r="J3" s="803" t="s">
        <v>627</v>
      </c>
      <c r="K3" s="803" t="s">
        <v>628</v>
      </c>
    </row>
    <row r="4" spans="1:15" s="158" customFormat="1" ht="16.5" customHeight="1">
      <c r="A4" s="735" t="s">
        <v>73</v>
      </c>
      <c r="B4" s="804">
        <v>1054241.7485113968</v>
      </c>
      <c r="C4" s="805">
        <v>6581186.625091644</v>
      </c>
      <c r="D4" s="805">
        <v>1920327.3123765818</v>
      </c>
      <c r="E4" s="805">
        <v>321396.91384221567</v>
      </c>
      <c r="F4" s="805">
        <v>238572.81099075056</v>
      </c>
      <c r="G4" s="442">
        <v>20075886.957713</v>
      </c>
      <c r="H4" s="805">
        <v>7096309.7058176082</v>
      </c>
      <c r="I4" s="805">
        <v>785977.61403650022</v>
      </c>
      <c r="J4" s="805">
        <v>12795.706366499999</v>
      </c>
      <c r="K4" s="805">
        <v>177.26901401449999</v>
      </c>
    </row>
    <row r="5" spans="1:15" s="158" customFormat="1" ht="16.5" customHeight="1">
      <c r="A5" s="408" t="s">
        <v>74</v>
      </c>
      <c r="B5" s="750">
        <f t="shared" ref="B5:K5" si="0">SUM(B6:B17)</f>
        <v>569739.91454050003</v>
      </c>
      <c r="C5" s="750">
        <f t="shared" si="0"/>
        <v>4312954.5367217269</v>
      </c>
      <c r="D5" s="750">
        <f t="shared" si="0"/>
        <v>1374566.887524537</v>
      </c>
      <c r="E5" s="750">
        <f t="shared" si="0"/>
        <v>191466.59900562835</v>
      </c>
      <c r="F5" s="750">
        <f t="shared" si="0"/>
        <v>158199.84359181003</v>
      </c>
      <c r="G5" s="750">
        <f t="shared" si="0"/>
        <v>17828443.993465498</v>
      </c>
      <c r="H5" s="750">
        <f t="shared" si="0"/>
        <v>6581045.6441037506</v>
      </c>
      <c r="I5" s="750">
        <f t="shared" si="0"/>
        <v>1209861.8078370001</v>
      </c>
      <c r="J5" s="750">
        <f t="shared" si="0"/>
        <v>105709.19337325</v>
      </c>
      <c r="K5" s="750">
        <f t="shared" si="0"/>
        <v>3918.4446347499993</v>
      </c>
      <c r="M5" s="277"/>
      <c r="N5" s="277"/>
      <c r="O5" s="278"/>
    </row>
    <row r="6" spans="1:15" s="152" customFormat="1" ht="16.5" customHeight="1">
      <c r="A6" s="333">
        <v>45017</v>
      </c>
      <c r="B6" s="444">
        <v>55296.619461250011</v>
      </c>
      <c r="C6" s="444">
        <v>348179.20210746356</v>
      </c>
      <c r="D6" s="444">
        <v>121615.48361936602</v>
      </c>
      <c r="E6" s="444">
        <v>12759.052573195706</v>
      </c>
      <c r="F6" s="444">
        <v>11612.831908250002</v>
      </c>
      <c r="G6" s="444">
        <v>1592321.0265719986</v>
      </c>
      <c r="H6" s="445">
        <v>503091.52057824994</v>
      </c>
      <c r="I6" s="444">
        <v>86185.074666</v>
      </c>
      <c r="J6" s="444">
        <v>4368.9825930000006</v>
      </c>
      <c r="K6" s="398">
        <v>11.932354999999999</v>
      </c>
      <c r="L6" s="166"/>
      <c r="M6" s="277"/>
      <c r="N6" s="277"/>
      <c r="O6" s="278"/>
    </row>
    <row r="7" spans="1:15" s="152" customFormat="1" ht="16.5" customHeight="1">
      <c r="A7" s="333">
        <v>45047</v>
      </c>
      <c r="B7" s="444">
        <v>57057</v>
      </c>
      <c r="C7" s="444">
        <v>398725</v>
      </c>
      <c r="D7" s="444">
        <v>126809</v>
      </c>
      <c r="E7" s="444">
        <v>16879</v>
      </c>
      <c r="F7" s="444">
        <v>13002</v>
      </c>
      <c r="G7" s="444">
        <v>1960185</v>
      </c>
      <c r="H7" s="445">
        <v>500989</v>
      </c>
      <c r="I7" s="444">
        <v>105735</v>
      </c>
      <c r="J7" s="444">
        <v>4674</v>
      </c>
      <c r="K7" s="398">
        <v>24.93</v>
      </c>
      <c r="L7" s="166"/>
      <c r="M7" s="277"/>
      <c r="N7" s="277"/>
      <c r="O7" s="278"/>
    </row>
    <row r="8" spans="1:15" s="152" customFormat="1" ht="16.5" customHeight="1">
      <c r="A8" s="333">
        <v>45078</v>
      </c>
      <c r="B8" s="444">
        <v>64123.405666249964</v>
      </c>
      <c r="C8" s="444">
        <v>420984.53501403937</v>
      </c>
      <c r="D8" s="444">
        <v>113742.1227116006</v>
      </c>
      <c r="E8" s="444">
        <v>15537.4654181694</v>
      </c>
      <c r="F8" s="444">
        <v>12910.82928575</v>
      </c>
      <c r="G8" s="444">
        <v>1938978.3306249997</v>
      </c>
      <c r="H8" s="445">
        <v>597839.39778774988</v>
      </c>
      <c r="I8" s="444">
        <v>98199.374807500004</v>
      </c>
      <c r="J8" s="444">
        <v>3217.0218824999997</v>
      </c>
      <c r="K8" s="398">
        <v>42.80321575</v>
      </c>
      <c r="L8" s="166"/>
      <c r="M8" s="277"/>
      <c r="N8" s="277"/>
      <c r="O8" s="278"/>
    </row>
    <row r="9" spans="1:15" s="152" customFormat="1" ht="16.5" customHeight="1">
      <c r="A9" s="333">
        <v>45108</v>
      </c>
      <c r="B9" s="444">
        <v>57943.439457000015</v>
      </c>
      <c r="C9" s="444">
        <v>433830.13917816925</v>
      </c>
      <c r="D9" s="444">
        <v>132395.20692391394</v>
      </c>
      <c r="E9" s="444">
        <v>18176.960113010402</v>
      </c>
      <c r="F9" s="444">
        <v>18297.557859499993</v>
      </c>
      <c r="G9" s="444">
        <v>1945948.8135449998</v>
      </c>
      <c r="H9" s="445">
        <v>846449.64599225007</v>
      </c>
      <c r="I9" s="444">
        <v>102924.73545275</v>
      </c>
      <c r="J9" s="444">
        <v>2420.5227544999998</v>
      </c>
      <c r="K9" s="398">
        <v>25.150096250000001</v>
      </c>
      <c r="L9" s="166"/>
      <c r="M9" s="277"/>
      <c r="N9" s="277"/>
      <c r="O9" s="278"/>
    </row>
    <row r="10" spans="1:15" s="152" customFormat="1" ht="16.5" customHeight="1">
      <c r="A10" s="333">
        <v>45139</v>
      </c>
      <c r="B10" s="444">
        <v>53102.070231749982</v>
      </c>
      <c r="C10" s="444">
        <v>435448.72277450375</v>
      </c>
      <c r="D10" s="444">
        <v>119035.99733596139</v>
      </c>
      <c r="E10" s="444">
        <v>20735.352781082926</v>
      </c>
      <c r="F10" s="444">
        <v>21345.042845000011</v>
      </c>
      <c r="G10" s="444">
        <v>1827640.9654650004</v>
      </c>
      <c r="H10" s="445">
        <v>665239.66758200002</v>
      </c>
      <c r="I10" s="444">
        <v>104570.19102674999</v>
      </c>
      <c r="J10" s="444">
        <v>3752.8312232499998</v>
      </c>
      <c r="K10" s="398">
        <v>48.844378750000004</v>
      </c>
      <c r="L10" s="166"/>
      <c r="M10" s="277"/>
      <c r="N10" s="277"/>
      <c r="O10" s="278"/>
    </row>
    <row r="11" spans="1:15" s="152" customFormat="1">
      <c r="A11" s="333">
        <v>45170</v>
      </c>
      <c r="B11" s="444">
        <v>64616.915826000033</v>
      </c>
      <c r="C11" s="444">
        <v>434517.04521150014</v>
      </c>
      <c r="D11" s="444">
        <v>137145.36023798768</v>
      </c>
      <c r="E11" s="444">
        <v>19074.067337366818</v>
      </c>
      <c r="F11" s="444">
        <v>17725.482837750016</v>
      </c>
      <c r="G11" s="444">
        <v>1843774.9738202507</v>
      </c>
      <c r="H11" s="445">
        <v>630309.82183150004</v>
      </c>
      <c r="I11" s="444">
        <v>97442.671916749998</v>
      </c>
      <c r="J11" s="444">
        <v>3405.2336852500002</v>
      </c>
      <c r="K11" s="398">
        <v>116.06683700000002</v>
      </c>
      <c r="L11" s="166"/>
      <c r="M11" s="277"/>
      <c r="N11" s="277"/>
      <c r="O11" s="278"/>
    </row>
    <row r="12" spans="1:15" s="152" customFormat="1">
      <c r="A12" s="333">
        <v>45200</v>
      </c>
      <c r="B12" s="444">
        <v>34975.617769499986</v>
      </c>
      <c r="C12" s="444">
        <v>364386.5724803622</v>
      </c>
      <c r="D12" s="444">
        <v>149529.6702027127</v>
      </c>
      <c r="E12" s="444">
        <v>15820.032274653149</v>
      </c>
      <c r="F12" s="444">
        <v>8277.6895815600001</v>
      </c>
      <c r="G12" s="444">
        <v>1019432.2985902496</v>
      </c>
      <c r="H12" s="445">
        <v>562124.56643549993</v>
      </c>
      <c r="I12" s="444">
        <v>106049.22088175001</v>
      </c>
      <c r="J12" s="444">
        <v>9465.5197645000007</v>
      </c>
      <c r="K12" s="398">
        <v>6.8923237499999992</v>
      </c>
      <c r="L12" s="166"/>
      <c r="M12" s="277"/>
      <c r="N12" s="277"/>
      <c r="O12" s="278"/>
    </row>
    <row r="13" spans="1:15" s="152" customFormat="1">
      <c r="A13" s="333">
        <v>45231</v>
      </c>
      <c r="B13" s="444">
        <v>42949.257552749994</v>
      </c>
      <c r="C13" s="444">
        <v>367481.81947870663</v>
      </c>
      <c r="D13" s="444">
        <v>137576.29958822834</v>
      </c>
      <c r="E13" s="444">
        <v>16576.746323917658</v>
      </c>
      <c r="F13" s="444">
        <v>8986.6383264999949</v>
      </c>
      <c r="G13" s="444">
        <v>1260117.8552735001</v>
      </c>
      <c r="H13" s="445">
        <v>455002.67382249993</v>
      </c>
      <c r="I13" s="444">
        <v>109684.9719115</v>
      </c>
      <c r="J13" s="444">
        <v>14480.940780000003</v>
      </c>
      <c r="K13" s="398">
        <v>33.428719750000006</v>
      </c>
    </row>
    <row r="14" spans="1:15" s="152" customFormat="1">
      <c r="A14" s="333">
        <v>45261</v>
      </c>
      <c r="B14" s="444">
        <v>65460.593448999978</v>
      </c>
      <c r="C14" s="444">
        <v>375771.49682433723</v>
      </c>
      <c r="D14" s="444">
        <v>135280.80482202026</v>
      </c>
      <c r="E14" s="444">
        <v>20100.804798951511</v>
      </c>
      <c r="F14" s="444">
        <v>14319.679628250004</v>
      </c>
      <c r="G14" s="444">
        <v>1446970.9463192504</v>
      </c>
      <c r="H14" s="445">
        <v>593795.39866599999</v>
      </c>
      <c r="I14" s="444">
        <v>127457.92163874999</v>
      </c>
      <c r="J14" s="444">
        <v>17369.532648250002</v>
      </c>
      <c r="K14" s="398">
        <v>491.72933950000004</v>
      </c>
    </row>
    <row r="15" spans="1:15" s="152" customFormat="1">
      <c r="A15" s="333">
        <v>45292</v>
      </c>
      <c r="B15" s="444">
        <v>42422.180023750007</v>
      </c>
      <c r="C15" s="444">
        <v>423077.94691585097</v>
      </c>
      <c r="D15" s="444">
        <v>107562.8179043686</v>
      </c>
      <c r="E15" s="444">
        <v>18339.341100587997</v>
      </c>
      <c r="F15" s="444">
        <v>21404.135447999986</v>
      </c>
      <c r="G15" s="444">
        <v>1773122.4437947497</v>
      </c>
      <c r="H15" s="445">
        <v>621621.44773725001</v>
      </c>
      <c r="I15" s="444">
        <v>131401.79547374998</v>
      </c>
      <c r="J15" s="444">
        <v>16565.231494750002</v>
      </c>
      <c r="K15" s="398">
        <v>440.15927925000005</v>
      </c>
    </row>
    <row r="16" spans="1:15" s="152" customFormat="1">
      <c r="A16" s="333">
        <v>45323</v>
      </c>
      <c r="B16" s="1416">
        <v>31792.815103250006</v>
      </c>
      <c r="C16" s="1416">
        <v>310552.05673679395</v>
      </c>
      <c r="D16" s="1416">
        <v>93874.124178377475</v>
      </c>
      <c r="E16" s="1416">
        <v>17467.776284692773</v>
      </c>
      <c r="F16" s="1416">
        <v>10317.955871250006</v>
      </c>
      <c r="G16" s="1416">
        <v>1219951.3394604994</v>
      </c>
      <c r="H16" s="1417">
        <v>604582.50367074995</v>
      </c>
      <c r="I16" s="1416">
        <v>140210.85006150001</v>
      </c>
      <c r="J16" s="1416">
        <v>25989.376547249998</v>
      </c>
      <c r="K16" s="1415">
        <v>2676.5080897499993</v>
      </c>
    </row>
    <row r="17" spans="1:15" s="152" customFormat="1">
      <c r="A17" s="333">
        <v>45352</v>
      </c>
      <c r="B17" s="334"/>
      <c r="C17" s="334"/>
      <c r="D17" s="334"/>
      <c r="E17" s="334"/>
      <c r="F17" s="335"/>
      <c r="G17" s="335"/>
      <c r="H17" s="336"/>
      <c r="I17" s="336"/>
      <c r="J17" s="607"/>
      <c r="K17" s="607"/>
    </row>
    <row r="18" spans="1:15" s="152" customFormat="1">
      <c r="L18" s="166"/>
      <c r="M18" s="277"/>
      <c r="N18" s="277"/>
      <c r="O18" s="278"/>
    </row>
    <row r="19" spans="1:15" s="152" customFormat="1" ht="15" customHeight="1">
      <c r="A19" s="1721" t="s">
        <v>631</v>
      </c>
      <c r="B19" s="1721"/>
      <c r="C19" s="1721"/>
      <c r="D19" s="1721"/>
      <c r="E19" s="1721"/>
      <c r="F19" s="1721"/>
      <c r="G19" s="1721"/>
      <c r="H19" s="1721"/>
      <c r="I19" s="1721"/>
      <c r="J19" s="1721"/>
      <c r="K19" s="1721"/>
      <c r="L19" s="166"/>
    </row>
    <row r="20" spans="1:15" s="152" customFormat="1">
      <c r="A20" s="1418" t="s">
        <v>1309</v>
      </c>
      <c r="B20" s="1418"/>
      <c r="C20" s="1418"/>
      <c r="D20" s="1418"/>
      <c r="E20" s="1418"/>
      <c r="F20" s="1418"/>
      <c r="G20" s="1418"/>
      <c r="H20" s="1418"/>
      <c r="I20" s="1418"/>
      <c r="J20" s="1418"/>
      <c r="K20" s="1418"/>
    </row>
    <row r="21" spans="1:15" s="152" customFormat="1">
      <c r="A21" s="1418" t="s">
        <v>342</v>
      </c>
      <c r="B21" s="1418"/>
      <c r="C21" s="1418"/>
      <c r="D21" s="1418"/>
      <c r="E21" s="1418"/>
      <c r="F21" s="1418"/>
      <c r="G21" s="1418"/>
      <c r="H21" s="1418"/>
      <c r="I21" s="1418"/>
      <c r="J21" s="1418"/>
      <c r="K21" s="1418"/>
    </row>
    <row r="22" spans="1:15" s="152" customFormat="1">
      <c r="B22" s="278"/>
      <c r="C22" s="278"/>
      <c r="D22" s="278"/>
      <c r="E22" s="278"/>
      <c r="F22" s="278"/>
      <c r="G22" s="278"/>
      <c r="H22" s="278"/>
      <c r="J22" s="278"/>
      <c r="K22" s="278"/>
    </row>
    <row r="23" spans="1:15">
      <c r="F23" s="178"/>
      <c r="K23" s="178"/>
    </row>
    <row r="24" spans="1:15">
      <c r="F24" s="178"/>
      <c r="K24" s="178"/>
    </row>
    <row r="25" spans="1:15">
      <c r="F25" s="178"/>
      <c r="K25" s="178"/>
    </row>
    <row r="26" spans="1:15">
      <c r="F26" s="178"/>
      <c r="K26" s="178"/>
    </row>
    <row r="27" spans="1:15">
      <c r="E27" s="178"/>
      <c r="F27" s="178"/>
      <c r="K27" s="178"/>
    </row>
    <row r="28" spans="1:15">
      <c r="F28" s="178"/>
    </row>
  </sheetData>
  <mergeCells count="4">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A19" sqref="A19:K19"/>
    </sheetView>
  </sheetViews>
  <sheetFormatPr defaultColWidth="9.140625" defaultRowHeight="15"/>
  <cols>
    <col min="1" max="1" width="12.140625" style="151" bestFit="1" customWidth="1"/>
    <col min="2" max="2" width="12.140625" style="151" customWidth="1"/>
    <col min="3" max="6" width="12.140625" style="151" bestFit="1" customWidth="1"/>
    <col min="7" max="7" width="12.140625" style="151" customWidth="1"/>
    <col min="8" max="11" width="12.140625" style="151" bestFit="1" customWidth="1"/>
    <col min="12" max="12" width="4.5703125" style="151" bestFit="1" customWidth="1"/>
    <col min="13" max="16384" width="9.140625" style="151"/>
  </cols>
  <sheetData>
    <row r="1" spans="1:11" ht="18" customHeight="1">
      <c r="A1" s="584" t="s">
        <v>632</v>
      </c>
      <c r="B1" s="584"/>
      <c r="C1" s="584"/>
      <c r="D1" s="584"/>
      <c r="E1" s="584"/>
      <c r="F1" s="584"/>
      <c r="G1" s="584"/>
      <c r="H1" s="584"/>
      <c r="I1" s="584"/>
      <c r="J1" s="584"/>
      <c r="K1" s="584"/>
    </row>
    <row r="2" spans="1:11" s="152" customFormat="1" ht="18" customHeight="1">
      <c r="A2" s="1713" t="s">
        <v>198</v>
      </c>
      <c r="B2" s="1715" t="s">
        <v>592</v>
      </c>
      <c r="C2" s="1716"/>
      <c r="D2" s="1716"/>
      <c r="E2" s="1716"/>
      <c r="F2" s="1717"/>
      <c r="G2" s="1718" t="s">
        <v>599</v>
      </c>
      <c r="H2" s="1719"/>
      <c r="I2" s="1719"/>
      <c r="J2" s="1719"/>
      <c r="K2" s="1720"/>
    </row>
    <row r="3" spans="1:11" s="152" customFormat="1" ht="18" customHeight="1">
      <c r="A3" s="1714"/>
      <c r="B3" s="464" t="s">
        <v>624</v>
      </c>
      <c r="C3" s="802" t="s">
        <v>625</v>
      </c>
      <c r="D3" s="803" t="s">
        <v>630</v>
      </c>
      <c r="E3" s="803" t="s">
        <v>627</v>
      </c>
      <c r="F3" s="803" t="s">
        <v>628</v>
      </c>
      <c r="G3" s="803" t="s">
        <v>624</v>
      </c>
      <c r="H3" s="803" t="s">
        <v>625</v>
      </c>
      <c r="I3" s="803" t="s">
        <v>626</v>
      </c>
      <c r="J3" s="803" t="s">
        <v>627</v>
      </c>
      <c r="K3" s="803" t="s">
        <v>628</v>
      </c>
    </row>
    <row r="4" spans="1:11" s="158" customFormat="1" ht="17.25" customHeight="1">
      <c r="A4" s="735" t="s">
        <v>73</v>
      </c>
      <c r="B4" s="804">
        <v>1.5841000000000001E-2</v>
      </c>
      <c r="C4" s="805">
        <v>197894.17259999999</v>
      </c>
      <c r="D4" s="805">
        <v>26143.679199999999</v>
      </c>
      <c r="E4" s="805">
        <v>7066.822099</v>
      </c>
      <c r="F4" s="805">
        <v>329.94289579999997</v>
      </c>
      <c r="G4" s="442">
        <v>0</v>
      </c>
      <c r="H4" s="805">
        <v>0</v>
      </c>
      <c r="I4" s="805">
        <v>0</v>
      </c>
      <c r="J4" s="805">
        <v>0</v>
      </c>
      <c r="K4" s="805">
        <v>0</v>
      </c>
    </row>
    <row r="5" spans="1:11" s="158" customFormat="1" ht="17.25" customHeight="1">
      <c r="A5" s="408" t="s">
        <v>74</v>
      </c>
      <c r="B5" s="750">
        <f t="shared" ref="B5:K5" si="0">SUM(B6:B17)</f>
        <v>0</v>
      </c>
      <c r="C5" s="750">
        <f t="shared" si="0"/>
        <v>126907.25141725002</v>
      </c>
      <c r="D5" s="750">
        <f t="shared" si="0"/>
        <v>64434.309141000005</v>
      </c>
      <c r="E5" s="750">
        <f t="shared" si="0"/>
        <v>21545.644124999999</v>
      </c>
      <c r="F5" s="750">
        <f t="shared" si="0"/>
        <v>4.5681854999999993</v>
      </c>
      <c r="G5" s="750">
        <f t="shared" si="0"/>
        <v>0</v>
      </c>
      <c r="H5" s="750">
        <f t="shared" si="0"/>
        <v>0</v>
      </c>
      <c r="I5" s="750">
        <f t="shared" si="0"/>
        <v>0</v>
      </c>
      <c r="J5" s="750">
        <f t="shared" si="0"/>
        <v>0</v>
      </c>
      <c r="K5" s="750">
        <f t="shared" si="0"/>
        <v>0</v>
      </c>
    </row>
    <row r="6" spans="1:11" s="152" customFormat="1" ht="17.25" customHeight="1">
      <c r="A6" s="333">
        <v>45017</v>
      </c>
      <c r="B6" s="444">
        <v>0</v>
      </c>
      <c r="C6" s="444">
        <v>19672.250184750021</v>
      </c>
      <c r="D6" s="444">
        <v>2300.0939997500004</v>
      </c>
      <c r="E6" s="444">
        <v>11.74653425</v>
      </c>
      <c r="F6" s="444">
        <v>6.5837499999999993E-2</v>
      </c>
      <c r="G6" s="444">
        <v>0</v>
      </c>
      <c r="H6" s="445">
        <v>0</v>
      </c>
      <c r="I6" s="444">
        <v>0</v>
      </c>
      <c r="J6" s="444">
        <v>0</v>
      </c>
      <c r="K6" s="398">
        <v>0</v>
      </c>
    </row>
    <row r="7" spans="1:11" s="152" customFormat="1" ht="17.25" customHeight="1">
      <c r="A7" s="333">
        <v>45047</v>
      </c>
      <c r="B7" s="444">
        <v>0</v>
      </c>
      <c r="C7" s="444">
        <v>13710.048588250005</v>
      </c>
      <c r="D7" s="444">
        <v>665.11719525000001</v>
      </c>
      <c r="E7" s="444">
        <v>20.097688500000004</v>
      </c>
      <c r="F7" s="444">
        <v>4.4363640000000002</v>
      </c>
      <c r="G7" s="444">
        <v>0</v>
      </c>
      <c r="H7" s="445">
        <v>0</v>
      </c>
      <c r="I7" s="444">
        <v>0</v>
      </c>
      <c r="J7" s="444">
        <v>0</v>
      </c>
      <c r="K7" s="398">
        <v>0</v>
      </c>
    </row>
    <row r="8" spans="1:11" s="152" customFormat="1" ht="17.25" customHeight="1">
      <c r="A8" s="333">
        <v>45078</v>
      </c>
      <c r="B8" s="444">
        <v>0</v>
      </c>
      <c r="C8" s="444">
        <v>12907.750240500009</v>
      </c>
      <c r="D8" s="444">
        <v>880.64205674999971</v>
      </c>
      <c r="E8" s="444">
        <v>7.1449115000000027</v>
      </c>
      <c r="F8" s="444">
        <v>0</v>
      </c>
      <c r="G8" s="444">
        <v>0</v>
      </c>
      <c r="H8" s="445">
        <v>0</v>
      </c>
      <c r="I8" s="444">
        <v>0</v>
      </c>
      <c r="J8" s="444">
        <v>0</v>
      </c>
      <c r="K8" s="398">
        <v>0</v>
      </c>
    </row>
    <row r="9" spans="1:11" s="152" customFormat="1" ht="17.25" customHeight="1">
      <c r="A9" s="333">
        <v>45108</v>
      </c>
      <c r="B9" s="444">
        <v>0</v>
      </c>
      <c r="C9" s="444">
        <v>10848.568951500003</v>
      </c>
      <c r="D9" s="444">
        <v>1889.4538400000004</v>
      </c>
      <c r="E9" s="444">
        <v>1.9261457499999999</v>
      </c>
      <c r="F9" s="444">
        <v>4.9345E-2</v>
      </c>
      <c r="G9" s="444">
        <v>0</v>
      </c>
      <c r="H9" s="445">
        <v>0</v>
      </c>
      <c r="I9" s="444">
        <v>0</v>
      </c>
      <c r="J9" s="444">
        <v>0</v>
      </c>
      <c r="K9" s="398">
        <v>0</v>
      </c>
    </row>
    <row r="10" spans="1:11" s="152" customFormat="1" ht="17.25" customHeight="1">
      <c r="A10" s="333">
        <v>45139</v>
      </c>
      <c r="B10" s="444">
        <v>0</v>
      </c>
      <c r="C10" s="444">
        <v>12051.552617000005</v>
      </c>
      <c r="D10" s="444">
        <v>841.34940199999983</v>
      </c>
      <c r="E10" s="444">
        <v>3.3116E-2</v>
      </c>
      <c r="F10" s="444">
        <v>0</v>
      </c>
      <c r="G10" s="444">
        <v>0</v>
      </c>
      <c r="H10" s="445">
        <v>0</v>
      </c>
      <c r="I10" s="444">
        <v>0</v>
      </c>
      <c r="J10" s="444">
        <v>0</v>
      </c>
      <c r="K10" s="398">
        <v>0</v>
      </c>
    </row>
    <row r="11" spans="1:11" s="152" customFormat="1">
      <c r="A11" s="333">
        <v>45170</v>
      </c>
      <c r="B11" s="444">
        <v>0</v>
      </c>
      <c r="C11" s="444">
        <v>8147.7553667499978</v>
      </c>
      <c r="D11" s="444">
        <v>664.12779400000011</v>
      </c>
      <c r="E11" s="444">
        <v>3.1213565000000001</v>
      </c>
      <c r="F11" s="444">
        <v>0</v>
      </c>
      <c r="G11" s="444">
        <v>0</v>
      </c>
      <c r="H11" s="445">
        <v>0</v>
      </c>
      <c r="I11" s="444">
        <v>0</v>
      </c>
      <c r="J11" s="444">
        <v>0</v>
      </c>
      <c r="K11" s="398">
        <v>0</v>
      </c>
    </row>
    <row r="12" spans="1:11" s="152" customFormat="1" ht="13.5" customHeight="1">
      <c r="A12" s="333">
        <v>45200</v>
      </c>
      <c r="B12" s="444">
        <v>0</v>
      </c>
      <c r="C12" s="444">
        <v>9991.1604534999951</v>
      </c>
      <c r="D12" s="444">
        <v>7357.9566207499975</v>
      </c>
      <c r="E12" s="444">
        <v>4243.2293092500004</v>
      </c>
      <c r="F12" s="444">
        <v>0</v>
      </c>
      <c r="G12" s="444">
        <v>0</v>
      </c>
      <c r="H12" s="445">
        <v>0</v>
      </c>
      <c r="I12" s="444">
        <v>0</v>
      </c>
      <c r="J12" s="444">
        <v>0</v>
      </c>
      <c r="K12" s="398">
        <v>0</v>
      </c>
    </row>
    <row r="13" spans="1:11" s="152" customFormat="1">
      <c r="A13" s="333">
        <v>45231</v>
      </c>
      <c r="B13" s="334">
        <v>0</v>
      </c>
      <c r="C13" s="334">
        <v>7362.7478232499989</v>
      </c>
      <c r="D13" s="334">
        <v>7816.1312164999954</v>
      </c>
      <c r="E13" s="334">
        <v>3699.6381405000006</v>
      </c>
      <c r="F13" s="335">
        <v>0</v>
      </c>
      <c r="G13" s="335">
        <v>0</v>
      </c>
      <c r="H13" s="336">
        <v>0</v>
      </c>
      <c r="I13" s="336">
        <v>0</v>
      </c>
      <c r="J13" s="607">
        <v>0</v>
      </c>
      <c r="K13" s="607">
        <v>0</v>
      </c>
    </row>
    <row r="14" spans="1:11" s="152" customFormat="1">
      <c r="A14" s="333">
        <v>45261</v>
      </c>
      <c r="B14" s="334">
        <v>0</v>
      </c>
      <c r="C14" s="334">
        <v>8129.7640517499949</v>
      </c>
      <c r="D14" s="334">
        <v>12874.531298750007</v>
      </c>
      <c r="E14" s="334">
        <v>4582.6466112500002</v>
      </c>
      <c r="F14" s="335">
        <v>0</v>
      </c>
      <c r="G14" s="335">
        <v>0</v>
      </c>
      <c r="H14" s="336">
        <v>0</v>
      </c>
      <c r="I14" s="336">
        <v>0</v>
      </c>
      <c r="J14" s="607">
        <v>0</v>
      </c>
      <c r="K14" s="607">
        <v>0</v>
      </c>
    </row>
    <row r="15" spans="1:11" s="152" customFormat="1">
      <c r="A15" s="333">
        <v>45292</v>
      </c>
      <c r="B15" s="334">
        <v>0</v>
      </c>
      <c r="C15" s="334">
        <v>8400.6437135000015</v>
      </c>
      <c r="D15" s="334">
        <v>14132.244354999997</v>
      </c>
      <c r="E15" s="334">
        <v>3596.2642249999999</v>
      </c>
      <c r="F15" s="335">
        <v>0</v>
      </c>
      <c r="G15" s="335">
        <v>0</v>
      </c>
      <c r="H15" s="336">
        <v>0</v>
      </c>
      <c r="I15" s="336">
        <v>0</v>
      </c>
      <c r="J15" s="607">
        <v>0</v>
      </c>
      <c r="K15" s="607">
        <v>0</v>
      </c>
    </row>
    <row r="16" spans="1:11" s="152" customFormat="1">
      <c r="A16" s="333">
        <v>45323</v>
      </c>
      <c r="B16" s="1419">
        <v>0</v>
      </c>
      <c r="C16" s="1419">
        <v>15685.00942649999</v>
      </c>
      <c r="D16" s="1419">
        <v>15012.661362250004</v>
      </c>
      <c r="E16" s="1419">
        <v>5379.7960865000005</v>
      </c>
      <c r="F16" s="1422">
        <v>1.6639000000000001E-2</v>
      </c>
      <c r="G16" s="1420">
        <v>0</v>
      </c>
      <c r="H16" s="1421">
        <v>0</v>
      </c>
      <c r="I16" s="1421">
        <v>0</v>
      </c>
      <c r="J16" s="1423">
        <v>0</v>
      </c>
      <c r="K16" s="1423">
        <v>0</v>
      </c>
    </row>
    <row r="17" spans="1:11" s="152" customFormat="1">
      <c r="A17" s="333">
        <v>45352</v>
      </c>
      <c r="B17" s="334"/>
      <c r="C17" s="334"/>
      <c r="D17" s="334"/>
      <c r="E17" s="334"/>
      <c r="F17" s="335"/>
      <c r="G17" s="335"/>
      <c r="H17" s="336"/>
      <c r="I17" s="336"/>
      <c r="J17" s="607"/>
      <c r="K17" s="607"/>
    </row>
    <row r="18" spans="1:11" s="152" customFormat="1">
      <c r="A18" s="225"/>
      <c r="B18" s="280"/>
      <c r="C18" s="281"/>
      <c r="D18" s="281"/>
      <c r="E18" s="280"/>
      <c r="F18" s="280"/>
      <c r="G18" s="280"/>
      <c r="H18" s="282"/>
      <c r="I18" s="282"/>
      <c r="J18" s="282"/>
      <c r="K18" s="280"/>
    </row>
    <row r="19" spans="1:11" s="152" customFormat="1" ht="15" customHeight="1">
      <c r="A19" s="1621" t="s">
        <v>1309</v>
      </c>
      <c r="B19" s="1621"/>
      <c r="C19" s="1621"/>
      <c r="D19" s="1621"/>
      <c r="E19" s="1621"/>
      <c r="F19" s="1621"/>
      <c r="G19" s="1621"/>
      <c r="H19" s="1621"/>
      <c r="I19" s="1621"/>
      <c r="J19" s="1621"/>
      <c r="K19" s="1621"/>
    </row>
    <row r="20" spans="1:11" s="152" customFormat="1" ht="15" customHeight="1">
      <c r="A20" s="1621" t="s">
        <v>308</v>
      </c>
      <c r="B20" s="1621"/>
      <c r="C20" s="1621"/>
      <c r="D20" s="1621"/>
      <c r="E20" s="1621"/>
      <c r="F20" s="1621"/>
      <c r="G20" s="1621"/>
      <c r="H20" s="1621"/>
      <c r="I20" s="1621"/>
      <c r="J20" s="1621"/>
      <c r="K20" s="1621"/>
    </row>
    <row r="21" spans="1:11" s="152" customFormat="1">
      <c r="B21" s="278"/>
      <c r="C21" s="278"/>
      <c r="D21" s="278"/>
      <c r="E21" s="278"/>
      <c r="F21" s="278"/>
    </row>
    <row r="22" spans="1:11">
      <c r="B22" s="178"/>
      <c r="C22" s="178"/>
      <c r="D22" s="178"/>
      <c r="E22" s="178"/>
      <c r="F22" s="178"/>
      <c r="G22" s="178"/>
      <c r="H22" s="178"/>
      <c r="I22" s="178"/>
      <c r="J22" s="178"/>
      <c r="K22" s="178"/>
    </row>
  </sheetData>
  <mergeCells count="5">
    <mergeCell ref="A20:K20"/>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workbookViewId="0">
      <selection activeCell="A20" sqref="A20:N20"/>
    </sheetView>
  </sheetViews>
  <sheetFormatPr defaultColWidth="9.140625" defaultRowHeight="15"/>
  <cols>
    <col min="1" max="1" width="12.140625" style="151" bestFit="1" customWidth="1"/>
    <col min="2" max="2" width="13.42578125" style="151" customWidth="1"/>
    <col min="3" max="14" width="13.7109375" style="151" customWidth="1"/>
    <col min="15" max="15" width="6.140625" style="151" bestFit="1" customWidth="1"/>
    <col min="16" max="16384" width="9.140625" style="151"/>
  </cols>
  <sheetData>
    <row r="1" spans="1:14">
      <c r="A1" s="584" t="s">
        <v>49</v>
      </c>
      <c r="B1" s="584"/>
      <c r="C1" s="584"/>
      <c r="D1" s="584"/>
      <c r="E1" s="584"/>
      <c r="F1" s="584"/>
      <c r="G1" s="584"/>
      <c r="H1" s="584"/>
      <c r="I1" s="584"/>
      <c r="J1" s="584"/>
      <c r="K1" s="584"/>
      <c r="L1" s="584"/>
      <c r="M1" s="584"/>
      <c r="N1" s="584"/>
    </row>
    <row r="2" spans="1:14" s="152" customFormat="1">
      <c r="A2" s="1680" t="s">
        <v>150</v>
      </c>
      <c r="B2" s="1680" t="s">
        <v>275</v>
      </c>
      <c r="C2" s="1682" t="s">
        <v>75</v>
      </c>
      <c r="D2" s="1683"/>
      <c r="E2" s="1683"/>
      <c r="F2" s="1684"/>
      <c r="G2" s="1682" t="s">
        <v>76</v>
      </c>
      <c r="H2" s="1683"/>
      <c r="I2" s="1683"/>
      <c r="J2" s="1684"/>
      <c r="K2" s="1682" t="s">
        <v>77</v>
      </c>
      <c r="L2" s="1683"/>
      <c r="M2" s="1683"/>
      <c r="N2" s="1684"/>
    </row>
    <row r="3" spans="1:14" s="152" customFormat="1">
      <c r="A3" s="1681"/>
      <c r="B3" s="1681"/>
      <c r="C3" s="1682" t="s">
        <v>633</v>
      </c>
      <c r="D3" s="1684"/>
      <c r="E3" s="1685" t="s">
        <v>634</v>
      </c>
      <c r="F3" s="1688"/>
      <c r="G3" s="1682" t="s">
        <v>633</v>
      </c>
      <c r="H3" s="1684"/>
      <c r="I3" s="1685" t="s">
        <v>634</v>
      </c>
      <c r="J3" s="1688"/>
      <c r="K3" s="1682" t="s">
        <v>635</v>
      </c>
      <c r="L3" s="1684"/>
      <c r="M3" s="1682" t="s">
        <v>636</v>
      </c>
      <c r="N3" s="1684"/>
    </row>
    <row r="4" spans="1:14" s="152" customFormat="1" ht="30">
      <c r="A4" s="1615"/>
      <c r="B4" s="1615"/>
      <c r="C4" s="740" t="s">
        <v>557</v>
      </c>
      <c r="D4" s="778" t="s">
        <v>637</v>
      </c>
      <c r="E4" s="740" t="s">
        <v>557</v>
      </c>
      <c r="F4" s="778" t="s">
        <v>597</v>
      </c>
      <c r="G4" s="740" t="s">
        <v>557</v>
      </c>
      <c r="H4" s="778" t="s">
        <v>637</v>
      </c>
      <c r="I4" s="740" t="s">
        <v>557</v>
      </c>
      <c r="J4" s="778" t="s">
        <v>597</v>
      </c>
      <c r="K4" s="740" t="s">
        <v>557</v>
      </c>
      <c r="L4" s="778" t="s">
        <v>637</v>
      </c>
      <c r="M4" s="740" t="s">
        <v>557</v>
      </c>
      <c r="N4" s="778" t="s">
        <v>597</v>
      </c>
    </row>
    <row r="5" spans="1:14" s="158" customFormat="1">
      <c r="A5" s="735" t="s">
        <v>73</v>
      </c>
      <c r="B5" s="804">
        <v>245</v>
      </c>
      <c r="C5" s="805">
        <v>1261615</v>
      </c>
      <c r="D5" s="805">
        <v>23552.133400000002</v>
      </c>
      <c r="E5" s="805">
        <v>7500</v>
      </c>
      <c r="F5" s="805">
        <v>0</v>
      </c>
      <c r="G5" s="442">
        <v>1370182</v>
      </c>
      <c r="H5" s="805">
        <v>26295.760000000002</v>
      </c>
      <c r="I5" s="805">
        <v>54294</v>
      </c>
      <c r="J5" s="805">
        <v>1075.7858000000001</v>
      </c>
      <c r="K5" s="398" t="s">
        <v>266</v>
      </c>
      <c r="L5" s="398" t="s">
        <v>266</v>
      </c>
      <c r="M5" s="443" t="s">
        <v>266</v>
      </c>
      <c r="N5" s="443" t="s">
        <v>266</v>
      </c>
    </row>
    <row r="6" spans="1:14" s="158" customFormat="1">
      <c r="A6" s="408" t="s">
        <v>74</v>
      </c>
      <c r="B6" s="750">
        <f>SUM(B7:B18)</f>
        <v>222</v>
      </c>
      <c r="C6" s="750">
        <f t="shared" ref="C6:D6" si="0">SUM(C7:C18)</f>
        <v>873862</v>
      </c>
      <c r="D6" s="750">
        <f t="shared" si="0"/>
        <v>17286.919699999999</v>
      </c>
      <c r="E6" s="750">
        <f>INDEX(E7:E18,COUNT(E7:E18))</f>
        <v>0</v>
      </c>
      <c r="F6" s="750">
        <f>INDEX(F7:F18,COUNT(F7:F18))</f>
        <v>0</v>
      </c>
      <c r="G6" s="750">
        <f t="shared" ref="G6:H6" si="1">SUM(G7:G18)</f>
        <v>1396398</v>
      </c>
      <c r="H6" s="750">
        <f t="shared" si="1"/>
        <v>28052.89</v>
      </c>
      <c r="I6" s="750">
        <f>INDEX(I7:I18,COUNT(I7:I18))</f>
        <v>33246</v>
      </c>
      <c r="J6" s="750">
        <f>INDEX(J7:J18,COUNT(J7:J18))</f>
        <v>662.78719999999998</v>
      </c>
      <c r="K6" s="398" t="s">
        <v>266</v>
      </c>
      <c r="L6" s="398" t="s">
        <v>266</v>
      </c>
      <c r="M6" s="443" t="s">
        <v>266</v>
      </c>
      <c r="N6" s="443" t="s">
        <v>266</v>
      </c>
    </row>
    <row r="7" spans="1:14" s="152" customFormat="1">
      <c r="A7" s="333">
        <v>45017</v>
      </c>
      <c r="B7" s="444">
        <v>17</v>
      </c>
      <c r="C7" s="444">
        <v>0</v>
      </c>
      <c r="D7" s="444">
        <v>0</v>
      </c>
      <c r="E7" s="444">
        <v>7500</v>
      </c>
      <c r="F7" s="444">
        <v>0</v>
      </c>
      <c r="G7" s="444">
        <v>136423</v>
      </c>
      <c r="H7" s="444">
        <v>2742.14</v>
      </c>
      <c r="I7" s="444">
        <v>52650</v>
      </c>
      <c r="J7" s="444">
        <v>1057.4241999999999</v>
      </c>
      <c r="K7" s="398" t="s">
        <v>266</v>
      </c>
      <c r="L7" s="398" t="s">
        <v>266</v>
      </c>
      <c r="M7" s="398" t="s">
        <v>266</v>
      </c>
      <c r="N7" s="398" t="s">
        <v>266</v>
      </c>
    </row>
    <row r="8" spans="1:14" s="152" customFormat="1">
      <c r="A8" s="333">
        <v>45047</v>
      </c>
      <c r="B8" s="444">
        <v>21</v>
      </c>
      <c r="C8" s="444">
        <v>0</v>
      </c>
      <c r="D8" s="444">
        <v>0</v>
      </c>
      <c r="E8" s="444">
        <v>7500</v>
      </c>
      <c r="F8" s="444">
        <v>0</v>
      </c>
      <c r="G8" s="444">
        <v>126952</v>
      </c>
      <c r="H8" s="444">
        <v>2589.5700000000002</v>
      </c>
      <c r="I8" s="444">
        <v>62288</v>
      </c>
      <c r="J8" s="444">
        <v>1264.5993000000001</v>
      </c>
      <c r="K8" s="398" t="s">
        <v>266</v>
      </c>
      <c r="L8" s="398" t="s">
        <v>266</v>
      </c>
      <c r="M8" s="398" t="s">
        <v>266</v>
      </c>
      <c r="N8" s="398" t="s">
        <v>266</v>
      </c>
    </row>
    <row r="9" spans="1:14" s="152" customFormat="1">
      <c r="A9" s="333">
        <v>45078</v>
      </c>
      <c r="B9" s="444">
        <v>21</v>
      </c>
      <c r="C9" s="444">
        <v>0</v>
      </c>
      <c r="D9" s="444">
        <v>0</v>
      </c>
      <c r="E9" s="444">
        <v>7500</v>
      </c>
      <c r="F9" s="444">
        <v>0</v>
      </c>
      <c r="G9" s="444">
        <v>97109</v>
      </c>
      <c r="H9" s="444">
        <v>1973.25</v>
      </c>
      <c r="I9" s="444">
        <v>53160</v>
      </c>
      <c r="J9" s="444">
        <v>1067.8354999999999</v>
      </c>
      <c r="K9" s="398" t="s">
        <v>266</v>
      </c>
      <c r="L9" s="398" t="s">
        <v>266</v>
      </c>
      <c r="M9" s="398" t="s">
        <v>266</v>
      </c>
      <c r="N9" s="398" t="s">
        <v>266</v>
      </c>
    </row>
    <row r="10" spans="1:14" s="152" customFormat="1">
      <c r="A10" s="333">
        <v>45108</v>
      </c>
      <c r="B10" s="444">
        <v>21</v>
      </c>
      <c r="C10" s="444">
        <v>0</v>
      </c>
      <c r="D10" s="444">
        <v>0</v>
      </c>
      <c r="E10" s="444">
        <v>7500</v>
      </c>
      <c r="F10" s="444">
        <v>0</v>
      </c>
      <c r="G10" s="444">
        <v>128828</v>
      </c>
      <c r="H10" s="444">
        <v>2607.9899999999998</v>
      </c>
      <c r="I10" s="444">
        <v>85322</v>
      </c>
      <c r="J10" s="444">
        <v>1704.3271999999999</v>
      </c>
      <c r="K10" s="398" t="s">
        <v>266</v>
      </c>
      <c r="L10" s="398" t="s">
        <v>266</v>
      </c>
      <c r="M10" s="398" t="s">
        <v>266</v>
      </c>
      <c r="N10" s="398" t="s">
        <v>266</v>
      </c>
    </row>
    <row r="11" spans="1:14" s="152" customFormat="1">
      <c r="A11" s="333">
        <v>45139</v>
      </c>
      <c r="B11" s="444">
        <v>21</v>
      </c>
      <c r="C11" s="444">
        <v>15170</v>
      </c>
      <c r="D11" s="444">
        <v>299.61840000000001</v>
      </c>
      <c r="E11" s="444">
        <v>10660</v>
      </c>
      <c r="F11" s="444">
        <v>215.96625280000001</v>
      </c>
      <c r="G11" s="444">
        <v>147708</v>
      </c>
      <c r="H11" s="444">
        <v>2973.92</v>
      </c>
      <c r="I11" s="444">
        <v>80937</v>
      </c>
      <c r="J11" s="444">
        <v>1618.6877999999999</v>
      </c>
      <c r="K11" s="398" t="s">
        <v>266</v>
      </c>
      <c r="L11" s="398" t="s">
        <v>266</v>
      </c>
      <c r="M11" s="398" t="s">
        <v>266</v>
      </c>
      <c r="N11" s="398" t="s">
        <v>266</v>
      </c>
    </row>
    <row r="12" spans="1:14" s="152" customFormat="1">
      <c r="A12" s="333">
        <v>45170</v>
      </c>
      <c r="B12" s="444">
        <v>20</v>
      </c>
      <c r="C12" s="444">
        <v>35530</v>
      </c>
      <c r="D12" s="444">
        <v>711.71960000000001</v>
      </c>
      <c r="E12" s="444">
        <v>12050</v>
      </c>
      <c r="F12" s="444">
        <v>241.66171800000001</v>
      </c>
      <c r="G12" s="444">
        <v>155724</v>
      </c>
      <c r="H12" s="444">
        <v>3139.02</v>
      </c>
      <c r="I12" s="444">
        <v>52454</v>
      </c>
      <c r="J12" s="444">
        <v>1042.9863</v>
      </c>
      <c r="K12" s="398" t="s">
        <v>266</v>
      </c>
      <c r="L12" s="398" t="s">
        <v>266</v>
      </c>
      <c r="M12" s="398" t="s">
        <v>266</v>
      </c>
      <c r="N12" s="398" t="s">
        <v>266</v>
      </c>
    </row>
    <row r="13" spans="1:14" s="152" customFormat="1">
      <c r="A13" s="333">
        <v>45200</v>
      </c>
      <c r="B13" s="444">
        <v>20</v>
      </c>
      <c r="C13" s="444">
        <v>69350</v>
      </c>
      <c r="D13" s="444">
        <v>1331.9979000000001</v>
      </c>
      <c r="E13" s="444">
        <v>4000</v>
      </c>
      <c r="F13" s="444">
        <v>75.901759999999996</v>
      </c>
      <c r="G13" s="444">
        <v>169839</v>
      </c>
      <c r="H13" s="444">
        <v>3367.11</v>
      </c>
      <c r="I13" s="444">
        <v>47795</v>
      </c>
      <c r="J13" s="444">
        <v>935.63409999999999</v>
      </c>
      <c r="K13" s="398" t="s">
        <v>266</v>
      </c>
      <c r="L13" s="398" t="s">
        <v>266</v>
      </c>
      <c r="M13" s="398" t="s">
        <v>266</v>
      </c>
      <c r="N13" s="398" t="s">
        <v>266</v>
      </c>
    </row>
    <row r="14" spans="1:14" s="152" customFormat="1">
      <c r="A14" s="333">
        <v>45231</v>
      </c>
      <c r="B14" s="334">
        <v>20</v>
      </c>
      <c r="C14" s="334">
        <v>95530</v>
      </c>
      <c r="D14" s="334">
        <v>1826.2710999999999</v>
      </c>
      <c r="E14" s="334">
        <v>0</v>
      </c>
      <c r="F14" s="335">
        <v>0</v>
      </c>
      <c r="G14" s="444">
        <v>136026</v>
      </c>
      <c r="H14" s="444">
        <v>2705.6</v>
      </c>
      <c r="I14" s="444">
        <v>65440</v>
      </c>
      <c r="J14" s="444">
        <v>1286.809</v>
      </c>
      <c r="K14" s="398" t="s">
        <v>266</v>
      </c>
      <c r="L14" s="398" t="s">
        <v>266</v>
      </c>
      <c r="M14" s="398" t="s">
        <v>266</v>
      </c>
      <c r="N14" s="398" t="s">
        <v>266</v>
      </c>
    </row>
    <row r="15" spans="1:14" s="152" customFormat="1">
      <c r="A15" s="333">
        <v>45261</v>
      </c>
      <c r="B15" s="334">
        <v>20</v>
      </c>
      <c r="C15" s="334">
        <v>63476</v>
      </c>
      <c r="D15" s="334">
        <v>1246.0944999999999</v>
      </c>
      <c r="E15" s="334">
        <v>18986</v>
      </c>
      <c r="F15" s="444">
        <v>377.12253188</v>
      </c>
      <c r="G15" s="444">
        <v>108819</v>
      </c>
      <c r="H15" s="444">
        <v>2168.87</v>
      </c>
      <c r="I15" s="444">
        <v>21144</v>
      </c>
      <c r="J15" s="444">
        <v>418.63240000000002</v>
      </c>
      <c r="K15" s="398" t="s">
        <v>266</v>
      </c>
      <c r="L15" s="398" t="s">
        <v>266</v>
      </c>
      <c r="M15" s="398" t="s">
        <v>266</v>
      </c>
      <c r="N15" s="398" t="s">
        <v>266</v>
      </c>
    </row>
    <row r="16" spans="1:14" s="152" customFormat="1">
      <c r="A16" s="333">
        <v>45292</v>
      </c>
      <c r="B16" s="334">
        <v>21</v>
      </c>
      <c r="C16" s="334">
        <v>194206</v>
      </c>
      <c r="D16" s="334">
        <v>3834.9821000000002</v>
      </c>
      <c r="E16" s="334">
        <v>4900</v>
      </c>
      <c r="F16" s="444">
        <v>98.15846599999999</v>
      </c>
      <c r="G16" s="444">
        <v>99197</v>
      </c>
      <c r="H16" s="444">
        <v>1977.7</v>
      </c>
      <c r="I16" s="444">
        <v>28223</v>
      </c>
      <c r="J16" s="444">
        <v>559.48059999999998</v>
      </c>
      <c r="K16" s="398" t="s">
        <v>266</v>
      </c>
      <c r="L16" s="398" t="s">
        <v>266</v>
      </c>
      <c r="M16" s="607"/>
      <c r="N16" s="607"/>
    </row>
    <row r="17" spans="1:14" s="152" customFormat="1">
      <c r="A17" s="333">
        <v>45323</v>
      </c>
      <c r="B17" s="1424">
        <v>20</v>
      </c>
      <c r="C17" s="1424">
        <v>400600</v>
      </c>
      <c r="D17" s="1424">
        <v>8036.2361000000001</v>
      </c>
      <c r="E17" s="1424">
        <v>0</v>
      </c>
      <c r="F17" s="1425">
        <v>0</v>
      </c>
      <c r="G17" s="1427">
        <v>89773</v>
      </c>
      <c r="H17" s="1427">
        <v>1807.72</v>
      </c>
      <c r="I17" s="1427">
        <v>33246</v>
      </c>
      <c r="J17" s="1427">
        <v>662.78719999999998</v>
      </c>
      <c r="K17" s="1426" t="s">
        <v>266</v>
      </c>
      <c r="L17" s="1426" t="s">
        <v>266</v>
      </c>
      <c r="M17" s="1426" t="s">
        <v>266</v>
      </c>
      <c r="N17" s="1426" t="s">
        <v>266</v>
      </c>
    </row>
    <row r="18" spans="1:14" s="152" customFormat="1">
      <c r="A18" s="333">
        <v>45352</v>
      </c>
      <c r="B18" s="334"/>
      <c r="C18" s="334"/>
      <c r="D18" s="334"/>
      <c r="E18" s="334"/>
      <c r="F18" s="335"/>
      <c r="G18" s="335"/>
      <c r="H18" s="336"/>
      <c r="I18" s="336"/>
      <c r="J18" s="607"/>
      <c r="K18" s="607"/>
      <c r="L18" s="607"/>
      <c r="M18" s="607"/>
      <c r="N18" s="607"/>
    </row>
    <row r="19" spans="1:14" s="152" customFormat="1">
      <c r="A19" s="265"/>
      <c r="B19" s="283"/>
      <c r="C19" s="269"/>
      <c r="D19" s="269"/>
      <c r="E19" s="284"/>
      <c r="F19" s="269"/>
      <c r="G19" s="269"/>
      <c r="H19" s="269"/>
      <c r="I19" s="269"/>
      <c r="J19" s="269"/>
      <c r="K19" s="269"/>
      <c r="L19" s="269"/>
      <c r="M19" s="269"/>
      <c r="N19" s="269"/>
    </row>
    <row r="20" spans="1:14" s="152" customFormat="1" ht="15" customHeight="1">
      <c r="A20" s="1621" t="s">
        <v>1309</v>
      </c>
      <c r="B20" s="1621"/>
      <c r="C20" s="1621"/>
      <c r="D20" s="1621"/>
      <c r="E20" s="1621"/>
      <c r="F20" s="1621"/>
      <c r="G20" s="1621"/>
      <c r="H20" s="1621"/>
      <c r="I20" s="1621"/>
      <c r="J20" s="1621"/>
      <c r="K20" s="1621"/>
      <c r="L20" s="1621"/>
      <c r="M20" s="1621"/>
      <c r="N20" s="1621"/>
    </row>
    <row r="21" spans="1:14" s="152" customFormat="1" ht="15" customHeight="1">
      <c r="A21" s="1621" t="s">
        <v>638</v>
      </c>
      <c r="B21" s="1621"/>
      <c r="C21" s="1621"/>
      <c r="D21" s="1621"/>
      <c r="E21" s="1621"/>
      <c r="F21" s="1621"/>
      <c r="G21" s="1621"/>
      <c r="H21" s="1621"/>
      <c r="I21" s="1621"/>
      <c r="J21" s="1621"/>
      <c r="K21" s="1621"/>
      <c r="L21" s="1621"/>
      <c r="M21" s="1621"/>
      <c r="N21" s="1621"/>
    </row>
    <row r="22" spans="1:14">
      <c r="B22" s="178"/>
      <c r="C22" s="178"/>
      <c r="D22" s="178"/>
      <c r="E22" s="178"/>
      <c r="F22" s="178"/>
      <c r="G22" s="178"/>
      <c r="H22" s="178"/>
      <c r="I22" s="178"/>
      <c r="J22" s="178"/>
      <c r="K22" s="178"/>
      <c r="L22" s="178"/>
      <c r="M22" s="178"/>
      <c r="N22" s="178"/>
    </row>
    <row r="23" spans="1:14" ht="23.25" customHeight="1">
      <c r="B23" s="178"/>
      <c r="C23" s="178"/>
      <c r="D23" s="178"/>
      <c r="E23" s="178"/>
      <c r="F23" s="178"/>
      <c r="G23" s="178"/>
      <c r="H23" s="178"/>
      <c r="I23" s="178"/>
      <c r="J23" s="178"/>
      <c r="K23" s="178"/>
      <c r="L23" s="178"/>
      <c r="M23" s="178"/>
    </row>
  </sheetData>
  <mergeCells count="13">
    <mergeCell ref="A21:N21"/>
    <mergeCell ref="K3:L3"/>
    <mergeCell ref="M3:N3"/>
    <mergeCell ref="A2:A4"/>
    <mergeCell ref="B2:B4"/>
    <mergeCell ref="C2:F2"/>
    <mergeCell ref="G2:J2"/>
    <mergeCell ref="K2:N2"/>
    <mergeCell ref="C3:D3"/>
    <mergeCell ref="E3:F3"/>
    <mergeCell ref="G3:H3"/>
    <mergeCell ref="I3:J3"/>
    <mergeCell ref="A20:N20"/>
  </mergeCells>
  <printOptions horizontalCentered="1"/>
  <pageMargins left="0.78431372549019618" right="0.78431372549019618" top="0.98039215686274517" bottom="0.98039215686274517" header="0.50980392156862753" footer="0.50980392156862753"/>
  <pageSetup paperSize="9" scale="67"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election activeCell="A19" sqref="A19:G21"/>
    </sheetView>
  </sheetViews>
  <sheetFormatPr defaultColWidth="9.140625" defaultRowHeight="15"/>
  <cols>
    <col min="1" max="1" width="14.5703125" style="151" bestFit="1" customWidth="1"/>
    <col min="2" max="2" width="16.5703125" style="151" bestFit="1" customWidth="1"/>
    <col min="3" max="6" width="12.140625" style="151" bestFit="1" customWidth="1"/>
    <col min="7" max="7" width="14.5703125" style="151" customWidth="1"/>
    <col min="8" max="8" width="22.140625" style="151" bestFit="1" customWidth="1"/>
    <col min="9" max="9" width="4.5703125" style="151" bestFit="1" customWidth="1"/>
    <col min="10" max="16384" width="9.140625" style="151"/>
  </cols>
  <sheetData>
    <row r="1" spans="1:9" ht="18" customHeight="1">
      <c r="A1" s="611" t="s">
        <v>639</v>
      </c>
      <c r="B1" s="611"/>
      <c r="C1" s="611"/>
      <c r="D1" s="611"/>
      <c r="E1" s="611"/>
      <c r="F1" s="611"/>
      <c r="G1" s="611"/>
      <c r="H1" s="446"/>
    </row>
    <row r="2" spans="1:9" s="152" customFormat="1" ht="18" customHeight="1">
      <c r="A2" s="1677" t="s">
        <v>150</v>
      </c>
      <c r="B2" s="1682" t="s">
        <v>75</v>
      </c>
      <c r="C2" s="1684"/>
      <c r="D2" s="1682" t="s">
        <v>76</v>
      </c>
      <c r="E2" s="1684"/>
      <c r="F2" s="1682" t="s">
        <v>77</v>
      </c>
      <c r="G2" s="1684"/>
    </row>
    <row r="3" spans="1:9" s="152" customFormat="1" ht="43.5" customHeight="1">
      <c r="A3" s="1629"/>
      <c r="B3" s="778" t="s">
        <v>571</v>
      </c>
      <c r="C3" s="740" t="s">
        <v>640</v>
      </c>
      <c r="D3" s="778" t="s">
        <v>571</v>
      </c>
      <c r="E3" s="740" t="s">
        <v>640</v>
      </c>
      <c r="F3" s="740" t="s">
        <v>641</v>
      </c>
      <c r="G3" s="740" t="s">
        <v>640</v>
      </c>
    </row>
    <row r="4" spans="1:9" s="158" customFormat="1" ht="18" customHeight="1">
      <c r="A4" s="741" t="s">
        <v>73</v>
      </c>
      <c r="B4" s="794">
        <v>264</v>
      </c>
      <c r="C4" s="794">
        <v>4.8221150000000002</v>
      </c>
      <c r="D4" s="794">
        <v>804.94738050000001</v>
      </c>
      <c r="E4" s="794">
        <v>11.594347340000001</v>
      </c>
      <c r="F4" s="806">
        <v>0</v>
      </c>
      <c r="G4" s="806">
        <v>0</v>
      </c>
    </row>
    <row r="5" spans="1:9" s="158" customFormat="1" ht="18" customHeight="1">
      <c r="A5" s="749" t="s">
        <v>74</v>
      </c>
      <c r="B5" s="750">
        <f t="shared" ref="B5:G5" si="0">SUM(B6:B17)</f>
        <v>135.52465699999996</v>
      </c>
      <c r="C5" s="750">
        <f t="shared" si="0"/>
        <v>2.0217879999999999</v>
      </c>
      <c r="D5" s="750">
        <f t="shared" si="0"/>
        <v>364.67056600000001</v>
      </c>
      <c r="E5" s="750">
        <f t="shared" si="0"/>
        <v>4.8783687799999997</v>
      </c>
      <c r="F5" s="750">
        <f t="shared" si="0"/>
        <v>0</v>
      </c>
      <c r="G5" s="750">
        <f t="shared" si="0"/>
        <v>0</v>
      </c>
      <c r="H5" s="285"/>
      <c r="I5" s="285"/>
    </row>
    <row r="6" spans="1:9" s="152" customFormat="1" ht="18" customHeight="1">
      <c r="A6" s="333">
        <v>45017</v>
      </c>
      <c r="B6" s="441">
        <v>10.206185</v>
      </c>
      <c r="C6" s="441">
        <v>1.1249999999999999E-3</v>
      </c>
      <c r="D6" s="441">
        <v>30.344488500000001</v>
      </c>
      <c r="E6" s="441">
        <v>0.44490424000000001</v>
      </c>
      <c r="F6" s="643">
        <v>0</v>
      </c>
      <c r="G6" s="643">
        <v>0</v>
      </c>
    </row>
    <row r="7" spans="1:9" s="152" customFormat="1" ht="18" customHeight="1">
      <c r="A7" s="333">
        <v>45047</v>
      </c>
      <c r="B7" s="441">
        <v>22.069125</v>
      </c>
      <c r="C7" s="441">
        <v>0.16861400000000001</v>
      </c>
      <c r="D7" s="441">
        <v>39.700460499999998</v>
      </c>
      <c r="E7" s="441">
        <v>0.18569446000000001</v>
      </c>
      <c r="F7" s="643">
        <v>0</v>
      </c>
      <c r="G7" s="643">
        <v>0</v>
      </c>
    </row>
    <row r="8" spans="1:9" s="152" customFormat="1" ht="18" customHeight="1">
      <c r="A8" s="333">
        <v>45078</v>
      </c>
      <c r="B8" s="441">
        <v>9.8327500000000008</v>
      </c>
      <c r="C8" s="441">
        <v>0.12964999999999999</v>
      </c>
      <c r="D8" s="441">
        <v>28.1534455</v>
      </c>
      <c r="E8" s="441">
        <v>8.3667119999999998E-2</v>
      </c>
      <c r="F8" s="643">
        <v>0</v>
      </c>
      <c r="G8" s="643">
        <v>0</v>
      </c>
    </row>
    <row r="9" spans="1:9" s="152" customFormat="1" ht="18" customHeight="1">
      <c r="A9" s="333">
        <v>45108</v>
      </c>
      <c r="B9" s="441">
        <v>20.038215999999998</v>
      </c>
      <c r="C9" s="441">
        <v>0</v>
      </c>
      <c r="D9" s="441">
        <v>41.9913995</v>
      </c>
      <c r="E9" s="441">
        <v>8.2469680000000004E-2</v>
      </c>
      <c r="F9" s="643">
        <v>0</v>
      </c>
      <c r="G9" s="643">
        <v>0</v>
      </c>
    </row>
    <row r="10" spans="1:9" s="152" customFormat="1" ht="18" customHeight="1">
      <c r="A10" s="333">
        <v>45139</v>
      </c>
      <c r="B10" s="441">
        <v>32.595103999999999</v>
      </c>
      <c r="C10" s="441">
        <v>1.1009549999999999</v>
      </c>
      <c r="D10" s="441">
        <v>50.223401000000003</v>
      </c>
      <c r="E10" s="441">
        <v>1.12637648</v>
      </c>
      <c r="F10" s="643">
        <v>0</v>
      </c>
      <c r="G10" s="643">
        <v>0</v>
      </c>
    </row>
    <row r="11" spans="1:9" s="152" customFormat="1" ht="19.5" customHeight="1">
      <c r="A11" s="333">
        <v>45170</v>
      </c>
      <c r="B11" s="441">
        <v>13.354751</v>
      </c>
      <c r="C11" s="441">
        <v>0.19543899999999997</v>
      </c>
      <c r="D11" s="441">
        <v>46.064033000000002</v>
      </c>
      <c r="E11" s="441">
        <v>0.35617310000000002</v>
      </c>
      <c r="F11" s="643">
        <v>0</v>
      </c>
      <c r="G11" s="643">
        <v>0</v>
      </c>
    </row>
    <row r="12" spans="1:9" s="152" customFormat="1" ht="18" customHeight="1">
      <c r="A12" s="333">
        <v>45200</v>
      </c>
      <c r="B12" s="441">
        <v>7.8788280000000004</v>
      </c>
      <c r="C12" s="441">
        <v>0.19675000000000001</v>
      </c>
      <c r="D12" s="441">
        <v>45.431902000000001</v>
      </c>
      <c r="E12" s="441">
        <v>1.3506528799999999</v>
      </c>
      <c r="F12" s="643">
        <v>0</v>
      </c>
      <c r="G12" s="643">
        <v>0</v>
      </c>
    </row>
    <row r="13" spans="1:9" s="152" customFormat="1">
      <c r="A13" s="333">
        <v>45231</v>
      </c>
      <c r="B13" s="334">
        <v>1.789514</v>
      </c>
      <c r="C13" s="334">
        <v>1.9900000000000001E-2</v>
      </c>
      <c r="D13" s="334">
        <v>22.6423375</v>
      </c>
      <c r="E13" s="334">
        <v>0.75732374000000002</v>
      </c>
      <c r="F13" s="643">
        <v>0</v>
      </c>
      <c r="G13" s="643">
        <v>0</v>
      </c>
      <c r="H13" s="224"/>
      <c r="I13" s="224"/>
    </row>
    <row r="14" spans="1:9" s="152" customFormat="1">
      <c r="A14" s="333">
        <v>45261</v>
      </c>
      <c r="B14" s="334">
        <v>6.6689319999999999</v>
      </c>
      <c r="C14" s="334">
        <v>0</v>
      </c>
      <c r="D14" s="334">
        <v>20.486732499999999</v>
      </c>
      <c r="E14" s="334">
        <v>0.15726894</v>
      </c>
      <c r="F14" s="335">
        <v>0</v>
      </c>
      <c r="G14" s="335">
        <v>0</v>
      </c>
      <c r="H14" s="224"/>
      <c r="I14" s="224"/>
    </row>
    <row r="15" spans="1:9" s="152" customFormat="1">
      <c r="A15" s="333">
        <v>45292</v>
      </c>
      <c r="B15" s="334">
        <v>6.2001270000000002</v>
      </c>
      <c r="C15" s="334">
        <v>7.5600000000000001E-2</v>
      </c>
      <c r="D15" s="334">
        <v>16.448464999999999</v>
      </c>
      <c r="E15" s="334">
        <v>0.14908836</v>
      </c>
      <c r="F15" s="335">
        <v>0</v>
      </c>
      <c r="G15" s="335">
        <v>0</v>
      </c>
      <c r="H15" s="224"/>
      <c r="I15" s="224"/>
    </row>
    <row r="16" spans="1:9" s="152" customFormat="1">
      <c r="A16" s="333">
        <v>45323</v>
      </c>
      <c r="B16" s="1428">
        <v>4.8911249999999997</v>
      </c>
      <c r="C16" s="1428">
        <v>0.13375500000000001</v>
      </c>
      <c r="D16" s="1428">
        <v>23.183900999999999</v>
      </c>
      <c r="E16" s="1428">
        <v>0.18474978</v>
      </c>
      <c r="F16" s="1429">
        <v>0</v>
      </c>
      <c r="G16" s="1429">
        <v>0</v>
      </c>
      <c r="H16" s="224"/>
      <c r="I16" s="224"/>
    </row>
    <row r="17" spans="1:9" s="152" customFormat="1">
      <c r="A17" s="333">
        <v>45352</v>
      </c>
      <c r="B17" s="334"/>
      <c r="C17" s="334"/>
      <c r="D17" s="334"/>
      <c r="E17" s="334"/>
      <c r="F17" s="335"/>
      <c r="G17" s="335"/>
      <c r="H17" s="224"/>
      <c r="I17" s="224"/>
    </row>
    <row r="18" spans="1:9" s="152" customFormat="1">
      <c r="A18" s="225"/>
      <c r="B18" s="238"/>
      <c r="C18" s="238"/>
      <c r="D18" s="238"/>
      <c r="E18" s="238"/>
      <c r="F18" s="286"/>
      <c r="G18" s="286"/>
    </row>
    <row r="19" spans="1:9" s="152" customFormat="1">
      <c r="A19" s="1589" t="s">
        <v>1309</v>
      </c>
      <c r="B19" s="1589"/>
      <c r="C19" s="1589"/>
      <c r="D19" s="1589"/>
      <c r="E19" s="1589"/>
      <c r="F19" s="1589"/>
      <c r="G19" s="1589"/>
    </row>
    <row r="20" spans="1:9" s="152" customFormat="1">
      <c r="A20" s="1589" t="s">
        <v>642</v>
      </c>
      <c r="B20" s="1589"/>
      <c r="C20" s="1589"/>
      <c r="D20" s="1589"/>
      <c r="E20" s="1589"/>
      <c r="F20" s="1589"/>
      <c r="G20" s="1589"/>
    </row>
    <row r="21" spans="1:9">
      <c r="A21" s="1430"/>
      <c r="B21" s="1431"/>
      <c r="C21" s="1431"/>
      <c r="D21" s="1431"/>
      <c r="E21" s="1431"/>
      <c r="F21" s="1431"/>
      <c r="G21" s="1431"/>
    </row>
    <row r="22" spans="1:9">
      <c r="B22" s="273"/>
      <c r="C22" s="273"/>
      <c r="D22" s="273"/>
      <c r="E22" s="273"/>
      <c r="F22" s="273"/>
      <c r="G22" s="273"/>
    </row>
  </sheetData>
  <mergeCells count="6">
    <mergeCell ref="A20:G20"/>
    <mergeCell ref="A2:A3"/>
    <mergeCell ref="B2:C2"/>
    <mergeCell ref="D2:E2"/>
    <mergeCell ref="F2:G2"/>
    <mergeCell ref="A19:G19"/>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B21" sqref="B21"/>
    </sheetView>
  </sheetViews>
  <sheetFormatPr defaultRowHeight="15"/>
  <cols>
    <col min="1" max="1" width="14.42578125" style="319" bestFit="1" customWidth="1"/>
    <col min="2" max="3" width="16.28515625" style="319" bestFit="1" customWidth="1"/>
    <col min="4" max="4" width="15.85546875" style="319" bestFit="1" customWidth="1"/>
    <col min="5" max="5" width="13.85546875" style="319" bestFit="1" customWidth="1"/>
    <col min="6" max="6" width="16.28515625" style="319" bestFit="1" customWidth="1"/>
    <col min="7" max="7" width="9.140625" style="319"/>
    <col min="8" max="8" width="9.7109375" style="319" bestFit="1" customWidth="1"/>
    <col min="9" max="9" width="9.85546875" style="319" customWidth="1"/>
    <col min="10" max="16384" width="9.140625" style="319"/>
  </cols>
  <sheetData>
    <row r="1" spans="1:9" s="644" customFormat="1">
      <c r="A1" s="1722" t="s">
        <v>51</v>
      </c>
      <c r="B1" s="1722"/>
      <c r="C1" s="1722"/>
      <c r="D1" s="1722"/>
      <c r="E1" s="1722"/>
      <c r="F1" s="1722"/>
      <c r="G1" s="970"/>
    </row>
    <row r="2" spans="1:9" ht="45">
      <c r="A2" s="971" t="s">
        <v>119</v>
      </c>
      <c r="B2" s="971" t="s">
        <v>999</v>
      </c>
      <c r="C2" s="971" t="s">
        <v>1000</v>
      </c>
      <c r="D2" s="971" t="s">
        <v>1001</v>
      </c>
      <c r="E2" s="971" t="s">
        <v>1002</v>
      </c>
      <c r="F2" s="971" t="s">
        <v>1003</v>
      </c>
      <c r="G2" s="876"/>
    </row>
    <row r="3" spans="1:9">
      <c r="A3" s="972" t="s">
        <v>73</v>
      </c>
      <c r="B3" s="973">
        <v>2342193.71</v>
      </c>
      <c r="C3" s="973">
        <v>2383130.69</v>
      </c>
      <c r="D3" s="973">
        <f>B3-C3</f>
        <v>-40936.979999999981</v>
      </c>
      <c r="E3" s="973">
        <v>-5510.1799999999985</v>
      </c>
      <c r="F3" s="973">
        <v>259764.34000000005</v>
      </c>
      <c r="G3" s="74"/>
      <c r="H3" s="646"/>
    </row>
    <row r="4" spans="1:9">
      <c r="A4" s="972" t="s">
        <v>74</v>
      </c>
      <c r="B4" s="980">
        <f>SUM(B5:B16)</f>
        <v>3155568.22</v>
      </c>
      <c r="C4" s="980">
        <f t="shared" ref="C4" si="0">SUM(C5:C16)</f>
        <v>2868499.8000000003</v>
      </c>
      <c r="D4" s="980">
        <f>B4-C4</f>
        <v>287068.41999999993</v>
      </c>
      <c r="E4" s="980">
        <f>SUM(E5:E16)</f>
        <v>34767.65</v>
      </c>
      <c r="F4" s="980">
        <f>F3+E4</f>
        <v>294531.99000000005</v>
      </c>
      <c r="G4" s="74"/>
      <c r="H4" s="646"/>
      <c r="I4" s="645"/>
    </row>
    <row r="5" spans="1:9">
      <c r="A5" s="974">
        <v>45017</v>
      </c>
      <c r="B5" s="975">
        <v>156391.94</v>
      </c>
      <c r="C5" s="975">
        <v>142847.15</v>
      </c>
      <c r="D5" s="975">
        <f>B5-C5</f>
        <v>13544.790000000008</v>
      </c>
      <c r="E5" s="975">
        <v>1654.56</v>
      </c>
      <c r="F5" s="975">
        <v>261418.9</v>
      </c>
      <c r="G5" s="74"/>
      <c r="H5" s="646"/>
    </row>
    <row r="6" spans="1:9">
      <c r="A6" s="974">
        <v>45047</v>
      </c>
      <c r="B6" s="975">
        <v>222890.68</v>
      </c>
      <c r="C6" s="975">
        <v>174561.13</v>
      </c>
      <c r="D6" s="975">
        <f t="shared" ref="D6:D14" si="1">B6-C6</f>
        <v>48329.549999999988</v>
      </c>
      <c r="E6" s="975">
        <v>5878.03</v>
      </c>
      <c r="F6" s="975">
        <f>F5+E6</f>
        <v>267296.93</v>
      </c>
      <c r="G6" s="74"/>
      <c r="H6" s="646"/>
      <c r="I6" s="645"/>
    </row>
    <row r="7" spans="1:9">
      <c r="A7" s="974">
        <v>45078</v>
      </c>
      <c r="B7" s="975">
        <v>333177.03000000003</v>
      </c>
      <c r="C7" s="975">
        <v>276919.33</v>
      </c>
      <c r="D7" s="975">
        <f t="shared" si="1"/>
        <v>56257.700000000012</v>
      </c>
      <c r="E7" s="975">
        <v>6846.63</v>
      </c>
      <c r="F7" s="975">
        <f t="shared" ref="F7:F15" si="2">F6+E7</f>
        <v>274143.56</v>
      </c>
      <c r="G7" s="74"/>
      <c r="H7" s="646"/>
    </row>
    <row r="8" spans="1:9">
      <c r="A8" s="974">
        <v>45108</v>
      </c>
      <c r="B8" s="975">
        <v>268564.62</v>
      </c>
      <c r="C8" s="975">
        <v>220587.54</v>
      </c>
      <c r="D8" s="975">
        <f t="shared" si="1"/>
        <v>47977.079999999987</v>
      </c>
      <c r="E8" s="975">
        <v>5843.66</v>
      </c>
      <c r="F8" s="975">
        <f t="shared" si="2"/>
        <v>279987.21999999997</v>
      </c>
      <c r="G8" s="74"/>
      <c r="H8" s="646"/>
    </row>
    <row r="9" spans="1:9">
      <c r="A9" s="974">
        <v>45139</v>
      </c>
      <c r="B9" s="975">
        <v>264451.33</v>
      </c>
      <c r="C9" s="975">
        <v>246113.51</v>
      </c>
      <c r="D9" s="975">
        <f t="shared" si="1"/>
        <v>18337.820000000007</v>
      </c>
      <c r="E9" s="975">
        <v>2213.9899999999998</v>
      </c>
      <c r="F9" s="975">
        <f t="shared" si="2"/>
        <v>282201.20999999996</v>
      </c>
      <c r="G9" s="74"/>
      <c r="H9" s="646"/>
    </row>
    <row r="10" spans="1:9">
      <c r="A10" s="974">
        <v>45170</v>
      </c>
      <c r="B10" s="975">
        <v>283789.08</v>
      </c>
      <c r="C10" s="975">
        <v>297599.46999999997</v>
      </c>
      <c r="D10" s="975">
        <f t="shared" si="1"/>
        <v>-13810.389999999956</v>
      </c>
      <c r="E10" s="975">
        <v>-1659.7</v>
      </c>
      <c r="F10" s="975">
        <f t="shared" si="2"/>
        <v>280541.50999999995</v>
      </c>
      <c r="G10" s="74"/>
      <c r="H10" s="646"/>
    </row>
    <row r="11" spans="1:9">
      <c r="A11" s="974">
        <v>45200</v>
      </c>
      <c r="B11" s="975">
        <v>235296.26</v>
      </c>
      <c r="C11" s="975">
        <v>253171.72</v>
      </c>
      <c r="D11" s="975">
        <f t="shared" si="1"/>
        <v>-17875.459999999992</v>
      </c>
      <c r="E11" s="975">
        <v>-2147.9499999999998</v>
      </c>
      <c r="F11" s="975">
        <f t="shared" si="2"/>
        <v>278393.55999999994</v>
      </c>
      <c r="G11" s="74"/>
      <c r="H11" s="646"/>
    </row>
    <row r="12" spans="1:9">
      <c r="A12" s="974">
        <v>45231</v>
      </c>
      <c r="B12" s="975">
        <v>240486.98</v>
      </c>
      <c r="C12" s="975">
        <v>215940.57</v>
      </c>
      <c r="D12" s="975">
        <f t="shared" si="1"/>
        <v>24546.410000000003</v>
      </c>
      <c r="E12" s="975">
        <v>2946.43</v>
      </c>
      <c r="F12" s="975">
        <f t="shared" si="2"/>
        <v>281339.98999999993</v>
      </c>
      <c r="G12" s="74"/>
      <c r="H12" s="646"/>
    </row>
    <row r="13" spans="1:9">
      <c r="A13" s="974">
        <v>45261</v>
      </c>
      <c r="B13" s="976">
        <v>415036.14</v>
      </c>
      <c r="C13" s="976">
        <v>330498.71000000002</v>
      </c>
      <c r="D13" s="975">
        <f t="shared" si="1"/>
        <v>84537.43</v>
      </c>
      <c r="E13" s="976">
        <v>10149.200000000001</v>
      </c>
      <c r="F13" s="975">
        <f t="shared" si="2"/>
        <v>291489.18999999994</v>
      </c>
      <c r="G13" s="74"/>
      <c r="H13" s="646"/>
    </row>
    <row r="14" spans="1:9">
      <c r="A14" s="974">
        <v>45292</v>
      </c>
      <c r="B14" s="977">
        <v>362728.2</v>
      </c>
      <c r="C14" s="977">
        <v>369321.54</v>
      </c>
      <c r="D14" s="975">
        <f t="shared" si="1"/>
        <v>-6593.3399999999674</v>
      </c>
      <c r="E14" s="977">
        <v>-791.23</v>
      </c>
      <c r="F14" s="977">
        <f t="shared" si="2"/>
        <v>290697.95999999996</v>
      </c>
      <c r="G14" s="74"/>
      <c r="H14" s="646"/>
    </row>
    <row r="15" spans="1:9">
      <c r="A15" s="974">
        <v>45323</v>
      </c>
      <c r="B15" s="1193">
        <v>372755.96</v>
      </c>
      <c r="C15" s="1193">
        <v>340939.13</v>
      </c>
      <c r="D15" s="1193">
        <v>31816.83</v>
      </c>
      <c r="E15" s="1193">
        <v>3834.03</v>
      </c>
      <c r="F15" s="1193">
        <f t="shared" si="2"/>
        <v>294531.99</v>
      </c>
      <c r="G15" s="74"/>
      <c r="H15" s="646"/>
    </row>
    <row r="16" spans="1:9">
      <c r="A16" s="974">
        <v>45352</v>
      </c>
      <c r="B16" s="975"/>
      <c r="C16" s="975"/>
      <c r="D16" s="975"/>
      <c r="E16" s="975"/>
      <c r="F16" s="975"/>
      <c r="G16" s="74"/>
      <c r="H16" s="646"/>
    </row>
    <row r="17" spans="1:7" ht="15" customHeight="1">
      <c r="A17" s="1723" t="s">
        <v>1309</v>
      </c>
      <c r="B17" s="1723"/>
      <c r="C17" s="1723"/>
      <c r="D17" s="1723"/>
      <c r="E17" s="1723"/>
      <c r="F17" s="1723"/>
      <c r="G17" s="877"/>
    </row>
    <row r="18" spans="1:7" ht="15" customHeight="1">
      <c r="A18" s="979" t="s">
        <v>1004</v>
      </c>
      <c r="B18" s="978"/>
      <c r="C18" s="978"/>
      <c r="D18" s="978"/>
      <c r="E18" s="978"/>
      <c r="F18" s="978"/>
      <c r="G18" s="876"/>
    </row>
    <row r="19" spans="1:7">
      <c r="E19" s="645"/>
    </row>
    <row r="20" spans="1:7">
      <c r="B20" s="647"/>
      <c r="C20" s="647"/>
      <c r="D20" s="647"/>
      <c r="E20" s="647"/>
      <c r="F20" s="647"/>
    </row>
    <row r="23" spans="1:7" s="649" customFormat="1" ht="11.25">
      <c r="B23" s="648"/>
      <c r="C23" s="648"/>
      <c r="D23" s="648"/>
      <c r="E23" s="648"/>
    </row>
  </sheetData>
  <mergeCells count="2">
    <mergeCell ref="A1:F1"/>
    <mergeCell ref="A17:F17"/>
  </mergeCells>
  <printOptions horizontalCentered="1"/>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sqref="A1:F1"/>
    </sheetView>
  </sheetViews>
  <sheetFormatPr defaultRowHeight="15"/>
  <cols>
    <col min="1" max="1" width="14.42578125" style="319" bestFit="1" customWidth="1"/>
    <col min="2" max="6" width="23.85546875" style="319" customWidth="1"/>
    <col min="7" max="16384" width="9.140625" style="319"/>
  </cols>
  <sheetData>
    <row r="1" spans="1:11" s="321" customFormat="1" ht="15" customHeight="1">
      <c r="A1" s="1722" t="s">
        <v>1005</v>
      </c>
      <c r="B1" s="1722"/>
      <c r="C1" s="1722"/>
      <c r="D1" s="1722"/>
      <c r="E1" s="1722"/>
      <c r="F1" s="1722"/>
      <c r="G1" s="320"/>
      <c r="H1" s="320"/>
      <c r="I1" s="320"/>
      <c r="J1" s="320"/>
      <c r="K1" s="320"/>
    </row>
    <row r="2" spans="1:11" ht="90">
      <c r="A2" s="981" t="s">
        <v>119</v>
      </c>
      <c r="B2" s="981" t="s">
        <v>1006</v>
      </c>
      <c r="C2" s="981" t="s">
        <v>1007</v>
      </c>
      <c r="D2" s="981" t="s">
        <v>1008</v>
      </c>
      <c r="E2" s="981" t="s">
        <v>1009</v>
      </c>
      <c r="F2" s="971" t="s">
        <v>1010</v>
      </c>
    </row>
    <row r="3" spans="1:11">
      <c r="A3" s="982" t="s">
        <v>73</v>
      </c>
      <c r="B3" s="983">
        <v>88600.120784090221</v>
      </c>
      <c r="C3" s="983">
        <v>88600.120784090221</v>
      </c>
      <c r="D3" s="983">
        <v>4870792</v>
      </c>
      <c r="E3" s="984">
        <v>1.82</v>
      </c>
      <c r="F3" s="984">
        <v>1.82</v>
      </c>
    </row>
    <row r="4" spans="1:11">
      <c r="A4" s="990" t="s">
        <v>74</v>
      </c>
      <c r="B4" s="991">
        <f>INDEX(B5:B16,COUNT(B5:B16))</f>
        <v>143010.86349560946</v>
      </c>
      <c r="C4" s="991">
        <f t="shared" ref="C4:F4" si="0">INDEX(C5:C16,COUNT(C5:C16))</f>
        <v>143010.86349560946</v>
      </c>
      <c r="D4" s="991">
        <f>INDEX(D5:D16,COUNT(D5:D16))</f>
        <v>6696994</v>
      </c>
      <c r="E4" s="992">
        <f>INDEX(E5:E16,COUNT(E5:E16))</f>
        <v>2.1354485832839254</v>
      </c>
      <c r="F4" s="992">
        <f t="shared" si="0"/>
        <v>2.1354485832839254</v>
      </c>
    </row>
    <row r="5" spans="1:11">
      <c r="A5" s="985">
        <v>45017</v>
      </c>
      <c r="B5" s="986">
        <v>95911.056225809152</v>
      </c>
      <c r="C5" s="986">
        <v>95911.056225809152</v>
      </c>
      <c r="D5" s="986">
        <v>5084725.2082388252</v>
      </c>
      <c r="E5" s="987">
        <v>1.8862583974135601</v>
      </c>
      <c r="F5" s="987">
        <v>1.8862583974135601</v>
      </c>
    </row>
    <row r="6" spans="1:11">
      <c r="A6" s="985">
        <v>45047</v>
      </c>
      <c r="B6" s="986">
        <v>104584.82</v>
      </c>
      <c r="C6" s="986">
        <v>104584.82</v>
      </c>
      <c r="D6" s="986">
        <v>5295743.5977545604</v>
      </c>
      <c r="E6" s="987">
        <v>1.9748845099740999</v>
      </c>
      <c r="F6" s="987">
        <v>1.9748845099740999</v>
      </c>
    </row>
    <row r="7" spans="1:11">
      <c r="A7" s="985">
        <v>45078</v>
      </c>
      <c r="B7" s="986">
        <v>113290.99670231827</v>
      </c>
      <c r="C7" s="986">
        <v>113286.42468431826</v>
      </c>
      <c r="D7" s="986">
        <v>5563382</v>
      </c>
      <c r="E7" s="987">
        <f>(B7/D7)*100</f>
        <v>2.0363691851884029</v>
      </c>
      <c r="F7" s="987">
        <f>(C7/D7)*100</f>
        <v>2.0362870046370762</v>
      </c>
    </row>
    <row r="8" spans="1:11">
      <c r="A8" s="985">
        <v>45108</v>
      </c>
      <c r="B8" s="986">
        <v>122805</v>
      </c>
      <c r="C8" s="986">
        <v>122730</v>
      </c>
      <c r="D8" s="986">
        <v>5753354</v>
      </c>
      <c r="E8" s="987">
        <f>(B8/D8)*100</f>
        <v>2.1344940707628974</v>
      </c>
      <c r="F8" s="987">
        <f>(C8/D8)*100</f>
        <v>2.1331904833250306</v>
      </c>
    </row>
    <row r="9" spans="1:11" ht="15" customHeight="1">
      <c r="A9" s="985">
        <v>45139</v>
      </c>
      <c r="B9" s="986">
        <v>128249</v>
      </c>
      <c r="C9" s="986">
        <v>128249</v>
      </c>
      <c r="D9" s="986">
        <v>5763446</v>
      </c>
      <c r="E9" s="987">
        <f>(B9/D9)*100</f>
        <v>2.2252138737831499</v>
      </c>
      <c r="F9" s="987">
        <f>(C9/D9)*100</f>
        <v>2.2252138737831499</v>
      </c>
    </row>
    <row r="10" spans="1:11" ht="15" customHeight="1">
      <c r="A10" s="985">
        <v>45170</v>
      </c>
      <c r="B10" s="986">
        <v>133284.24941066504</v>
      </c>
      <c r="C10" s="986">
        <v>133284.24941066504</v>
      </c>
      <c r="D10" s="986">
        <v>5845760</v>
      </c>
      <c r="E10" s="987">
        <f t="shared" ref="E10" si="1">(B10/D10)*100</f>
        <v>2.2800157620337655</v>
      </c>
      <c r="F10" s="987">
        <f t="shared" ref="F10" si="2">(C10/D10)*100</f>
        <v>2.2800157620337655</v>
      </c>
    </row>
    <row r="11" spans="1:11" ht="15" customHeight="1">
      <c r="A11" s="985">
        <v>45200</v>
      </c>
      <c r="B11" s="986">
        <v>126320.05697322608</v>
      </c>
      <c r="C11" s="986">
        <v>126320.05697322608</v>
      </c>
      <c r="D11" s="986">
        <v>5679629</v>
      </c>
      <c r="E11" s="987">
        <f t="shared" ref="E11:E14" si="3">(B11/D11)*100</f>
        <v>2.2240899356846384</v>
      </c>
      <c r="F11" s="987">
        <f t="shared" ref="F11:F14" si="4">(C11/D11)*100</f>
        <v>2.2240899356846384</v>
      </c>
    </row>
    <row r="12" spans="1:11" ht="15" customHeight="1">
      <c r="A12" s="985">
        <v>45231</v>
      </c>
      <c r="B12" s="988">
        <v>131663.96709632801</v>
      </c>
      <c r="C12" s="988">
        <v>131663.96709632766</v>
      </c>
      <c r="D12" s="988">
        <v>6080067</v>
      </c>
      <c r="E12" s="989">
        <f t="shared" si="3"/>
        <v>2.1655019113494638</v>
      </c>
      <c r="F12" s="989">
        <f t="shared" si="4"/>
        <v>2.1655019113494585</v>
      </c>
    </row>
    <row r="13" spans="1:11" ht="15" customHeight="1">
      <c r="A13" s="985">
        <v>45261</v>
      </c>
      <c r="B13" s="986">
        <v>149447</v>
      </c>
      <c r="C13" s="986">
        <v>149447</v>
      </c>
      <c r="D13" s="986">
        <v>6609378</v>
      </c>
      <c r="E13" s="987">
        <f t="shared" si="3"/>
        <v>2.2611356166949448</v>
      </c>
      <c r="F13" s="987">
        <f t="shared" si="4"/>
        <v>2.2611356166949448</v>
      </c>
    </row>
    <row r="14" spans="1:11" ht="15" customHeight="1">
      <c r="A14" s="985">
        <v>45292</v>
      </c>
      <c r="B14" s="986">
        <v>143010.86349560946</v>
      </c>
      <c r="C14" s="986">
        <v>143010.86349560946</v>
      </c>
      <c r="D14" s="986">
        <v>6696994</v>
      </c>
      <c r="E14" s="987">
        <f t="shared" si="3"/>
        <v>2.1354485832839254</v>
      </c>
      <c r="F14" s="987">
        <f t="shared" si="4"/>
        <v>2.1354485832839254</v>
      </c>
    </row>
    <row r="15" spans="1:11" ht="15" customHeight="1">
      <c r="A15" s="985">
        <v>45323</v>
      </c>
      <c r="B15" s="986"/>
      <c r="C15" s="986"/>
      <c r="D15" s="986"/>
      <c r="E15" s="987"/>
      <c r="F15" s="987"/>
    </row>
    <row r="16" spans="1:11" ht="15" customHeight="1">
      <c r="A16" s="985">
        <v>45352</v>
      </c>
      <c r="B16" s="986"/>
      <c r="C16" s="986"/>
      <c r="D16" s="986"/>
      <c r="E16" s="987"/>
      <c r="F16" s="987"/>
    </row>
    <row r="17" spans="1:6" ht="15" customHeight="1">
      <c r="A17" s="1726" t="s">
        <v>1272</v>
      </c>
      <c r="B17" s="1726"/>
      <c r="C17" s="1726"/>
      <c r="D17" s="1726"/>
      <c r="E17" s="1726"/>
      <c r="F17" s="1726"/>
    </row>
    <row r="18" spans="1:6" ht="15" customHeight="1">
      <c r="A18" s="1727"/>
      <c r="B18" s="1727"/>
      <c r="C18" s="1727"/>
      <c r="D18" s="1727"/>
      <c r="E18" s="1727"/>
      <c r="F18" s="1727"/>
    </row>
    <row r="19" spans="1:6" ht="53.25" customHeight="1">
      <c r="A19" s="1727"/>
      <c r="B19" s="1727"/>
      <c r="C19" s="1727"/>
      <c r="D19" s="1727"/>
      <c r="E19" s="1727"/>
      <c r="F19" s="1727"/>
    </row>
    <row r="20" spans="1:6" ht="15" customHeight="1">
      <c r="A20" s="1724" t="s">
        <v>1227</v>
      </c>
      <c r="B20" s="1724"/>
      <c r="C20" s="1724"/>
      <c r="D20" s="1724"/>
      <c r="E20" s="1724"/>
      <c r="F20" s="1724"/>
    </row>
    <row r="21" spans="1:6">
      <c r="A21" s="1725" t="s">
        <v>1011</v>
      </c>
      <c r="B21" s="1725"/>
      <c r="C21" s="1725"/>
      <c r="D21" s="1725"/>
      <c r="E21" s="1725"/>
      <c r="F21" s="1725"/>
    </row>
  </sheetData>
  <mergeCells count="4">
    <mergeCell ref="A20:F20"/>
    <mergeCell ref="A21:F21"/>
    <mergeCell ref="A1:F1"/>
    <mergeCell ref="A17:F19"/>
  </mergeCells>
  <printOptions horizontalCentered="1"/>
  <pageMargins left="0.7" right="0.7" top="0.75" bottom="0.75" header="0.3" footer="0.3"/>
  <pageSetup paperSize="9" scale="98"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zoomScaleNormal="100" workbookViewId="0">
      <selection activeCell="A2" sqref="A2:A3"/>
    </sheetView>
  </sheetViews>
  <sheetFormatPr defaultColWidth="9.140625" defaultRowHeight="15"/>
  <cols>
    <col min="1" max="1" width="11.140625" style="471" bestFit="1" customWidth="1"/>
    <col min="2" max="2" width="12.85546875" style="471" customWidth="1"/>
    <col min="3" max="3" width="16.42578125" style="471" bestFit="1" customWidth="1"/>
    <col min="4" max="4" width="8.42578125" style="471" bestFit="1" customWidth="1"/>
    <col min="5" max="5" width="15.140625" style="471" bestFit="1" customWidth="1"/>
    <col min="6" max="6" width="11.7109375" style="471" bestFit="1" customWidth="1"/>
    <col min="7" max="7" width="16.42578125" style="471" bestFit="1" customWidth="1"/>
    <col min="8" max="8" width="9.7109375" style="471" bestFit="1" customWidth="1"/>
    <col min="9" max="9" width="13" style="471" bestFit="1" customWidth="1"/>
    <col min="10" max="10" width="8.42578125" style="471" bestFit="1" customWidth="1"/>
    <col min="11" max="11" width="9.85546875" style="471" customWidth="1"/>
    <col min="12" max="14" width="11.7109375" style="471" bestFit="1" customWidth="1"/>
    <col min="15" max="15" width="16.42578125" style="471" bestFit="1" customWidth="1"/>
    <col min="16" max="16" width="11.7109375" style="471" bestFit="1" customWidth="1"/>
    <col min="17" max="17" width="15.140625" style="471" bestFit="1" customWidth="1"/>
    <col min="18" max="18" width="8.42578125" style="471" bestFit="1" customWidth="1"/>
    <col min="19" max="19" width="15.140625" style="471" bestFit="1" customWidth="1"/>
    <col min="20" max="20" width="9.7109375" style="471" bestFit="1" customWidth="1"/>
    <col min="21" max="21" width="16.42578125" style="471" bestFit="1" customWidth="1"/>
    <col min="22" max="22" width="9.7109375" style="471" bestFit="1" customWidth="1"/>
    <col min="23" max="23" width="16.28515625" style="471" bestFit="1" customWidth="1"/>
    <col min="24" max="24" width="8.42578125" style="471" bestFit="1" customWidth="1"/>
    <col min="25" max="25" width="13" style="471" bestFit="1" customWidth="1"/>
    <col min="26" max="26" width="12.85546875" style="471" customWidth="1"/>
    <col min="27" max="27" width="16.42578125" style="471" bestFit="1" customWidth="1"/>
    <col min="28" max="28" width="13" style="471" bestFit="1" customWidth="1"/>
    <col min="29" max="29" width="18.5703125" style="471" bestFit="1" customWidth="1"/>
    <col min="30" max="30" width="4.5703125" style="471" bestFit="1" customWidth="1"/>
    <col min="31" max="31" width="10" style="471" bestFit="1" customWidth="1"/>
    <col min="32" max="16384" width="9.140625" style="471"/>
  </cols>
  <sheetData>
    <row r="1" spans="1:31" s="465" customFormat="1" ht="15" customHeight="1">
      <c r="A1" s="1737" t="s">
        <v>53</v>
      </c>
      <c r="B1" s="1738"/>
      <c r="C1" s="1738"/>
      <c r="D1" s="1738"/>
      <c r="E1" s="1738"/>
      <c r="F1" s="1738"/>
      <c r="G1" s="1738"/>
      <c r="H1" s="1738"/>
      <c r="I1" s="1738"/>
      <c r="J1" s="1738"/>
      <c r="K1" s="1738"/>
      <c r="L1" s="1738"/>
      <c r="M1" s="1738"/>
      <c r="N1" s="1738"/>
      <c r="O1" s="1738"/>
      <c r="P1" s="1738"/>
      <c r="Q1" s="1738"/>
      <c r="R1" s="1738"/>
      <c r="S1" s="1738"/>
      <c r="T1" s="1738"/>
      <c r="U1" s="1738"/>
      <c r="V1" s="1738"/>
      <c r="W1" s="1738"/>
      <c r="X1" s="1738"/>
      <c r="Y1" s="1738"/>
      <c r="Z1" s="1738"/>
    </row>
    <row r="2" spans="1:31" s="466" customFormat="1" ht="60" customHeight="1">
      <c r="A2" s="1739" t="s">
        <v>1026</v>
      </c>
      <c r="B2" s="1731" t="s">
        <v>1025</v>
      </c>
      <c r="C2" s="1732"/>
      <c r="D2" s="1733" t="s">
        <v>1024</v>
      </c>
      <c r="E2" s="1733"/>
      <c r="F2" s="1733" t="s">
        <v>1023</v>
      </c>
      <c r="G2" s="1733"/>
      <c r="H2" s="1733" t="s">
        <v>1022</v>
      </c>
      <c r="I2" s="1733"/>
      <c r="J2" s="1731" t="s">
        <v>1021</v>
      </c>
      <c r="K2" s="1732"/>
      <c r="L2" s="1731" t="s">
        <v>1020</v>
      </c>
      <c r="M2" s="1732"/>
      <c r="N2" s="1733" t="s">
        <v>82</v>
      </c>
      <c r="O2" s="1733"/>
      <c r="P2" s="1731" t="s">
        <v>1019</v>
      </c>
      <c r="Q2" s="1732"/>
      <c r="R2" s="1731" t="s">
        <v>339</v>
      </c>
      <c r="S2" s="1732"/>
      <c r="T2" s="1733" t="s">
        <v>1018</v>
      </c>
      <c r="U2" s="1733"/>
      <c r="V2" s="1734" t="s">
        <v>1017</v>
      </c>
      <c r="W2" s="1735"/>
      <c r="X2" s="1736" t="s">
        <v>1016</v>
      </c>
      <c r="Y2" s="1735"/>
      <c r="Z2" s="1729" t="s">
        <v>334</v>
      </c>
      <c r="AA2" s="1730"/>
      <c r="AB2" s="1729" t="s">
        <v>98</v>
      </c>
      <c r="AC2" s="1730"/>
    </row>
    <row r="3" spans="1:31" s="466" customFormat="1" ht="30">
      <c r="A3" s="1739"/>
      <c r="B3" s="993" t="s">
        <v>1015</v>
      </c>
      <c r="C3" s="993" t="s">
        <v>1014</v>
      </c>
      <c r="D3" s="993" t="s">
        <v>1015</v>
      </c>
      <c r="E3" s="993" t="s">
        <v>1014</v>
      </c>
      <c r="F3" s="993" t="s">
        <v>1015</v>
      </c>
      <c r="G3" s="993" t="s">
        <v>1014</v>
      </c>
      <c r="H3" s="993" t="s">
        <v>1015</v>
      </c>
      <c r="I3" s="993" t="s">
        <v>1014</v>
      </c>
      <c r="J3" s="993" t="s">
        <v>1015</v>
      </c>
      <c r="K3" s="993" t="s">
        <v>1014</v>
      </c>
      <c r="L3" s="993" t="s">
        <v>1015</v>
      </c>
      <c r="M3" s="993" t="s">
        <v>1014</v>
      </c>
      <c r="N3" s="993" t="s">
        <v>1015</v>
      </c>
      <c r="O3" s="993" t="s">
        <v>1014</v>
      </c>
      <c r="P3" s="993" t="s">
        <v>1015</v>
      </c>
      <c r="Q3" s="993" t="s">
        <v>1014</v>
      </c>
      <c r="R3" s="993" t="s">
        <v>1015</v>
      </c>
      <c r="S3" s="993" t="s">
        <v>1014</v>
      </c>
      <c r="T3" s="993" t="s">
        <v>1015</v>
      </c>
      <c r="U3" s="993" t="s">
        <v>1014</v>
      </c>
      <c r="V3" s="993" t="s">
        <v>1015</v>
      </c>
      <c r="W3" s="993" t="s">
        <v>1014</v>
      </c>
      <c r="X3" s="993" t="s">
        <v>1015</v>
      </c>
      <c r="Y3" s="993" t="s">
        <v>1014</v>
      </c>
      <c r="Z3" s="993" t="s">
        <v>1015</v>
      </c>
      <c r="AA3" s="993" t="s">
        <v>1014</v>
      </c>
      <c r="AB3" s="993" t="s">
        <v>1015</v>
      </c>
      <c r="AC3" s="993" t="s">
        <v>1014</v>
      </c>
    </row>
    <row r="4" spans="1:31" s="467" customFormat="1">
      <c r="A4" s="994" t="s">
        <v>73</v>
      </c>
      <c r="B4" s="995">
        <v>11216</v>
      </c>
      <c r="C4" s="995">
        <v>4870791.66</v>
      </c>
      <c r="D4" s="995">
        <v>16</v>
      </c>
      <c r="E4" s="995">
        <v>480941.8</v>
      </c>
      <c r="F4" s="995">
        <v>3077</v>
      </c>
      <c r="G4" s="995">
        <v>2085732.73</v>
      </c>
      <c r="H4" s="995">
        <v>222</v>
      </c>
      <c r="I4" s="995">
        <v>45785.93</v>
      </c>
      <c r="J4" s="995">
        <v>23</v>
      </c>
      <c r="K4" s="995">
        <v>458.13</v>
      </c>
      <c r="L4" s="995">
        <v>1345</v>
      </c>
      <c r="M4" s="995">
        <v>3362.97</v>
      </c>
      <c r="N4" s="995">
        <v>1497</v>
      </c>
      <c r="O4" s="995">
        <v>3300913.26</v>
      </c>
      <c r="P4" s="995">
        <v>1274</v>
      </c>
      <c r="Q4" s="995">
        <v>245150.68</v>
      </c>
      <c r="R4" s="995">
        <v>87</v>
      </c>
      <c r="S4" s="995">
        <v>660271.9</v>
      </c>
      <c r="T4" s="995">
        <v>768</v>
      </c>
      <c r="U4" s="995">
        <v>2942185.57</v>
      </c>
      <c r="V4" s="995">
        <v>128</v>
      </c>
      <c r="W4" s="995">
        <v>869640.84</v>
      </c>
      <c r="X4" s="995">
        <v>23</v>
      </c>
      <c r="Y4" s="995">
        <v>48128.1</v>
      </c>
      <c r="Z4" s="995">
        <v>49816</v>
      </c>
      <c r="AA4" s="995">
        <v>1669005.47</v>
      </c>
      <c r="AB4" s="995">
        <v>69492</v>
      </c>
      <c r="AC4" s="995">
        <v>17222369.040000003</v>
      </c>
      <c r="AE4" s="468"/>
    </row>
    <row r="5" spans="1:31" s="467" customFormat="1">
      <c r="A5" s="1022" t="s">
        <v>74</v>
      </c>
      <c r="B5" s="1023">
        <f>INDEX(B6:B17,COUNT(B6:B17))</f>
        <v>11345</v>
      </c>
      <c r="C5" s="1023">
        <f t="shared" ref="C5:AC5" si="0">INDEX(C6:C17,COUNT(C6:C17))</f>
        <v>6855019.4000000004</v>
      </c>
      <c r="D5" s="1023">
        <f t="shared" si="0"/>
        <v>9</v>
      </c>
      <c r="E5" s="1023">
        <f t="shared" si="0"/>
        <v>521078.56</v>
      </c>
      <c r="F5" s="1023">
        <f t="shared" si="0"/>
        <v>3357</v>
      </c>
      <c r="G5" s="1023">
        <f t="shared" si="0"/>
        <v>2695100.41</v>
      </c>
      <c r="H5" s="1023">
        <f t="shared" si="0"/>
        <v>233</v>
      </c>
      <c r="I5" s="1023">
        <f t="shared" si="0"/>
        <v>40597.370000000003</v>
      </c>
      <c r="J5" s="1023">
        <f t="shared" si="0"/>
        <v>23</v>
      </c>
      <c r="K5" s="1023">
        <f t="shared" si="0"/>
        <v>663.89</v>
      </c>
      <c r="L5" s="1023">
        <f t="shared" si="0"/>
        <v>1982</v>
      </c>
      <c r="M5" s="1023">
        <f t="shared" si="0"/>
        <v>6778.43</v>
      </c>
      <c r="N5" s="1023">
        <f t="shared" si="0"/>
        <v>1602</v>
      </c>
      <c r="O5" s="1023">
        <f t="shared" si="0"/>
        <v>4674260.8099999996</v>
      </c>
      <c r="P5" s="1023">
        <f t="shared" si="0"/>
        <v>1578</v>
      </c>
      <c r="Q5" s="1023">
        <f t="shared" si="0"/>
        <v>314222.73</v>
      </c>
      <c r="R5" s="1023">
        <f t="shared" si="0"/>
        <v>88</v>
      </c>
      <c r="S5" s="1023">
        <f t="shared" si="0"/>
        <v>799410.01</v>
      </c>
      <c r="T5" s="1023">
        <f t="shared" si="0"/>
        <v>810</v>
      </c>
      <c r="U5" s="1023">
        <f t="shared" si="0"/>
        <v>3637051.06</v>
      </c>
      <c r="V5" s="1023">
        <f t="shared" si="0"/>
        <v>140</v>
      </c>
      <c r="W5" s="1023">
        <f t="shared" si="0"/>
        <v>1124524.5900000001</v>
      </c>
      <c r="X5" s="1023">
        <f t="shared" si="0"/>
        <v>21</v>
      </c>
      <c r="Y5" s="1023">
        <f t="shared" si="0"/>
        <v>45573.9</v>
      </c>
      <c r="Z5" s="1023">
        <f t="shared" si="0"/>
        <v>60649</v>
      </c>
      <c r="AA5" s="1023">
        <f t="shared" si="0"/>
        <v>2263985.6800000002</v>
      </c>
      <c r="AB5" s="1023">
        <f t="shared" si="0"/>
        <v>81837</v>
      </c>
      <c r="AC5" s="1023">
        <f t="shared" si="0"/>
        <v>22978266.84</v>
      </c>
      <c r="AE5" s="468"/>
    </row>
    <row r="6" spans="1:31" s="470" customFormat="1">
      <c r="A6" s="985">
        <v>45017</v>
      </c>
      <c r="B6" s="1005">
        <v>11301</v>
      </c>
      <c r="C6" s="996">
        <v>5084725.3</v>
      </c>
      <c r="D6" s="997">
        <v>15</v>
      </c>
      <c r="E6" s="997">
        <v>490272.87</v>
      </c>
      <c r="F6" s="997">
        <v>3116</v>
      </c>
      <c r="G6" s="997">
        <v>2167529.2599999998</v>
      </c>
      <c r="H6" s="997">
        <v>218</v>
      </c>
      <c r="I6" s="997">
        <v>44081.04</v>
      </c>
      <c r="J6" s="997">
        <v>23</v>
      </c>
      <c r="K6" s="997">
        <v>485.52</v>
      </c>
      <c r="L6" s="997">
        <v>1369</v>
      </c>
      <c r="M6" s="997">
        <v>3566.28</v>
      </c>
      <c r="N6" s="997">
        <v>1500</v>
      </c>
      <c r="O6" s="997">
        <v>3471280.29</v>
      </c>
      <c r="P6" s="997">
        <v>1290</v>
      </c>
      <c r="Q6" s="997">
        <v>243646.25</v>
      </c>
      <c r="R6" s="997">
        <v>87</v>
      </c>
      <c r="S6" s="997">
        <v>653396.11</v>
      </c>
      <c r="T6" s="997">
        <v>768</v>
      </c>
      <c r="U6" s="997">
        <v>3036279.79</v>
      </c>
      <c r="V6" s="997">
        <v>128</v>
      </c>
      <c r="W6" s="997">
        <v>889805.58</v>
      </c>
      <c r="X6" s="997">
        <v>23</v>
      </c>
      <c r="Y6" s="997">
        <v>55407.6</v>
      </c>
      <c r="Z6" s="997">
        <v>50338</v>
      </c>
      <c r="AA6" s="997">
        <v>1719939.65</v>
      </c>
      <c r="AB6" s="997">
        <v>70176</v>
      </c>
      <c r="AC6" s="997">
        <v>17860415.539999999</v>
      </c>
      <c r="AD6" s="469"/>
      <c r="AE6" s="469"/>
    </row>
    <row r="7" spans="1:31" s="470" customFormat="1">
      <c r="A7" s="985">
        <v>45047</v>
      </c>
      <c r="B7" s="997">
        <v>11341</v>
      </c>
      <c r="C7" s="996">
        <v>5295743.57</v>
      </c>
      <c r="D7" s="997">
        <v>15</v>
      </c>
      <c r="E7" s="997">
        <v>487641.21</v>
      </c>
      <c r="F7" s="997">
        <v>3152</v>
      </c>
      <c r="G7" s="997">
        <v>2239806.12</v>
      </c>
      <c r="H7" s="997">
        <v>220</v>
      </c>
      <c r="I7" s="997">
        <v>43043.83</v>
      </c>
      <c r="J7" s="997">
        <v>23</v>
      </c>
      <c r="K7" s="997">
        <v>518.46</v>
      </c>
      <c r="L7" s="997">
        <v>1349</v>
      </c>
      <c r="M7" s="997">
        <v>3754.13</v>
      </c>
      <c r="N7" s="997">
        <v>1497</v>
      </c>
      <c r="O7" s="997">
        <v>3602356.95</v>
      </c>
      <c r="P7" s="997">
        <v>1317</v>
      </c>
      <c r="Q7" s="997">
        <v>246206.13</v>
      </c>
      <c r="R7" s="997">
        <v>87</v>
      </c>
      <c r="S7" s="997">
        <v>668218.11</v>
      </c>
      <c r="T7" s="997">
        <v>767</v>
      </c>
      <c r="U7" s="997">
        <v>3113781.09</v>
      </c>
      <c r="V7" s="997">
        <v>128</v>
      </c>
      <c r="W7" s="997">
        <v>914828.69</v>
      </c>
      <c r="X7" s="997">
        <v>23</v>
      </c>
      <c r="Y7" s="997">
        <v>55851.5</v>
      </c>
      <c r="Z7" s="997">
        <v>50784</v>
      </c>
      <c r="AA7" s="997">
        <v>1751190.62</v>
      </c>
      <c r="AB7" s="997">
        <v>70703</v>
      </c>
      <c r="AC7" s="997">
        <v>18422940.41</v>
      </c>
      <c r="AD7" s="469"/>
      <c r="AE7" s="469"/>
    </row>
    <row r="8" spans="1:31" s="470" customFormat="1">
      <c r="A8" s="985">
        <v>45078</v>
      </c>
      <c r="B8" s="997">
        <v>11355</v>
      </c>
      <c r="C8" s="996">
        <v>5563382.1799999997</v>
      </c>
      <c r="D8" s="997">
        <v>9</v>
      </c>
      <c r="E8" s="997">
        <v>502327</v>
      </c>
      <c r="F8" s="997">
        <v>3175</v>
      </c>
      <c r="G8" s="997">
        <v>2294984.4700000002</v>
      </c>
      <c r="H8" s="997">
        <v>223</v>
      </c>
      <c r="I8" s="997">
        <v>41873.919999999998</v>
      </c>
      <c r="J8" s="997">
        <v>23</v>
      </c>
      <c r="K8" s="997">
        <v>609.41</v>
      </c>
      <c r="L8" s="997">
        <v>1359</v>
      </c>
      <c r="M8" s="997">
        <v>4517.7299999999996</v>
      </c>
      <c r="N8" s="997">
        <v>1533</v>
      </c>
      <c r="O8" s="997">
        <v>3728967.7</v>
      </c>
      <c r="P8" s="997">
        <v>1343</v>
      </c>
      <c r="Q8" s="997">
        <v>253460.92</v>
      </c>
      <c r="R8" s="997">
        <v>87</v>
      </c>
      <c r="S8" s="997">
        <v>674902.82</v>
      </c>
      <c r="T8" s="997">
        <v>766</v>
      </c>
      <c r="U8" s="997">
        <v>3065343.56</v>
      </c>
      <c r="V8" s="997">
        <v>128</v>
      </c>
      <c r="W8" s="997">
        <v>942021.08</v>
      </c>
      <c r="X8" s="997">
        <v>23</v>
      </c>
      <c r="Y8" s="997">
        <v>59299.74</v>
      </c>
      <c r="Z8" s="997">
        <v>51337</v>
      </c>
      <c r="AA8" s="997">
        <v>1915016.44</v>
      </c>
      <c r="AB8" s="997">
        <v>71361</v>
      </c>
      <c r="AC8" s="997">
        <v>19046706.970000003</v>
      </c>
      <c r="AD8" s="469"/>
      <c r="AE8" s="469"/>
    </row>
    <row r="9" spans="1:31" s="470" customFormat="1">
      <c r="A9" s="985">
        <v>45108</v>
      </c>
      <c r="B9" s="997">
        <v>11319</v>
      </c>
      <c r="C9" s="996">
        <v>5753354.1200000001</v>
      </c>
      <c r="D9" s="997">
        <v>9</v>
      </c>
      <c r="E9" s="997">
        <v>502446.7</v>
      </c>
      <c r="F9" s="997">
        <v>3175</v>
      </c>
      <c r="G9" s="997">
        <v>2357342.58</v>
      </c>
      <c r="H9" s="997">
        <v>223</v>
      </c>
      <c r="I9" s="997">
        <v>41909.089999999997</v>
      </c>
      <c r="J9" s="997">
        <v>23</v>
      </c>
      <c r="K9" s="997">
        <v>668.8</v>
      </c>
      <c r="L9" s="997">
        <v>1386</v>
      </c>
      <c r="M9" s="997">
        <v>5428.56</v>
      </c>
      <c r="N9" s="997">
        <v>1534</v>
      </c>
      <c r="O9" s="997">
        <v>3880381.88</v>
      </c>
      <c r="P9" s="997">
        <v>1359</v>
      </c>
      <c r="Q9" s="997">
        <v>258988.06</v>
      </c>
      <c r="R9" s="997">
        <v>88</v>
      </c>
      <c r="S9" s="997">
        <v>688496.88</v>
      </c>
      <c r="T9" s="997">
        <v>797</v>
      </c>
      <c r="U9" s="997">
        <v>3125955.02</v>
      </c>
      <c r="V9" s="997">
        <v>128</v>
      </c>
      <c r="W9" s="997">
        <v>964438.82</v>
      </c>
      <c r="X9" s="997">
        <v>22</v>
      </c>
      <c r="Y9" s="997">
        <v>60556.86</v>
      </c>
      <c r="Z9" s="997">
        <v>52106</v>
      </c>
      <c r="AA9" s="997">
        <v>1959425.93</v>
      </c>
      <c r="AB9" s="997">
        <v>72169</v>
      </c>
      <c r="AC9" s="997">
        <v>19599393.299999997</v>
      </c>
      <c r="AD9" s="469"/>
      <c r="AE9" s="469"/>
    </row>
    <row r="10" spans="1:31" s="470" customFormat="1">
      <c r="A10" s="985">
        <v>45139</v>
      </c>
      <c r="B10" s="997">
        <v>11328</v>
      </c>
      <c r="C10" s="997">
        <v>5763446.5999999996</v>
      </c>
      <c r="D10" s="997">
        <v>9</v>
      </c>
      <c r="E10" s="997">
        <v>492327.78</v>
      </c>
      <c r="F10" s="997">
        <v>3184</v>
      </c>
      <c r="G10" s="997">
        <v>2368095.34</v>
      </c>
      <c r="H10" s="997">
        <v>223</v>
      </c>
      <c r="I10" s="997">
        <v>42878.16</v>
      </c>
      <c r="J10" s="997">
        <v>23</v>
      </c>
      <c r="K10" s="997">
        <v>686.17</v>
      </c>
      <c r="L10" s="997">
        <v>1419</v>
      </c>
      <c r="M10" s="997">
        <v>5776.31</v>
      </c>
      <c r="N10" s="997">
        <v>1559</v>
      </c>
      <c r="O10" s="997">
        <v>3910469.07</v>
      </c>
      <c r="P10" s="997">
        <v>1400</v>
      </c>
      <c r="Q10" s="997">
        <v>264366.61</v>
      </c>
      <c r="R10" s="997">
        <v>89</v>
      </c>
      <c r="S10" s="997">
        <v>699739.44</v>
      </c>
      <c r="T10" s="997">
        <v>798</v>
      </c>
      <c r="U10" s="997">
        <v>3127738.06</v>
      </c>
      <c r="V10" s="997">
        <v>128</v>
      </c>
      <c r="W10" s="997">
        <v>979502.78</v>
      </c>
      <c r="X10" s="997">
        <v>22</v>
      </c>
      <c r="Y10" s="997">
        <v>49470.37</v>
      </c>
      <c r="Z10" s="997">
        <v>53412</v>
      </c>
      <c r="AA10" s="997">
        <v>1966955.88</v>
      </c>
      <c r="AB10" s="997">
        <v>73594</v>
      </c>
      <c r="AC10" s="997">
        <v>19671452.57</v>
      </c>
      <c r="AD10" s="469"/>
      <c r="AE10" s="469"/>
    </row>
    <row r="11" spans="1:31" s="470" customFormat="1">
      <c r="A11" s="985">
        <v>45170</v>
      </c>
      <c r="B11" s="997">
        <v>11323</v>
      </c>
      <c r="C11" s="997">
        <v>5845759.8300000001</v>
      </c>
      <c r="D11" s="997">
        <v>9</v>
      </c>
      <c r="E11" s="997">
        <v>489526.54</v>
      </c>
      <c r="F11" s="997">
        <v>3211</v>
      </c>
      <c r="G11" s="997">
        <v>2421067.9300000002</v>
      </c>
      <c r="H11" s="997">
        <v>224</v>
      </c>
      <c r="I11" s="997">
        <v>42135.33</v>
      </c>
      <c r="J11" s="997">
        <v>23</v>
      </c>
      <c r="K11" s="997">
        <v>684.02</v>
      </c>
      <c r="L11" s="997">
        <v>1490</v>
      </c>
      <c r="M11" s="997">
        <v>5872.41</v>
      </c>
      <c r="N11" s="997">
        <v>1569</v>
      </c>
      <c r="O11" s="997">
        <v>3953719.54</v>
      </c>
      <c r="P11" s="997">
        <v>1433</v>
      </c>
      <c r="Q11" s="997">
        <v>274552.83</v>
      </c>
      <c r="R11" s="997">
        <v>90</v>
      </c>
      <c r="S11" s="997">
        <v>693290.64</v>
      </c>
      <c r="T11" s="997">
        <v>802</v>
      </c>
      <c r="U11" s="997">
        <v>3195913.29</v>
      </c>
      <c r="V11" s="997">
        <v>128</v>
      </c>
      <c r="W11" s="997">
        <v>1000933.11</v>
      </c>
      <c r="X11" s="997">
        <v>22</v>
      </c>
      <c r="Y11" s="997">
        <v>50100.07</v>
      </c>
      <c r="Z11" s="997">
        <v>54524</v>
      </c>
      <c r="AA11" s="997">
        <v>2008143.48</v>
      </c>
      <c r="AB11" s="997">
        <v>74848</v>
      </c>
      <c r="AC11" s="997">
        <v>19981699.02</v>
      </c>
      <c r="AD11" s="469"/>
      <c r="AE11" s="469"/>
    </row>
    <row r="12" spans="1:31" s="470" customFormat="1">
      <c r="A12" s="985">
        <v>45200</v>
      </c>
      <c r="B12" s="997">
        <v>11331</v>
      </c>
      <c r="C12" s="997">
        <v>5679629.0800000001</v>
      </c>
      <c r="D12" s="997">
        <v>9</v>
      </c>
      <c r="E12" s="997">
        <v>470925.79</v>
      </c>
      <c r="F12" s="997">
        <v>3234</v>
      </c>
      <c r="G12" s="997">
        <v>2379689.04</v>
      </c>
      <c r="H12" s="997">
        <v>224</v>
      </c>
      <c r="I12" s="997">
        <v>42010.89</v>
      </c>
      <c r="J12" s="997">
        <v>23</v>
      </c>
      <c r="K12" s="997">
        <v>621.09</v>
      </c>
      <c r="L12" s="997">
        <v>1556</v>
      </c>
      <c r="M12" s="997">
        <v>5934.09</v>
      </c>
      <c r="N12" s="997">
        <v>1585</v>
      </c>
      <c r="O12" s="997">
        <v>3930698.88</v>
      </c>
      <c r="P12" s="997">
        <v>1477</v>
      </c>
      <c r="Q12" s="997">
        <v>272102.98</v>
      </c>
      <c r="R12" s="997">
        <v>89</v>
      </c>
      <c r="S12" s="997">
        <v>778667.94</v>
      </c>
      <c r="T12" s="997">
        <v>806</v>
      </c>
      <c r="U12" s="997">
        <v>3146703.05</v>
      </c>
      <c r="V12" s="997">
        <v>128</v>
      </c>
      <c r="W12" s="997">
        <v>1015209.2</v>
      </c>
      <c r="X12" s="997">
        <v>22</v>
      </c>
      <c r="Y12" s="997">
        <v>46357.79</v>
      </c>
      <c r="Z12" s="997">
        <v>55527</v>
      </c>
      <c r="AA12" s="997">
        <v>2025658.13</v>
      </c>
      <c r="AB12" s="997">
        <v>76011</v>
      </c>
      <c r="AC12" s="997">
        <v>19794207.949999996</v>
      </c>
    </row>
    <row r="13" spans="1:31" s="470" customFormat="1">
      <c r="A13" s="985">
        <v>45231</v>
      </c>
      <c r="B13" s="997">
        <v>11307</v>
      </c>
      <c r="C13" s="997">
        <v>6080067.1200000001</v>
      </c>
      <c r="D13" s="997">
        <v>9</v>
      </c>
      <c r="E13" s="997">
        <v>493447.77</v>
      </c>
      <c r="F13" s="997">
        <v>3261</v>
      </c>
      <c r="G13" s="997">
        <v>2492655.27</v>
      </c>
      <c r="H13" s="997">
        <v>234</v>
      </c>
      <c r="I13" s="997">
        <v>49532.24</v>
      </c>
      <c r="J13" s="997">
        <v>23</v>
      </c>
      <c r="K13" s="997">
        <v>671.76</v>
      </c>
      <c r="L13" s="997">
        <v>1617</v>
      </c>
      <c r="M13" s="997">
        <v>6355.9</v>
      </c>
      <c r="N13" s="997">
        <v>1599</v>
      </c>
      <c r="O13" s="997">
        <v>3836157.39</v>
      </c>
      <c r="P13" s="997">
        <v>1420</v>
      </c>
      <c r="Q13" s="997">
        <v>288683.81</v>
      </c>
      <c r="R13" s="997">
        <v>89</v>
      </c>
      <c r="S13" s="997">
        <v>803826.78</v>
      </c>
      <c r="T13" s="997">
        <v>803</v>
      </c>
      <c r="U13" s="997">
        <v>3273800.16</v>
      </c>
      <c r="V13" s="997">
        <v>139</v>
      </c>
      <c r="W13" s="997">
        <v>1360568.96</v>
      </c>
      <c r="X13" s="997">
        <v>22</v>
      </c>
      <c r="Y13" s="997">
        <v>47940.59</v>
      </c>
      <c r="Z13" s="997">
        <v>56253</v>
      </c>
      <c r="AA13" s="997">
        <v>2096696.5</v>
      </c>
      <c r="AB13" s="997">
        <v>76776</v>
      </c>
      <c r="AC13" s="997">
        <v>20830404.25</v>
      </c>
    </row>
    <row r="14" spans="1:31" s="470" customFormat="1">
      <c r="A14" s="985">
        <v>45261</v>
      </c>
      <c r="B14" s="998">
        <v>11282</v>
      </c>
      <c r="C14" s="998">
        <v>6609377.7000000002</v>
      </c>
      <c r="D14" s="998">
        <v>9</v>
      </c>
      <c r="E14" s="998">
        <v>532114.16</v>
      </c>
      <c r="F14" s="998">
        <v>3306</v>
      </c>
      <c r="G14" s="998">
        <v>2572430.2999999998</v>
      </c>
      <c r="H14" s="998">
        <v>236</v>
      </c>
      <c r="I14" s="999">
        <v>61561.8</v>
      </c>
      <c r="J14" s="998">
        <v>23</v>
      </c>
      <c r="K14" s="998">
        <v>698.11</v>
      </c>
      <c r="L14" s="998">
        <v>1688</v>
      </c>
      <c r="M14" s="998">
        <v>6917.59</v>
      </c>
      <c r="N14" s="998">
        <v>1588</v>
      </c>
      <c r="O14" s="998">
        <v>4405037.03</v>
      </c>
      <c r="P14" s="998">
        <v>1472</v>
      </c>
      <c r="Q14" s="998">
        <v>302843.03999999998</v>
      </c>
      <c r="R14" s="998">
        <v>88</v>
      </c>
      <c r="S14" s="998">
        <v>792833.62</v>
      </c>
      <c r="T14" s="998">
        <v>805</v>
      </c>
      <c r="U14" s="998">
        <v>3479060.45</v>
      </c>
      <c r="V14" s="998">
        <v>140</v>
      </c>
      <c r="W14" s="998">
        <v>1076081.3500000001</v>
      </c>
      <c r="X14" s="998">
        <v>22</v>
      </c>
      <c r="Y14" s="998">
        <v>50514.1</v>
      </c>
      <c r="Z14" s="998">
        <v>57759</v>
      </c>
      <c r="AA14" s="1000">
        <v>2187817.64</v>
      </c>
      <c r="AB14" s="1000">
        <v>78418</v>
      </c>
      <c r="AC14" s="1000">
        <v>22077286.889999997</v>
      </c>
    </row>
    <row r="15" spans="1:31" s="470" customFormat="1">
      <c r="A15" s="985">
        <v>45292</v>
      </c>
      <c r="B15" s="1001">
        <v>11285</v>
      </c>
      <c r="C15" s="1001">
        <v>6696994.1799999997</v>
      </c>
      <c r="D15" s="1001">
        <v>9</v>
      </c>
      <c r="E15" s="1001">
        <v>520004.18</v>
      </c>
      <c r="F15" s="1001">
        <v>3333</v>
      </c>
      <c r="G15" s="1001">
        <v>2638647.4900000002</v>
      </c>
      <c r="H15" s="1001">
        <v>233</v>
      </c>
      <c r="I15" s="1002">
        <v>41368.129999999997</v>
      </c>
      <c r="J15" s="1001">
        <v>23</v>
      </c>
      <c r="K15" s="1001">
        <v>687.4</v>
      </c>
      <c r="L15" s="1001">
        <v>1836</v>
      </c>
      <c r="M15" s="1001">
        <v>7040.44</v>
      </c>
      <c r="N15" s="1001">
        <v>1597</v>
      </c>
      <c r="O15" s="1001">
        <v>4597289.47</v>
      </c>
      <c r="P15" s="1001">
        <v>1539</v>
      </c>
      <c r="Q15" s="1001">
        <v>319687.78000000003</v>
      </c>
      <c r="R15" s="1001">
        <v>88</v>
      </c>
      <c r="S15" s="1001">
        <v>788974.59</v>
      </c>
      <c r="T15" s="1001">
        <v>808</v>
      </c>
      <c r="U15" s="1001">
        <v>3564993.92</v>
      </c>
      <c r="V15" s="1001">
        <v>140</v>
      </c>
      <c r="W15" s="1001">
        <v>1100916.5</v>
      </c>
      <c r="X15" s="1001">
        <v>21</v>
      </c>
      <c r="Y15" s="1001">
        <v>49118.78</v>
      </c>
      <c r="Z15" s="1001">
        <v>59187</v>
      </c>
      <c r="AA15" s="1003">
        <v>2214042.66</v>
      </c>
      <c r="AB15" s="1003">
        <v>80099</v>
      </c>
      <c r="AC15" s="1003">
        <v>22539765.52</v>
      </c>
    </row>
    <row r="16" spans="1:31" s="470" customFormat="1">
      <c r="A16" s="985">
        <v>45323</v>
      </c>
      <c r="B16" s="1001">
        <v>11345</v>
      </c>
      <c r="C16" s="1001">
        <v>6855019.4000000004</v>
      </c>
      <c r="D16" s="1001">
        <v>9</v>
      </c>
      <c r="E16" s="1001">
        <v>521078.56</v>
      </c>
      <c r="F16" s="1001">
        <v>3357</v>
      </c>
      <c r="G16" s="1001">
        <v>2695100.41</v>
      </c>
      <c r="H16" s="1001">
        <v>233</v>
      </c>
      <c r="I16" s="1001">
        <v>40597.370000000003</v>
      </c>
      <c r="J16" s="1001">
        <v>23</v>
      </c>
      <c r="K16" s="1001">
        <v>663.89</v>
      </c>
      <c r="L16" s="1001">
        <v>1982</v>
      </c>
      <c r="M16" s="1001">
        <v>6778.43</v>
      </c>
      <c r="N16" s="1001">
        <v>1602</v>
      </c>
      <c r="O16" s="1001">
        <v>4674260.8099999996</v>
      </c>
      <c r="P16" s="1001">
        <v>1578</v>
      </c>
      <c r="Q16" s="1001">
        <v>314222.73</v>
      </c>
      <c r="R16" s="1001">
        <v>88</v>
      </c>
      <c r="S16" s="1001">
        <v>799410.01</v>
      </c>
      <c r="T16" s="1001">
        <v>810</v>
      </c>
      <c r="U16" s="1001">
        <v>3637051.06</v>
      </c>
      <c r="V16" s="1001">
        <v>140</v>
      </c>
      <c r="W16" s="1001">
        <v>1124524.5900000001</v>
      </c>
      <c r="X16" s="1001">
        <v>21</v>
      </c>
      <c r="Y16" s="1001">
        <v>45573.9</v>
      </c>
      <c r="Z16" s="1001">
        <v>60649</v>
      </c>
      <c r="AA16" s="1001">
        <v>2263985.6800000002</v>
      </c>
      <c r="AB16" s="1001">
        <v>81837</v>
      </c>
      <c r="AC16" s="1001">
        <v>22978266.84</v>
      </c>
    </row>
    <row r="17" spans="1:31" s="470" customFormat="1">
      <c r="A17" s="985">
        <v>45352</v>
      </c>
      <c r="B17" s="997"/>
      <c r="C17" s="997"/>
      <c r="D17" s="997"/>
      <c r="E17" s="997"/>
      <c r="F17" s="997"/>
      <c r="G17" s="997"/>
      <c r="H17" s="997"/>
      <c r="I17" s="997"/>
      <c r="J17" s="997"/>
      <c r="K17" s="997"/>
      <c r="L17" s="997"/>
      <c r="M17" s="997"/>
      <c r="N17" s="997"/>
      <c r="O17" s="997"/>
      <c r="P17" s="997"/>
      <c r="Q17" s="997"/>
      <c r="R17" s="997"/>
      <c r="S17" s="997"/>
      <c r="T17" s="997"/>
      <c r="U17" s="997"/>
      <c r="V17" s="997"/>
      <c r="W17" s="997"/>
      <c r="X17" s="997"/>
      <c r="Y17" s="997"/>
      <c r="Z17" s="997"/>
      <c r="AA17" s="997"/>
      <c r="AB17" s="997"/>
      <c r="AC17" s="997"/>
    </row>
    <row r="18" spans="1:31" s="470" customFormat="1" ht="15" customHeight="1">
      <c r="A18" s="1725" t="s">
        <v>1013</v>
      </c>
      <c r="B18" s="1725"/>
      <c r="C18" s="1725"/>
      <c r="D18" s="1725"/>
      <c r="E18" s="1725"/>
      <c r="F18" s="1725"/>
      <c r="G18" s="1725"/>
      <c r="H18" s="1725"/>
      <c r="I18" s="1725"/>
      <c r="J18" s="1725"/>
      <c r="K18" s="1725"/>
      <c r="L18" s="1725"/>
      <c r="M18" s="1725"/>
      <c r="N18" s="1725"/>
      <c r="O18" s="1725"/>
      <c r="P18" s="1725"/>
      <c r="Q18" s="1725"/>
      <c r="R18" s="1725"/>
      <c r="S18" s="1725"/>
      <c r="T18" s="1725"/>
      <c r="U18" s="1725"/>
      <c r="V18" s="1725"/>
      <c r="W18" s="1725"/>
      <c r="X18" s="1725"/>
      <c r="Y18" s="1725"/>
      <c r="Z18" s="1725"/>
      <c r="AA18" s="1004"/>
    </row>
    <row r="19" spans="1:31" s="470" customFormat="1" ht="15" customHeight="1">
      <c r="A19" s="1724" t="s">
        <v>1307</v>
      </c>
      <c r="B19" s="1724"/>
      <c r="C19" s="1724"/>
      <c r="D19" s="1724"/>
      <c r="E19" s="1724"/>
      <c r="F19" s="1724"/>
      <c r="G19" s="1724"/>
      <c r="H19" s="1724"/>
      <c r="I19" s="1724"/>
      <c r="J19" s="1724"/>
      <c r="K19" s="1724"/>
      <c r="L19" s="1724"/>
      <c r="M19" s="1724"/>
      <c r="N19" s="1724"/>
      <c r="O19" s="1724"/>
      <c r="P19" s="1724"/>
      <c r="Q19" s="1724"/>
      <c r="R19" s="1724"/>
      <c r="S19" s="1724"/>
      <c r="T19" s="1724"/>
      <c r="U19" s="1724"/>
      <c r="V19" s="1724"/>
      <c r="W19" s="1724"/>
      <c r="X19" s="1724"/>
      <c r="Y19" s="1724"/>
      <c r="Z19" s="1724"/>
      <c r="AE19" s="471"/>
    </row>
    <row r="20" spans="1:31" s="470" customFormat="1" ht="15" customHeight="1">
      <c r="A20" s="1728" t="s">
        <v>1012</v>
      </c>
      <c r="B20" s="1728"/>
      <c r="C20" s="1728"/>
      <c r="D20" s="1728"/>
      <c r="E20" s="1728"/>
      <c r="F20" s="1728"/>
      <c r="G20" s="1728"/>
      <c r="H20" s="1728"/>
      <c r="I20" s="1728"/>
      <c r="J20" s="1728"/>
      <c r="K20" s="1728"/>
      <c r="L20" s="1728"/>
      <c r="M20" s="1728"/>
      <c r="N20" s="1728"/>
      <c r="O20" s="1728"/>
      <c r="P20" s="1728"/>
      <c r="Q20" s="1728"/>
      <c r="R20" s="1728"/>
      <c r="S20" s="1728"/>
      <c r="T20" s="1728"/>
      <c r="U20" s="1728"/>
      <c r="V20" s="1728"/>
      <c r="W20" s="1728"/>
      <c r="X20" s="1728"/>
      <c r="Y20" s="1728"/>
      <c r="Z20" s="1728"/>
      <c r="AE20" s="471"/>
    </row>
    <row r="21" spans="1:31" ht="15" customHeight="1">
      <c r="A21" s="497"/>
      <c r="B21" s="966"/>
      <c r="C21" s="966"/>
      <c r="D21" s="966"/>
      <c r="E21" s="966"/>
      <c r="F21" s="966"/>
      <c r="G21" s="966"/>
      <c r="H21" s="966"/>
      <c r="I21" s="966"/>
      <c r="J21" s="966"/>
      <c r="K21" s="966"/>
      <c r="L21" s="966"/>
      <c r="M21" s="966"/>
      <c r="N21" s="497"/>
      <c r="O21" s="497"/>
      <c r="P21" s="497"/>
      <c r="Q21" s="497"/>
      <c r="R21" s="497"/>
      <c r="S21" s="497"/>
      <c r="T21" s="497"/>
      <c r="U21" s="497"/>
      <c r="V21" s="497"/>
      <c r="W21" s="497"/>
      <c r="X21" s="497"/>
      <c r="Y21" s="497"/>
      <c r="Z21" s="497"/>
      <c r="AA21" s="497"/>
      <c r="AB21" s="497"/>
      <c r="AC21" s="497"/>
    </row>
  </sheetData>
  <mergeCells count="19">
    <mergeCell ref="A1:Z1"/>
    <mergeCell ref="A2:A3"/>
    <mergeCell ref="B2:C2"/>
    <mergeCell ref="D2:E2"/>
    <mergeCell ref="F2:G2"/>
    <mergeCell ref="H2:I2"/>
    <mergeCell ref="J2:K2"/>
    <mergeCell ref="L2:M2"/>
    <mergeCell ref="N2:O2"/>
    <mergeCell ref="P2:Q2"/>
    <mergeCell ref="A19:Z19"/>
    <mergeCell ref="A18:Z18"/>
    <mergeCell ref="A20:Z20"/>
    <mergeCell ref="AB2:AC2"/>
    <mergeCell ref="R2:S2"/>
    <mergeCell ref="T2:U2"/>
    <mergeCell ref="V2:W2"/>
    <mergeCell ref="X2:Y2"/>
    <mergeCell ref="Z2:AA2"/>
  </mergeCells>
  <printOptions horizontalCentered="1"/>
  <pageMargins left="0.7" right="0.7" top="0.75" bottom="0.75" header="0.3" footer="0.3"/>
  <pageSetup paperSize="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defaultRowHeight="15"/>
  <cols>
    <col min="1" max="1" width="20.7109375" style="473" bestFit="1" customWidth="1"/>
    <col min="2" max="9" width="12.140625" style="473" customWidth="1"/>
    <col min="10" max="10" width="10.28515625" style="473" customWidth="1"/>
    <col min="11" max="16384" width="9.140625" style="473"/>
  </cols>
  <sheetData>
    <row r="1" spans="1:10" s="472" customFormat="1" ht="15" customHeight="1">
      <c r="A1" s="1742" t="s">
        <v>1034</v>
      </c>
      <c r="B1" s="1743"/>
      <c r="C1" s="1743"/>
      <c r="D1" s="1743"/>
      <c r="E1" s="1743"/>
      <c r="F1" s="1743"/>
      <c r="G1" s="1743"/>
      <c r="H1" s="1743"/>
      <c r="I1" s="1743"/>
      <c r="J1" s="1743"/>
    </row>
    <row r="2" spans="1:10" ht="15" customHeight="1">
      <c r="A2" s="1740" t="s">
        <v>1035</v>
      </c>
      <c r="B2" s="1744" t="s">
        <v>1036</v>
      </c>
      <c r="C2" s="1745"/>
      <c r="D2" s="1745"/>
      <c r="E2" s="1745"/>
      <c r="F2" s="1745"/>
      <c r="G2" s="1745"/>
      <c r="H2" s="1745"/>
      <c r="I2" s="1745"/>
      <c r="J2" s="1746"/>
    </row>
    <row r="3" spans="1:10">
      <c r="A3" s="1741"/>
      <c r="B3" s="1006">
        <v>44531</v>
      </c>
      <c r="C3" s="1006">
        <v>44621</v>
      </c>
      <c r="D3" s="1006">
        <v>44713</v>
      </c>
      <c r="E3" s="1006">
        <v>44805</v>
      </c>
      <c r="F3" s="1007">
        <v>44896</v>
      </c>
      <c r="G3" s="1007">
        <v>44986</v>
      </c>
      <c r="H3" s="1007">
        <v>45078</v>
      </c>
      <c r="I3" s="1007">
        <v>45170</v>
      </c>
      <c r="J3" s="1007">
        <v>45261</v>
      </c>
    </row>
    <row r="4" spans="1:10">
      <c r="A4" s="1008" t="s">
        <v>1037</v>
      </c>
      <c r="B4" s="1009">
        <v>3280</v>
      </c>
      <c r="C4" s="1009">
        <v>3261</v>
      </c>
      <c r="D4" s="1010">
        <v>3110</v>
      </c>
      <c r="E4" s="1010">
        <v>3176</v>
      </c>
      <c r="F4" s="1010">
        <v>3176</v>
      </c>
      <c r="G4" s="1011">
        <v>3448</v>
      </c>
      <c r="H4" s="1012" t="s">
        <v>1038</v>
      </c>
      <c r="I4" s="1009">
        <v>2072</v>
      </c>
      <c r="J4" s="1013">
        <v>2138</v>
      </c>
    </row>
    <row r="5" spans="1:10">
      <c r="A5" s="1008" t="s">
        <v>1039</v>
      </c>
      <c r="B5" s="1009">
        <v>174</v>
      </c>
      <c r="C5" s="1009">
        <v>166</v>
      </c>
      <c r="D5" s="1010">
        <v>133</v>
      </c>
      <c r="E5" s="1010">
        <v>166</v>
      </c>
      <c r="F5" s="1010">
        <v>57</v>
      </c>
      <c r="G5" s="1011">
        <v>166</v>
      </c>
      <c r="H5" s="1012" t="s">
        <v>1040</v>
      </c>
      <c r="I5" s="1009">
        <v>136</v>
      </c>
      <c r="J5" s="1013">
        <v>461</v>
      </c>
    </row>
    <row r="6" spans="1:10">
      <c r="A6" s="1008" t="s">
        <v>1041</v>
      </c>
      <c r="B6" s="1009">
        <v>269</v>
      </c>
      <c r="C6" s="1009">
        <v>824</v>
      </c>
      <c r="D6" s="1010">
        <v>687</v>
      </c>
      <c r="E6" s="1010">
        <v>687</v>
      </c>
      <c r="F6" s="1010">
        <v>656</v>
      </c>
      <c r="G6" s="1011">
        <v>656</v>
      </c>
      <c r="H6" s="1012" t="s">
        <v>1042</v>
      </c>
      <c r="I6" s="1009">
        <v>564</v>
      </c>
      <c r="J6" s="1013">
        <v>658</v>
      </c>
    </row>
    <row r="7" spans="1:10">
      <c r="A7" s="1008" t="s">
        <v>1043</v>
      </c>
      <c r="B7" s="1009">
        <v>0</v>
      </c>
      <c r="C7" s="1009">
        <v>0</v>
      </c>
      <c r="D7" s="1010">
        <v>0</v>
      </c>
      <c r="E7" s="1010">
        <v>0</v>
      </c>
      <c r="F7" s="1010">
        <v>0</v>
      </c>
      <c r="G7" s="1011">
        <v>0</v>
      </c>
      <c r="H7" s="1012" t="s">
        <v>1044</v>
      </c>
      <c r="I7" s="1009">
        <v>45</v>
      </c>
      <c r="J7" s="1013">
        <v>0</v>
      </c>
    </row>
    <row r="8" spans="1:10">
      <c r="A8" s="1008" t="s">
        <v>1045</v>
      </c>
      <c r="B8" s="1009">
        <v>120</v>
      </c>
      <c r="C8" s="1009">
        <v>594</v>
      </c>
      <c r="D8" s="1010">
        <v>547</v>
      </c>
      <c r="E8" s="1010">
        <v>581</v>
      </c>
      <c r="F8" s="1010">
        <v>213</v>
      </c>
      <c r="G8" s="1011">
        <v>219</v>
      </c>
      <c r="H8" s="1012" t="s">
        <v>1046</v>
      </c>
      <c r="I8" s="1009">
        <v>187</v>
      </c>
      <c r="J8" s="1013">
        <v>180</v>
      </c>
    </row>
    <row r="9" spans="1:10">
      <c r="A9" s="1008" t="s">
        <v>1047</v>
      </c>
      <c r="B9" s="1009">
        <v>1495</v>
      </c>
      <c r="C9" s="1009">
        <v>1505</v>
      </c>
      <c r="D9" s="1010">
        <v>213</v>
      </c>
      <c r="E9" s="1010">
        <v>206</v>
      </c>
      <c r="F9" s="1010">
        <v>197</v>
      </c>
      <c r="G9" s="1011">
        <v>1416</v>
      </c>
      <c r="H9" s="1012" t="s">
        <v>1048</v>
      </c>
      <c r="I9" s="1009">
        <v>2106</v>
      </c>
      <c r="J9" s="1013">
        <v>1899</v>
      </c>
    </row>
    <row r="10" spans="1:10">
      <c r="A10" s="1008" t="s">
        <v>1049</v>
      </c>
      <c r="B10" s="1009">
        <v>42</v>
      </c>
      <c r="C10" s="1009">
        <v>42</v>
      </c>
      <c r="D10" s="1010">
        <v>12</v>
      </c>
      <c r="E10" s="1010">
        <v>42</v>
      </c>
      <c r="F10" s="1010">
        <v>12</v>
      </c>
      <c r="G10" s="1011">
        <v>12</v>
      </c>
      <c r="H10" s="1012" t="s">
        <v>1050</v>
      </c>
      <c r="I10" s="1009">
        <v>316</v>
      </c>
      <c r="J10" s="1013">
        <v>188</v>
      </c>
    </row>
    <row r="11" spans="1:10">
      <c r="A11" s="1008" t="s">
        <v>334</v>
      </c>
      <c r="B11" s="1014">
        <v>34051</v>
      </c>
      <c r="C11" s="1014">
        <v>39570</v>
      </c>
      <c r="D11" s="1010">
        <v>35000</v>
      </c>
      <c r="E11" s="1010">
        <v>39239</v>
      </c>
      <c r="F11" s="1010">
        <v>37132</v>
      </c>
      <c r="G11" s="1011">
        <v>42369</v>
      </c>
      <c r="H11" s="1012" t="s">
        <v>1051</v>
      </c>
      <c r="I11" s="1014">
        <v>42119</v>
      </c>
      <c r="J11" s="1013">
        <v>41728</v>
      </c>
    </row>
    <row r="12" spans="1:10">
      <c r="A12" s="1015" t="s">
        <v>98</v>
      </c>
      <c r="B12" s="1016">
        <v>39431</v>
      </c>
      <c r="C12" s="1016">
        <v>45962</v>
      </c>
      <c r="D12" s="1016">
        <v>39702</v>
      </c>
      <c r="E12" s="1016" t="s">
        <v>1052</v>
      </c>
      <c r="F12" s="1016">
        <v>41443</v>
      </c>
      <c r="G12" s="1017">
        <v>48286</v>
      </c>
      <c r="H12" s="1018">
        <v>43199</v>
      </c>
      <c r="I12" s="1019">
        <v>47910</v>
      </c>
      <c r="J12" s="1020">
        <f>SUM(J4:J11)</f>
        <v>47252</v>
      </c>
    </row>
    <row r="13" spans="1:10">
      <c r="A13" s="1021" t="s">
        <v>1053</v>
      </c>
      <c r="B13" s="1021"/>
      <c r="C13" s="1021"/>
      <c r="D13" s="474"/>
      <c r="E13" s="474"/>
      <c r="F13" s="474"/>
      <c r="G13" s="474"/>
      <c r="H13" s="474"/>
      <c r="I13" s="474"/>
      <c r="J13" s="474"/>
    </row>
  </sheetData>
  <mergeCells count="3">
    <mergeCell ref="A2:A3"/>
    <mergeCell ref="A1:J1"/>
    <mergeCell ref="B2:J2"/>
  </mergeCells>
  <printOptions horizontalCentered="1"/>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K1"/>
    </sheetView>
  </sheetViews>
  <sheetFormatPr defaultColWidth="9.140625" defaultRowHeight="15"/>
  <cols>
    <col min="1" max="1" width="14.5703125" style="471" bestFit="1" customWidth="1"/>
    <col min="2" max="3" width="17.7109375" style="471" bestFit="1" customWidth="1"/>
    <col min="4" max="4" width="19.28515625" style="471" bestFit="1" customWidth="1"/>
    <col min="5" max="6" width="17.7109375" style="471" bestFit="1" customWidth="1"/>
    <col min="7" max="7" width="18.5703125" style="471" bestFit="1" customWidth="1"/>
    <col min="8" max="8" width="15.28515625" style="471" bestFit="1" customWidth="1"/>
    <col min="9" max="9" width="13.85546875" style="471" bestFit="1" customWidth="1"/>
    <col min="10" max="10" width="15.42578125" style="471" bestFit="1" customWidth="1"/>
    <col min="11" max="11" width="19.5703125" style="471" bestFit="1" customWidth="1"/>
    <col min="12" max="13" width="13.7109375" style="471" bestFit="1" customWidth="1"/>
    <col min="14" max="16384" width="9.140625" style="471"/>
  </cols>
  <sheetData>
    <row r="1" spans="1:14" ht="15" customHeight="1">
      <c r="A1" s="1749" t="s">
        <v>1033</v>
      </c>
      <c r="B1" s="1749"/>
      <c r="C1" s="1749"/>
      <c r="D1" s="1749"/>
      <c r="E1" s="1749"/>
      <c r="F1" s="1749"/>
      <c r="G1" s="1749"/>
      <c r="H1" s="1749"/>
      <c r="I1" s="1749"/>
      <c r="J1" s="1749"/>
      <c r="K1" s="1749"/>
    </row>
    <row r="2" spans="1:14" s="470" customFormat="1" ht="15" customHeight="1">
      <c r="A2" s="1739" t="s">
        <v>119</v>
      </c>
      <c r="B2" s="1739" t="s">
        <v>1032</v>
      </c>
      <c r="C2" s="1739"/>
      <c r="D2" s="1739"/>
      <c r="E2" s="1750" t="s">
        <v>1031</v>
      </c>
      <c r="F2" s="1750"/>
      <c r="G2" s="1750"/>
      <c r="H2" s="1739" t="s">
        <v>1030</v>
      </c>
      <c r="I2" s="1739"/>
      <c r="J2" s="1739"/>
      <c r="K2" s="1751" t="s">
        <v>1029</v>
      </c>
    </row>
    <row r="3" spans="1:14" s="470" customFormat="1">
      <c r="A3" s="1750"/>
      <c r="B3" s="1024" t="s">
        <v>1028</v>
      </c>
      <c r="C3" s="1024" t="s">
        <v>1027</v>
      </c>
      <c r="D3" s="1024" t="s">
        <v>98</v>
      </c>
      <c r="E3" s="1024" t="s">
        <v>1028</v>
      </c>
      <c r="F3" s="1024" t="s">
        <v>1027</v>
      </c>
      <c r="G3" s="1024" t="s">
        <v>98</v>
      </c>
      <c r="H3" s="1024" t="s">
        <v>1028</v>
      </c>
      <c r="I3" s="1024" t="s">
        <v>1027</v>
      </c>
      <c r="J3" s="1024" t="s">
        <v>98</v>
      </c>
      <c r="K3" s="1751"/>
    </row>
    <row r="4" spans="1:14" s="475" customFormat="1">
      <c r="A4" s="1025" t="s">
        <v>73</v>
      </c>
      <c r="B4" s="1472">
        <v>7754915.5028395513</v>
      </c>
      <c r="C4" s="1472">
        <v>2752441.5616756701</v>
      </c>
      <c r="D4" s="1472">
        <v>10507357.064515222</v>
      </c>
      <c r="E4" s="1472">
        <v>7738932.5187582662</v>
      </c>
      <c r="F4" s="1472">
        <v>2692199.1116188727</v>
      </c>
      <c r="G4" s="1472">
        <v>10431131.63037714</v>
      </c>
      <c r="H4" s="1472">
        <v>15982.974081285487</v>
      </c>
      <c r="I4" s="1472">
        <v>60242.450056797657</v>
      </c>
      <c r="J4" s="1472">
        <v>76225.424138083137</v>
      </c>
      <c r="K4" s="1472">
        <v>3942030.6769684507</v>
      </c>
    </row>
    <row r="5" spans="1:14" s="475" customFormat="1">
      <c r="A5" s="1022" t="s">
        <v>74</v>
      </c>
      <c r="B5" s="1473">
        <f>SUM(B6:B17)</f>
        <v>8053915.5066081323</v>
      </c>
      <c r="C5" s="1473">
        <f t="shared" ref="C5:J5" si="0">SUM(C6:C17)</f>
        <v>2348112.7093212572</v>
      </c>
      <c r="D5" s="1473">
        <f t="shared" si="0"/>
        <v>10402028.215929389</v>
      </c>
      <c r="E5" s="1473">
        <f t="shared" si="0"/>
        <v>7599040.7928826474</v>
      </c>
      <c r="F5" s="1473">
        <f t="shared" si="0"/>
        <v>2288898.9977163794</v>
      </c>
      <c r="G5" s="1473">
        <f t="shared" si="0"/>
        <v>9887939.7905990258</v>
      </c>
      <c r="H5" s="1473">
        <f t="shared" si="0"/>
        <v>454874.71372548485</v>
      </c>
      <c r="I5" s="1473">
        <f t="shared" si="0"/>
        <v>59213.711604879121</v>
      </c>
      <c r="J5" s="1473">
        <f t="shared" si="0"/>
        <v>514088.42533036397</v>
      </c>
      <c r="K5" s="1474">
        <f>INDEX(K6:K17,COUNT(K6:K17))</f>
        <v>5454214.1779701356</v>
      </c>
    </row>
    <row r="6" spans="1:14" s="470" customFormat="1">
      <c r="A6" s="333">
        <v>45017</v>
      </c>
      <c r="B6" s="1475">
        <v>630364.55544991314</v>
      </c>
      <c r="C6" s="1475">
        <v>194969.54969826492</v>
      </c>
      <c r="D6" s="1475">
        <v>825334.10514817806</v>
      </c>
      <c r="E6" s="1475">
        <v>526542.47811478528</v>
      </c>
      <c r="F6" s="1475">
        <v>177356.79436209862</v>
      </c>
      <c r="G6" s="1475">
        <v>703899.27247688384</v>
      </c>
      <c r="H6" s="1475">
        <v>103822.08460356813</v>
      </c>
      <c r="I6" s="1475">
        <v>17612.755336166323</v>
      </c>
      <c r="J6" s="1475">
        <v>121434.83993973446</v>
      </c>
      <c r="K6" s="1476">
        <v>4161821.6524216216</v>
      </c>
    </row>
    <row r="7" spans="1:14" s="470" customFormat="1">
      <c r="A7" s="333">
        <v>45047</v>
      </c>
      <c r="B7" s="1475">
        <v>654531.9182737373</v>
      </c>
      <c r="C7" s="1475">
        <v>204239.63954114023</v>
      </c>
      <c r="D7" s="1475">
        <v>858771.55781487701</v>
      </c>
      <c r="E7" s="1475">
        <v>607164.3530044459</v>
      </c>
      <c r="F7" s="1475">
        <v>194186.75724273408</v>
      </c>
      <c r="G7" s="1475">
        <v>801351.1102471801</v>
      </c>
      <c r="H7" s="1475">
        <v>47367.538000850938</v>
      </c>
      <c r="I7" s="1475">
        <v>10052.882298406166</v>
      </c>
      <c r="J7" s="1475">
        <v>57420.420299257094</v>
      </c>
      <c r="K7" s="1476">
        <v>4320468.3773596529</v>
      </c>
    </row>
    <row r="8" spans="1:14" s="470" customFormat="1">
      <c r="A8" s="333">
        <v>45078</v>
      </c>
      <c r="B8" s="1475">
        <v>743586.25449642562</v>
      </c>
      <c r="C8" s="1475">
        <v>202561.17773664027</v>
      </c>
      <c r="D8" s="1475">
        <v>946147.4322330663</v>
      </c>
      <c r="E8" s="1475">
        <v>747496.75067409128</v>
      </c>
      <c r="F8" s="1475">
        <v>200673.00563964405</v>
      </c>
      <c r="G8" s="1475">
        <v>948169.75631373515</v>
      </c>
      <c r="H8" s="1475">
        <v>-3910.5161776651221</v>
      </c>
      <c r="I8" s="1475">
        <v>1888.1720969963717</v>
      </c>
      <c r="J8" s="1475">
        <v>-2022.3440806687577</v>
      </c>
      <c r="K8" s="1476">
        <v>4439187.2095263712</v>
      </c>
    </row>
    <row r="9" spans="1:14" s="470" customFormat="1">
      <c r="A9" s="333">
        <v>45108</v>
      </c>
      <c r="B9" s="1477">
        <v>772117.0137418604</v>
      </c>
      <c r="C9" s="1477">
        <v>228144.86254587211</v>
      </c>
      <c r="D9" s="1478">
        <v>1000261.8762877327</v>
      </c>
      <c r="E9" s="1477">
        <v>699495.03696528636</v>
      </c>
      <c r="F9" s="1479">
        <v>218720.86283249647</v>
      </c>
      <c r="G9" s="1480">
        <v>918215.89979778253</v>
      </c>
      <c r="H9" s="1479">
        <v>72622.016776574019</v>
      </c>
      <c r="I9" s="1479">
        <v>9423.9997133760007</v>
      </c>
      <c r="J9" s="1480">
        <v>82046.016489950038</v>
      </c>
      <c r="K9" s="1480">
        <v>4637564.6655939966</v>
      </c>
      <c r="L9" s="476"/>
      <c r="M9" s="477"/>
    </row>
    <row r="10" spans="1:14" s="470" customFormat="1">
      <c r="A10" s="333">
        <v>45139</v>
      </c>
      <c r="B10" s="1477">
        <v>740456.98865695903</v>
      </c>
      <c r="C10" s="1477">
        <v>220115.54060221498</v>
      </c>
      <c r="D10" s="1477">
        <v>960572.52925917367</v>
      </c>
      <c r="E10" s="1477">
        <v>731266.04758555628</v>
      </c>
      <c r="F10" s="1477">
        <v>214920.54963318724</v>
      </c>
      <c r="G10" s="1477">
        <v>946186.59721874446</v>
      </c>
      <c r="H10" s="1477">
        <v>9190.9410714031255</v>
      </c>
      <c r="I10" s="1477">
        <v>5194.9909690269997</v>
      </c>
      <c r="J10" s="1477">
        <v>14385.93204043014</v>
      </c>
      <c r="K10" s="1480">
        <v>4663480.1421464793</v>
      </c>
      <c r="L10" s="476"/>
      <c r="M10" s="477"/>
    </row>
    <row r="11" spans="1:14" s="470" customFormat="1">
      <c r="A11" s="333">
        <v>45170</v>
      </c>
      <c r="B11" s="1475">
        <v>686873.79150702478</v>
      </c>
      <c r="C11" s="1475">
        <v>201527.19046541373</v>
      </c>
      <c r="D11" s="1475">
        <v>888400.98197243921</v>
      </c>
      <c r="E11" s="1475">
        <v>743624.62112657353</v>
      </c>
      <c r="F11" s="1475">
        <v>210967.83999890881</v>
      </c>
      <c r="G11" s="1475">
        <v>954592.46112548187</v>
      </c>
      <c r="H11" s="1475">
        <v>-56750.829619549302</v>
      </c>
      <c r="I11" s="1475">
        <v>-9440.6495334945866</v>
      </c>
      <c r="J11" s="1475">
        <v>-66191.479153043911</v>
      </c>
      <c r="K11" s="1476">
        <v>4657755.2005796488</v>
      </c>
    </row>
    <row r="12" spans="1:14" ht="15" customHeight="1">
      <c r="A12" s="333">
        <v>45200</v>
      </c>
      <c r="B12" s="1475">
        <v>731285.39076546952</v>
      </c>
      <c r="C12" s="1475">
        <v>245955.48630196275</v>
      </c>
      <c r="D12" s="1475">
        <v>977240.87706743181</v>
      </c>
      <c r="E12" s="1475">
        <v>663114.67548390198</v>
      </c>
      <c r="F12" s="1475">
        <v>233597.806599929</v>
      </c>
      <c r="G12" s="1475">
        <v>896712.48208383098</v>
      </c>
      <c r="H12" s="1475">
        <v>68170.7152815671</v>
      </c>
      <c r="I12" s="1475">
        <v>12357.679702033653</v>
      </c>
      <c r="J12" s="1475">
        <v>80528.394983600738</v>
      </c>
      <c r="K12" s="1476">
        <v>4671687.8970951699</v>
      </c>
      <c r="L12" s="470"/>
      <c r="M12" s="470"/>
      <c r="N12" s="478"/>
    </row>
    <row r="13" spans="1:14" ht="15" customHeight="1">
      <c r="A13" s="333">
        <v>45231</v>
      </c>
      <c r="B13" s="1475">
        <v>690942.37464370392</v>
      </c>
      <c r="C13" s="1475">
        <v>208825.35492190951</v>
      </c>
      <c r="D13" s="1475">
        <v>899767.72956561297</v>
      </c>
      <c r="E13" s="1475">
        <v>659424.71053377725</v>
      </c>
      <c r="F13" s="1475">
        <v>214727.38716540486</v>
      </c>
      <c r="G13" s="1475">
        <v>874152.09769918211</v>
      </c>
      <c r="H13" s="1475">
        <v>31517.66410992702</v>
      </c>
      <c r="I13" s="1475">
        <v>-5902.0322434962945</v>
      </c>
      <c r="J13" s="1475">
        <v>25615.631866430747</v>
      </c>
      <c r="K13" s="1476">
        <v>4904992.4755968535</v>
      </c>
      <c r="L13" s="470"/>
      <c r="M13" s="470"/>
      <c r="N13" s="478"/>
    </row>
    <row r="14" spans="1:14" ht="15" customHeight="1">
      <c r="A14" s="333">
        <v>45261</v>
      </c>
      <c r="B14" s="1481">
        <v>807526.08149195462</v>
      </c>
      <c r="C14" s="1481">
        <v>234649.11275008461</v>
      </c>
      <c r="D14" s="1481">
        <v>1042175.1942420397</v>
      </c>
      <c r="E14" s="1481">
        <v>841452.34968555719</v>
      </c>
      <c r="F14" s="1481">
        <v>241407.92025140487</v>
      </c>
      <c r="G14" s="1481">
        <v>1082860.2699369621</v>
      </c>
      <c r="H14" s="1481">
        <v>-33926.268193604192</v>
      </c>
      <c r="I14" s="1481">
        <v>-6758.8075013205525</v>
      </c>
      <c r="J14" s="1481">
        <v>-40685.075694924744</v>
      </c>
      <c r="K14" s="1482">
        <v>5077900.3139508273</v>
      </c>
      <c r="L14" s="470"/>
      <c r="M14" s="470"/>
      <c r="N14" s="478"/>
    </row>
    <row r="15" spans="1:14" ht="15" customHeight="1">
      <c r="A15" s="333">
        <v>45292</v>
      </c>
      <c r="B15" s="1475">
        <v>820069.8973020371</v>
      </c>
      <c r="C15" s="1475">
        <v>206615.86097418983</v>
      </c>
      <c r="D15" s="1475">
        <v>1026685.7582762279</v>
      </c>
      <c r="E15" s="1475">
        <v>707566.35807961412</v>
      </c>
      <c r="F15" s="1475">
        <v>195914.0340187978</v>
      </c>
      <c r="G15" s="1475">
        <v>903480.39209841192</v>
      </c>
      <c r="H15" s="1475">
        <v>112503.53922242648</v>
      </c>
      <c r="I15" s="1475">
        <v>10701.826955392862</v>
      </c>
      <c r="J15" s="1475">
        <v>123205.36617781932</v>
      </c>
      <c r="K15" s="1476">
        <v>5274000.7187435394</v>
      </c>
      <c r="L15" s="470"/>
      <c r="M15" s="470"/>
      <c r="N15" s="478"/>
    </row>
    <row r="16" spans="1:14" ht="15" customHeight="1">
      <c r="A16" s="333">
        <v>45323</v>
      </c>
      <c r="B16" s="1475">
        <v>776161.24027904682</v>
      </c>
      <c r="C16" s="1475">
        <v>200508.93378356425</v>
      </c>
      <c r="D16" s="1475">
        <v>976670.17406260967</v>
      </c>
      <c r="E16" s="1475">
        <v>671893.41162905842</v>
      </c>
      <c r="F16" s="1475">
        <v>186426.03997177351</v>
      </c>
      <c r="G16" s="1475">
        <v>858319.451600831</v>
      </c>
      <c r="H16" s="1475">
        <v>104267.82864998665</v>
      </c>
      <c r="I16" s="1475">
        <v>14082.893811792179</v>
      </c>
      <c r="J16" s="1475">
        <v>118350.72246177885</v>
      </c>
      <c r="K16" s="1475">
        <v>5454214.1779701356</v>
      </c>
      <c r="L16" s="470"/>
      <c r="M16" s="470"/>
      <c r="N16" s="478"/>
    </row>
    <row r="17" spans="1:13" ht="15" customHeight="1">
      <c r="A17" s="333">
        <v>45352</v>
      </c>
      <c r="B17" s="1026"/>
      <c r="C17" s="1026"/>
      <c r="D17" s="1026"/>
      <c r="E17" s="1026"/>
      <c r="F17" s="1026"/>
      <c r="G17" s="1026"/>
      <c r="H17" s="1026"/>
      <c r="I17" s="1026"/>
      <c r="J17" s="1028"/>
      <c r="K17" s="1027"/>
      <c r="L17" s="98"/>
      <c r="M17" s="98"/>
    </row>
    <row r="18" spans="1:13" ht="15" customHeight="1">
      <c r="A18" s="1752" t="s">
        <v>1375</v>
      </c>
      <c r="B18" s="1752"/>
      <c r="C18" s="1752"/>
      <c r="D18" s="1752"/>
      <c r="E18" s="1752"/>
      <c r="F18" s="1752"/>
      <c r="G18" s="1752"/>
      <c r="H18" s="1752"/>
      <c r="I18" s="1752"/>
      <c r="J18" s="1752"/>
      <c r="K18" s="1752"/>
    </row>
    <row r="19" spans="1:13" ht="15" customHeight="1">
      <c r="A19" s="1748" t="s">
        <v>1233</v>
      </c>
      <c r="B19" s="1748"/>
      <c r="C19" s="1748"/>
      <c r="D19" s="1748"/>
      <c r="E19" s="1748"/>
      <c r="F19" s="1748"/>
      <c r="G19" s="1748"/>
      <c r="H19" s="1748"/>
      <c r="I19" s="1748"/>
      <c r="J19" s="1748"/>
      <c r="K19" s="1748"/>
    </row>
    <row r="20" spans="1:13">
      <c r="A20" s="1747" t="s">
        <v>135</v>
      </c>
      <c r="B20" s="1747"/>
      <c r="C20" s="1747"/>
      <c r="D20" s="1747"/>
      <c r="E20" s="1747"/>
      <c r="F20" s="1747"/>
      <c r="G20" s="1747"/>
      <c r="H20" s="1747"/>
      <c r="I20" s="1747"/>
      <c r="J20" s="1747"/>
      <c r="K20" s="1747"/>
    </row>
  </sheetData>
  <mergeCells count="9">
    <mergeCell ref="A20:K20"/>
    <mergeCell ref="A19:K19"/>
    <mergeCell ref="A1:K1"/>
    <mergeCell ref="A2:A3"/>
    <mergeCell ref="B2:D2"/>
    <mergeCell ref="E2:G2"/>
    <mergeCell ref="H2:J2"/>
    <mergeCell ref="K2:K3"/>
    <mergeCell ref="A18:K18"/>
  </mergeCell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workbookViewId="0">
      <pane xSplit="2" ySplit="3" topLeftCell="G4" activePane="bottomRight" state="frozen"/>
      <selection pane="topRight" activeCell="C1" sqref="C1"/>
      <selection pane="bottomLeft" activeCell="A4" sqref="A4"/>
      <selection pane="bottomRight"/>
    </sheetView>
  </sheetViews>
  <sheetFormatPr defaultColWidth="8.85546875" defaultRowHeight="15"/>
  <cols>
    <col min="1" max="1" width="7.5703125" style="1039" customWidth="1"/>
    <col min="2" max="2" width="36.7109375" style="1039" customWidth="1"/>
    <col min="3" max="3" width="11" style="1039" customWidth="1"/>
    <col min="4" max="4" width="18.140625" style="1039" customWidth="1"/>
    <col min="5" max="5" width="16.140625" style="1039" customWidth="1"/>
    <col min="6" max="6" width="14.5703125" style="1039" customWidth="1"/>
    <col min="7" max="7" width="15.42578125" style="1039" customWidth="1"/>
    <col min="8" max="8" width="15.85546875" style="1039" customWidth="1"/>
    <col min="9" max="9" width="16.28515625" style="1053" customWidth="1"/>
    <col min="10" max="10" width="18.7109375" style="1053" customWidth="1"/>
    <col min="11" max="11" width="15" style="1053" customWidth="1"/>
    <col min="12" max="12" width="15.28515625" style="1053" customWidth="1"/>
    <col min="13" max="13" width="16.7109375" style="1053" customWidth="1"/>
    <col min="14" max="14" width="15.42578125" style="1053" customWidth="1"/>
    <col min="15" max="16384" width="8.85546875" style="1039"/>
  </cols>
  <sheetData>
    <row r="1" spans="1:14" s="1029" customFormat="1" ht="15" customHeight="1">
      <c r="A1" s="1123" t="s">
        <v>56</v>
      </c>
      <c r="B1" s="1119"/>
      <c r="C1" s="1119"/>
      <c r="D1" s="1119"/>
      <c r="I1" s="1030"/>
      <c r="J1" s="1030"/>
      <c r="K1" s="1030"/>
      <c r="L1" s="1030"/>
      <c r="M1" s="1030"/>
      <c r="N1" s="1030"/>
    </row>
    <row r="2" spans="1:14" s="1029" customFormat="1">
      <c r="A2" s="1758" t="s">
        <v>1054</v>
      </c>
      <c r="B2" s="1758" t="s">
        <v>1055</v>
      </c>
      <c r="C2" s="1760" t="s">
        <v>73</v>
      </c>
      <c r="D2" s="1760"/>
      <c r="E2" s="1760"/>
      <c r="F2" s="1760"/>
      <c r="G2" s="1760"/>
      <c r="H2" s="1760"/>
      <c r="I2" s="1753" t="s">
        <v>74</v>
      </c>
      <c r="J2" s="1754"/>
      <c r="K2" s="1754"/>
      <c r="L2" s="1754"/>
      <c r="M2" s="1754"/>
      <c r="N2" s="1754"/>
    </row>
    <row r="3" spans="1:14" s="1032" customFormat="1" ht="120">
      <c r="A3" s="1759"/>
      <c r="B3" s="1758"/>
      <c r="C3" s="1031" t="s">
        <v>1056</v>
      </c>
      <c r="D3" s="1031" t="s">
        <v>1057</v>
      </c>
      <c r="E3" s="1031" t="s">
        <v>1058</v>
      </c>
      <c r="F3" s="1031" t="s">
        <v>1059</v>
      </c>
      <c r="G3" s="1031" t="s">
        <v>1060</v>
      </c>
      <c r="H3" s="1031" t="s">
        <v>1061</v>
      </c>
      <c r="I3" s="1194" t="s">
        <v>1376</v>
      </c>
      <c r="J3" s="1194" t="s">
        <v>1377</v>
      </c>
      <c r="K3" s="1194" t="s">
        <v>1378</v>
      </c>
      <c r="L3" s="1194" t="s">
        <v>1379</v>
      </c>
      <c r="M3" s="1194" t="s">
        <v>1380</v>
      </c>
      <c r="N3" s="1194" t="s">
        <v>1381</v>
      </c>
    </row>
    <row r="4" spans="1:14" s="1029" customFormat="1">
      <c r="A4" s="1033" t="s">
        <v>1062</v>
      </c>
      <c r="B4" s="1034" t="s">
        <v>1063</v>
      </c>
      <c r="C4" s="1035"/>
      <c r="D4" s="1035"/>
      <c r="E4" s="1033"/>
      <c r="F4" s="1033"/>
      <c r="G4" s="1033"/>
      <c r="H4" s="1036"/>
      <c r="I4" s="1195"/>
      <c r="J4" s="1195"/>
      <c r="K4" s="1196"/>
      <c r="L4" s="1195"/>
      <c r="M4" s="1195"/>
      <c r="N4" s="1195"/>
    </row>
    <row r="5" spans="1:14">
      <c r="A5" s="1034" t="s">
        <v>1064</v>
      </c>
      <c r="B5" s="1034" t="s">
        <v>1065</v>
      </c>
      <c r="C5" s="1037"/>
      <c r="D5" s="1037"/>
      <c r="E5" s="1037"/>
      <c r="F5" s="1037"/>
      <c r="G5" s="1037"/>
      <c r="H5" s="1038"/>
      <c r="I5" s="1195"/>
      <c r="J5" s="1195"/>
      <c r="K5" s="1196"/>
      <c r="L5" s="1196"/>
      <c r="M5" s="1196"/>
      <c r="N5" s="1196"/>
    </row>
    <row r="6" spans="1:14">
      <c r="A6" s="1040">
        <v>1</v>
      </c>
      <c r="B6" s="1041" t="s">
        <v>1066</v>
      </c>
      <c r="C6" s="1042">
        <v>32</v>
      </c>
      <c r="D6" s="1042">
        <v>628550</v>
      </c>
      <c r="E6" s="1042">
        <v>5352764.862291445</v>
      </c>
      <c r="F6" s="1042">
        <v>5367160.0002608728</v>
      </c>
      <c r="G6" s="1042">
        <v>-14395.137969428883</v>
      </c>
      <c r="H6" s="1042">
        <v>95625.577594057526</v>
      </c>
      <c r="I6" s="1197">
        <v>35</v>
      </c>
      <c r="J6" s="1197">
        <v>892025</v>
      </c>
      <c r="K6" s="1197">
        <v>4910556.76</v>
      </c>
      <c r="L6" s="1197">
        <v>4944768.91</v>
      </c>
      <c r="M6" s="1197">
        <v>-34212.15</v>
      </c>
      <c r="N6" s="1197">
        <v>67724.67</v>
      </c>
    </row>
    <row r="7" spans="1:14">
      <c r="A7" s="1040">
        <v>2</v>
      </c>
      <c r="B7" s="1041" t="s">
        <v>1067</v>
      </c>
      <c r="C7" s="1042">
        <v>36</v>
      </c>
      <c r="D7" s="1042">
        <v>1773500</v>
      </c>
      <c r="E7" s="1042">
        <v>3566045.7404830102</v>
      </c>
      <c r="F7" s="1042">
        <v>3602648.6760360524</v>
      </c>
      <c r="G7" s="1042">
        <v>-36602.935553042371</v>
      </c>
      <c r="H7" s="1042">
        <v>332498.15909379802</v>
      </c>
      <c r="I7" s="1197">
        <v>36</v>
      </c>
      <c r="J7" s="1197">
        <v>1778681</v>
      </c>
      <c r="K7" s="1197">
        <v>3702792.17</v>
      </c>
      <c r="L7" s="1197">
        <v>3546192.09</v>
      </c>
      <c r="M7" s="1197">
        <v>156600.07999999999</v>
      </c>
      <c r="N7" s="1197">
        <v>517403.72</v>
      </c>
    </row>
    <row r="8" spans="1:14">
      <c r="A8" s="1040">
        <v>3</v>
      </c>
      <c r="B8" s="1041" t="s">
        <v>1068</v>
      </c>
      <c r="C8" s="1042">
        <v>25</v>
      </c>
      <c r="D8" s="1042">
        <v>633103</v>
      </c>
      <c r="E8" s="1042">
        <v>190907.71900910576</v>
      </c>
      <c r="F8" s="1042">
        <v>204570.49116032402</v>
      </c>
      <c r="G8" s="1042">
        <v>-13662.762151218274</v>
      </c>
      <c r="H8" s="1042">
        <v>79122.507299187157</v>
      </c>
      <c r="I8" s="1197">
        <v>24</v>
      </c>
      <c r="J8" s="1197">
        <v>635543</v>
      </c>
      <c r="K8" s="1197">
        <v>182537.05</v>
      </c>
      <c r="L8" s="1197">
        <v>175564.24</v>
      </c>
      <c r="M8" s="1197">
        <v>6972.81</v>
      </c>
      <c r="N8" s="1197">
        <v>92070.55</v>
      </c>
    </row>
    <row r="9" spans="1:14">
      <c r="A9" s="1040">
        <v>4</v>
      </c>
      <c r="B9" s="1041" t="s">
        <v>1069</v>
      </c>
      <c r="C9" s="1042">
        <v>21</v>
      </c>
      <c r="D9" s="1042">
        <v>940074</v>
      </c>
      <c r="E9" s="1042">
        <v>100879.17909098796</v>
      </c>
      <c r="F9" s="1042">
        <v>131983.91127217541</v>
      </c>
      <c r="G9" s="1042">
        <v>-31104.732181187461</v>
      </c>
      <c r="H9" s="1042">
        <v>86692.51844309023</v>
      </c>
      <c r="I9" s="1197">
        <v>20</v>
      </c>
      <c r="J9" s="1197">
        <v>883315</v>
      </c>
      <c r="K9" s="1197">
        <v>121534.45</v>
      </c>
      <c r="L9" s="1197">
        <v>118934.73</v>
      </c>
      <c r="M9" s="1197">
        <v>2599.7199999999998</v>
      </c>
      <c r="N9" s="1197">
        <v>95695.66</v>
      </c>
    </row>
    <row r="10" spans="1:14">
      <c r="A10" s="1040">
        <v>5</v>
      </c>
      <c r="B10" s="1041" t="s">
        <v>1070</v>
      </c>
      <c r="C10" s="1042">
        <v>22</v>
      </c>
      <c r="D10" s="1042">
        <v>422082</v>
      </c>
      <c r="E10" s="1042">
        <v>282145.53479797504</v>
      </c>
      <c r="F10" s="1042">
        <v>294815.12021132524</v>
      </c>
      <c r="G10" s="1042">
        <v>-12669.585413350243</v>
      </c>
      <c r="H10" s="1042">
        <v>108468.11471696095</v>
      </c>
      <c r="I10" s="1197">
        <v>23</v>
      </c>
      <c r="J10" s="1197">
        <v>433052</v>
      </c>
      <c r="K10" s="1197">
        <v>338852.48</v>
      </c>
      <c r="L10" s="1197">
        <v>300273.71999999997</v>
      </c>
      <c r="M10" s="1197">
        <v>38578.769999999997</v>
      </c>
      <c r="N10" s="1197">
        <v>156455.19</v>
      </c>
    </row>
    <row r="11" spans="1:14">
      <c r="A11" s="1040">
        <v>6</v>
      </c>
      <c r="B11" s="1041" t="s">
        <v>1071</v>
      </c>
      <c r="C11" s="1042">
        <v>25</v>
      </c>
      <c r="D11" s="1042">
        <v>507214</v>
      </c>
      <c r="E11" s="1042">
        <v>38512.704063920595</v>
      </c>
      <c r="F11" s="1042">
        <v>67458.907989034167</v>
      </c>
      <c r="G11" s="1042">
        <v>-28946.203925113561</v>
      </c>
      <c r="H11" s="1042">
        <v>91238.61748163322</v>
      </c>
      <c r="I11" s="1197">
        <v>23</v>
      </c>
      <c r="J11" s="1197">
        <v>457312</v>
      </c>
      <c r="K11" s="1197">
        <v>44000.639999999999</v>
      </c>
      <c r="L11" s="1197">
        <v>37123.279999999999</v>
      </c>
      <c r="M11" s="1197">
        <v>6877.36</v>
      </c>
      <c r="N11" s="1197">
        <v>104796.57</v>
      </c>
    </row>
    <row r="12" spans="1:14">
      <c r="A12" s="1040">
        <v>7</v>
      </c>
      <c r="B12" s="1041" t="s">
        <v>1072</v>
      </c>
      <c r="C12" s="1042">
        <v>15</v>
      </c>
      <c r="D12" s="1042">
        <v>256052</v>
      </c>
      <c r="E12" s="1042">
        <v>5397.9319425445838</v>
      </c>
      <c r="F12" s="1042">
        <v>12548.427076231334</v>
      </c>
      <c r="G12" s="1042">
        <v>-7150.4951336867498</v>
      </c>
      <c r="H12" s="1042">
        <v>27090.571997161132</v>
      </c>
      <c r="I12" s="1197">
        <v>15</v>
      </c>
      <c r="J12" s="1197">
        <v>231903</v>
      </c>
      <c r="K12" s="1197">
        <v>2889.11</v>
      </c>
      <c r="L12" s="1197">
        <v>5615.85</v>
      </c>
      <c r="M12" s="1197">
        <v>-2726.74</v>
      </c>
      <c r="N12" s="1197">
        <v>26157.71</v>
      </c>
    </row>
    <row r="13" spans="1:14">
      <c r="A13" s="1040">
        <v>8</v>
      </c>
      <c r="B13" s="1041" t="s">
        <v>1073</v>
      </c>
      <c r="C13" s="1042">
        <v>12</v>
      </c>
      <c r="D13" s="1042">
        <v>106926</v>
      </c>
      <c r="E13" s="1042">
        <v>1028.4465798136596</v>
      </c>
      <c r="F13" s="1042">
        <v>2497.0495023629996</v>
      </c>
      <c r="G13" s="1042">
        <v>-1468.6029225493405</v>
      </c>
      <c r="H13" s="1042">
        <v>8894.7166874069899</v>
      </c>
      <c r="I13" s="1197">
        <v>12</v>
      </c>
      <c r="J13" s="1197">
        <v>101160</v>
      </c>
      <c r="K13" s="1197">
        <v>2433.62</v>
      </c>
      <c r="L13" s="1197">
        <v>1525.59</v>
      </c>
      <c r="M13" s="1197">
        <v>908.03</v>
      </c>
      <c r="N13" s="1197">
        <v>10528.87</v>
      </c>
    </row>
    <row r="14" spans="1:14">
      <c r="A14" s="1040">
        <v>9</v>
      </c>
      <c r="B14" s="1041" t="s">
        <v>1074</v>
      </c>
      <c r="C14" s="1042">
        <v>7</v>
      </c>
      <c r="D14" s="1042">
        <v>45546</v>
      </c>
      <c r="E14" s="1042">
        <v>6464.0203569379992</v>
      </c>
      <c r="F14" s="1042">
        <v>344.58269325799995</v>
      </c>
      <c r="G14" s="1042">
        <v>6119.4376636799998</v>
      </c>
      <c r="H14" s="1042">
        <v>8797.8703843278508</v>
      </c>
      <c r="I14" s="1197">
        <v>7</v>
      </c>
      <c r="J14" s="1197">
        <v>50699</v>
      </c>
      <c r="K14" s="1197">
        <v>2847.72</v>
      </c>
      <c r="L14" s="1197">
        <v>623.87</v>
      </c>
      <c r="M14" s="1197">
        <v>2223.84</v>
      </c>
      <c r="N14" s="1197">
        <v>11884.63</v>
      </c>
    </row>
    <row r="15" spans="1:14">
      <c r="A15" s="1040">
        <v>10</v>
      </c>
      <c r="B15" s="1041" t="s">
        <v>1075</v>
      </c>
      <c r="C15" s="1042">
        <v>22</v>
      </c>
      <c r="D15" s="1042">
        <v>229940</v>
      </c>
      <c r="E15" s="1042">
        <v>12161.118866902196</v>
      </c>
      <c r="F15" s="1042">
        <v>9249.2767458332346</v>
      </c>
      <c r="G15" s="1042">
        <v>2911.8421210689621</v>
      </c>
      <c r="H15" s="1042">
        <v>29286.885918869451</v>
      </c>
      <c r="I15" s="1197">
        <v>22</v>
      </c>
      <c r="J15" s="1197">
        <v>219929</v>
      </c>
      <c r="K15" s="1197">
        <v>5590.32</v>
      </c>
      <c r="L15" s="1197">
        <v>5598.26</v>
      </c>
      <c r="M15" s="1197">
        <v>-7.94</v>
      </c>
      <c r="N15" s="1197">
        <v>31509.040000000001</v>
      </c>
    </row>
    <row r="16" spans="1:14">
      <c r="A16" s="1040">
        <v>11</v>
      </c>
      <c r="B16" s="1041" t="s">
        <v>1076</v>
      </c>
      <c r="C16" s="1042">
        <v>21</v>
      </c>
      <c r="D16" s="1042">
        <v>617379</v>
      </c>
      <c r="E16" s="1042">
        <v>47796.385788130188</v>
      </c>
      <c r="F16" s="1042">
        <v>51242.753615830719</v>
      </c>
      <c r="G16" s="1042">
        <v>-3446.3678277005242</v>
      </c>
      <c r="H16" s="1042">
        <v>130766.62072416114</v>
      </c>
      <c r="I16" s="1197">
        <v>21</v>
      </c>
      <c r="J16" s="1197">
        <v>562839</v>
      </c>
      <c r="K16" s="1197">
        <v>41773.879999999997</v>
      </c>
      <c r="L16" s="1197">
        <v>35723.919999999998</v>
      </c>
      <c r="M16" s="1197">
        <v>6049.97</v>
      </c>
      <c r="N16" s="1197">
        <v>146747.48000000001</v>
      </c>
    </row>
    <row r="17" spans="1:14">
      <c r="A17" s="1040">
        <v>12</v>
      </c>
      <c r="B17" s="1041" t="s">
        <v>1077</v>
      </c>
      <c r="C17" s="1042">
        <v>15</v>
      </c>
      <c r="D17" s="1042">
        <v>246438</v>
      </c>
      <c r="E17" s="1042">
        <v>3424.4904387257616</v>
      </c>
      <c r="F17" s="1042">
        <v>7565.9551438469998</v>
      </c>
      <c r="G17" s="1042">
        <v>-4141.4647051212378</v>
      </c>
      <c r="H17" s="1042">
        <v>24776.348005679924</v>
      </c>
      <c r="I17" s="1197">
        <v>14</v>
      </c>
      <c r="J17" s="1197">
        <v>211281</v>
      </c>
      <c r="K17" s="1197">
        <v>1087.0999999999999</v>
      </c>
      <c r="L17" s="1197">
        <v>4234.1499999999996</v>
      </c>
      <c r="M17" s="1197">
        <v>-3147.06</v>
      </c>
      <c r="N17" s="1197">
        <v>23305.34</v>
      </c>
    </row>
    <row r="18" spans="1:14">
      <c r="A18" s="1040">
        <v>13</v>
      </c>
      <c r="B18" s="1041" t="s">
        <v>1078</v>
      </c>
      <c r="C18" s="1042">
        <v>23</v>
      </c>
      <c r="D18" s="1042">
        <v>297318</v>
      </c>
      <c r="E18" s="1042">
        <v>20570.616173302136</v>
      </c>
      <c r="F18" s="1042">
        <v>36775.999242177328</v>
      </c>
      <c r="G18" s="1042">
        <v>-16205.373068875198</v>
      </c>
      <c r="H18" s="1042">
        <v>80517.191714670727</v>
      </c>
      <c r="I18" s="1197">
        <v>23</v>
      </c>
      <c r="J18" s="1197">
        <v>259627</v>
      </c>
      <c r="K18" s="1197">
        <v>10520.97</v>
      </c>
      <c r="L18" s="1197">
        <v>16354.49</v>
      </c>
      <c r="M18" s="1197">
        <v>-5833.52</v>
      </c>
      <c r="N18" s="1197">
        <v>80249.7</v>
      </c>
    </row>
    <row r="19" spans="1:14">
      <c r="A19" s="1040">
        <v>14</v>
      </c>
      <c r="B19" s="1041" t="s">
        <v>1079</v>
      </c>
      <c r="C19" s="1042">
        <v>22</v>
      </c>
      <c r="D19" s="1042">
        <v>176253</v>
      </c>
      <c r="E19" s="1042">
        <v>9298.3110224406755</v>
      </c>
      <c r="F19" s="1042">
        <v>3826.2817162470005</v>
      </c>
      <c r="G19" s="1042">
        <v>5472.0293061936745</v>
      </c>
      <c r="H19" s="1042">
        <v>21458.105252516165</v>
      </c>
      <c r="I19" s="1197">
        <v>21</v>
      </c>
      <c r="J19" s="1197">
        <v>182215</v>
      </c>
      <c r="K19" s="1197">
        <v>10412.92</v>
      </c>
      <c r="L19" s="1197">
        <v>6145.33</v>
      </c>
      <c r="M19" s="1197">
        <v>4267.59</v>
      </c>
      <c r="N19" s="1197">
        <v>27579.75</v>
      </c>
    </row>
    <row r="20" spans="1:14">
      <c r="A20" s="1040">
        <v>15</v>
      </c>
      <c r="B20" s="1041" t="s">
        <v>1080</v>
      </c>
      <c r="C20" s="1042">
        <v>5</v>
      </c>
      <c r="D20" s="1042">
        <v>42565</v>
      </c>
      <c r="E20" s="1042">
        <v>3587.4686200759998</v>
      </c>
      <c r="F20" s="1042">
        <v>1163.9979791439998</v>
      </c>
      <c r="G20" s="1042">
        <v>2423.4706409320006</v>
      </c>
      <c r="H20" s="1042">
        <v>3759.8345648833301</v>
      </c>
      <c r="I20" s="1197">
        <v>5</v>
      </c>
      <c r="J20" s="1197">
        <v>38317</v>
      </c>
      <c r="K20" s="1197">
        <v>1795.83</v>
      </c>
      <c r="L20" s="1197">
        <v>1232.78</v>
      </c>
      <c r="M20" s="1197">
        <v>563.05999999999995</v>
      </c>
      <c r="N20" s="1197">
        <v>4649.45</v>
      </c>
    </row>
    <row r="21" spans="1:14">
      <c r="A21" s="1040">
        <v>16</v>
      </c>
      <c r="B21" s="1041" t="s">
        <v>1081</v>
      </c>
      <c r="C21" s="1042">
        <v>12</v>
      </c>
      <c r="D21" s="1042">
        <v>236780</v>
      </c>
      <c r="E21" s="1042">
        <v>31038.256777189523</v>
      </c>
      <c r="F21" s="1042">
        <v>61774.165945057008</v>
      </c>
      <c r="G21" s="1042">
        <v>-30735.909167867485</v>
      </c>
      <c r="H21" s="1042">
        <v>52988.71937442982</v>
      </c>
      <c r="I21" s="1197">
        <v>13</v>
      </c>
      <c r="J21" s="1197">
        <v>217967</v>
      </c>
      <c r="K21" s="1197">
        <v>41897.1</v>
      </c>
      <c r="L21" s="1197">
        <v>46409.440000000002</v>
      </c>
      <c r="M21" s="1197">
        <v>-4512.34</v>
      </c>
      <c r="N21" s="1197">
        <v>53215.88</v>
      </c>
    </row>
    <row r="22" spans="1:14">
      <c r="A22" s="1040"/>
      <c r="B22" s="1043" t="s">
        <v>1082</v>
      </c>
      <c r="C22" s="1044">
        <v>315</v>
      </c>
      <c r="D22" s="1044">
        <v>7159720</v>
      </c>
      <c r="E22" s="1044">
        <v>9672022.7863025088</v>
      </c>
      <c r="F22" s="1044">
        <v>9855625.596589772</v>
      </c>
      <c r="G22" s="1044">
        <v>-183602.79028726672</v>
      </c>
      <c r="H22" s="1044">
        <v>1181982.3592528335</v>
      </c>
      <c r="I22" s="1198">
        <v>314</v>
      </c>
      <c r="J22" s="1198">
        <v>7155865</v>
      </c>
      <c r="K22" s="1198">
        <v>9421522.1099999994</v>
      </c>
      <c r="L22" s="1198">
        <v>9246320.6400000006</v>
      </c>
      <c r="M22" s="1198">
        <v>175201.47</v>
      </c>
      <c r="N22" s="1198">
        <v>1449974.19</v>
      </c>
    </row>
    <row r="23" spans="1:14">
      <c r="A23" s="1040"/>
      <c r="B23" s="1040"/>
      <c r="C23" s="1042"/>
      <c r="D23" s="1042"/>
      <c r="E23" s="1042"/>
      <c r="F23" s="1042"/>
      <c r="G23" s="1042"/>
      <c r="H23" s="1042"/>
      <c r="I23" s="1197"/>
      <c r="J23" s="1197"/>
      <c r="K23" s="1197"/>
      <c r="L23" s="1197"/>
      <c r="M23" s="1197"/>
      <c r="N23" s="1197"/>
    </row>
    <row r="24" spans="1:14">
      <c r="A24" s="1043" t="s">
        <v>1083</v>
      </c>
      <c r="B24" s="1043" t="s">
        <v>1084</v>
      </c>
      <c r="C24" s="1042"/>
      <c r="D24" s="1042"/>
      <c r="E24" s="1042"/>
      <c r="F24" s="1042"/>
      <c r="G24" s="1042"/>
      <c r="H24" s="1042"/>
      <c r="I24" s="1197"/>
      <c r="J24" s="1197"/>
      <c r="K24" s="1197"/>
      <c r="L24" s="1197"/>
      <c r="M24" s="1197"/>
      <c r="N24" s="1197"/>
    </row>
    <row r="25" spans="1:14">
      <c r="A25" s="1040">
        <v>17</v>
      </c>
      <c r="B25" s="1045" t="s">
        <v>1085</v>
      </c>
      <c r="C25" s="1042">
        <v>19</v>
      </c>
      <c r="D25" s="1042">
        <v>4142895</v>
      </c>
      <c r="E25" s="1042">
        <v>21519.140005183075</v>
      </c>
      <c r="F25" s="1042">
        <v>10098.917524522749</v>
      </c>
      <c r="G25" s="1042">
        <v>11420.222480660321</v>
      </c>
      <c r="H25" s="1042">
        <v>67337.876603806129</v>
      </c>
      <c r="I25" s="1197">
        <v>24</v>
      </c>
      <c r="J25" s="1197">
        <v>5868656</v>
      </c>
      <c r="K25" s="1197">
        <v>35636.910000000003</v>
      </c>
      <c r="L25" s="1197">
        <v>14505.88</v>
      </c>
      <c r="M25" s="1197">
        <v>21131.03</v>
      </c>
      <c r="N25" s="1197">
        <v>122258.1</v>
      </c>
    </row>
    <row r="26" spans="1:14">
      <c r="A26" s="1040">
        <v>18</v>
      </c>
      <c r="B26" s="1045" t="s">
        <v>1086</v>
      </c>
      <c r="C26" s="1042">
        <v>31</v>
      </c>
      <c r="D26" s="1042">
        <v>12973512</v>
      </c>
      <c r="E26" s="1042">
        <v>42152.912180270527</v>
      </c>
      <c r="F26" s="1042">
        <v>33779.994214414924</v>
      </c>
      <c r="G26" s="1042">
        <v>8372.907965855602</v>
      </c>
      <c r="H26" s="1042">
        <v>235760.09601405481</v>
      </c>
      <c r="I26" s="1197">
        <v>31</v>
      </c>
      <c r="J26" s="1197">
        <v>13489341</v>
      </c>
      <c r="K26" s="1197">
        <v>41665.56</v>
      </c>
      <c r="L26" s="1197">
        <v>44406.67</v>
      </c>
      <c r="M26" s="1197">
        <v>-2741.11</v>
      </c>
      <c r="N26" s="1197">
        <v>305940.65999999997</v>
      </c>
    </row>
    <row r="27" spans="1:14">
      <c r="A27" s="1040">
        <v>19</v>
      </c>
      <c r="B27" s="1045" t="s">
        <v>1087</v>
      </c>
      <c r="C27" s="1042">
        <v>26</v>
      </c>
      <c r="D27" s="1042">
        <v>7809179</v>
      </c>
      <c r="E27" s="1042">
        <v>34326.094659291055</v>
      </c>
      <c r="F27" s="1042">
        <v>16104.601563731316</v>
      </c>
      <c r="G27" s="1042">
        <v>18221.483095559728</v>
      </c>
      <c r="H27" s="1042">
        <v>127841.82070488471</v>
      </c>
      <c r="I27" s="1197">
        <v>29</v>
      </c>
      <c r="J27" s="1197">
        <v>9105807</v>
      </c>
      <c r="K27" s="1197">
        <v>42402.559999999998</v>
      </c>
      <c r="L27" s="1197">
        <v>23202.63</v>
      </c>
      <c r="M27" s="1197">
        <v>19199.93</v>
      </c>
      <c r="N27" s="1197">
        <v>200832.68</v>
      </c>
    </row>
    <row r="28" spans="1:14">
      <c r="A28" s="1040">
        <v>20</v>
      </c>
      <c r="B28" s="1045" t="s">
        <v>1088</v>
      </c>
      <c r="C28" s="1042">
        <v>29</v>
      </c>
      <c r="D28" s="1042">
        <v>10612983</v>
      </c>
      <c r="E28" s="1042">
        <v>42320.481288447256</v>
      </c>
      <c r="F28" s="1042">
        <v>22114.805532520259</v>
      </c>
      <c r="G28" s="1042">
        <v>20205.675755927001</v>
      </c>
      <c r="H28" s="1042">
        <v>183255.529507359</v>
      </c>
      <c r="I28" s="1197">
        <v>29</v>
      </c>
      <c r="J28" s="1197">
        <v>13715842</v>
      </c>
      <c r="K28" s="1197">
        <v>54383.15</v>
      </c>
      <c r="L28" s="1197">
        <v>33174.410000000003</v>
      </c>
      <c r="M28" s="1197">
        <v>21208.73</v>
      </c>
      <c r="N28" s="1197">
        <v>295682.95</v>
      </c>
    </row>
    <row r="29" spans="1:14">
      <c r="A29" s="1040">
        <v>21</v>
      </c>
      <c r="B29" s="1045" t="s">
        <v>1089</v>
      </c>
      <c r="C29" s="1042">
        <v>24</v>
      </c>
      <c r="D29" s="1042">
        <v>10899311</v>
      </c>
      <c r="E29" s="1042">
        <v>38735.694523668237</v>
      </c>
      <c r="F29" s="1042">
        <v>16631.98256291396</v>
      </c>
      <c r="G29" s="1042">
        <v>22103.711960754281</v>
      </c>
      <c r="H29" s="1042">
        <v>133383.69082141953</v>
      </c>
      <c r="I29" s="1197">
        <v>27</v>
      </c>
      <c r="J29" s="1197">
        <v>18664893</v>
      </c>
      <c r="K29" s="1197">
        <v>71634.19</v>
      </c>
      <c r="L29" s="1197">
        <v>31351.439999999999</v>
      </c>
      <c r="M29" s="1197">
        <v>40282.74</v>
      </c>
      <c r="N29" s="1197">
        <v>249071</v>
      </c>
    </row>
    <row r="30" spans="1:14">
      <c r="A30" s="1040">
        <v>22</v>
      </c>
      <c r="B30" s="1045" t="s">
        <v>1090</v>
      </c>
      <c r="C30" s="1042">
        <v>9</v>
      </c>
      <c r="D30" s="1042">
        <v>721832</v>
      </c>
      <c r="E30" s="1042">
        <v>5285.1062927850007</v>
      </c>
      <c r="F30" s="1042">
        <v>1393.0195891141429</v>
      </c>
      <c r="G30" s="1042">
        <v>3892.0867036708569</v>
      </c>
      <c r="H30" s="1042">
        <v>13994.081689709999</v>
      </c>
      <c r="I30" s="1197">
        <v>9</v>
      </c>
      <c r="J30" s="1197">
        <v>855919</v>
      </c>
      <c r="K30" s="1197">
        <v>5626.33</v>
      </c>
      <c r="L30" s="1197">
        <v>2478.4</v>
      </c>
      <c r="M30" s="1197">
        <v>3147.93</v>
      </c>
      <c r="N30" s="1197">
        <v>23618.080000000002</v>
      </c>
    </row>
    <row r="31" spans="1:14">
      <c r="A31" s="1040">
        <v>23</v>
      </c>
      <c r="B31" s="1045" t="s">
        <v>1091</v>
      </c>
      <c r="C31" s="1042">
        <v>22</v>
      </c>
      <c r="D31" s="1042">
        <v>4666901</v>
      </c>
      <c r="E31" s="1042">
        <v>16976.428693505957</v>
      </c>
      <c r="F31" s="1042">
        <v>9232.6591186750375</v>
      </c>
      <c r="G31" s="1042">
        <v>7743.7695748309234</v>
      </c>
      <c r="H31" s="1042">
        <v>90583.604408326428</v>
      </c>
      <c r="I31" s="1197">
        <v>23</v>
      </c>
      <c r="J31" s="1197">
        <v>6007105</v>
      </c>
      <c r="K31" s="1197">
        <v>26819.9</v>
      </c>
      <c r="L31" s="1197">
        <v>13703.53</v>
      </c>
      <c r="M31" s="1197">
        <v>13116.37</v>
      </c>
      <c r="N31" s="1197">
        <v>147098.26</v>
      </c>
    </row>
    <row r="32" spans="1:14">
      <c r="A32" s="1040">
        <v>24</v>
      </c>
      <c r="B32" s="1045" t="s">
        <v>1092</v>
      </c>
      <c r="C32" s="1042">
        <v>26</v>
      </c>
      <c r="D32" s="1042">
        <v>5315932</v>
      </c>
      <c r="E32" s="1042">
        <v>22573.234181247492</v>
      </c>
      <c r="F32" s="1042">
        <v>16216.025434452511</v>
      </c>
      <c r="G32" s="1042">
        <v>6357.2087467949877</v>
      </c>
      <c r="H32" s="1042">
        <v>98672.560731540536</v>
      </c>
      <c r="I32" s="1197">
        <v>28</v>
      </c>
      <c r="J32" s="1197">
        <v>5075441</v>
      </c>
      <c r="K32" s="1197">
        <v>20128.02</v>
      </c>
      <c r="L32" s="1197">
        <v>24251.46</v>
      </c>
      <c r="M32" s="1197">
        <v>-4123.4399999999996</v>
      </c>
      <c r="N32" s="1197">
        <v>126471.01</v>
      </c>
    </row>
    <row r="33" spans="1:14">
      <c r="A33" s="1040">
        <v>25</v>
      </c>
      <c r="B33" s="1045" t="s">
        <v>1093</v>
      </c>
      <c r="C33" s="1042">
        <v>126</v>
      </c>
      <c r="D33" s="1042">
        <v>13175494</v>
      </c>
      <c r="E33" s="1042">
        <v>62574.245896082983</v>
      </c>
      <c r="F33" s="1042">
        <v>38843.237604702423</v>
      </c>
      <c r="G33" s="1042">
        <v>23730.998291380565</v>
      </c>
      <c r="H33" s="1042">
        <v>172819.47499282489</v>
      </c>
      <c r="I33" s="1197">
        <v>155</v>
      </c>
      <c r="J33" s="1197">
        <v>17430950</v>
      </c>
      <c r="K33" s="1197">
        <v>87661.2</v>
      </c>
      <c r="L33" s="1197">
        <v>49441.06</v>
      </c>
      <c r="M33" s="1197">
        <v>38220.14</v>
      </c>
      <c r="N33" s="1197">
        <v>287899.15999999997</v>
      </c>
    </row>
    <row r="34" spans="1:14">
      <c r="A34" s="1040">
        <v>26</v>
      </c>
      <c r="B34" s="1045" t="s">
        <v>1094</v>
      </c>
      <c r="C34" s="1042">
        <v>43</v>
      </c>
      <c r="D34" s="1042">
        <v>15272141</v>
      </c>
      <c r="E34" s="1042">
        <v>23863.884966244008</v>
      </c>
      <c r="F34" s="1042">
        <v>16119.952795232</v>
      </c>
      <c r="G34" s="1042">
        <v>7743.9321710120021</v>
      </c>
      <c r="H34" s="1042">
        <v>151751.22093520593</v>
      </c>
      <c r="I34" s="1197">
        <v>42</v>
      </c>
      <c r="J34" s="1197">
        <v>15860893</v>
      </c>
      <c r="K34" s="1197">
        <v>19829.439999999999</v>
      </c>
      <c r="L34" s="1197">
        <v>20578.169999999998</v>
      </c>
      <c r="M34" s="1197">
        <v>-748.73</v>
      </c>
      <c r="N34" s="1197">
        <v>209354.37</v>
      </c>
    </row>
    <row r="35" spans="1:14">
      <c r="A35" s="1040">
        <v>27</v>
      </c>
      <c r="B35" s="1045" t="s">
        <v>1095</v>
      </c>
      <c r="C35" s="1042">
        <v>35</v>
      </c>
      <c r="D35" s="1042">
        <v>12701619</v>
      </c>
      <c r="E35" s="1042">
        <v>51675.826467462641</v>
      </c>
      <c r="F35" s="1042">
        <v>34714.356255763785</v>
      </c>
      <c r="G35" s="1042">
        <v>16961.480211698869</v>
      </c>
      <c r="H35" s="1042">
        <v>241682.53989368497</v>
      </c>
      <c r="I35" s="1197">
        <v>38</v>
      </c>
      <c r="J35" s="1197">
        <v>14002857</v>
      </c>
      <c r="K35" s="1197">
        <v>56594.69</v>
      </c>
      <c r="L35" s="1197">
        <v>43830.7</v>
      </c>
      <c r="M35" s="1197">
        <v>12763.99</v>
      </c>
      <c r="N35" s="1197">
        <v>344169.77</v>
      </c>
    </row>
    <row r="36" spans="1:14">
      <c r="A36" s="1040"/>
      <c r="B36" s="1043" t="s">
        <v>1096</v>
      </c>
      <c r="C36" s="1044">
        <v>390</v>
      </c>
      <c r="D36" s="1044">
        <v>98291799</v>
      </c>
      <c r="E36" s="1044">
        <v>362003.04915418819</v>
      </c>
      <c r="F36" s="1044">
        <v>215249.55219604314</v>
      </c>
      <c r="G36" s="1044">
        <v>146753.47695814513</v>
      </c>
      <c r="H36" s="1044">
        <v>1517082.496302817</v>
      </c>
      <c r="I36" s="1198">
        <v>435</v>
      </c>
      <c r="J36" s="1198">
        <v>120077704</v>
      </c>
      <c r="K36" s="1198">
        <v>462381.95</v>
      </c>
      <c r="L36" s="1198">
        <v>300924.36</v>
      </c>
      <c r="M36" s="1198">
        <v>161457.59</v>
      </c>
      <c r="N36" s="1198">
        <v>2312396.0299999998</v>
      </c>
    </row>
    <row r="37" spans="1:14">
      <c r="A37" s="1040"/>
      <c r="B37" s="1040"/>
      <c r="C37" s="1042"/>
      <c r="D37" s="1042"/>
      <c r="E37" s="1042"/>
      <c r="F37" s="1042"/>
      <c r="G37" s="1042"/>
      <c r="H37" s="1042"/>
      <c r="I37" s="1197"/>
      <c r="J37" s="1197"/>
      <c r="K37" s="1197"/>
      <c r="L37" s="1197"/>
      <c r="M37" s="1197"/>
      <c r="N37" s="1197"/>
    </row>
    <row r="38" spans="1:14">
      <c r="A38" s="1043" t="s">
        <v>1097</v>
      </c>
      <c r="B38" s="1043" t="s">
        <v>1098</v>
      </c>
      <c r="C38" s="1042"/>
      <c r="D38" s="1042"/>
      <c r="E38" s="1042"/>
      <c r="F38" s="1042"/>
      <c r="G38" s="1042"/>
      <c r="H38" s="1042"/>
      <c r="I38" s="1197"/>
      <c r="J38" s="1197"/>
      <c r="K38" s="1197"/>
      <c r="L38" s="1197"/>
      <c r="M38" s="1197"/>
      <c r="N38" s="1197"/>
    </row>
    <row r="39" spans="1:14">
      <c r="A39" s="1040">
        <v>28</v>
      </c>
      <c r="B39" s="1045" t="s">
        <v>1099</v>
      </c>
      <c r="C39" s="1042">
        <v>20</v>
      </c>
      <c r="D39" s="1042">
        <v>519049</v>
      </c>
      <c r="E39" s="1042">
        <v>5893.4522378113315</v>
      </c>
      <c r="F39" s="1042">
        <v>4682.4854404004673</v>
      </c>
      <c r="G39" s="1042">
        <v>1210.9667974108636</v>
      </c>
      <c r="H39" s="1042">
        <v>23170.168790564789</v>
      </c>
      <c r="I39" s="1197">
        <v>19</v>
      </c>
      <c r="J39" s="1197">
        <v>535328</v>
      </c>
      <c r="K39" s="1197">
        <v>4970.3500000000004</v>
      </c>
      <c r="L39" s="1197">
        <v>4688.47</v>
      </c>
      <c r="M39" s="1197">
        <v>281.88</v>
      </c>
      <c r="N39" s="1197">
        <v>26701.84</v>
      </c>
    </row>
    <row r="40" spans="1:14" ht="30">
      <c r="A40" s="1040">
        <v>29</v>
      </c>
      <c r="B40" s="1045" t="s">
        <v>1100</v>
      </c>
      <c r="C40" s="1042">
        <v>31</v>
      </c>
      <c r="D40" s="1042">
        <v>5317925</v>
      </c>
      <c r="E40" s="1042">
        <v>27905.750694770784</v>
      </c>
      <c r="F40" s="1042">
        <v>22180.446389824112</v>
      </c>
      <c r="G40" s="1042">
        <v>5725.3043049466687</v>
      </c>
      <c r="H40" s="1042">
        <v>153898.7044268187</v>
      </c>
      <c r="I40" s="1197">
        <v>31</v>
      </c>
      <c r="J40" s="1197">
        <v>5385542</v>
      </c>
      <c r="K40" s="1197">
        <v>25944.78</v>
      </c>
      <c r="L40" s="1197">
        <v>26804.63</v>
      </c>
      <c r="M40" s="1197">
        <v>-859.85</v>
      </c>
      <c r="N40" s="1197">
        <v>193738.89</v>
      </c>
    </row>
    <row r="41" spans="1:14" ht="30">
      <c r="A41" s="1040">
        <v>30</v>
      </c>
      <c r="B41" s="1045" t="s">
        <v>1101</v>
      </c>
      <c r="C41" s="1042">
        <v>28</v>
      </c>
      <c r="D41" s="1042">
        <v>4447644</v>
      </c>
      <c r="E41" s="1042">
        <v>40436.645187431444</v>
      </c>
      <c r="F41" s="1042">
        <v>35982.693384562306</v>
      </c>
      <c r="G41" s="1042">
        <v>4453.9418028691334</v>
      </c>
      <c r="H41" s="1042">
        <v>191809.77256638228</v>
      </c>
      <c r="I41" s="1197">
        <v>32</v>
      </c>
      <c r="J41" s="1197">
        <v>4564056</v>
      </c>
      <c r="K41" s="1197">
        <v>47474.64</v>
      </c>
      <c r="L41" s="1197">
        <v>38441.94</v>
      </c>
      <c r="M41" s="1197">
        <v>9032.69</v>
      </c>
      <c r="N41" s="1197">
        <v>245822.01</v>
      </c>
    </row>
    <row r="42" spans="1:14">
      <c r="A42" s="1040">
        <v>31</v>
      </c>
      <c r="B42" s="1045" t="s">
        <v>1102</v>
      </c>
      <c r="C42" s="1042">
        <v>11</v>
      </c>
      <c r="D42" s="1042">
        <v>1053181</v>
      </c>
      <c r="E42" s="1042">
        <v>9792.4710444504053</v>
      </c>
      <c r="F42" s="1042">
        <v>3722.1267252800994</v>
      </c>
      <c r="G42" s="1042">
        <v>6070.3443191703063</v>
      </c>
      <c r="H42" s="1042">
        <v>26590.894701261201</v>
      </c>
      <c r="I42" s="1197">
        <v>21</v>
      </c>
      <c r="J42" s="1197">
        <v>1930545</v>
      </c>
      <c r="K42" s="1197">
        <v>36575.11</v>
      </c>
      <c r="L42" s="1197">
        <v>6202.91</v>
      </c>
      <c r="M42" s="1197">
        <v>30372.2</v>
      </c>
      <c r="N42" s="1197">
        <v>64695.33</v>
      </c>
    </row>
    <row r="43" spans="1:14">
      <c r="A43" s="1040">
        <v>32</v>
      </c>
      <c r="B43" s="1045" t="s">
        <v>1103</v>
      </c>
      <c r="C43" s="1042">
        <v>26</v>
      </c>
      <c r="D43" s="1042">
        <v>445949</v>
      </c>
      <c r="E43" s="1042">
        <v>67917.909911513052</v>
      </c>
      <c r="F43" s="1042">
        <v>103089.24938139509</v>
      </c>
      <c r="G43" s="1042">
        <v>-35171.339469882027</v>
      </c>
      <c r="H43" s="1042">
        <v>67435.218766291378</v>
      </c>
      <c r="I43" s="1197">
        <v>27</v>
      </c>
      <c r="J43" s="1197">
        <v>482770</v>
      </c>
      <c r="K43" s="1197">
        <v>187539.6</v>
      </c>
      <c r="L43" s="1197">
        <v>96395.82</v>
      </c>
      <c r="M43" s="1197">
        <v>91143.77</v>
      </c>
      <c r="N43" s="1197">
        <v>150768.51</v>
      </c>
    </row>
    <row r="44" spans="1:14">
      <c r="A44" s="1040">
        <v>33</v>
      </c>
      <c r="B44" s="1045" t="s">
        <v>1104</v>
      </c>
      <c r="C44" s="1042">
        <v>22</v>
      </c>
      <c r="D44" s="1042">
        <v>361815</v>
      </c>
      <c r="E44" s="1042">
        <v>6228.4511783412499</v>
      </c>
      <c r="F44" s="1042">
        <v>7330.7829701679848</v>
      </c>
      <c r="G44" s="1042">
        <v>-1102.3317918267364</v>
      </c>
      <c r="H44" s="1042">
        <v>16012.080288873052</v>
      </c>
      <c r="I44" s="1197">
        <v>22</v>
      </c>
      <c r="J44" s="1197">
        <v>401223</v>
      </c>
      <c r="K44" s="1197">
        <v>18093.169999999998</v>
      </c>
      <c r="L44" s="1197">
        <v>8693.7099999999991</v>
      </c>
      <c r="M44" s="1197">
        <v>9399.4599999999991</v>
      </c>
      <c r="N44" s="1197">
        <v>28650.57</v>
      </c>
    </row>
    <row r="45" spans="1:14">
      <c r="A45" s="1040"/>
      <c r="B45" s="1043" t="s">
        <v>1105</v>
      </c>
      <c r="C45" s="1044">
        <v>138</v>
      </c>
      <c r="D45" s="1044">
        <v>12145563</v>
      </c>
      <c r="E45" s="1044">
        <v>158174.68025431826</v>
      </c>
      <c r="F45" s="1044">
        <v>176987.78429163006</v>
      </c>
      <c r="G45" s="1044">
        <v>-18813.114037311789</v>
      </c>
      <c r="H45" s="1044">
        <v>478916.8395401914</v>
      </c>
      <c r="I45" s="1198">
        <v>152</v>
      </c>
      <c r="J45" s="1198">
        <v>13299464</v>
      </c>
      <c r="K45" s="1198">
        <v>320597.64</v>
      </c>
      <c r="L45" s="1198">
        <v>181227.49</v>
      </c>
      <c r="M45" s="1198">
        <v>139370.14000000001</v>
      </c>
      <c r="N45" s="1198">
        <v>710377.14</v>
      </c>
    </row>
    <row r="46" spans="1:14">
      <c r="A46" s="1040"/>
      <c r="B46" s="1040"/>
      <c r="C46" s="1042"/>
      <c r="D46" s="1042"/>
      <c r="E46" s="1042"/>
      <c r="F46" s="1042"/>
      <c r="G46" s="1042"/>
      <c r="H46" s="1042"/>
      <c r="I46" s="1197"/>
      <c r="J46" s="1197"/>
      <c r="K46" s="1197"/>
      <c r="L46" s="1197"/>
      <c r="M46" s="1197"/>
      <c r="N46" s="1197"/>
    </row>
    <row r="47" spans="1:14">
      <c r="A47" s="1043" t="s">
        <v>1106</v>
      </c>
      <c r="B47" s="1043" t="s">
        <v>1107</v>
      </c>
      <c r="C47" s="1042"/>
      <c r="D47" s="1042"/>
      <c r="E47" s="1042"/>
      <c r="F47" s="1042"/>
      <c r="G47" s="1042"/>
      <c r="H47" s="1042"/>
      <c r="I47" s="1197"/>
      <c r="J47" s="1197"/>
      <c r="K47" s="1197"/>
      <c r="L47" s="1197"/>
      <c r="M47" s="1197"/>
      <c r="N47" s="1197"/>
    </row>
    <row r="48" spans="1:14">
      <c r="A48" s="1040">
        <v>34</v>
      </c>
      <c r="B48" s="1045" t="s">
        <v>1108</v>
      </c>
      <c r="C48" s="1042">
        <v>26</v>
      </c>
      <c r="D48" s="1042">
        <v>2759419</v>
      </c>
      <c r="E48" s="1042">
        <v>2473.5466249619976</v>
      </c>
      <c r="F48" s="1042">
        <v>1363.6953938804279</v>
      </c>
      <c r="G48" s="1042">
        <v>1109.8512310815699</v>
      </c>
      <c r="H48" s="1042">
        <v>17993.420616157466</v>
      </c>
      <c r="I48" s="1197">
        <v>27</v>
      </c>
      <c r="J48" s="1197">
        <v>2857232</v>
      </c>
      <c r="K48" s="1197">
        <v>3001.56</v>
      </c>
      <c r="L48" s="1197">
        <v>1673.47</v>
      </c>
      <c r="M48" s="1197">
        <v>1328.09</v>
      </c>
      <c r="N48" s="1197">
        <v>24924.14</v>
      </c>
    </row>
    <row r="49" spans="1:14">
      <c r="A49" s="1040">
        <v>35</v>
      </c>
      <c r="B49" s="1045" t="s">
        <v>1109</v>
      </c>
      <c r="C49" s="1042">
        <v>10</v>
      </c>
      <c r="D49" s="1042">
        <v>2927533</v>
      </c>
      <c r="E49" s="1042">
        <v>1239.4034867959999</v>
      </c>
      <c r="F49" s="1042">
        <v>513.16803753499994</v>
      </c>
      <c r="G49" s="1042">
        <v>726.2354492610001</v>
      </c>
      <c r="H49" s="1042">
        <v>14340.103015886823</v>
      </c>
      <c r="I49" s="1197">
        <v>11</v>
      </c>
      <c r="J49" s="1197">
        <v>2976977</v>
      </c>
      <c r="K49" s="1197">
        <v>1461.42</v>
      </c>
      <c r="L49" s="1197">
        <v>712.28</v>
      </c>
      <c r="M49" s="1197">
        <v>749.14</v>
      </c>
      <c r="N49" s="1197">
        <v>18851.73</v>
      </c>
    </row>
    <row r="50" spans="1:14">
      <c r="A50" s="1040"/>
      <c r="B50" s="1043" t="s">
        <v>1110</v>
      </c>
      <c r="C50" s="1044">
        <v>36</v>
      </c>
      <c r="D50" s="1044">
        <v>5686952</v>
      </c>
      <c r="E50" s="1044">
        <v>3712.9501117579975</v>
      </c>
      <c r="F50" s="1044">
        <v>1876.8634314154278</v>
      </c>
      <c r="G50" s="1044">
        <v>1836.0866803425702</v>
      </c>
      <c r="H50" s="1044">
        <v>32333.523632044289</v>
      </c>
      <c r="I50" s="1198">
        <v>38</v>
      </c>
      <c r="J50" s="1198">
        <v>5834209</v>
      </c>
      <c r="K50" s="1198">
        <v>4462.99</v>
      </c>
      <c r="L50" s="1198">
        <v>2385.7600000000002</v>
      </c>
      <c r="M50" s="1198">
        <v>2077.23</v>
      </c>
      <c r="N50" s="1198">
        <v>43775.88</v>
      </c>
    </row>
    <row r="51" spans="1:14">
      <c r="A51" s="1040"/>
      <c r="B51" s="1040"/>
      <c r="C51" s="1042"/>
      <c r="D51" s="1042"/>
      <c r="E51" s="1042"/>
      <c r="F51" s="1042"/>
      <c r="G51" s="1042"/>
      <c r="H51" s="1042"/>
      <c r="I51" s="1197"/>
      <c r="J51" s="1197"/>
      <c r="K51" s="1197"/>
      <c r="L51" s="1197"/>
      <c r="M51" s="1197"/>
      <c r="N51" s="1197"/>
    </row>
    <row r="52" spans="1:14">
      <c r="A52" s="1043" t="s">
        <v>1111</v>
      </c>
      <c r="B52" s="1043" t="s">
        <v>1112</v>
      </c>
      <c r="C52" s="1042"/>
      <c r="D52" s="1042"/>
      <c r="E52" s="1042"/>
      <c r="F52" s="1042"/>
      <c r="G52" s="1042"/>
      <c r="H52" s="1042"/>
      <c r="I52" s="1197"/>
      <c r="J52" s="1197"/>
      <c r="K52" s="1197"/>
      <c r="L52" s="1197"/>
      <c r="M52" s="1197"/>
      <c r="N52" s="1197"/>
    </row>
    <row r="53" spans="1:14">
      <c r="A53" s="1040">
        <v>36</v>
      </c>
      <c r="B53" s="1041" t="s">
        <v>1113</v>
      </c>
      <c r="C53" s="1042">
        <v>177</v>
      </c>
      <c r="D53" s="1042">
        <v>3853245</v>
      </c>
      <c r="E53" s="1042">
        <v>126510.72184629049</v>
      </c>
      <c r="F53" s="1042">
        <v>30840.110324300746</v>
      </c>
      <c r="G53" s="1042">
        <v>95670.611521989747</v>
      </c>
      <c r="H53" s="1042">
        <v>167517.16588063308</v>
      </c>
      <c r="I53" s="1197">
        <v>203</v>
      </c>
      <c r="J53" s="1197">
        <v>7214044</v>
      </c>
      <c r="K53" s="1197">
        <v>46536.88</v>
      </c>
      <c r="L53" s="1197">
        <v>32669.65</v>
      </c>
      <c r="M53" s="1197">
        <v>13867.23</v>
      </c>
      <c r="N53" s="1197">
        <v>209786.55</v>
      </c>
    </row>
    <row r="54" spans="1:14">
      <c r="A54" s="1040">
        <v>37</v>
      </c>
      <c r="B54" s="1041" t="s">
        <v>1114</v>
      </c>
      <c r="C54" s="1042">
        <v>12</v>
      </c>
      <c r="D54" s="1042">
        <v>4699537</v>
      </c>
      <c r="E54" s="1042">
        <v>3792.21891972</v>
      </c>
      <c r="F54" s="1042">
        <v>3139.4111293602045</v>
      </c>
      <c r="G54" s="1042">
        <v>652.80779035979594</v>
      </c>
      <c r="H54" s="1042">
        <v>22736.984189592513</v>
      </c>
      <c r="I54" s="1197">
        <v>17</v>
      </c>
      <c r="J54" s="1197">
        <v>5023955</v>
      </c>
      <c r="K54" s="1197">
        <v>6331.52</v>
      </c>
      <c r="L54" s="1197">
        <v>1456.45</v>
      </c>
      <c r="M54" s="1197">
        <v>4875.0600000000004</v>
      </c>
      <c r="N54" s="1197">
        <v>28529.88</v>
      </c>
    </row>
    <row r="55" spans="1:14">
      <c r="A55" s="1040">
        <v>38</v>
      </c>
      <c r="B55" s="1041" t="s">
        <v>1115</v>
      </c>
      <c r="C55" s="1042">
        <v>160</v>
      </c>
      <c r="D55" s="1042">
        <v>12064198</v>
      </c>
      <c r="E55" s="1042">
        <v>156161.84138254498</v>
      </c>
      <c r="F55" s="1042">
        <v>96635.449423974147</v>
      </c>
      <c r="G55" s="1042">
        <v>59526.391958570835</v>
      </c>
      <c r="H55" s="1042">
        <v>484277.17251127213</v>
      </c>
      <c r="I55" s="1197">
        <v>186</v>
      </c>
      <c r="J55" s="1197">
        <v>13464269</v>
      </c>
      <c r="K55" s="1197">
        <v>132312.6</v>
      </c>
      <c r="L55" s="1197">
        <v>99978.46</v>
      </c>
      <c r="M55" s="1197">
        <v>32334.13</v>
      </c>
      <c r="N55" s="1197">
        <v>644835.25</v>
      </c>
    </row>
    <row r="56" spans="1:14">
      <c r="A56" s="1040">
        <v>39</v>
      </c>
      <c r="B56" s="1041" t="s">
        <v>1116</v>
      </c>
      <c r="C56" s="1042">
        <v>50</v>
      </c>
      <c r="D56" s="1042">
        <v>1302024</v>
      </c>
      <c r="E56" s="1042">
        <v>6626.5078150629506</v>
      </c>
      <c r="F56" s="1042">
        <v>4987.7511846434072</v>
      </c>
      <c r="G56" s="1042">
        <v>1638.7566304195445</v>
      </c>
      <c r="H56" s="1042">
        <v>22991.146873769336</v>
      </c>
      <c r="I56" s="1197">
        <v>54</v>
      </c>
      <c r="J56" s="1197">
        <v>1551981</v>
      </c>
      <c r="K56" s="1197">
        <v>3668.59</v>
      </c>
      <c r="L56" s="1197">
        <v>6849.06</v>
      </c>
      <c r="M56" s="1197">
        <v>-3180.47</v>
      </c>
      <c r="N56" s="1197">
        <v>24932.31</v>
      </c>
    </row>
    <row r="57" spans="1:14">
      <c r="A57" s="1040"/>
      <c r="B57" s="1043" t="s">
        <v>1117</v>
      </c>
      <c r="C57" s="1044">
        <v>399</v>
      </c>
      <c r="D57" s="1044">
        <v>21919004</v>
      </c>
      <c r="E57" s="1044">
        <v>293091.28996361844</v>
      </c>
      <c r="F57" s="1044">
        <v>135602.72206227851</v>
      </c>
      <c r="G57" s="1044">
        <v>157488.56790133993</v>
      </c>
      <c r="H57" s="1044">
        <v>697522.46945526707</v>
      </c>
      <c r="I57" s="1198">
        <v>460</v>
      </c>
      <c r="J57" s="1198">
        <v>27254249</v>
      </c>
      <c r="K57" s="1198">
        <v>188849.58</v>
      </c>
      <c r="L57" s="1198">
        <v>140953.63</v>
      </c>
      <c r="M57" s="1198">
        <v>47895.95</v>
      </c>
      <c r="N57" s="1198">
        <v>908083.99</v>
      </c>
    </row>
    <row r="58" spans="1:14">
      <c r="A58" s="1040"/>
      <c r="B58" s="1040"/>
      <c r="C58" s="1042"/>
      <c r="D58" s="1042"/>
      <c r="E58" s="1042"/>
      <c r="F58" s="1042"/>
      <c r="G58" s="1042"/>
      <c r="H58" s="1042"/>
      <c r="I58" s="1197"/>
      <c r="J58" s="1197"/>
      <c r="K58" s="1197"/>
      <c r="L58" s="1197"/>
      <c r="M58" s="1197"/>
      <c r="N58" s="1197"/>
    </row>
    <row r="59" spans="1:14">
      <c r="A59" s="1040"/>
      <c r="B59" s="1043" t="s">
        <v>1118</v>
      </c>
      <c r="C59" s="1044">
        <v>1278</v>
      </c>
      <c r="D59" s="1044">
        <v>145203038</v>
      </c>
      <c r="E59" s="1044">
        <v>10489004.755786391</v>
      </c>
      <c r="F59" s="1044">
        <v>10385342.518571138</v>
      </c>
      <c r="G59" s="1044">
        <v>103662.22721524912</v>
      </c>
      <c r="H59" s="1044">
        <v>3907837.688183154</v>
      </c>
      <c r="I59" s="1198">
        <v>1399</v>
      </c>
      <c r="J59" s="1198">
        <v>173621491</v>
      </c>
      <c r="K59" s="1198">
        <v>10397814.26</v>
      </c>
      <c r="L59" s="1198">
        <v>9871811.8699999992</v>
      </c>
      <c r="M59" s="1198">
        <v>526002.39</v>
      </c>
      <c r="N59" s="1198">
        <v>5424607.2300000004</v>
      </c>
    </row>
    <row r="60" spans="1:14">
      <c r="A60" s="1040"/>
      <c r="B60" s="1040"/>
      <c r="C60" s="1042"/>
      <c r="D60" s="1042"/>
      <c r="E60" s="1042"/>
      <c r="F60" s="1046"/>
      <c r="G60" s="1042"/>
      <c r="H60" s="1042"/>
      <c r="I60" s="1197"/>
      <c r="J60" s="1197"/>
      <c r="K60" s="1197"/>
      <c r="L60" s="1197"/>
      <c r="M60" s="1197"/>
      <c r="N60" s="1197"/>
    </row>
    <row r="61" spans="1:14" s="1029" customFormat="1">
      <c r="A61" s="1047" t="s">
        <v>1119</v>
      </c>
      <c r="B61" s="1043" t="s">
        <v>1120</v>
      </c>
      <c r="C61" s="1042"/>
      <c r="D61" s="1042"/>
      <c r="E61" s="1042"/>
      <c r="F61" s="1042"/>
      <c r="G61" s="1042"/>
      <c r="H61" s="1042"/>
      <c r="I61" s="1197"/>
      <c r="J61" s="1197"/>
      <c r="K61" s="1197"/>
      <c r="L61" s="1197"/>
      <c r="M61" s="1197"/>
      <c r="N61" s="1197"/>
    </row>
    <row r="62" spans="1:14">
      <c r="A62" s="1040" t="s">
        <v>1064</v>
      </c>
      <c r="B62" s="1041" t="s">
        <v>1065</v>
      </c>
      <c r="C62" s="1042"/>
      <c r="D62" s="1042"/>
      <c r="E62" s="1042"/>
      <c r="F62" s="1042"/>
      <c r="G62" s="1042"/>
      <c r="H62" s="1042"/>
      <c r="I62" s="1197"/>
      <c r="J62" s="1197"/>
      <c r="K62" s="1197"/>
      <c r="L62" s="1197"/>
      <c r="M62" s="1197"/>
      <c r="N62" s="1197"/>
    </row>
    <row r="63" spans="1:14">
      <c r="A63" s="1040" t="s">
        <v>1121</v>
      </c>
      <c r="B63" s="1041" t="s">
        <v>1122</v>
      </c>
      <c r="C63" s="1042">
        <v>122</v>
      </c>
      <c r="D63" s="1042">
        <v>154962</v>
      </c>
      <c r="E63" s="1042">
        <v>16356.239336405999</v>
      </c>
      <c r="F63" s="1042">
        <v>40994.642724734993</v>
      </c>
      <c r="G63" s="1042">
        <v>-24638.403388329003</v>
      </c>
      <c r="H63" s="1042">
        <v>24372.459116144026</v>
      </c>
      <c r="I63" s="1197">
        <v>93</v>
      </c>
      <c r="J63" s="1197">
        <v>77445</v>
      </c>
      <c r="K63" s="1197">
        <v>3431.97</v>
      </c>
      <c r="L63" s="1197">
        <v>10570.63</v>
      </c>
      <c r="M63" s="1197">
        <v>-7138.66</v>
      </c>
      <c r="N63" s="1197">
        <v>17981.02</v>
      </c>
    </row>
    <row r="64" spans="1:14">
      <c r="A64" s="1040" t="s">
        <v>1123</v>
      </c>
      <c r="B64" s="1041" t="s">
        <v>1124</v>
      </c>
      <c r="C64" s="1042">
        <v>7</v>
      </c>
      <c r="D64" s="1042">
        <v>12655</v>
      </c>
      <c r="E64" s="1042">
        <v>0</v>
      </c>
      <c r="F64" s="1042">
        <v>996.48226731</v>
      </c>
      <c r="G64" s="1042">
        <v>-996.48226731</v>
      </c>
      <c r="H64" s="1042">
        <v>639.55723914085513</v>
      </c>
      <c r="I64" s="1197">
        <v>0</v>
      </c>
      <c r="J64" s="1197">
        <v>0</v>
      </c>
      <c r="K64" s="1197">
        <v>0</v>
      </c>
      <c r="L64" s="1197">
        <v>653.26</v>
      </c>
      <c r="M64" s="1197">
        <v>-653.26</v>
      </c>
      <c r="N64" s="1197">
        <v>0</v>
      </c>
    </row>
    <row r="65" spans="1:14">
      <c r="A65" s="1040" t="s">
        <v>1125</v>
      </c>
      <c r="B65" s="1041" t="s">
        <v>1126</v>
      </c>
      <c r="C65" s="1042">
        <v>7</v>
      </c>
      <c r="D65" s="1042">
        <v>52</v>
      </c>
      <c r="E65" s="1042">
        <v>0</v>
      </c>
      <c r="F65" s="1042">
        <v>170.58246101400005</v>
      </c>
      <c r="G65" s="1042">
        <v>-170.58246101399999</v>
      </c>
      <c r="H65" s="1042">
        <v>1981.9769284441027</v>
      </c>
      <c r="I65" s="1197">
        <v>5</v>
      </c>
      <c r="J65" s="1197">
        <v>41</v>
      </c>
      <c r="K65" s="1197">
        <v>0</v>
      </c>
      <c r="L65" s="1197">
        <v>639.14</v>
      </c>
      <c r="M65" s="1197">
        <v>-639.14</v>
      </c>
      <c r="N65" s="1197">
        <v>1621.37</v>
      </c>
    </row>
    <row r="66" spans="1:14">
      <c r="A66" s="1040" t="s">
        <v>1127</v>
      </c>
      <c r="B66" s="1041" t="s">
        <v>1128</v>
      </c>
      <c r="C66" s="1042">
        <v>0</v>
      </c>
      <c r="D66" s="1042">
        <v>0</v>
      </c>
      <c r="E66" s="1042">
        <v>0</v>
      </c>
      <c r="F66" s="1042">
        <v>60.595893031000003</v>
      </c>
      <c r="G66" s="1042">
        <v>-60.595893031000003</v>
      </c>
      <c r="H66" s="1042">
        <v>0</v>
      </c>
      <c r="I66" s="1197">
        <v>1</v>
      </c>
      <c r="J66" s="1197">
        <v>213585</v>
      </c>
      <c r="K66" s="1197">
        <v>244.64</v>
      </c>
      <c r="L66" s="1197">
        <v>671.72</v>
      </c>
      <c r="M66" s="1197">
        <v>-427.08</v>
      </c>
      <c r="N66" s="1197">
        <v>5290.76</v>
      </c>
    </row>
    <row r="67" spans="1:14">
      <c r="A67" s="1040"/>
      <c r="B67" s="1043" t="s">
        <v>1129</v>
      </c>
      <c r="C67" s="1044">
        <v>136</v>
      </c>
      <c r="D67" s="1044">
        <v>167669</v>
      </c>
      <c r="E67" s="1044">
        <v>16356.239336405999</v>
      </c>
      <c r="F67" s="1044">
        <v>42222.30334608999</v>
      </c>
      <c r="G67" s="1044">
        <v>-25866.064009684003</v>
      </c>
      <c r="H67" s="1044">
        <v>26993.993283728985</v>
      </c>
      <c r="I67" s="1198">
        <v>99</v>
      </c>
      <c r="J67" s="1198">
        <v>291071</v>
      </c>
      <c r="K67" s="1198">
        <v>3676.61</v>
      </c>
      <c r="L67" s="1198">
        <v>12534.75</v>
      </c>
      <c r="M67" s="1198">
        <v>-8858.14</v>
      </c>
      <c r="N67" s="1198">
        <v>24893.15</v>
      </c>
    </row>
    <row r="68" spans="1:14">
      <c r="A68" s="1040"/>
      <c r="B68" s="1040"/>
      <c r="C68" s="1042"/>
      <c r="D68" s="1042"/>
      <c r="E68" s="1042"/>
      <c r="F68" s="1042"/>
      <c r="G68" s="1042"/>
      <c r="H68" s="1042"/>
      <c r="I68" s="1197"/>
      <c r="J68" s="1197"/>
      <c r="K68" s="1197"/>
      <c r="L68" s="1197"/>
      <c r="M68" s="1197"/>
      <c r="N68" s="1197"/>
    </row>
    <row r="69" spans="1:14">
      <c r="A69" s="1040" t="s">
        <v>1083</v>
      </c>
      <c r="B69" s="1041" t="s">
        <v>1084</v>
      </c>
      <c r="C69" s="1042"/>
      <c r="D69" s="1042"/>
      <c r="E69" s="1042"/>
      <c r="F69" s="1042"/>
      <c r="G69" s="1042"/>
      <c r="H69" s="1042"/>
      <c r="I69" s="1197"/>
      <c r="J69" s="1197"/>
      <c r="K69" s="1197"/>
      <c r="L69" s="1197"/>
      <c r="M69" s="1197"/>
      <c r="N69" s="1197"/>
    </row>
    <row r="70" spans="1:14">
      <c r="A70" s="1040" t="s">
        <v>1121</v>
      </c>
      <c r="B70" s="1041" t="s">
        <v>1094</v>
      </c>
      <c r="C70" s="1042">
        <v>19</v>
      </c>
      <c r="D70" s="1042">
        <v>297534</v>
      </c>
      <c r="E70" s="1042">
        <v>0</v>
      </c>
      <c r="F70" s="1042">
        <v>299.52162491199999</v>
      </c>
      <c r="G70" s="1042">
        <v>-299.52162491199999</v>
      </c>
      <c r="H70" s="1042">
        <v>3395.008137813566</v>
      </c>
      <c r="I70" s="1197">
        <v>19</v>
      </c>
      <c r="J70" s="1197">
        <v>280367</v>
      </c>
      <c r="K70" s="1197">
        <v>0</v>
      </c>
      <c r="L70" s="1197">
        <v>318.26</v>
      </c>
      <c r="M70" s="1197">
        <v>-318.26</v>
      </c>
      <c r="N70" s="1197">
        <v>4092.27</v>
      </c>
    </row>
    <row r="71" spans="1:14">
      <c r="A71" s="1040" t="s">
        <v>1123</v>
      </c>
      <c r="B71" s="1041" t="s">
        <v>334</v>
      </c>
      <c r="C71" s="1042">
        <v>10</v>
      </c>
      <c r="D71" s="1042">
        <v>59513</v>
      </c>
      <c r="E71" s="1042">
        <v>0.01</v>
      </c>
      <c r="F71" s="1042">
        <v>1678.6478171939998</v>
      </c>
      <c r="G71" s="1042">
        <v>-1678.637817194</v>
      </c>
      <c r="H71" s="1042">
        <v>2804.6924697668583</v>
      </c>
      <c r="I71" s="1197">
        <v>0</v>
      </c>
      <c r="J71" s="1197">
        <v>0</v>
      </c>
      <c r="K71" s="1197">
        <v>0</v>
      </c>
      <c r="L71" s="1197">
        <v>2352.86</v>
      </c>
      <c r="M71" s="1197">
        <v>-2352.86</v>
      </c>
      <c r="N71" s="1197">
        <v>0</v>
      </c>
    </row>
    <row r="72" spans="1:14">
      <c r="A72" s="1040"/>
      <c r="B72" s="1043" t="s">
        <v>1129</v>
      </c>
      <c r="C72" s="1044">
        <v>29</v>
      </c>
      <c r="D72" s="1044">
        <v>357047</v>
      </c>
      <c r="E72" s="1044">
        <v>0.01</v>
      </c>
      <c r="F72" s="1044">
        <v>1978.1694421059997</v>
      </c>
      <c r="G72" s="1044">
        <v>-1978.1594421059999</v>
      </c>
      <c r="H72" s="1044">
        <v>6199.7006075804238</v>
      </c>
      <c r="I72" s="1198">
        <v>19</v>
      </c>
      <c r="J72" s="1198">
        <v>280367</v>
      </c>
      <c r="K72" s="1198">
        <v>0</v>
      </c>
      <c r="L72" s="1198">
        <v>2671.12</v>
      </c>
      <c r="M72" s="1198">
        <v>-2671.12</v>
      </c>
      <c r="N72" s="1198">
        <v>4092.27</v>
      </c>
    </row>
    <row r="73" spans="1:14">
      <c r="A73" s="1040"/>
      <c r="B73" s="1040"/>
      <c r="C73" s="1042"/>
      <c r="D73" s="1042"/>
      <c r="E73" s="1042"/>
      <c r="F73" s="1042"/>
      <c r="G73" s="1042"/>
      <c r="H73" s="1042"/>
      <c r="I73" s="1197"/>
      <c r="J73" s="1197"/>
      <c r="K73" s="1197"/>
      <c r="L73" s="1197"/>
      <c r="M73" s="1197"/>
      <c r="N73" s="1197"/>
    </row>
    <row r="74" spans="1:14">
      <c r="A74" s="1040" t="s">
        <v>1097</v>
      </c>
      <c r="B74" s="1041" t="s">
        <v>1112</v>
      </c>
      <c r="C74" s="1044">
        <v>0</v>
      </c>
      <c r="D74" s="1044">
        <v>0</v>
      </c>
      <c r="E74" s="1044">
        <v>0</v>
      </c>
      <c r="F74" s="1044">
        <v>0</v>
      </c>
      <c r="G74" s="1044">
        <v>0</v>
      </c>
      <c r="H74" s="1044">
        <v>0</v>
      </c>
      <c r="I74" s="1198">
        <v>0</v>
      </c>
      <c r="J74" s="1198">
        <v>0</v>
      </c>
      <c r="K74" s="1198">
        <v>0</v>
      </c>
      <c r="L74" s="1198">
        <v>0</v>
      </c>
      <c r="M74" s="1198">
        <v>0</v>
      </c>
      <c r="N74" s="1198">
        <v>0</v>
      </c>
    </row>
    <row r="75" spans="1:14">
      <c r="A75" s="1040"/>
      <c r="B75" s="1040"/>
      <c r="C75" s="1042"/>
      <c r="D75" s="1042"/>
      <c r="E75" s="1042"/>
      <c r="F75" s="1042"/>
      <c r="G75" s="1042"/>
      <c r="H75" s="1042"/>
      <c r="I75" s="1197"/>
      <c r="J75" s="1197"/>
      <c r="K75" s="1197"/>
      <c r="L75" s="1197"/>
      <c r="M75" s="1197"/>
      <c r="N75" s="1197"/>
    </row>
    <row r="76" spans="1:14">
      <c r="A76" s="1040"/>
      <c r="B76" s="1043" t="s">
        <v>1130</v>
      </c>
      <c r="C76" s="1044">
        <v>165</v>
      </c>
      <c r="D76" s="1044">
        <v>524716</v>
      </c>
      <c r="E76" s="1044">
        <v>16356.249336405999</v>
      </c>
      <c r="F76" s="1044">
        <v>44200.472788195992</v>
      </c>
      <c r="G76" s="1044">
        <v>-27844.223451790003</v>
      </c>
      <c r="H76" s="1044">
        <v>33193.693891309405</v>
      </c>
      <c r="I76" s="1198">
        <v>118</v>
      </c>
      <c r="J76" s="1198">
        <v>571438</v>
      </c>
      <c r="K76" s="1198">
        <v>3676.61</v>
      </c>
      <c r="L76" s="1198">
        <v>15205.87</v>
      </c>
      <c r="M76" s="1198">
        <v>-11529.26</v>
      </c>
      <c r="N76" s="1198">
        <v>28985.42</v>
      </c>
    </row>
    <row r="77" spans="1:14">
      <c r="A77" s="1040"/>
      <c r="B77" s="1040"/>
      <c r="C77" s="1042"/>
      <c r="D77" s="1042"/>
      <c r="E77" s="1042"/>
      <c r="F77" s="1042"/>
      <c r="G77" s="1042"/>
      <c r="H77" s="1042"/>
      <c r="I77" s="1197"/>
      <c r="J77" s="1197"/>
      <c r="K77" s="1197"/>
      <c r="L77" s="1197"/>
      <c r="M77" s="1197"/>
      <c r="N77" s="1197"/>
    </row>
    <row r="78" spans="1:14" s="1029" customFormat="1">
      <c r="A78" s="1047" t="s">
        <v>1131</v>
      </c>
      <c r="B78" s="1043" t="s">
        <v>1132</v>
      </c>
      <c r="C78" s="1042"/>
      <c r="D78" s="1042"/>
      <c r="E78" s="1042"/>
      <c r="F78" s="1042"/>
      <c r="G78" s="1042"/>
      <c r="H78" s="1042"/>
      <c r="I78" s="1197"/>
      <c r="J78" s="1197"/>
      <c r="K78" s="1197"/>
      <c r="L78" s="1197"/>
      <c r="M78" s="1197"/>
      <c r="N78" s="1197"/>
    </row>
    <row r="79" spans="1:14">
      <c r="A79" s="1040" t="s">
        <v>1064</v>
      </c>
      <c r="B79" s="1041" t="s">
        <v>1065</v>
      </c>
      <c r="C79" s="1048">
        <v>12</v>
      </c>
      <c r="D79" s="1048">
        <v>2846</v>
      </c>
      <c r="E79" s="1048">
        <v>1996.0593924269999</v>
      </c>
      <c r="F79" s="1048">
        <v>1588.6390178029999</v>
      </c>
      <c r="G79" s="1048">
        <v>407.42037462400003</v>
      </c>
      <c r="H79" s="1048">
        <v>999.29489398878309</v>
      </c>
      <c r="I79" s="1198">
        <v>12</v>
      </c>
      <c r="J79" s="1198">
        <v>2606</v>
      </c>
      <c r="K79" s="1198">
        <v>537.35</v>
      </c>
      <c r="L79" s="1198">
        <v>922.05</v>
      </c>
      <c r="M79" s="1198">
        <v>-384.71</v>
      </c>
      <c r="N79" s="1198">
        <v>621.53</v>
      </c>
    </row>
    <row r="80" spans="1:14">
      <c r="A80" s="1040"/>
      <c r="B80" s="1040"/>
      <c r="C80" s="1042"/>
      <c r="D80" s="1042"/>
      <c r="E80" s="1042"/>
      <c r="F80" s="1042"/>
      <c r="G80" s="1042"/>
      <c r="H80" s="1042"/>
      <c r="I80" s="1197"/>
      <c r="J80" s="1197"/>
      <c r="K80" s="1197"/>
      <c r="L80" s="1197"/>
      <c r="M80" s="1197"/>
      <c r="N80" s="1197"/>
    </row>
    <row r="81" spans="1:14">
      <c r="A81" s="1040" t="s">
        <v>1083</v>
      </c>
      <c r="B81" s="1041" t="s">
        <v>1133</v>
      </c>
      <c r="C81" s="1048">
        <v>0</v>
      </c>
      <c r="D81" s="1048">
        <v>0</v>
      </c>
      <c r="E81" s="1048">
        <v>0</v>
      </c>
      <c r="F81" s="1048">
        <v>0</v>
      </c>
      <c r="G81" s="1048">
        <v>0</v>
      </c>
      <c r="H81" s="1048">
        <v>0</v>
      </c>
      <c r="I81" s="1198">
        <v>0</v>
      </c>
      <c r="J81" s="1198">
        <v>0</v>
      </c>
      <c r="K81" s="1198">
        <v>0</v>
      </c>
      <c r="L81" s="1198">
        <v>0</v>
      </c>
      <c r="M81" s="1198">
        <v>0</v>
      </c>
      <c r="N81" s="1198">
        <v>0</v>
      </c>
    </row>
    <row r="82" spans="1:14">
      <c r="A82" s="1040"/>
      <c r="B82" s="1040"/>
      <c r="C82" s="1042"/>
      <c r="D82" s="1042"/>
      <c r="E82" s="1042"/>
      <c r="F82" s="1042"/>
      <c r="G82" s="1042"/>
      <c r="H82" s="1042"/>
      <c r="I82" s="1197"/>
      <c r="J82" s="1197"/>
      <c r="K82" s="1197"/>
      <c r="L82" s="1197"/>
      <c r="M82" s="1197"/>
      <c r="N82" s="1197"/>
    </row>
    <row r="83" spans="1:14">
      <c r="A83" s="1040" t="s">
        <v>1097</v>
      </c>
      <c r="B83" s="1041" t="s">
        <v>1112</v>
      </c>
      <c r="C83" s="1048">
        <v>0</v>
      </c>
      <c r="D83" s="1048">
        <v>0</v>
      </c>
      <c r="E83" s="1048">
        <v>0</v>
      </c>
      <c r="F83" s="1048">
        <v>0</v>
      </c>
      <c r="G83" s="1048">
        <v>0</v>
      </c>
      <c r="H83" s="1048">
        <v>0</v>
      </c>
      <c r="I83" s="1198">
        <v>0</v>
      </c>
      <c r="J83" s="1198">
        <v>0</v>
      </c>
      <c r="K83" s="1198">
        <v>0</v>
      </c>
      <c r="L83" s="1198">
        <v>0</v>
      </c>
      <c r="M83" s="1198">
        <v>0</v>
      </c>
      <c r="N83" s="1198">
        <v>0</v>
      </c>
    </row>
    <row r="84" spans="1:14">
      <c r="A84" s="1040"/>
      <c r="B84" s="1040"/>
      <c r="C84" s="1042"/>
      <c r="D84" s="1042"/>
      <c r="E84" s="1042"/>
      <c r="F84" s="1042"/>
      <c r="G84" s="1042"/>
      <c r="H84" s="1042"/>
      <c r="I84" s="1197"/>
      <c r="J84" s="1197"/>
      <c r="K84" s="1197"/>
      <c r="L84" s="1197"/>
      <c r="M84" s="1197"/>
      <c r="N84" s="1197"/>
    </row>
    <row r="85" spans="1:14">
      <c r="A85" s="1040"/>
      <c r="B85" s="1043" t="s">
        <v>1134</v>
      </c>
      <c r="C85" s="1044">
        <v>12</v>
      </c>
      <c r="D85" s="1044">
        <v>2846</v>
      </c>
      <c r="E85" s="1044">
        <v>1996.0593924269999</v>
      </c>
      <c r="F85" s="1044">
        <v>1588.6390178029999</v>
      </c>
      <c r="G85" s="1044">
        <v>407.42037462400003</v>
      </c>
      <c r="H85" s="1044">
        <v>999.29489398878309</v>
      </c>
      <c r="I85" s="1198">
        <v>12</v>
      </c>
      <c r="J85" s="1198">
        <v>2606</v>
      </c>
      <c r="K85" s="1198">
        <v>537.35</v>
      </c>
      <c r="L85" s="1198">
        <v>922.05</v>
      </c>
      <c r="M85" s="1198">
        <v>-384.71</v>
      </c>
      <c r="N85" s="1198">
        <v>621.53</v>
      </c>
    </row>
    <row r="86" spans="1:14">
      <c r="A86" s="1040"/>
      <c r="B86" s="1040"/>
      <c r="C86" s="1042"/>
      <c r="D86" s="1042"/>
      <c r="E86" s="1042"/>
      <c r="F86" s="1042"/>
      <c r="G86" s="1042"/>
      <c r="H86" s="1042"/>
      <c r="I86" s="1197"/>
      <c r="J86" s="1197"/>
      <c r="K86" s="1197"/>
      <c r="L86" s="1197"/>
      <c r="M86" s="1197"/>
      <c r="N86" s="1197"/>
    </row>
    <row r="87" spans="1:14" s="1029" customFormat="1">
      <c r="A87" s="1049"/>
      <c r="B87" s="1049" t="s">
        <v>1135</v>
      </c>
      <c r="C87" s="1044">
        <v>1455</v>
      </c>
      <c r="D87" s="1044">
        <v>145730600</v>
      </c>
      <c r="E87" s="1044">
        <v>10507357.064515224</v>
      </c>
      <c r="F87" s="1044">
        <v>10431131.630377138</v>
      </c>
      <c r="G87" s="1044">
        <v>76225.424138083123</v>
      </c>
      <c r="H87" s="1044">
        <v>3942030.6769684521</v>
      </c>
      <c r="I87" s="1198">
        <v>1529</v>
      </c>
      <c r="J87" s="1198">
        <v>174195535</v>
      </c>
      <c r="K87" s="1198">
        <v>10402028.220000001</v>
      </c>
      <c r="L87" s="1198">
        <v>9887939.7899999991</v>
      </c>
      <c r="M87" s="1198">
        <v>514088.43</v>
      </c>
      <c r="N87" s="1198">
        <v>5454214.1799999997</v>
      </c>
    </row>
    <row r="88" spans="1:14">
      <c r="A88" s="1040"/>
      <c r="B88" s="1040"/>
      <c r="C88" s="1042"/>
      <c r="D88" s="1042"/>
      <c r="E88" s="1042"/>
      <c r="F88" s="1042"/>
      <c r="G88" s="1042"/>
      <c r="H88" s="1042"/>
      <c r="I88" s="1197"/>
      <c r="J88" s="1197"/>
      <c r="K88" s="1197"/>
      <c r="L88" s="1197"/>
      <c r="M88" s="1197"/>
      <c r="N88" s="1197"/>
    </row>
    <row r="89" spans="1:14">
      <c r="A89" s="1040"/>
      <c r="B89" s="1041" t="s">
        <v>1136</v>
      </c>
      <c r="C89" s="1048">
        <v>76</v>
      </c>
      <c r="D89" s="1048">
        <v>1862743</v>
      </c>
      <c r="E89" s="1048">
        <v>27340.004726792326</v>
      </c>
      <c r="F89" s="1048">
        <v>12378.133984675942</v>
      </c>
      <c r="G89" s="1048">
        <v>14961.870742116382</v>
      </c>
      <c r="H89" s="1048">
        <v>66590.390996126443</v>
      </c>
      <c r="I89" s="1199">
        <v>79</v>
      </c>
      <c r="J89" s="1199">
        <v>2071878</v>
      </c>
      <c r="K89" s="1199">
        <v>9124.06</v>
      </c>
      <c r="L89" s="1199">
        <v>11659</v>
      </c>
      <c r="M89" s="1199">
        <v>-2534.94</v>
      </c>
      <c r="N89" s="1199">
        <v>74667.37</v>
      </c>
    </row>
    <row r="90" spans="1:14">
      <c r="A90" s="1050" t="s">
        <v>83</v>
      </c>
      <c r="B90" s="1050"/>
      <c r="C90" s="1051"/>
      <c r="D90" s="1051"/>
      <c r="E90" s="1051"/>
      <c r="F90" s="1051"/>
      <c r="G90" s="1051"/>
      <c r="H90" s="1052"/>
    </row>
    <row r="91" spans="1:14">
      <c r="A91" s="1755" t="s">
        <v>1137</v>
      </c>
      <c r="B91" s="1755"/>
      <c r="C91" s="1755"/>
      <c r="D91" s="1755"/>
      <c r="E91" s="1051"/>
      <c r="F91" s="1051"/>
      <c r="G91" s="1051"/>
      <c r="H91" s="1052"/>
    </row>
    <row r="92" spans="1:14" ht="15" customHeight="1">
      <c r="A92" s="1756" t="s">
        <v>1309</v>
      </c>
      <c r="B92" s="1756"/>
      <c r="C92" s="1054"/>
      <c r="D92" s="1054"/>
      <c r="E92" s="1054"/>
      <c r="F92" s="1054"/>
      <c r="G92" s="1054"/>
    </row>
    <row r="93" spans="1:14" ht="39" customHeight="1">
      <c r="A93" s="1757" t="s">
        <v>1138</v>
      </c>
      <c r="B93" s="1757"/>
      <c r="C93" s="1757"/>
      <c r="D93" s="1757"/>
      <c r="E93" s="1757"/>
      <c r="F93" s="1757"/>
      <c r="G93" s="1757"/>
    </row>
    <row r="94" spans="1:14">
      <c r="A94" s="1757" t="s">
        <v>135</v>
      </c>
      <c r="B94" s="1757"/>
      <c r="C94" s="1054"/>
      <c r="D94" s="1054"/>
      <c r="E94" s="1054"/>
      <c r="F94" s="1054"/>
      <c r="G94" s="1054"/>
    </row>
    <row r="98" spans="3:3">
      <c r="C98" s="1055"/>
    </row>
    <row r="99" spans="3:3">
      <c r="C99" s="1055"/>
    </row>
    <row r="100" spans="3:3">
      <c r="C100" s="1055"/>
    </row>
  </sheetData>
  <mergeCells count="8">
    <mergeCell ref="I2:N2"/>
    <mergeCell ref="A91:D91"/>
    <mergeCell ref="A92:B92"/>
    <mergeCell ref="A93:G93"/>
    <mergeCell ref="A94:B94"/>
    <mergeCell ref="A2:A3"/>
    <mergeCell ref="B2:B3"/>
    <mergeCell ref="C2:H2"/>
  </mergeCells>
  <pageMargins left="0.7" right="0.7" top="0.75" bottom="0.75" header="0.3" footer="0.3"/>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3"/>
  <sheetViews>
    <sheetView workbookViewId="0">
      <pane xSplit="5" ySplit="4" topLeftCell="F5" activePane="bottomRight" state="frozen"/>
      <selection pane="topRight" activeCell="F1" sqref="F1"/>
      <selection pane="bottomLeft" activeCell="A5" sqref="A5"/>
      <selection pane="bottomRight" sqref="A1:E50"/>
    </sheetView>
  </sheetViews>
  <sheetFormatPr defaultRowHeight="15"/>
  <cols>
    <col min="1" max="1" width="56" customWidth="1"/>
    <col min="2" max="2" width="9.42578125" customWidth="1"/>
    <col min="3" max="3" width="9.85546875" customWidth="1"/>
    <col min="4" max="4" width="11.5703125" customWidth="1"/>
    <col min="5" max="5" width="9.85546875" customWidth="1"/>
    <col min="6" max="6" width="9.5703125" customWidth="1"/>
    <col min="7" max="7" width="9.85546875" customWidth="1"/>
    <col min="8" max="8" width="10.28515625" customWidth="1"/>
    <col min="9" max="9" width="9.85546875" customWidth="1"/>
    <col min="10" max="10" width="10.7109375" customWidth="1"/>
    <col min="11" max="11" width="10.140625" customWidth="1"/>
    <col min="13" max="13" width="12.5703125" customWidth="1"/>
    <col min="47" max="47" width="16.7109375" bestFit="1" customWidth="1"/>
  </cols>
  <sheetData>
    <row r="1" spans="1:53" ht="15" customHeight="1">
      <c r="A1" s="1907" t="s">
        <v>1275</v>
      </c>
      <c r="B1" s="1907"/>
      <c r="C1" s="1907"/>
      <c r="D1" s="1907"/>
      <c r="E1" s="1907"/>
      <c r="F1" s="1483"/>
      <c r="G1" s="1483"/>
      <c r="H1" s="1483"/>
      <c r="I1" s="1483"/>
      <c r="J1" s="75"/>
      <c r="K1" s="75"/>
    </row>
    <row r="2" spans="1:53">
      <c r="A2" s="1537" t="s">
        <v>136</v>
      </c>
      <c r="B2" s="1540" t="s">
        <v>1289</v>
      </c>
      <c r="C2" s="1540"/>
      <c r="D2" s="1540"/>
      <c r="E2" s="1540"/>
      <c r="F2" s="1540" t="s">
        <v>1290</v>
      </c>
      <c r="G2" s="1540"/>
      <c r="H2" s="1540"/>
      <c r="I2" s="1540"/>
      <c r="J2" s="1540" t="s">
        <v>1291</v>
      </c>
      <c r="K2" s="1540"/>
      <c r="L2" s="1540"/>
      <c r="M2" s="1540"/>
      <c r="N2" s="1540" t="s">
        <v>1292</v>
      </c>
      <c r="O2" s="1540"/>
      <c r="P2" s="1540"/>
      <c r="Q2" s="1540"/>
      <c r="R2" s="1540" t="s">
        <v>1293</v>
      </c>
      <c r="S2" s="1540"/>
      <c r="T2" s="1540"/>
      <c r="U2" s="1540"/>
      <c r="V2" s="1540" t="s">
        <v>1294</v>
      </c>
      <c r="W2" s="1540"/>
      <c r="X2" s="1540"/>
      <c r="Y2" s="1540"/>
      <c r="Z2" s="1540" t="s">
        <v>1295</v>
      </c>
      <c r="AA2" s="1540"/>
      <c r="AB2" s="1540"/>
      <c r="AC2" s="1540"/>
      <c r="AD2" s="1540" t="s">
        <v>1296</v>
      </c>
      <c r="AE2" s="1540"/>
      <c r="AF2" s="1540"/>
      <c r="AG2" s="1540"/>
      <c r="AH2" s="1540" t="s">
        <v>1297</v>
      </c>
      <c r="AI2" s="1540"/>
      <c r="AJ2" s="1540"/>
      <c r="AK2" s="1540"/>
      <c r="AL2" s="1540" t="s">
        <v>1298</v>
      </c>
      <c r="AM2" s="1540"/>
      <c r="AN2" s="1540"/>
      <c r="AO2" s="1540"/>
      <c r="AP2" s="1540" t="s">
        <v>1299</v>
      </c>
      <c r="AQ2" s="1540"/>
      <c r="AR2" s="1540"/>
      <c r="AS2" s="1540"/>
      <c r="AT2" s="1540" t="s">
        <v>1300</v>
      </c>
      <c r="AU2" s="1540"/>
      <c r="AV2" s="1540"/>
      <c r="AW2" s="1540"/>
      <c r="AX2" s="1540" t="s">
        <v>1301</v>
      </c>
      <c r="AY2" s="1540"/>
      <c r="AZ2" s="1540"/>
      <c r="BA2" s="1540"/>
    </row>
    <row r="3" spans="1:53">
      <c r="A3" s="1538"/>
      <c r="B3" s="1541" t="s">
        <v>137</v>
      </c>
      <c r="C3" s="1542"/>
      <c r="D3" s="1543" t="s">
        <v>138</v>
      </c>
      <c r="E3" s="1544"/>
      <c r="F3" s="1541" t="s">
        <v>137</v>
      </c>
      <c r="G3" s="1542"/>
      <c r="H3" s="1541" t="s">
        <v>138</v>
      </c>
      <c r="I3" s="1542"/>
      <c r="J3" s="1541" t="s">
        <v>137</v>
      </c>
      <c r="K3" s="1542"/>
      <c r="L3" s="1541" t="s">
        <v>138</v>
      </c>
      <c r="M3" s="1542"/>
      <c r="N3" s="1541" t="s">
        <v>137</v>
      </c>
      <c r="O3" s="1542"/>
      <c r="P3" s="1541" t="s">
        <v>138</v>
      </c>
      <c r="Q3" s="1542"/>
      <c r="R3" s="1541" t="s">
        <v>137</v>
      </c>
      <c r="S3" s="1542"/>
      <c r="T3" s="1541" t="s">
        <v>138</v>
      </c>
      <c r="U3" s="1542"/>
      <c r="V3" s="1541" t="s">
        <v>137</v>
      </c>
      <c r="W3" s="1542"/>
      <c r="X3" s="1541" t="s">
        <v>138</v>
      </c>
      <c r="Y3" s="1542"/>
      <c r="Z3" s="1541" t="s">
        <v>137</v>
      </c>
      <c r="AA3" s="1542"/>
      <c r="AB3" s="1541" t="s">
        <v>138</v>
      </c>
      <c r="AC3" s="1542"/>
      <c r="AD3" s="1541" t="s">
        <v>137</v>
      </c>
      <c r="AE3" s="1542"/>
      <c r="AF3" s="1541" t="s">
        <v>138</v>
      </c>
      <c r="AG3" s="1542"/>
      <c r="AH3" s="1541" t="s">
        <v>137</v>
      </c>
      <c r="AI3" s="1542"/>
      <c r="AJ3" s="1541" t="s">
        <v>138</v>
      </c>
      <c r="AK3" s="1542"/>
      <c r="AL3" s="1541" t="s">
        <v>137</v>
      </c>
      <c r="AM3" s="1542"/>
      <c r="AN3" s="1541" t="s">
        <v>138</v>
      </c>
      <c r="AO3" s="1542"/>
      <c r="AP3" s="1541" t="s">
        <v>137</v>
      </c>
      <c r="AQ3" s="1542"/>
      <c r="AR3" s="1541" t="s">
        <v>138</v>
      </c>
      <c r="AS3" s="1542"/>
      <c r="AT3" s="1541" t="s">
        <v>137</v>
      </c>
      <c r="AU3" s="1542"/>
      <c r="AV3" s="1541" t="s">
        <v>138</v>
      </c>
      <c r="AW3" s="1542"/>
      <c r="AX3" s="1541" t="s">
        <v>137</v>
      </c>
      <c r="AY3" s="1542"/>
      <c r="AZ3" s="1541" t="s">
        <v>138</v>
      </c>
      <c r="BA3" s="1542"/>
    </row>
    <row r="4" spans="1:53" ht="31.5" customHeight="1">
      <c r="A4" s="1539"/>
      <c r="B4" s="325" t="s">
        <v>139</v>
      </c>
      <c r="C4" s="325" t="s">
        <v>140</v>
      </c>
      <c r="D4" s="325" t="s">
        <v>139</v>
      </c>
      <c r="E4" s="325" t="s">
        <v>140</v>
      </c>
      <c r="F4" s="325" t="s">
        <v>139</v>
      </c>
      <c r="G4" s="325" t="s">
        <v>140</v>
      </c>
      <c r="H4" s="325" t="s">
        <v>139</v>
      </c>
      <c r="I4" s="325" t="s">
        <v>140</v>
      </c>
      <c r="J4" s="325" t="s">
        <v>139</v>
      </c>
      <c r="K4" s="325" t="s">
        <v>140</v>
      </c>
      <c r="L4" s="325" t="s">
        <v>139</v>
      </c>
      <c r="M4" s="325" t="s">
        <v>140</v>
      </c>
      <c r="N4" s="325" t="s">
        <v>139</v>
      </c>
      <c r="O4" s="325" t="s">
        <v>140</v>
      </c>
      <c r="P4" s="325" t="s">
        <v>139</v>
      </c>
      <c r="Q4" s="325" t="s">
        <v>140</v>
      </c>
      <c r="R4" s="325" t="s">
        <v>139</v>
      </c>
      <c r="S4" s="325" t="s">
        <v>140</v>
      </c>
      <c r="T4" s="325" t="s">
        <v>139</v>
      </c>
      <c r="U4" s="325" t="s">
        <v>140</v>
      </c>
      <c r="V4" s="325" t="s">
        <v>139</v>
      </c>
      <c r="W4" s="325" t="s">
        <v>140</v>
      </c>
      <c r="X4" s="325" t="s">
        <v>139</v>
      </c>
      <c r="Y4" s="325" t="s">
        <v>140</v>
      </c>
      <c r="Z4" s="325" t="s">
        <v>139</v>
      </c>
      <c r="AA4" s="325" t="s">
        <v>140</v>
      </c>
      <c r="AB4" s="325" t="s">
        <v>139</v>
      </c>
      <c r="AC4" s="325" t="s">
        <v>140</v>
      </c>
      <c r="AD4" s="325" t="s">
        <v>139</v>
      </c>
      <c r="AE4" s="325" t="s">
        <v>140</v>
      </c>
      <c r="AF4" s="325" t="s">
        <v>139</v>
      </c>
      <c r="AG4" s="325" t="s">
        <v>140</v>
      </c>
      <c r="AH4" s="325" t="s">
        <v>139</v>
      </c>
      <c r="AI4" s="325" t="s">
        <v>140</v>
      </c>
      <c r="AJ4" s="325" t="s">
        <v>139</v>
      </c>
      <c r="AK4" s="325" t="s">
        <v>140</v>
      </c>
      <c r="AL4" s="325" t="s">
        <v>139</v>
      </c>
      <c r="AM4" s="325" t="s">
        <v>140</v>
      </c>
      <c r="AN4" s="325" t="s">
        <v>139</v>
      </c>
      <c r="AO4" s="325" t="s">
        <v>140</v>
      </c>
      <c r="AP4" s="325" t="s">
        <v>139</v>
      </c>
      <c r="AQ4" s="325" t="s">
        <v>140</v>
      </c>
      <c r="AR4" s="325" t="s">
        <v>139</v>
      </c>
      <c r="AS4" s="325" t="s">
        <v>140</v>
      </c>
      <c r="AT4" s="325" t="s">
        <v>139</v>
      </c>
      <c r="AU4" s="325" t="s">
        <v>140</v>
      </c>
      <c r="AV4" s="325" t="s">
        <v>139</v>
      </c>
      <c r="AW4" s="325" t="s">
        <v>140</v>
      </c>
      <c r="AX4" s="325" t="s">
        <v>139</v>
      </c>
      <c r="AY4" s="325" t="s">
        <v>140</v>
      </c>
      <c r="AZ4" s="325" t="s">
        <v>139</v>
      </c>
      <c r="BA4" s="325" t="s">
        <v>140</v>
      </c>
    </row>
    <row r="5" spans="1:53">
      <c r="A5" s="1124" t="s">
        <v>141</v>
      </c>
      <c r="B5" s="1124"/>
      <c r="C5" s="1124"/>
      <c r="D5" s="1124"/>
      <c r="E5" s="1124"/>
      <c r="F5" s="1124"/>
      <c r="G5" s="1124"/>
      <c r="H5" s="1124"/>
      <c r="I5" s="1124"/>
      <c r="J5" s="1124"/>
      <c r="K5" s="1124"/>
      <c r="L5" s="1124"/>
      <c r="M5" s="1124"/>
      <c r="N5" s="1124"/>
      <c r="O5" s="1124"/>
      <c r="P5" s="1124"/>
      <c r="Q5" s="1124"/>
      <c r="R5" s="1124"/>
      <c r="S5" s="1124"/>
      <c r="T5" s="1124"/>
      <c r="U5" s="1124"/>
      <c r="V5" s="1124"/>
      <c r="W5" s="1124"/>
      <c r="X5" s="1124"/>
      <c r="Y5" s="1124"/>
      <c r="Z5" s="1124"/>
      <c r="AA5" s="1124"/>
      <c r="AB5" s="1124"/>
      <c r="AC5" s="1124"/>
      <c r="AD5" s="1124"/>
      <c r="AE5" s="1124"/>
      <c r="AF5" s="1124"/>
      <c r="AG5" s="1124"/>
      <c r="AH5" s="1124"/>
      <c r="AI5" s="1124"/>
      <c r="AJ5" s="1124"/>
      <c r="AK5" s="1124"/>
      <c r="AL5" s="1124"/>
      <c r="AM5" s="1124"/>
      <c r="AN5" s="1124"/>
      <c r="AO5" s="1124"/>
      <c r="AP5" s="1124"/>
      <c r="AQ5" s="1124"/>
      <c r="AR5" s="1124"/>
      <c r="AS5" s="1124"/>
      <c r="AT5" s="1124"/>
      <c r="AU5" s="1124"/>
      <c r="AV5" s="1124"/>
      <c r="AW5" s="1124"/>
      <c r="AX5" s="1124"/>
      <c r="AY5" s="1124"/>
      <c r="AZ5" s="1124"/>
      <c r="BA5" s="1124"/>
    </row>
    <row r="6" spans="1:53" s="39" customFormat="1">
      <c r="A6" s="1128" t="s">
        <v>1161</v>
      </c>
      <c r="B6" s="450">
        <f>F6+J6+N6+R6+V6+Z6+AD6+AH6+AL6+AP6+AT6+AX6</f>
        <v>9</v>
      </c>
      <c r="C6" s="450">
        <f>G6+K6+O6+S6+W6+AA6+AE6+AI6+AM6+AQ6+AU6+AY6</f>
        <v>7506.2741069999993</v>
      </c>
      <c r="D6" s="450">
        <f t="shared" ref="C6:E11" si="0">H6+L6+P6+T6+X6+AB6+AF6+AJ6+AN6+AR6+AV6+AZ6</f>
        <v>59</v>
      </c>
      <c r="E6" s="450">
        <f>I6+M6+Q6+U6+Y6+AC6+AG6+AK6+AO6+AS6+AW6+BA6</f>
        <v>51238.535135099992</v>
      </c>
      <c r="F6" s="450">
        <v>0</v>
      </c>
      <c r="G6" s="486">
        <v>0</v>
      </c>
      <c r="H6" s="490">
        <v>2</v>
      </c>
      <c r="I6" s="487">
        <v>930.99984259999997</v>
      </c>
      <c r="J6" s="450">
        <v>0</v>
      </c>
      <c r="K6" s="486">
        <v>0</v>
      </c>
      <c r="L6" s="490">
        <v>1</v>
      </c>
      <c r="M6" s="487">
        <v>4326.3549999999996</v>
      </c>
      <c r="N6" s="450">
        <v>0</v>
      </c>
      <c r="O6" s="486">
        <v>0</v>
      </c>
      <c r="P6" s="490">
        <v>1</v>
      </c>
      <c r="Q6" s="487">
        <v>606.5</v>
      </c>
      <c r="R6" s="450">
        <v>1</v>
      </c>
      <c r="S6" s="486">
        <v>500</v>
      </c>
      <c r="T6" s="490">
        <v>5</v>
      </c>
      <c r="U6" s="487">
        <v>2675.2399925</v>
      </c>
      <c r="V6" s="450">
        <v>1</v>
      </c>
      <c r="W6" s="486">
        <v>1025.22</v>
      </c>
      <c r="X6" s="490">
        <v>5</v>
      </c>
      <c r="Y6" s="487">
        <v>3621.12</v>
      </c>
      <c r="Z6" s="450">
        <v>0</v>
      </c>
      <c r="AA6" s="486">
        <v>0</v>
      </c>
      <c r="AB6" s="490">
        <v>11</v>
      </c>
      <c r="AC6" s="487">
        <v>8758.23</v>
      </c>
      <c r="AD6" s="450">
        <v>0</v>
      </c>
      <c r="AE6" s="486">
        <v>0</v>
      </c>
      <c r="AF6" s="490">
        <v>6</v>
      </c>
      <c r="AG6" s="487">
        <v>4478.3</v>
      </c>
      <c r="AH6" s="450">
        <v>2</v>
      </c>
      <c r="AI6" s="486">
        <v>1556.4041069999998</v>
      </c>
      <c r="AJ6" s="490">
        <v>8</v>
      </c>
      <c r="AK6" s="487">
        <v>11459.27</v>
      </c>
      <c r="AL6" s="450">
        <v>2</v>
      </c>
      <c r="AM6" s="486">
        <v>2160</v>
      </c>
      <c r="AN6" s="490">
        <v>10</v>
      </c>
      <c r="AO6" s="487">
        <v>6771.78</v>
      </c>
      <c r="AP6" s="450">
        <v>1</v>
      </c>
      <c r="AQ6" s="486">
        <v>1171.58</v>
      </c>
      <c r="AR6" s="490">
        <v>3</v>
      </c>
      <c r="AS6" s="487">
        <v>1784.1003000000001</v>
      </c>
      <c r="AT6" s="450">
        <v>2</v>
      </c>
      <c r="AU6" s="486">
        <v>1093.0700000000002</v>
      </c>
      <c r="AV6" s="490">
        <v>7</v>
      </c>
      <c r="AW6" s="487">
        <v>5826.6399999999994</v>
      </c>
      <c r="AX6" s="450"/>
      <c r="AY6" s="486"/>
      <c r="AZ6" s="490"/>
      <c r="BA6" s="487"/>
    </row>
    <row r="7" spans="1:53" s="39" customFormat="1">
      <c r="A7" s="1129" t="s">
        <v>1162</v>
      </c>
      <c r="B7" s="1144" t="s">
        <v>266</v>
      </c>
      <c r="C7" s="450">
        <f t="shared" si="0"/>
        <v>2942.2087618999999</v>
      </c>
      <c r="D7" s="1144" t="s">
        <v>266</v>
      </c>
      <c r="E7" s="450">
        <f>I7+M7+Q7+U7+Y7+AC7+AG7+AK7+AO7+AS7+AW7+BA7</f>
        <v>28596.306217099998</v>
      </c>
      <c r="F7" s="451" t="s">
        <v>266</v>
      </c>
      <c r="G7" s="488">
        <v>0</v>
      </c>
      <c r="H7" s="451" t="s">
        <v>266</v>
      </c>
      <c r="I7" s="489">
        <v>544.99986920000003</v>
      </c>
      <c r="J7" s="451" t="s">
        <v>266</v>
      </c>
      <c r="K7" s="488">
        <v>0</v>
      </c>
      <c r="L7" s="451" t="s">
        <v>266</v>
      </c>
      <c r="M7" s="489">
        <v>4326.3551520000001</v>
      </c>
      <c r="N7" s="451" t="s">
        <v>266</v>
      </c>
      <c r="O7" s="488">
        <v>0</v>
      </c>
      <c r="P7" s="451" t="s">
        <v>266</v>
      </c>
      <c r="Q7" s="489">
        <v>256.5</v>
      </c>
      <c r="R7" s="451" t="s">
        <v>266</v>
      </c>
      <c r="S7" s="488">
        <v>0</v>
      </c>
      <c r="T7" s="451" t="s">
        <v>266</v>
      </c>
      <c r="U7" s="489">
        <v>1217.2446064000001</v>
      </c>
      <c r="V7" s="451" t="s">
        <v>266</v>
      </c>
      <c r="W7" s="488">
        <v>424.9999914</v>
      </c>
      <c r="X7" s="451" t="s">
        <v>266</v>
      </c>
      <c r="Y7" s="489">
        <v>2277.8935137999997</v>
      </c>
      <c r="Z7" s="451" t="s">
        <v>266</v>
      </c>
      <c r="AA7" s="488">
        <v>0</v>
      </c>
      <c r="AB7" s="451" t="s">
        <v>266</v>
      </c>
      <c r="AC7" s="489">
        <v>3974.1405442999994</v>
      </c>
      <c r="AD7" s="451" t="s">
        <v>266</v>
      </c>
      <c r="AE7" s="488">
        <v>0</v>
      </c>
      <c r="AF7" s="451" t="s">
        <v>266</v>
      </c>
      <c r="AG7" s="489">
        <v>300.2</v>
      </c>
      <c r="AH7" s="451" t="s">
        <v>266</v>
      </c>
      <c r="AI7" s="488">
        <v>564.56411600000001</v>
      </c>
      <c r="AJ7" s="451" t="s">
        <v>266</v>
      </c>
      <c r="AK7" s="489">
        <v>9503.276859399999</v>
      </c>
      <c r="AL7" s="451" t="s">
        <v>266</v>
      </c>
      <c r="AM7" s="488">
        <v>599.99979429999996</v>
      </c>
      <c r="AN7" s="451" t="s">
        <v>266</v>
      </c>
      <c r="AO7" s="489">
        <v>4518.6934944000004</v>
      </c>
      <c r="AP7" s="451" t="s">
        <v>266</v>
      </c>
      <c r="AQ7" s="488">
        <v>1171.5774223999999</v>
      </c>
      <c r="AR7" s="451" t="s">
        <v>266</v>
      </c>
      <c r="AS7" s="489">
        <v>271.86242299999998</v>
      </c>
      <c r="AT7" s="451" t="s">
        <v>266</v>
      </c>
      <c r="AU7" s="488">
        <v>181.06743779999999</v>
      </c>
      <c r="AV7" s="451" t="s">
        <v>266</v>
      </c>
      <c r="AW7" s="489">
        <v>1405.1397546000001</v>
      </c>
      <c r="AX7" s="451"/>
      <c r="AY7" s="488"/>
      <c r="AZ7" s="451"/>
      <c r="BA7" s="489"/>
    </row>
    <row r="8" spans="1:53" s="39" customFormat="1">
      <c r="A8" s="1129" t="s">
        <v>1163</v>
      </c>
      <c r="B8" s="1144" t="s">
        <v>266</v>
      </c>
      <c r="C8" s="450">
        <f t="shared" si="0"/>
        <v>4564.8984638000002</v>
      </c>
      <c r="D8" s="1144" t="s">
        <v>266</v>
      </c>
      <c r="E8" s="450">
        <f t="shared" si="0"/>
        <v>22649.018796100001</v>
      </c>
      <c r="F8" s="451" t="s">
        <v>266</v>
      </c>
      <c r="G8" s="452">
        <v>0</v>
      </c>
      <c r="H8" s="451" t="s">
        <v>266</v>
      </c>
      <c r="I8" s="489">
        <v>385.99997339999999</v>
      </c>
      <c r="J8" s="451" t="s">
        <v>266</v>
      </c>
      <c r="K8" s="452">
        <v>0</v>
      </c>
      <c r="L8" s="451" t="s">
        <v>266</v>
      </c>
      <c r="M8" s="489">
        <v>0</v>
      </c>
      <c r="N8" s="451" t="s">
        <v>266</v>
      </c>
      <c r="O8" s="452">
        <v>0</v>
      </c>
      <c r="P8" s="451" t="s">
        <v>266</v>
      </c>
      <c r="Q8" s="489">
        <v>349.9999785</v>
      </c>
      <c r="R8" s="451" t="s">
        <v>266</v>
      </c>
      <c r="S8" s="452">
        <v>500</v>
      </c>
      <c r="T8" s="451" t="s">
        <v>266</v>
      </c>
      <c r="U8" s="489">
        <v>1458.7551609000002</v>
      </c>
      <c r="V8" s="451" t="s">
        <v>266</v>
      </c>
      <c r="W8" s="452">
        <v>600.22073309999996</v>
      </c>
      <c r="X8" s="451" t="s">
        <v>266</v>
      </c>
      <c r="Y8" s="489">
        <v>1343.2999744000001</v>
      </c>
      <c r="Z8" s="451" t="s">
        <v>266</v>
      </c>
      <c r="AA8" s="452">
        <v>0</v>
      </c>
      <c r="AB8" s="451" t="s">
        <v>266</v>
      </c>
      <c r="AC8" s="489">
        <v>4785.4761313999998</v>
      </c>
      <c r="AD8" s="451" t="s">
        <v>266</v>
      </c>
      <c r="AE8" s="452">
        <v>0</v>
      </c>
      <c r="AF8" s="451" t="s">
        <v>266</v>
      </c>
      <c r="AG8" s="489">
        <v>4179.1408169999995</v>
      </c>
      <c r="AH8" s="451" t="s">
        <v>266</v>
      </c>
      <c r="AI8" s="452">
        <v>992.17243199999996</v>
      </c>
      <c r="AJ8" s="451" t="s">
        <v>266</v>
      </c>
      <c r="AK8" s="489">
        <v>1957.195023</v>
      </c>
      <c r="AL8" s="451" t="s">
        <v>266</v>
      </c>
      <c r="AM8" s="452">
        <v>1560.5053395</v>
      </c>
      <c r="AN8" s="451" t="s">
        <v>266</v>
      </c>
      <c r="AO8" s="489">
        <v>2253.6147891999999</v>
      </c>
      <c r="AP8" s="451" t="s">
        <v>266</v>
      </c>
      <c r="AQ8" s="452">
        <v>0</v>
      </c>
      <c r="AR8" s="451" t="s">
        <v>266</v>
      </c>
      <c r="AS8" s="489">
        <v>1512.2372731999999</v>
      </c>
      <c r="AT8" s="451" t="s">
        <v>266</v>
      </c>
      <c r="AU8" s="452">
        <v>911.99995919999992</v>
      </c>
      <c r="AV8" s="451" t="s">
        <v>266</v>
      </c>
      <c r="AW8" s="489">
        <v>4423.2996751000001</v>
      </c>
      <c r="AX8" s="451"/>
      <c r="AY8" s="452"/>
      <c r="AZ8" s="451"/>
      <c r="BA8" s="489"/>
    </row>
    <row r="9" spans="1:53" s="39" customFormat="1">
      <c r="A9" s="1128" t="s">
        <v>1164</v>
      </c>
      <c r="B9" s="450">
        <f t="shared" ref="B9" si="1">F9+J9+N9+R9+V9+Z9+AD9+AH9+AL9+AP9+AT9+AX9</f>
        <v>2</v>
      </c>
      <c r="C9" s="450">
        <f t="shared" si="0"/>
        <v>83.375439999999998</v>
      </c>
      <c r="D9" s="450">
        <f t="shared" si="0"/>
        <v>177</v>
      </c>
      <c r="E9" s="450">
        <f t="shared" si="0"/>
        <v>5297.6992800000007</v>
      </c>
      <c r="F9" s="451">
        <v>1</v>
      </c>
      <c r="G9" s="491">
        <v>49.965440000000001</v>
      </c>
      <c r="H9" s="327">
        <v>7</v>
      </c>
      <c r="I9" s="452">
        <v>129.44220000000001</v>
      </c>
      <c r="J9" s="451">
        <v>0</v>
      </c>
      <c r="K9" s="491">
        <v>0</v>
      </c>
      <c r="L9" s="327">
        <v>7</v>
      </c>
      <c r="M9" s="452">
        <v>157.27530000000002</v>
      </c>
      <c r="N9" s="451">
        <v>0</v>
      </c>
      <c r="O9" s="491">
        <v>0</v>
      </c>
      <c r="P9" s="327">
        <v>17</v>
      </c>
      <c r="Q9" s="452">
        <v>680.08019999999999</v>
      </c>
      <c r="R9" s="451">
        <v>0</v>
      </c>
      <c r="S9" s="491">
        <v>0</v>
      </c>
      <c r="T9" s="327">
        <v>15</v>
      </c>
      <c r="U9" s="452">
        <v>434.73560000000003</v>
      </c>
      <c r="V9" s="451">
        <v>0</v>
      </c>
      <c r="W9" s="491">
        <v>0</v>
      </c>
      <c r="X9" s="327">
        <v>15</v>
      </c>
      <c r="Y9" s="452">
        <v>477.96999999999997</v>
      </c>
      <c r="Z9" s="451">
        <v>0</v>
      </c>
      <c r="AA9" s="491">
        <v>0</v>
      </c>
      <c r="AB9" s="327">
        <v>20</v>
      </c>
      <c r="AC9" s="452">
        <v>526.76</v>
      </c>
      <c r="AD9" s="451">
        <v>0</v>
      </c>
      <c r="AE9" s="491">
        <v>0</v>
      </c>
      <c r="AF9" s="327">
        <v>24</v>
      </c>
      <c r="AG9" s="452">
        <v>680.02000000000021</v>
      </c>
      <c r="AH9" s="451">
        <v>0</v>
      </c>
      <c r="AI9" s="491">
        <v>0</v>
      </c>
      <c r="AJ9" s="327">
        <v>16</v>
      </c>
      <c r="AK9" s="452">
        <v>415.38</v>
      </c>
      <c r="AL9" s="451">
        <v>0</v>
      </c>
      <c r="AM9" s="491">
        <v>0</v>
      </c>
      <c r="AN9" s="327">
        <v>19</v>
      </c>
      <c r="AO9" s="452">
        <v>601.99999999999989</v>
      </c>
      <c r="AP9" s="451">
        <v>1</v>
      </c>
      <c r="AQ9" s="491">
        <v>33.409999999999997</v>
      </c>
      <c r="AR9" s="327">
        <v>17</v>
      </c>
      <c r="AS9" s="452">
        <v>429.63780000000003</v>
      </c>
      <c r="AT9" s="451">
        <v>0</v>
      </c>
      <c r="AU9" s="491">
        <v>0</v>
      </c>
      <c r="AV9" s="327">
        <v>20</v>
      </c>
      <c r="AW9" s="452">
        <v>764.39818000000025</v>
      </c>
      <c r="AX9" s="451"/>
      <c r="AY9" s="491"/>
      <c r="AZ9" s="327"/>
      <c r="BA9" s="452"/>
    </row>
    <row r="10" spans="1:53" s="39" customFormat="1">
      <c r="A10" s="1129" t="s">
        <v>1162</v>
      </c>
      <c r="B10" s="1144" t="s">
        <v>266</v>
      </c>
      <c r="C10" s="450">
        <f t="shared" si="0"/>
        <v>6.08</v>
      </c>
      <c r="D10" s="1144" t="s">
        <v>266</v>
      </c>
      <c r="E10" s="450">
        <f t="shared" si="0"/>
        <v>322.28524649999997</v>
      </c>
      <c r="F10" s="451" t="s">
        <v>266</v>
      </c>
      <c r="G10" s="488">
        <v>6.08</v>
      </c>
      <c r="H10" s="451" t="s">
        <v>266</v>
      </c>
      <c r="I10" s="452">
        <v>0</v>
      </c>
      <c r="J10" s="451" t="s">
        <v>266</v>
      </c>
      <c r="K10" s="488">
        <v>0</v>
      </c>
      <c r="L10" s="451" t="s">
        <v>266</v>
      </c>
      <c r="M10" s="452">
        <v>4.29312</v>
      </c>
      <c r="N10" s="451" t="s">
        <v>266</v>
      </c>
      <c r="O10" s="488">
        <v>0</v>
      </c>
      <c r="P10" s="451" t="s">
        <v>266</v>
      </c>
      <c r="Q10" s="452">
        <v>52.054333700000001</v>
      </c>
      <c r="R10" s="451" t="s">
        <v>266</v>
      </c>
      <c r="S10" s="488">
        <v>0</v>
      </c>
      <c r="T10" s="451" t="s">
        <v>266</v>
      </c>
      <c r="U10" s="452">
        <v>62.365519999999997</v>
      </c>
      <c r="V10" s="451" t="s">
        <v>266</v>
      </c>
      <c r="W10" s="488">
        <v>0</v>
      </c>
      <c r="X10" s="451" t="s">
        <v>266</v>
      </c>
      <c r="Y10" s="452">
        <v>0</v>
      </c>
      <c r="Z10" s="451" t="s">
        <v>266</v>
      </c>
      <c r="AA10" s="488">
        <v>0</v>
      </c>
      <c r="AB10" s="451" t="s">
        <v>266</v>
      </c>
      <c r="AC10" s="452">
        <v>40.614600000000003</v>
      </c>
      <c r="AD10" s="451" t="s">
        <v>266</v>
      </c>
      <c r="AE10" s="488">
        <v>0</v>
      </c>
      <c r="AF10" s="451" t="s">
        <v>266</v>
      </c>
      <c r="AG10" s="452">
        <v>32.235552800000001</v>
      </c>
      <c r="AH10" s="451" t="s">
        <v>266</v>
      </c>
      <c r="AI10" s="488">
        <v>0</v>
      </c>
      <c r="AJ10" s="451" t="s">
        <v>266</v>
      </c>
      <c r="AK10" s="452">
        <v>7.03376</v>
      </c>
      <c r="AL10" s="451" t="s">
        <v>266</v>
      </c>
      <c r="AM10" s="488">
        <v>0</v>
      </c>
      <c r="AN10" s="451" t="s">
        <v>266</v>
      </c>
      <c r="AO10" s="452">
        <v>37.307639999999999</v>
      </c>
      <c r="AP10" s="451" t="s">
        <v>266</v>
      </c>
      <c r="AQ10" s="488">
        <v>0</v>
      </c>
      <c r="AR10" s="451" t="s">
        <v>266</v>
      </c>
      <c r="AS10" s="452">
        <v>25.97</v>
      </c>
      <c r="AT10" s="451" t="s">
        <v>266</v>
      </c>
      <c r="AU10" s="488">
        <v>0</v>
      </c>
      <c r="AV10" s="451" t="s">
        <v>266</v>
      </c>
      <c r="AW10" s="452">
        <v>60.410719999999998</v>
      </c>
      <c r="AX10" s="451"/>
      <c r="AY10" s="488"/>
      <c r="AZ10" s="451"/>
      <c r="BA10" s="452"/>
    </row>
    <row r="11" spans="1:53" s="39" customFormat="1">
      <c r="A11" s="1129" t="s">
        <v>1163</v>
      </c>
      <c r="B11" s="1144" t="s">
        <v>266</v>
      </c>
      <c r="C11" s="450">
        <f t="shared" si="0"/>
        <v>77.290440000000004</v>
      </c>
      <c r="D11" s="1144" t="s">
        <v>266</v>
      </c>
      <c r="E11" s="450">
        <f t="shared" si="0"/>
        <v>4975.5287454999998</v>
      </c>
      <c r="F11" s="451" t="s">
        <v>266</v>
      </c>
      <c r="G11" s="488">
        <v>43.885440000000003</v>
      </c>
      <c r="H11" s="451" t="s">
        <v>266</v>
      </c>
      <c r="I11" s="452">
        <v>129.44220000000001</v>
      </c>
      <c r="J11" s="451" t="s">
        <v>266</v>
      </c>
      <c r="K11" s="488">
        <v>0</v>
      </c>
      <c r="L11" s="451" t="s">
        <v>266</v>
      </c>
      <c r="M11" s="452">
        <v>152.97991999999999</v>
      </c>
      <c r="N11" s="451" t="s">
        <v>266</v>
      </c>
      <c r="O11" s="488">
        <v>0</v>
      </c>
      <c r="P11" s="451" t="s">
        <v>266</v>
      </c>
      <c r="Q11" s="452">
        <v>628.0350782999999</v>
      </c>
      <c r="R11" s="451" t="s">
        <v>266</v>
      </c>
      <c r="S11" s="488">
        <v>0</v>
      </c>
      <c r="T11" s="451" t="s">
        <v>266</v>
      </c>
      <c r="U11" s="452">
        <v>372.36223999999999</v>
      </c>
      <c r="V11" s="451" t="s">
        <v>266</v>
      </c>
      <c r="W11" s="488">
        <v>0</v>
      </c>
      <c r="X11" s="451" t="s">
        <v>266</v>
      </c>
      <c r="Y11" s="452">
        <v>477.97167999999994</v>
      </c>
      <c r="Z11" s="451" t="s">
        <v>266</v>
      </c>
      <c r="AA11" s="488">
        <v>0</v>
      </c>
      <c r="AB11" s="451" t="s">
        <v>266</v>
      </c>
      <c r="AC11" s="452">
        <v>486.13767999999999</v>
      </c>
      <c r="AD11" s="451" t="s">
        <v>266</v>
      </c>
      <c r="AE11" s="488">
        <v>0</v>
      </c>
      <c r="AF11" s="451" t="s">
        <v>266</v>
      </c>
      <c r="AG11" s="452">
        <v>647.83712720000005</v>
      </c>
      <c r="AH11" s="451" t="s">
        <v>266</v>
      </c>
      <c r="AI11" s="488">
        <v>0</v>
      </c>
      <c r="AJ11" s="451" t="s">
        <v>266</v>
      </c>
      <c r="AK11" s="452">
        <v>408.35012</v>
      </c>
      <c r="AL11" s="451" t="s">
        <v>266</v>
      </c>
      <c r="AM11" s="488">
        <v>0</v>
      </c>
      <c r="AN11" s="451" t="s">
        <v>266</v>
      </c>
      <c r="AO11" s="452">
        <v>564.72264000000007</v>
      </c>
      <c r="AP11" s="451" t="s">
        <v>266</v>
      </c>
      <c r="AQ11" s="488">
        <v>33.405000000000001</v>
      </c>
      <c r="AR11" s="451" t="s">
        <v>266</v>
      </c>
      <c r="AS11" s="452">
        <v>403.68139999999994</v>
      </c>
      <c r="AT11" s="451" t="s">
        <v>266</v>
      </c>
      <c r="AU11" s="488">
        <v>0</v>
      </c>
      <c r="AV11" s="451" t="s">
        <v>266</v>
      </c>
      <c r="AW11" s="452">
        <v>704.00865999999996</v>
      </c>
      <c r="AX11" s="451"/>
      <c r="AY11" s="488"/>
      <c r="AZ11" s="451"/>
      <c r="BA11" s="452"/>
    </row>
    <row r="12" spans="1:53" s="39" customFormat="1">
      <c r="A12" s="1128" t="s">
        <v>1165</v>
      </c>
      <c r="B12" s="327">
        <f>B9+B6</f>
        <v>11</v>
      </c>
      <c r="C12" s="491">
        <f t="shared" ref="C12:E12" si="2">C9+C6</f>
        <v>7589.6495469999991</v>
      </c>
      <c r="D12" s="327">
        <f t="shared" si="2"/>
        <v>236</v>
      </c>
      <c r="E12" s="489">
        <f t="shared" si="2"/>
        <v>56536.234415099992</v>
      </c>
      <c r="F12" s="327">
        <f t="shared" ref="F12:I12" si="3">F9+F6</f>
        <v>1</v>
      </c>
      <c r="G12" s="491">
        <f t="shared" si="3"/>
        <v>49.965440000000001</v>
      </c>
      <c r="H12" s="327">
        <f t="shared" si="3"/>
        <v>9</v>
      </c>
      <c r="I12" s="489">
        <f t="shared" si="3"/>
        <v>1060.4420425999999</v>
      </c>
      <c r="J12" s="327">
        <f t="shared" ref="J12:AW12" si="4">J9+J6</f>
        <v>0</v>
      </c>
      <c r="K12" s="491">
        <f t="shared" si="4"/>
        <v>0</v>
      </c>
      <c r="L12" s="327">
        <f t="shared" si="4"/>
        <v>8</v>
      </c>
      <c r="M12" s="489">
        <f t="shared" si="4"/>
        <v>4483.6302999999998</v>
      </c>
      <c r="N12" s="327">
        <f t="shared" si="4"/>
        <v>0</v>
      </c>
      <c r="O12" s="491">
        <f t="shared" si="4"/>
        <v>0</v>
      </c>
      <c r="P12" s="327">
        <f t="shared" si="4"/>
        <v>18</v>
      </c>
      <c r="Q12" s="489">
        <f t="shared" si="4"/>
        <v>1286.5801999999999</v>
      </c>
      <c r="R12" s="327">
        <f t="shared" si="4"/>
        <v>1</v>
      </c>
      <c r="S12" s="491">
        <f t="shared" si="4"/>
        <v>500</v>
      </c>
      <c r="T12" s="327">
        <f t="shared" si="4"/>
        <v>20</v>
      </c>
      <c r="U12" s="489">
        <f t="shared" si="4"/>
        <v>3109.9755924999999</v>
      </c>
      <c r="V12" s="327">
        <f t="shared" si="4"/>
        <v>1</v>
      </c>
      <c r="W12" s="491">
        <f t="shared" si="4"/>
        <v>1025.22</v>
      </c>
      <c r="X12" s="327">
        <f t="shared" si="4"/>
        <v>20</v>
      </c>
      <c r="Y12" s="489">
        <f t="shared" si="4"/>
        <v>4099.09</v>
      </c>
      <c r="Z12" s="327">
        <f t="shared" si="4"/>
        <v>0</v>
      </c>
      <c r="AA12" s="491">
        <f t="shared" si="4"/>
        <v>0</v>
      </c>
      <c r="AB12" s="327">
        <f t="shared" si="4"/>
        <v>31</v>
      </c>
      <c r="AC12" s="489">
        <f t="shared" si="4"/>
        <v>9284.99</v>
      </c>
      <c r="AD12" s="327">
        <f t="shared" si="4"/>
        <v>0</v>
      </c>
      <c r="AE12" s="491">
        <f t="shared" si="4"/>
        <v>0</v>
      </c>
      <c r="AF12" s="327">
        <f t="shared" si="4"/>
        <v>30</v>
      </c>
      <c r="AG12" s="489">
        <f t="shared" si="4"/>
        <v>5158.3200000000006</v>
      </c>
      <c r="AH12" s="327">
        <f t="shared" si="4"/>
        <v>2</v>
      </c>
      <c r="AI12" s="491">
        <f t="shared" si="4"/>
        <v>1556.4041069999998</v>
      </c>
      <c r="AJ12" s="327">
        <f t="shared" si="4"/>
        <v>24</v>
      </c>
      <c r="AK12" s="489">
        <f t="shared" si="4"/>
        <v>11874.65</v>
      </c>
      <c r="AL12" s="327">
        <f t="shared" si="4"/>
        <v>2</v>
      </c>
      <c r="AM12" s="491">
        <f t="shared" si="4"/>
        <v>2160</v>
      </c>
      <c r="AN12" s="327">
        <f t="shared" si="4"/>
        <v>29</v>
      </c>
      <c r="AO12" s="489">
        <f t="shared" si="4"/>
        <v>7373.78</v>
      </c>
      <c r="AP12" s="327">
        <f t="shared" si="4"/>
        <v>2</v>
      </c>
      <c r="AQ12" s="491">
        <f t="shared" si="4"/>
        <v>1204.99</v>
      </c>
      <c r="AR12" s="327">
        <f t="shared" si="4"/>
        <v>20</v>
      </c>
      <c r="AS12" s="489">
        <f t="shared" si="4"/>
        <v>2213.7381</v>
      </c>
      <c r="AT12" s="327">
        <f t="shared" si="4"/>
        <v>2</v>
      </c>
      <c r="AU12" s="491">
        <f t="shared" si="4"/>
        <v>1093.0700000000002</v>
      </c>
      <c r="AV12" s="327">
        <f t="shared" si="4"/>
        <v>27</v>
      </c>
      <c r="AW12" s="489">
        <f t="shared" si="4"/>
        <v>6591.0381799999996</v>
      </c>
      <c r="AX12" s="327"/>
      <c r="AY12" s="491"/>
      <c r="AZ12" s="327"/>
      <c r="BA12" s="489"/>
    </row>
    <row r="13" spans="1:53" s="39" customFormat="1">
      <c r="A13" s="1130" t="s">
        <v>1166</v>
      </c>
      <c r="B13" s="451" t="s">
        <v>266</v>
      </c>
      <c r="C13" s="491">
        <f>C7+C10</f>
        <v>2948.2887618999998</v>
      </c>
      <c r="D13" s="451" t="s">
        <v>266</v>
      </c>
      <c r="E13" s="489">
        <f>E7+E10</f>
        <v>28918.591463599998</v>
      </c>
      <c r="F13" s="451" t="s">
        <v>266</v>
      </c>
      <c r="G13" s="491">
        <f>G7+G10</f>
        <v>6.08</v>
      </c>
      <c r="H13" s="451" t="s">
        <v>266</v>
      </c>
      <c r="I13" s="489">
        <f>I7+I10</f>
        <v>544.99986920000003</v>
      </c>
      <c r="J13" s="451" t="s">
        <v>266</v>
      </c>
      <c r="K13" s="491">
        <f>K7+K10</f>
        <v>0</v>
      </c>
      <c r="L13" s="451" t="s">
        <v>266</v>
      </c>
      <c r="M13" s="489">
        <f>M7+M10</f>
        <v>4330.6482720000004</v>
      </c>
      <c r="N13" s="451" t="s">
        <v>266</v>
      </c>
      <c r="O13" s="491">
        <f>O7+O10</f>
        <v>0</v>
      </c>
      <c r="P13" s="451" t="s">
        <v>266</v>
      </c>
      <c r="Q13" s="489">
        <f>Q7+Q10</f>
        <v>308.55433370000003</v>
      </c>
      <c r="R13" s="451" t="s">
        <v>266</v>
      </c>
      <c r="S13" s="491">
        <f>S7+S10</f>
        <v>0</v>
      </c>
      <c r="T13" s="451" t="s">
        <v>266</v>
      </c>
      <c r="U13" s="489">
        <f>U7+U10</f>
        <v>1279.6101264000001</v>
      </c>
      <c r="V13" s="451" t="s">
        <v>266</v>
      </c>
      <c r="W13" s="491">
        <f>W7+W10</f>
        <v>424.9999914</v>
      </c>
      <c r="X13" s="451" t="s">
        <v>266</v>
      </c>
      <c r="Y13" s="489">
        <f>Y7+Y10</f>
        <v>2277.8935137999997</v>
      </c>
      <c r="Z13" s="451" t="s">
        <v>266</v>
      </c>
      <c r="AA13" s="491">
        <f>AA7+AA10</f>
        <v>0</v>
      </c>
      <c r="AB13" s="451" t="s">
        <v>266</v>
      </c>
      <c r="AC13" s="489">
        <f>AC7+AC10</f>
        <v>4014.7551442999993</v>
      </c>
      <c r="AD13" s="451" t="s">
        <v>266</v>
      </c>
      <c r="AE13" s="491">
        <f>AE7+AE10</f>
        <v>0</v>
      </c>
      <c r="AF13" s="451" t="s">
        <v>266</v>
      </c>
      <c r="AG13" s="489">
        <f>AG7+AG10</f>
        <v>332.43555279999998</v>
      </c>
      <c r="AH13" s="451" t="s">
        <v>266</v>
      </c>
      <c r="AI13" s="491">
        <f>AI7+AI10</f>
        <v>564.56411600000001</v>
      </c>
      <c r="AJ13" s="451" t="s">
        <v>266</v>
      </c>
      <c r="AK13" s="489">
        <f>AK7+AK10</f>
        <v>9510.3106193999993</v>
      </c>
      <c r="AL13" s="451" t="s">
        <v>266</v>
      </c>
      <c r="AM13" s="491">
        <f>AM7+AM10</f>
        <v>599.99979429999996</v>
      </c>
      <c r="AN13" s="451" t="s">
        <v>266</v>
      </c>
      <c r="AO13" s="489">
        <f>AO7+AO10</f>
        <v>4556.0011344000004</v>
      </c>
      <c r="AP13" s="451" t="s">
        <v>266</v>
      </c>
      <c r="AQ13" s="491">
        <f>AQ7+AQ10</f>
        <v>1171.5774223999999</v>
      </c>
      <c r="AR13" s="451" t="s">
        <v>266</v>
      </c>
      <c r="AS13" s="489">
        <f>AS7+AS10</f>
        <v>297.83242299999995</v>
      </c>
      <c r="AT13" s="451" t="s">
        <v>266</v>
      </c>
      <c r="AU13" s="491">
        <f>AU7+AU10</f>
        <v>181.06743779999999</v>
      </c>
      <c r="AV13" s="451" t="s">
        <v>266</v>
      </c>
      <c r="AW13" s="489">
        <f>AW7+AW10</f>
        <v>1465.5504746000001</v>
      </c>
      <c r="AX13" s="451"/>
      <c r="AY13" s="491"/>
      <c r="AZ13" s="451"/>
      <c r="BA13" s="489"/>
    </row>
    <row r="14" spans="1:53" s="39" customFormat="1">
      <c r="A14" s="1130" t="s">
        <v>1167</v>
      </c>
      <c r="B14" s="451" t="s">
        <v>266</v>
      </c>
      <c r="C14" s="491">
        <f>C8+C11</f>
        <v>4642.1889037999999</v>
      </c>
      <c r="D14" s="451" t="s">
        <v>266</v>
      </c>
      <c r="E14" s="489">
        <f>E11+E8</f>
        <v>27624.547541600001</v>
      </c>
      <c r="F14" s="451" t="s">
        <v>266</v>
      </c>
      <c r="G14" s="491">
        <f>G8+G11</f>
        <v>43.885440000000003</v>
      </c>
      <c r="H14" s="451" t="s">
        <v>266</v>
      </c>
      <c r="I14" s="489">
        <f>I11+I8</f>
        <v>515.4421734</v>
      </c>
      <c r="J14" s="451" t="s">
        <v>266</v>
      </c>
      <c r="K14" s="491">
        <f>K8+K11</f>
        <v>0</v>
      </c>
      <c r="L14" s="451" t="s">
        <v>266</v>
      </c>
      <c r="M14" s="489">
        <f>M11+M8</f>
        <v>152.97991999999999</v>
      </c>
      <c r="N14" s="451" t="s">
        <v>266</v>
      </c>
      <c r="O14" s="491">
        <f>O8+O11</f>
        <v>0</v>
      </c>
      <c r="P14" s="451" t="s">
        <v>266</v>
      </c>
      <c r="Q14" s="489">
        <f>Q11+Q8</f>
        <v>978.03505679999989</v>
      </c>
      <c r="R14" s="451" t="s">
        <v>266</v>
      </c>
      <c r="S14" s="491">
        <f>S8+S11</f>
        <v>500</v>
      </c>
      <c r="T14" s="451" t="s">
        <v>266</v>
      </c>
      <c r="U14" s="489">
        <f>U11+U8</f>
        <v>1831.1174009000001</v>
      </c>
      <c r="V14" s="451" t="s">
        <v>266</v>
      </c>
      <c r="W14" s="491">
        <f>W8+W11</f>
        <v>600.22073309999996</v>
      </c>
      <c r="X14" s="451" t="s">
        <v>266</v>
      </c>
      <c r="Y14" s="489">
        <f>Y11+Y8</f>
        <v>1821.2716544</v>
      </c>
      <c r="Z14" s="451" t="s">
        <v>266</v>
      </c>
      <c r="AA14" s="491">
        <f>AA8+AA11</f>
        <v>0</v>
      </c>
      <c r="AB14" s="451" t="s">
        <v>266</v>
      </c>
      <c r="AC14" s="489">
        <f>AC11+AC8</f>
        <v>5271.6138113999996</v>
      </c>
      <c r="AD14" s="451" t="s">
        <v>266</v>
      </c>
      <c r="AE14" s="491">
        <f>AE8+AE11</f>
        <v>0</v>
      </c>
      <c r="AF14" s="451" t="s">
        <v>266</v>
      </c>
      <c r="AG14" s="489">
        <f>AG11+AG8</f>
        <v>4826.9779441999999</v>
      </c>
      <c r="AH14" s="451" t="s">
        <v>266</v>
      </c>
      <c r="AI14" s="491">
        <f>AI8+AI11</f>
        <v>992.17243199999996</v>
      </c>
      <c r="AJ14" s="451" t="s">
        <v>266</v>
      </c>
      <c r="AK14" s="489">
        <f>AK11+AK8</f>
        <v>2365.5451429999998</v>
      </c>
      <c r="AL14" s="451" t="s">
        <v>266</v>
      </c>
      <c r="AM14" s="491">
        <f>AM8+AM11</f>
        <v>1560.5053395</v>
      </c>
      <c r="AN14" s="451" t="s">
        <v>266</v>
      </c>
      <c r="AO14" s="489">
        <f>AO11+AO8</f>
        <v>2818.3374291999999</v>
      </c>
      <c r="AP14" s="451" t="s">
        <v>266</v>
      </c>
      <c r="AQ14" s="491">
        <f>AQ8+AQ11</f>
        <v>33.405000000000001</v>
      </c>
      <c r="AR14" s="451" t="s">
        <v>266</v>
      </c>
      <c r="AS14" s="489">
        <f>AS11+AS8</f>
        <v>1915.9186731999998</v>
      </c>
      <c r="AT14" s="451" t="s">
        <v>266</v>
      </c>
      <c r="AU14" s="491">
        <f>AU8+AU11</f>
        <v>911.99995919999992</v>
      </c>
      <c r="AV14" s="451" t="s">
        <v>266</v>
      </c>
      <c r="AW14" s="489">
        <f>AW11+AW8</f>
        <v>5127.3083351000005</v>
      </c>
      <c r="AX14" s="451"/>
      <c r="AY14" s="491"/>
      <c r="AZ14" s="451"/>
      <c r="BA14" s="489"/>
    </row>
    <row r="15" spans="1:53" s="39" customFormat="1">
      <c r="A15" s="1128" t="s">
        <v>1168</v>
      </c>
      <c r="B15" s="450">
        <f>F15+J15+N15+R15+V15+Z15+AD15+AH15+AL15+AP15+AT15+AX15</f>
        <v>0</v>
      </c>
      <c r="C15" s="450">
        <f t="shared" ref="C15:E15" si="5">G15+K15+O15+S15+W15+AA15+AE15+AI15+AM15+AQ15+AU15+AY15</f>
        <v>0</v>
      </c>
      <c r="D15" s="450">
        <f t="shared" si="5"/>
        <v>0</v>
      </c>
      <c r="E15" s="450">
        <f t="shared" si="5"/>
        <v>0</v>
      </c>
      <c r="F15" s="488">
        <f t="shared" ref="F15:I15" si="6">F16+F17</f>
        <v>0</v>
      </c>
      <c r="G15" s="488">
        <f t="shared" si="6"/>
        <v>0</v>
      </c>
      <c r="H15" s="488">
        <f t="shared" si="6"/>
        <v>0</v>
      </c>
      <c r="I15" s="488">
        <f t="shared" si="6"/>
        <v>0</v>
      </c>
      <c r="J15" s="488">
        <f t="shared" ref="J15" si="7">J16+J17</f>
        <v>0</v>
      </c>
      <c r="K15" s="488">
        <f t="shared" ref="K15" si="8">K16+K17</f>
        <v>0</v>
      </c>
      <c r="L15" s="488">
        <f t="shared" ref="L15" si="9">L16+L17</f>
        <v>0</v>
      </c>
      <c r="M15" s="488">
        <f t="shared" ref="M15" si="10">M16+M17</f>
        <v>0</v>
      </c>
      <c r="N15" s="488">
        <f t="shared" ref="N15" si="11">N16+N17</f>
        <v>0</v>
      </c>
      <c r="O15" s="488">
        <f t="shared" ref="O15" si="12">O16+O17</f>
        <v>0</v>
      </c>
      <c r="P15" s="488">
        <f t="shared" ref="P15" si="13">P16+P17</f>
        <v>0</v>
      </c>
      <c r="Q15" s="488">
        <f t="shared" ref="Q15" si="14">Q16+Q17</f>
        <v>0</v>
      </c>
      <c r="R15" s="488">
        <f t="shared" ref="R15" si="15">R16+R17</f>
        <v>0</v>
      </c>
      <c r="S15" s="488">
        <f t="shared" ref="S15" si="16">S16+S17</f>
        <v>0</v>
      </c>
      <c r="T15" s="488">
        <f t="shared" ref="T15" si="17">T16+T17</f>
        <v>0</v>
      </c>
      <c r="U15" s="488">
        <f t="shared" ref="U15" si="18">U16+U17</f>
        <v>0</v>
      </c>
      <c r="V15" s="488">
        <f t="shared" ref="V15" si="19">V16+V17</f>
        <v>0</v>
      </c>
      <c r="W15" s="488">
        <f t="shared" ref="W15" si="20">W16+W17</f>
        <v>0</v>
      </c>
      <c r="X15" s="488">
        <f t="shared" ref="X15" si="21">X16+X17</f>
        <v>0</v>
      </c>
      <c r="Y15" s="488">
        <f t="shared" ref="Y15" si="22">Y16+Y17</f>
        <v>0</v>
      </c>
      <c r="Z15" s="488">
        <f t="shared" ref="Z15" si="23">Z16+Z17</f>
        <v>0</v>
      </c>
      <c r="AA15" s="488">
        <f t="shared" ref="AA15" si="24">AA16+AA17</f>
        <v>0</v>
      </c>
      <c r="AB15" s="488">
        <f t="shared" ref="AB15" si="25">AB16+AB17</f>
        <v>0</v>
      </c>
      <c r="AC15" s="488">
        <f t="shared" ref="AC15" si="26">AC16+AC17</f>
        <v>0</v>
      </c>
      <c r="AD15" s="488">
        <f t="shared" ref="AD15" si="27">AD16+AD17</f>
        <v>0</v>
      </c>
      <c r="AE15" s="488">
        <f t="shared" ref="AE15" si="28">AE16+AE17</f>
        <v>0</v>
      </c>
      <c r="AF15" s="488">
        <f t="shared" ref="AF15" si="29">AF16+AF17</f>
        <v>0</v>
      </c>
      <c r="AG15" s="488">
        <f t="shared" ref="AG15" si="30">AG16+AG17</f>
        <v>0</v>
      </c>
      <c r="AH15" s="488">
        <f t="shared" ref="AH15" si="31">AH16+AH17</f>
        <v>0</v>
      </c>
      <c r="AI15" s="488">
        <f t="shared" ref="AI15" si="32">AI16+AI17</f>
        <v>0</v>
      </c>
      <c r="AJ15" s="488">
        <f t="shared" ref="AJ15" si="33">AJ16+AJ17</f>
        <v>0</v>
      </c>
      <c r="AK15" s="488">
        <f t="shared" ref="AK15" si="34">AK16+AK17</f>
        <v>0</v>
      </c>
      <c r="AL15" s="488">
        <f t="shared" ref="AL15" si="35">AL16+AL17</f>
        <v>0</v>
      </c>
      <c r="AM15" s="488">
        <f t="shared" ref="AM15" si="36">AM16+AM17</f>
        <v>0</v>
      </c>
      <c r="AN15" s="488">
        <f t="shared" ref="AN15" si="37">AN16+AN17</f>
        <v>0</v>
      </c>
      <c r="AO15" s="488">
        <f t="shared" ref="AO15" si="38">AO16+AO17</f>
        <v>0</v>
      </c>
      <c r="AP15" s="488">
        <f t="shared" ref="AP15" si="39">AP16+AP17</f>
        <v>0</v>
      </c>
      <c r="AQ15" s="488">
        <f t="shared" ref="AQ15" si="40">AQ16+AQ17</f>
        <v>0</v>
      </c>
      <c r="AR15" s="488">
        <f t="shared" ref="AR15" si="41">AR16+AR17</f>
        <v>0</v>
      </c>
      <c r="AS15" s="488">
        <f t="shared" ref="AS15" si="42">AS16+AS17</f>
        <v>0</v>
      </c>
      <c r="AT15" s="488">
        <f t="shared" ref="AT15" si="43">AT16+AT17</f>
        <v>0</v>
      </c>
      <c r="AU15" s="488">
        <f t="shared" ref="AU15" si="44">AU16+AU17</f>
        <v>0</v>
      </c>
      <c r="AV15" s="488">
        <f t="shared" ref="AV15" si="45">AV16+AV17</f>
        <v>0</v>
      </c>
      <c r="AW15" s="488">
        <f t="shared" ref="AW15" si="46">AW16+AW17</f>
        <v>0</v>
      </c>
      <c r="AX15" s="488"/>
      <c r="AY15" s="488"/>
      <c r="AZ15" s="488"/>
      <c r="BA15" s="488"/>
    </row>
    <row r="16" spans="1:53" s="39" customFormat="1">
      <c r="A16" s="1129" t="s">
        <v>1162</v>
      </c>
      <c r="B16" s="450">
        <f>F16+J16+N16+R16+V16+Z16+AD16+AH16+AL16+AP16+AT16+AX16</f>
        <v>0</v>
      </c>
      <c r="C16" s="450">
        <f t="shared" ref="C16:C17" si="47">G16+K16+O16+S16+W16+AA16+AE16+AI16+AM16+AQ16+AU16+AY16</f>
        <v>0</v>
      </c>
      <c r="D16" s="450">
        <f t="shared" ref="D16:D17" si="48">H16+L16+P16+T16+X16+AB16+AF16+AJ16+AN16+AR16+AV16+AZ16</f>
        <v>0</v>
      </c>
      <c r="E16" s="450">
        <f t="shared" ref="E16:E17" si="49">I16+M16+Q16+U16+Y16+AC16+AG16+AK16+AO16+AS16+AW16+BA16</f>
        <v>0</v>
      </c>
      <c r="F16" s="451">
        <v>0</v>
      </c>
      <c r="G16" s="488">
        <v>0</v>
      </c>
      <c r="H16" s="451">
        <v>0</v>
      </c>
      <c r="I16" s="492">
        <v>0</v>
      </c>
      <c r="J16" s="451">
        <v>0</v>
      </c>
      <c r="K16" s="488">
        <v>0</v>
      </c>
      <c r="L16" s="451">
        <v>0</v>
      </c>
      <c r="M16" s="492">
        <v>0</v>
      </c>
      <c r="N16" s="451">
        <v>0</v>
      </c>
      <c r="O16" s="488">
        <v>0</v>
      </c>
      <c r="P16" s="451">
        <v>0</v>
      </c>
      <c r="Q16" s="492">
        <v>0</v>
      </c>
      <c r="R16" s="451">
        <v>0</v>
      </c>
      <c r="S16" s="488">
        <v>0</v>
      </c>
      <c r="T16" s="451">
        <v>0</v>
      </c>
      <c r="U16" s="492">
        <v>0</v>
      </c>
      <c r="V16" s="451">
        <v>0</v>
      </c>
      <c r="W16" s="488">
        <v>0</v>
      </c>
      <c r="X16" s="451">
        <v>0</v>
      </c>
      <c r="Y16" s="492">
        <v>0</v>
      </c>
      <c r="Z16" s="451">
        <v>0</v>
      </c>
      <c r="AA16" s="488">
        <v>0</v>
      </c>
      <c r="AB16" s="451">
        <v>0</v>
      </c>
      <c r="AC16" s="492">
        <v>0</v>
      </c>
      <c r="AD16" s="451">
        <v>0</v>
      </c>
      <c r="AE16" s="488">
        <v>0</v>
      </c>
      <c r="AF16" s="451">
        <v>0</v>
      </c>
      <c r="AG16" s="492">
        <v>0</v>
      </c>
      <c r="AH16" s="451">
        <v>0</v>
      </c>
      <c r="AI16" s="488">
        <v>0</v>
      </c>
      <c r="AJ16" s="451">
        <v>0</v>
      </c>
      <c r="AK16" s="492">
        <v>0</v>
      </c>
      <c r="AL16" s="451">
        <v>0</v>
      </c>
      <c r="AM16" s="488">
        <v>0</v>
      </c>
      <c r="AN16" s="451">
        <v>0</v>
      </c>
      <c r="AO16" s="492">
        <v>0</v>
      </c>
      <c r="AP16" s="451">
        <v>0</v>
      </c>
      <c r="AQ16" s="488">
        <v>0</v>
      </c>
      <c r="AR16" s="451">
        <v>0</v>
      </c>
      <c r="AS16" s="492">
        <v>0</v>
      </c>
      <c r="AT16" s="451">
        <v>0</v>
      </c>
      <c r="AU16" s="488">
        <v>0</v>
      </c>
      <c r="AV16" s="451">
        <v>0</v>
      </c>
      <c r="AW16" s="492">
        <v>0</v>
      </c>
      <c r="AX16" s="451"/>
      <c r="AY16" s="488"/>
      <c r="AZ16" s="451"/>
      <c r="BA16" s="492"/>
    </row>
    <row r="17" spans="1:53" s="39" customFormat="1">
      <c r="A17" s="1129" t="s">
        <v>1163</v>
      </c>
      <c r="B17" s="450">
        <f t="shared" ref="B17" si="50">F17+J17+N17+R17+V17+Z17+AD17+AH17+AL17+AP17+AT17+AX17</f>
        <v>0</v>
      </c>
      <c r="C17" s="450">
        <f t="shared" si="47"/>
        <v>0</v>
      </c>
      <c r="D17" s="450">
        <f t="shared" si="48"/>
        <v>0</v>
      </c>
      <c r="E17" s="450">
        <f t="shared" si="49"/>
        <v>0</v>
      </c>
      <c r="F17" s="451">
        <v>0</v>
      </c>
      <c r="G17" s="488">
        <v>0</v>
      </c>
      <c r="H17" s="451">
        <v>0</v>
      </c>
      <c r="I17" s="492">
        <v>0</v>
      </c>
      <c r="J17" s="451">
        <v>0</v>
      </c>
      <c r="K17" s="488">
        <v>0</v>
      </c>
      <c r="L17" s="451">
        <v>0</v>
      </c>
      <c r="M17" s="492">
        <v>0</v>
      </c>
      <c r="N17" s="451">
        <v>0</v>
      </c>
      <c r="O17" s="488">
        <v>0</v>
      </c>
      <c r="P17" s="451">
        <v>0</v>
      </c>
      <c r="Q17" s="492">
        <v>0</v>
      </c>
      <c r="R17" s="451">
        <v>0</v>
      </c>
      <c r="S17" s="488">
        <v>0</v>
      </c>
      <c r="T17" s="451">
        <v>0</v>
      </c>
      <c r="U17" s="492">
        <v>0</v>
      </c>
      <c r="V17" s="451">
        <v>0</v>
      </c>
      <c r="W17" s="488">
        <v>0</v>
      </c>
      <c r="X17" s="451">
        <v>0</v>
      </c>
      <c r="Y17" s="492">
        <v>0</v>
      </c>
      <c r="Z17" s="451">
        <v>0</v>
      </c>
      <c r="AA17" s="488">
        <v>0</v>
      </c>
      <c r="AB17" s="451">
        <v>0</v>
      </c>
      <c r="AC17" s="492">
        <v>0</v>
      </c>
      <c r="AD17" s="451">
        <v>0</v>
      </c>
      <c r="AE17" s="488">
        <v>0</v>
      </c>
      <c r="AF17" s="451">
        <v>0</v>
      </c>
      <c r="AG17" s="492">
        <v>0</v>
      </c>
      <c r="AH17" s="451">
        <v>0</v>
      </c>
      <c r="AI17" s="488">
        <v>0</v>
      </c>
      <c r="AJ17" s="451">
        <v>0</v>
      </c>
      <c r="AK17" s="492">
        <v>0</v>
      </c>
      <c r="AL17" s="451">
        <v>0</v>
      </c>
      <c r="AM17" s="488">
        <v>0</v>
      </c>
      <c r="AN17" s="451">
        <v>0</v>
      </c>
      <c r="AO17" s="492">
        <v>0</v>
      </c>
      <c r="AP17" s="451">
        <v>0</v>
      </c>
      <c r="AQ17" s="488">
        <v>0</v>
      </c>
      <c r="AR17" s="451">
        <v>0</v>
      </c>
      <c r="AS17" s="492">
        <v>0</v>
      </c>
      <c r="AT17" s="451">
        <v>0</v>
      </c>
      <c r="AU17" s="488">
        <v>0</v>
      </c>
      <c r="AV17" s="451">
        <v>0</v>
      </c>
      <c r="AW17" s="492">
        <v>0</v>
      </c>
      <c r="AX17" s="451"/>
      <c r="AY17" s="488"/>
      <c r="AZ17" s="451"/>
      <c r="BA17" s="492"/>
    </row>
    <row r="18" spans="1:53" s="39" customFormat="1">
      <c r="A18" s="1128" t="s">
        <v>1169</v>
      </c>
      <c r="B18" s="450">
        <f t="shared" ref="B18:B20" si="51">F18+J18+N18+R18+V18+Z18+AD18+AH18+AL18+AP18+AT18+AX18</f>
        <v>0</v>
      </c>
      <c r="C18" s="450">
        <f t="shared" ref="C18:C20" si="52">G18+K18+O18+S18+W18+AA18+AE18+AI18+AM18+AQ18+AU18+AY18</f>
        <v>0</v>
      </c>
      <c r="D18" s="450">
        <f t="shared" ref="D18:D20" si="53">H18+L18+P18+T18+X18+AB18+AF18+AJ18+AN18+AR18+AV18+AZ18</f>
        <v>0</v>
      </c>
      <c r="E18" s="450">
        <f t="shared" ref="E18:E20" si="54">I18+M18+Q18+U18+Y18+AC18+AG18+AK18+AO18+AS18+AW18+BA18</f>
        <v>0</v>
      </c>
      <c r="F18" s="488">
        <f t="shared" ref="F18:I18" si="55">F19+F20</f>
        <v>0</v>
      </c>
      <c r="G18" s="488">
        <f t="shared" si="55"/>
        <v>0</v>
      </c>
      <c r="H18" s="488">
        <f t="shared" si="55"/>
        <v>0</v>
      </c>
      <c r="I18" s="488">
        <f t="shared" si="55"/>
        <v>0</v>
      </c>
      <c r="J18" s="488">
        <f t="shared" ref="J18" si="56">J19+J20</f>
        <v>0</v>
      </c>
      <c r="K18" s="488">
        <f t="shared" ref="K18" si="57">K19+K20</f>
        <v>0</v>
      </c>
      <c r="L18" s="488">
        <f t="shared" ref="L18" si="58">L19+L20</f>
        <v>0</v>
      </c>
      <c r="M18" s="488">
        <f t="shared" ref="M18" si="59">M19+M20</f>
        <v>0</v>
      </c>
      <c r="N18" s="488">
        <f t="shared" ref="N18" si="60">N19+N20</f>
        <v>0</v>
      </c>
      <c r="O18" s="488">
        <f t="shared" ref="O18" si="61">O19+O20</f>
        <v>0</v>
      </c>
      <c r="P18" s="488">
        <f t="shared" ref="P18" si="62">P19+P20</f>
        <v>0</v>
      </c>
      <c r="Q18" s="488">
        <f t="shared" ref="Q18" si="63">Q19+Q20</f>
        <v>0</v>
      </c>
      <c r="R18" s="488">
        <f t="shared" ref="R18" si="64">R19+R20</f>
        <v>0</v>
      </c>
      <c r="S18" s="488">
        <f t="shared" ref="S18" si="65">S19+S20</f>
        <v>0</v>
      </c>
      <c r="T18" s="488">
        <f t="shared" ref="T18" si="66">T19+T20</f>
        <v>0</v>
      </c>
      <c r="U18" s="488">
        <f t="shared" ref="U18" si="67">U19+U20</f>
        <v>0</v>
      </c>
      <c r="V18" s="488">
        <f t="shared" ref="V18" si="68">V19+V20</f>
        <v>0</v>
      </c>
      <c r="W18" s="488">
        <f t="shared" ref="W18" si="69">W19+W20</f>
        <v>0</v>
      </c>
      <c r="X18" s="488">
        <f t="shared" ref="X18" si="70">X19+X20</f>
        <v>0</v>
      </c>
      <c r="Y18" s="488">
        <f t="shared" ref="Y18" si="71">Y19+Y20</f>
        <v>0</v>
      </c>
      <c r="Z18" s="488">
        <f t="shared" ref="Z18" si="72">Z19+Z20</f>
        <v>0</v>
      </c>
      <c r="AA18" s="488">
        <f t="shared" ref="AA18" si="73">AA19+AA20</f>
        <v>0</v>
      </c>
      <c r="AB18" s="488">
        <f t="shared" ref="AB18" si="74">AB19+AB20</f>
        <v>0</v>
      </c>
      <c r="AC18" s="488">
        <f t="shared" ref="AC18" si="75">AC19+AC20</f>
        <v>0</v>
      </c>
      <c r="AD18" s="488">
        <f t="shared" ref="AD18" si="76">AD19+AD20</f>
        <v>0</v>
      </c>
      <c r="AE18" s="488">
        <f t="shared" ref="AE18" si="77">AE19+AE20</f>
        <v>0</v>
      </c>
      <c r="AF18" s="488">
        <f t="shared" ref="AF18" si="78">AF19+AF20</f>
        <v>0</v>
      </c>
      <c r="AG18" s="488">
        <f t="shared" ref="AG18" si="79">AG19+AG20</f>
        <v>0</v>
      </c>
      <c r="AH18" s="488">
        <f t="shared" ref="AH18" si="80">AH19+AH20</f>
        <v>0</v>
      </c>
      <c r="AI18" s="488">
        <f t="shared" ref="AI18" si="81">AI19+AI20</f>
        <v>0</v>
      </c>
      <c r="AJ18" s="488">
        <f t="shared" ref="AJ18" si="82">AJ19+AJ20</f>
        <v>0</v>
      </c>
      <c r="AK18" s="488">
        <f t="shared" ref="AK18" si="83">AK19+AK20</f>
        <v>0</v>
      </c>
      <c r="AL18" s="488">
        <f t="shared" ref="AL18" si="84">AL19+AL20</f>
        <v>0</v>
      </c>
      <c r="AM18" s="488">
        <f t="shared" ref="AM18" si="85">AM19+AM20</f>
        <v>0</v>
      </c>
      <c r="AN18" s="488">
        <f t="shared" ref="AN18" si="86">AN19+AN20</f>
        <v>0</v>
      </c>
      <c r="AO18" s="488">
        <f t="shared" ref="AO18" si="87">AO19+AO20</f>
        <v>0</v>
      </c>
      <c r="AP18" s="488">
        <f t="shared" ref="AP18" si="88">AP19+AP20</f>
        <v>0</v>
      </c>
      <c r="AQ18" s="488">
        <f t="shared" ref="AQ18" si="89">AQ19+AQ20</f>
        <v>0</v>
      </c>
      <c r="AR18" s="488">
        <f t="shared" ref="AR18" si="90">AR19+AR20</f>
        <v>0</v>
      </c>
      <c r="AS18" s="488">
        <f t="shared" ref="AS18" si="91">AS19+AS20</f>
        <v>0</v>
      </c>
      <c r="AT18" s="488">
        <f t="shared" ref="AT18" si="92">AT19+AT20</f>
        <v>0</v>
      </c>
      <c r="AU18" s="488">
        <f t="shared" ref="AU18" si="93">AU19+AU20</f>
        <v>0</v>
      </c>
      <c r="AV18" s="488">
        <f t="shared" ref="AV18" si="94">AV19+AV20</f>
        <v>0</v>
      </c>
      <c r="AW18" s="488">
        <f t="shared" ref="AW18" si="95">AW19+AW20</f>
        <v>0</v>
      </c>
      <c r="AX18" s="488"/>
      <c r="AY18" s="488"/>
      <c r="AZ18" s="488"/>
      <c r="BA18" s="488"/>
    </row>
    <row r="19" spans="1:53" s="39" customFormat="1">
      <c r="A19" s="1129" t="s">
        <v>1162</v>
      </c>
      <c r="B19" s="450">
        <f t="shared" si="51"/>
        <v>0</v>
      </c>
      <c r="C19" s="450">
        <f t="shared" si="52"/>
        <v>0</v>
      </c>
      <c r="D19" s="450">
        <f t="shared" si="53"/>
        <v>0</v>
      </c>
      <c r="E19" s="450">
        <f t="shared" si="54"/>
        <v>0</v>
      </c>
      <c r="F19" s="451">
        <v>0</v>
      </c>
      <c r="G19" s="451">
        <v>0</v>
      </c>
      <c r="H19" s="451">
        <v>0</v>
      </c>
      <c r="I19" s="451">
        <v>0</v>
      </c>
      <c r="J19" s="451">
        <v>0</v>
      </c>
      <c r="K19" s="451">
        <v>0</v>
      </c>
      <c r="L19" s="451">
        <v>0</v>
      </c>
      <c r="M19" s="451">
        <v>0</v>
      </c>
      <c r="N19" s="451">
        <v>0</v>
      </c>
      <c r="O19" s="451">
        <v>0</v>
      </c>
      <c r="P19" s="451">
        <v>0</v>
      </c>
      <c r="Q19" s="451">
        <v>0</v>
      </c>
      <c r="R19" s="451">
        <v>0</v>
      </c>
      <c r="S19" s="451">
        <v>0</v>
      </c>
      <c r="T19" s="451">
        <v>0</v>
      </c>
      <c r="U19" s="451">
        <v>0</v>
      </c>
      <c r="V19" s="451">
        <v>0</v>
      </c>
      <c r="W19" s="451">
        <v>0</v>
      </c>
      <c r="X19" s="451">
        <v>0</v>
      </c>
      <c r="Y19" s="451">
        <v>0</v>
      </c>
      <c r="Z19" s="451">
        <v>0</v>
      </c>
      <c r="AA19" s="451">
        <v>0</v>
      </c>
      <c r="AB19" s="451">
        <v>0</v>
      </c>
      <c r="AC19" s="451">
        <v>0</v>
      </c>
      <c r="AD19" s="451">
        <v>0</v>
      </c>
      <c r="AE19" s="451">
        <v>0</v>
      </c>
      <c r="AF19" s="451">
        <v>0</v>
      </c>
      <c r="AG19" s="451">
        <v>0</v>
      </c>
      <c r="AH19" s="451">
        <v>0</v>
      </c>
      <c r="AI19" s="451">
        <v>0</v>
      </c>
      <c r="AJ19" s="451">
        <v>0</v>
      </c>
      <c r="AK19" s="451">
        <v>0</v>
      </c>
      <c r="AL19" s="451">
        <v>0</v>
      </c>
      <c r="AM19" s="451">
        <v>0</v>
      </c>
      <c r="AN19" s="451">
        <v>0</v>
      </c>
      <c r="AO19" s="451">
        <v>0</v>
      </c>
      <c r="AP19" s="451">
        <v>0</v>
      </c>
      <c r="AQ19" s="451">
        <v>0</v>
      </c>
      <c r="AR19" s="451">
        <v>0</v>
      </c>
      <c r="AS19" s="451">
        <v>0</v>
      </c>
      <c r="AT19" s="451">
        <v>0</v>
      </c>
      <c r="AU19" s="451">
        <v>0</v>
      </c>
      <c r="AV19" s="451">
        <v>0</v>
      </c>
      <c r="AW19" s="451">
        <v>0</v>
      </c>
      <c r="AX19" s="451"/>
      <c r="AY19" s="451"/>
      <c r="AZ19" s="451"/>
      <c r="BA19" s="451"/>
    </row>
    <row r="20" spans="1:53" s="39" customFormat="1">
      <c r="A20" s="1129" t="s">
        <v>1163</v>
      </c>
      <c r="B20" s="450">
        <f t="shared" si="51"/>
        <v>0</v>
      </c>
      <c r="C20" s="450">
        <f t="shared" si="52"/>
        <v>0</v>
      </c>
      <c r="D20" s="450">
        <f t="shared" si="53"/>
        <v>0</v>
      </c>
      <c r="E20" s="450">
        <f t="shared" si="54"/>
        <v>0</v>
      </c>
      <c r="F20" s="451">
        <v>0</v>
      </c>
      <c r="G20" s="451">
        <v>0</v>
      </c>
      <c r="H20" s="451">
        <v>0</v>
      </c>
      <c r="I20" s="451">
        <v>0</v>
      </c>
      <c r="J20" s="451">
        <v>0</v>
      </c>
      <c r="K20" s="451">
        <v>0</v>
      </c>
      <c r="L20" s="451">
        <v>0</v>
      </c>
      <c r="M20" s="451">
        <v>0</v>
      </c>
      <c r="N20" s="451">
        <v>0</v>
      </c>
      <c r="O20" s="451">
        <v>0</v>
      </c>
      <c r="P20" s="451">
        <v>0</v>
      </c>
      <c r="Q20" s="451">
        <v>0</v>
      </c>
      <c r="R20" s="451">
        <v>0</v>
      </c>
      <c r="S20" s="451">
        <v>0</v>
      </c>
      <c r="T20" s="451">
        <v>0</v>
      </c>
      <c r="U20" s="451">
        <v>0</v>
      </c>
      <c r="V20" s="451">
        <v>0</v>
      </c>
      <c r="W20" s="451">
        <v>0</v>
      </c>
      <c r="X20" s="451">
        <v>0</v>
      </c>
      <c r="Y20" s="451">
        <v>0</v>
      </c>
      <c r="Z20" s="451">
        <v>0</v>
      </c>
      <c r="AA20" s="451">
        <v>0</v>
      </c>
      <c r="AB20" s="451">
        <v>0</v>
      </c>
      <c r="AC20" s="451">
        <v>0</v>
      </c>
      <c r="AD20" s="451">
        <v>0</v>
      </c>
      <c r="AE20" s="451">
        <v>0</v>
      </c>
      <c r="AF20" s="451">
        <v>0</v>
      </c>
      <c r="AG20" s="451">
        <v>0</v>
      </c>
      <c r="AH20" s="451">
        <v>0</v>
      </c>
      <c r="AI20" s="451">
        <v>0</v>
      </c>
      <c r="AJ20" s="451">
        <v>0</v>
      </c>
      <c r="AK20" s="451">
        <v>0</v>
      </c>
      <c r="AL20" s="451">
        <v>0</v>
      </c>
      <c r="AM20" s="451">
        <v>0</v>
      </c>
      <c r="AN20" s="451">
        <v>0</v>
      </c>
      <c r="AO20" s="451">
        <v>0</v>
      </c>
      <c r="AP20" s="451">
        <v>0</v>
      </c>
      <c r="AQ20" s="451">
        <v>0</v>
      </c>
      <c r="AR20" s="451">
        <v>0</v>
      </c>
      <c r="AS20" s="451">
        <v>0</v>
      </c>
      <c r="AT20" s="451">
        <v>0</v>
      </c>
      <c r="AU20" s="451">
        <v>0</v>
      </c>
      <c r="AV20" s="451">
        <v>0</v>
      </c>
      <c r="AW20" s="451">
        <v>0</v>
      </c>
      <c r="AX20" s="451"/>
      <c r="AY20" s="451"/>
      <c r="AZ20" s="451"/>
      <c r="BA20" s="451"/>
    </row>
    <row r="21" spans="1:53" s="39" customFormat="1">
      <c r="A21" s="1128" t="s">
        <v>1170</v>
      </c>
      <c r="B21" s="451">
        <f>B18+B15</f>
        <v>0</v>
      </c>
      <c r="C21" s="451">
        <f t="shared" ref="C21:I21" si="96">C18+C15</f>
        <v>0</v>
      </c>
      <c r="D21" s="451">
        <f t="shared" si="96"/>
        <v>0</v>
      </c>
      <c r="E21" s="451">
        <f t="shared" si="96"/>
        <v>0</v>
      </c>
      <c r="F21" s="451">
        <f t="shared" si="96"/>
        <v>0</v>
      </c>
      <c r="G21" s="451">
        <f t="shared" si="96"/>
        <v>0</v>
      </c>
      <c r="H21" s="451">
        <f t="shared" si="96"/>
        <v>0</v>
      </c>
      <c r="I21" s="451">
        <f t="shared" si="96"/>
        <v>0</v>
      </c>
      <c r="J21" s="451">
        <f t="shared" ref="J21:AW21" si="97">J18+J15</f>
        <v>0</v>
      </c>
      <c r="K21" s="451">
        <f t="shared" si="97"/>
        <v>0</v>
      </c>
      <c r="L21" s="451">
        <f t="shared" si="97"/>
        <v>0</v>
      </c>
      <c r="M21" s="451">
        <f t="shared" si="97"/>
        <v>0</v>
      </c>
      <c r="N21" s="451">
        <f t="shared" si="97"/>
        <v>0</v>
      </c>
      <c r="O21" s="451">
        <f t="shared" si="97"/>
        <v>0</v>
      </c>
      <c r="P21" s="451">
        <f t="shared" si="97"/>
        <v>0</v>
      </c>
      <c r="Q21" s="451">
        <f t="shared" si="97"/>
        <v>0</v>
      </c>
      <c r="R21" s="451">
        <f t="shared" si="97"/>
        <v>0</v>
      </c>
      <c r="S21" s="451">
        <f t="shared" si="97"/>
        <v>0</v>
      </c>
      <c r="T21" s="451">
        <f t="shared" si="97"/>
        <v>0</v>
      </c>
      <c r="U21" s="451">
        <f t="shared" si="97"/>
        <v>0</v>
      </c>
      <c r="V21" s="451">
        <f t="shared" si="97"/>
        <v>0</v>
      </c>
      <c r="W21" s="451">
        <f t="shared" si="97"/>
        <v>0</v>
      </c>
      <c r="X21" s="451">
        <f t="shared" si="97"/>
        <v>0</v>
      </c>
      <c r="Y21" s="451">
        <f t="shared" si="97"/>
        <v>0</v>
      </c>
      <c r="Z21" s="451">
        <f t="shared" si="97"/>
        <v>0</v>
      </c>
      <c r="AA21" s="451">
        <f t="shared" si="97"/>
        <v>0</v>
      </c>
      <c r="AB21" s="451">
        <f t="shared" si="97"/>
        <v>0</v>
      </c>
      <c r="AC21" s="451">
        <f t="shared" si="97"/>
        <v>0</v>
      </c>
      <c r="AD21" s="451">
        <f t="shared" si="97"/>
        <v>0</v>
      </c>
      <c r="AE21" s="451">
        <f t="shared" si="97"/>
        <v>0</v>
      </c>
      <c r="AF21" s="451">
        <f t="shared" si="97"/>
        <v>0</v>
      </c>
      <c r="AG21" s="451">
        <f t="shared" si="97"/>
        <v>0</v>
      </c>
      <c r="AH21" s="451">
        <f t="shared" si="97"/>
        <v>0</v>
      </c>
      <c r="AI21" s="451">
        <f t="shared" si="97"/>
        <v>0</v>
      </c>
      <c r="AJ21" s="451">
        <f t="shared" si="97"/>
        <v>0</v>
      </c>
      <c r="AK21" s="451">
        <f t="shared" si="97"/>
        <v>0</v>
      </c>
      <c r="AL21" s="451">
        <f t="shared" si="97"/>
        <v>0</v>
      </c>
      <c r="AM21" s="451">
        <f t="shared" si="97"/>
        <v>0</v>
      </c>
      <c r="AN21" s="451">
        <f t="shared" si="97"/>
        <v>0</v>
      </c>
      <c r="AO21" s="451">
        <f t="shared" si="97"/>
        <v>0</v>
      </c>
      <c r="AP21" s="451">
        <f t="shared" si="97"/>
        <v>0</v>
      </c>
      <c r="AQ21" s="451">
        <f t="shared" si="97"/>
        <v>0</v>
      </c>
      <c r="AR21" s="451">
        <f t="shared" si="97"/>
        <v>0</v>
      </c>
      <c r="AS21" s="451">
        <f t="shared" si="97"/>
        <v>0</v>
      </c>
      <c r="AT21" s="451">
        <f t="shared" si="97"/>
        <v>0</v>
      </c>
      <c r="AU21" s="451">
        <f t="shared" si="97"/>
        <v>0</v>
      </c>
      <c r="AV21" s="451">
        <f t="shared" si="97"/>
        <v>0</v>
      </c>
      <c r="AW21" s="451">
        <f t="shared" si="97"/>
        <v>0</v>
      </c>
      <c r="AX21" s="451"/>
      <c r="AY21" s="451"/>
      <c r="AZ21" s="451"/>
      <c r="BA21" s="451"/>
    </row>
    <row r="22" spans="1:53" s="39" customFormat="1">
      <c r="A22" s="1130" t="s">
        <v>1162</v>
      </c>
      <c r="B22" s="451">
        <f>B16+B19</f>
        <v>0</v>
      </c>
      <c r="C22" s="451">
        <f t="shared" ref="C22:I22" si="98">C16+C19</f>
        <v>0</v>
      </c>
      <c r="D22" s="451">
        <f t="shared" si="98"/>
        <v>0</v>
      </c>
      <c r="E22" s="451">
        <f t="shared" si="98"/>
        <v>0</v>
      </c>
      <c r="F22" s="451">
        <f t="shared" si="98"/>
        <v>0</v>
      </c>
      <c r="G22" s="451">
        <f t="shared" si="98"/>
        <v>0</v>
      </c>
      <c r="H22" s="451">
        <f t="shared" si="98"/>
        <v>0</v>
      </c>
      <c r="I22" s="451">
        <f t="shared" si="98"/>
        <v>0</v>
      </c>
      <c r="J22" s="451">
        <f t="shared" ref="J22:AW22" si="99">J16+J19</f>
        <v>0</v>
      </c>
      <c r="K22" s="451">
        <f t="shared" si="99"/>
        <v>0</v>
      </c>
      <c r="L22" s="451">
        <f t="shared" si="99"/>
        <v>0</v>
      </c>
      <c r="M22" s="451">
        <f t="shared" si="99"/>
        <v>0</v>
      </c>
      <c r="N22" s="451">
        <f t="shared" si="99"/>
        <v>0</v>
      </c>
      <c r="O22" s="451">
        <f t="shared" si="99"/>
        <v>0</v>
      </c>
      <c r="P22" s="451">
        <f t="shared" si="99"/>
        <v>0</v>
      </c>
      <c r="Q22" s="451">
        <f t="shared" si="99"/>
        <v>0</v>
      </c>
      <c r="R22" s="451">
        <f t="shared" si="99"/>
        <v>0</v>
      </c>
      <c r="S22" s="451">
        <f t="shared" si="99"/>
        <v>0</v>
      </c>
      <c r="T22" s="451">
        <f t="shared" si="99"/>
        <v>0</v>
      </c>
      <c r="U22" s="451">
        <f t="shared" si="99"/>
        <v>0</v>
      </c>
      <c r="V22" s="451">
        <f t="shared" si="99"/>
        <v>0</v>
      </c>
      <c r="W22" s="451">
        <f t="shared" si="99"/>
        <v>0</v>
      </c>
      <c r="X22" s="451">
        <f t="shared" si="99"/>
        <v>0</v>
      </c>
      <c r="Y22" s="451">
        <f t="shared" si="99"/>
        <v>0</v>
      </c>
      <c r="Z22" s="451">
        <f t="shared" si="99"/>
        <v>0</v>
      </c>
      <c r="AA22" s="451">
        <f t="shared" si="99"/>
        <v>0</v>
      </c>
      <c r="AB22" s="451">
        <f t="shared" si="99"/>
        <v>0</v>
      </c>
      <c r="AC22" s="451">
        <f t="shared" si="99"/>
        <v>0</v>
      </c>
      <c r="AD22" s="451">
        <f t="shared" si="99"/>
        <v>0</v>
      </c>
      <c r="AE22" s="451">
        <f t="shared" si="99"/>
        <v>0</v>
      </c>
      <c r="AF22" s="451">
        <f t="shared" si="99"/>
        <v>0</v>
      </c>
      <c r="AG22" s="451">
        <f t="shared" si="99"/>
        <v>0</v>
      </c>
      <c r="AH22" s="451">
        <f t="shared" si="99"/>
        <v>0</v>
      </c>
      <c r="AI22" s="451">
        <f t="shared" si="99"/>
        <v>0</v>
      </c>
      <c r="AJ22" s="451">
        <f t="shared" si="99"/>
        <v>0</v>
      </c>
      <c r="AK22" s="451">
        <f t="shared" si="99"/>
        <v>0</v>
      </c>
      <c r="AL22" s="451">
        <f t="shared" si="99"/>
        <v>0</v>
      </c>
      <c r="AM22" s="451">
        <f t="shared" si="99"/>
        <v>0</v>
      </c>
      <c r="AN22" s="451">
        <f t="shared" si="99"/>
        <v>0</v>
      </c>
      <c r="AO22" s="451">
        <f t="shared" si="99"/>
        <v>0</v>
      </c>
      <c r="AP22" s="451">
        <f t="shared" si="99"/>
        <v>0</v>
      </c>
      <c r="AQ22" s="451">
        <f t="shared" si="99"/>
        <v>0</v>
      </c>
      <c r="AR22" s="451">
        <f t="shared" si="99"/>
        <v>0</v>
      </c>
      <c r="AS22" s="451">
        <f t="shared" si="99"/>
        <v>0</v>
      </c>
      <c r="AT22" s="451">
        <f t="shared" si="99"/>
        <v>0</v>
      </c>
      <c r="AU22" s="451">
        <f t="shared" si="99"/>
        <v>0</v>
      </c>
      <c r="AV22" s="451">
        <f t="shared" si="99"/>
        <v>0</v>
      </c>
      <c r="AW22" s="451">
        <f t="shared" si="99"/>
        <v>0</v>
      </c>
      <c r="AX22" s="451"/>
      <c r="AY22" s="451"/>
      <c r="AZ22" s="451"/>
      <c r="BA22" s="451"/>
    </row>
    <row r="23" spans="1:53" s="39" customFormat="1">
      <c r="A23" s="1130" t="s">
        <v>1163</v>
      </c>
      <c r="B23" s="451">
        <f>B20+B17</f>
        <v>0</v>
      </c>
      <c r="C23" s="451">
        <f t="shared" ref="C23:I23" si="100">C20+C17</f>
        <v>0</v>
      </c>
      <c r="D23" s="451">
        <f t="shared" si="100"/>
        <v>0</v>
      </c>
      <c r="E23" s="451">
        <f t="shared" si="100"/>
        <v>0</v>
      </c>
      <c r="F23" s="451">
        <f t="shared" si="100"/>
        <v>0</v>
      </c>
      <c r="G23" s="451">
        <f t="shared" si="100"/>
        <v>0</v>
      </c>
      <c r="H23" s="451">
        <f t="shared" si="100"/>
        <v>0</v>
      </c>
      <c r="I23" s="451">
        <f t="shared" si="100"/>
        <v>0</v>
      </c>
      <c r="J23" s="451">
        <f t="shared" ref="J23:AW23" si="101">J20+J17</f>
        <v>0</v>
      </c>
      <c r="K23" s="451">
        <f t="shared" si="101"/>
        <v>0</v>
      </c>
      <c r="L23" s="451">
        <f t="shared" si="101"/>
        <v>0</v>
      </c>
      <c r="M23" s="451">
        <f t="shared" si="101"/>
        <v>0</v>
      </c>
      <c r="N23" s="451">
        <f t="shared" si="101"/>
        <v>0</v>
      </c>
      <c r="O23" s="451">
        <f t="shared" si="101"/>
        <v>0</v>
      </c>
      <c r="P23" s="451">
        <f t="shared" si="101"/>
        <v>0</v>
      </c>
      <c r="Q23" s="451">
        <f t="shared" si="101"/>
        <v>0</v>
      </c>
      <c r="R23" s="451">
        <f t="shared" si="101"/>
        <v>0</v>
      </c>
      <c r="S23" s="451">
        <f t="shared" si="101"/>
        <v>0</v>
      </c>
      <c r="T23" s="451">
        <f t="shared" si="101"/>
        <v>0</v>
      </c>
      <c r="U23" s="451">
        <f t="shared" si="101"/>
        <v>0</v>
      </c>
      <c r="V23" s="451">
        <f t="shared" si="101"/>
        <v>0</v>
      </c>
      <c r="W23" s="451">
        <f t="shared" si="101"/>
        <v>0</v>
      </c>
      <c r="X23" s="451">
        <f t="shared" si="101"/>
        <v>0</v>
      </c>
      <c r="Y23" s="451">
        <f t="shared" si="101"/>
        <v>0</v>
      </c>
      <c r="Z23" s="451">
        <f t="shared" si="101"/>
        <v>0</v>
      </c>
      <c r="AA23" s="451">
        <f t="shared" si="101"/>
        <v>0</v>
      </c>
      <c r="AB23" s="451">
        <f t="shared" si="101"/>
        <v>0</v>
      </c>
      <c r="AC23" s="451">
        <f t="shared" si="101"/>
        <v>0</v>
      </c>
      <c r="AD23" s="451">
        <f t="shared" si="101"/>
        <v>0</v>
      </c>
      <c r="AE23" s="451">
        <f t="shared" si="101"/>
        <v>0</v>
      </c>
      <c r="AF23" s="451">
        <f t="shared" si="101"/>
        <v>0</v>
      </c>
      <c r="AG23" s="451">
        <f t="shared" si="101"/>
        <v>0</v>
      </c>
      <c r="AH23" s="451">
        <f t="shared" si="101"/>
        <v>0</v>
      </c>
      <c r="AI23" s="451">
        <f t="shared" si="101"/>
        <v>0</v>
      </c>
      <c r="AJ23" s="451">
        <f t="shared" si="101"/>
        <v>0</v>
      </c>
      <c r="AK23" s="451">
        <f t="shared" si="101"/>
        <v>0</v>
      </c>
      <c r="AL23" s="451">
        <f t="shared" si="101"/>
        <v>0</v>
      </c>
      <c r="AM23" s="451">
        <f t="shared" si="101"/>
        <v>0</v>
      </c>
      <c r="AN23" s="451">
        <f t="shared" si="101"/>
        <v>0</v>
      </c>
      <c r="AO23" s="451">
        <f t="shared" si="101"/>
        <v>0</v>
      </c>
      <c r="AP23" s="451">
        <f t="shared" si="101"/>
        <v>0</v>
      </c>
      <c r="AQ23" s="451">
        <f t="shared" si="101"/>
        <v>0</v>
      </c>
      <c r="AR23" s="451">
        <f t="shared" si="101"/>
        <v>0</v>
      </c>
      <c r="AS23" s="451">
        <f t="shared" si="101"/>
        <v>0</v>
      </c>
      <c r="AT23" s="451">
        <f t="shared" si="101"/>
        <v>0</v>
      </c>
      <c r="AU23" s="451">
        <f t="shared" si="101"/>
        <v>0</v>
      </c>
      <c r="AV23" s="451">
        <f t="shared" si="101"/>
        <v>0</v>
      </c>
      <c r="AW23" s="451">
        <f t="shared" si="101"/>
        <v>0</v>
      </c>
      <c r="AX23" s="451"/>
      <c r="AY23" s="451"/>
      <c r="AZ23" s="451"/>
      <c r="BA23" s="451"/>
    </row>
    <row r="24" spans="1:53" s="39" customFormat="1">
      <c r="A24" s="1149" t="s">
        <v>1171</v>
      </c>
      <c r="B24" s="1152">
        <f>B12+B21</f>
        <v>11</v>
      </c>
      <c r="C24" s="1156">
        <f t="shared" ref="C24:E26" si="102">C12+C21</f>
        <v>7589.6495469999991</v>
      </c>
      <c r="D24" s="1152">
        <f t="shared" si="102"/>
        <v>236</v>
      </c>
      <c r="E24" s="1157">
        <f t="shared" si="102"/>
        <v>56536.234415099992</v>
      </c>
      <c r="F24" s="1152">
        <f>F12+F21</f>
        <v>1</v>
      </c>
      <c r="G24" s="1156">
        <f t="shared" ref="G24:I24" si="103">G12+G21</f>
        <v>49.965440000000001</v>
      </c>
      <c r="H24" s="1152">
        <f t="shared" si="103"/>
        <v>9</v>
      </c>
      <c r="I24" s="1157">
        <f t="shared" si="103"/>
        <v>1060.4420425999999</v>
      </c>
      <c r="J24" s="1152">
        <f>J12+J21</f>
        <v>0</v>
      </c>
      <c r="K24" s="1156">
        <f t="shared" ref="K24:M26" si="104">K12+K21</f>
        <v>0</v>
      </c>
      <c r="L24" s="1152">
        <f t="shared" si="104"/>
        <v>8</v>
      </c>
      <c r="M24" s="1157">
        <f t="shared" si="104"/>
        <v>4483.6302999999998</v>
      </c>
      <c r="N24" s="1152">
        <f>N12+N21</f>
        <v>0</v>
      </c>
      <c r="O24" s="1156">
        <f t="shared" ref="O24:Q26" si="105">O12+O21</f>
        <v>0</v>
      </c>
      <c r="P24" s="1152">
        <f t="shared" si="105"/>
        <v>18</v>
      </c>
      <c r="Q24" s="1157">
        <f t="shared" si="105"/>
        <v>1286.5801999999999</v>
      </c>
      <c r="R24" s="1152">
        <f>R12+R21</f>
        <v>1</v>
      </c>
      <c r="S24" s="1156">
        <f t="shared" ref="S24:U26" si="106">S12+S21</f>
        <v>500</v>
      </c>
      <c r="T24" s="1152">
        <f t="shared" si="106"/>
        <v>20</v>
      </c>
      <c r="U24" s="1157">
        <f t="shared" si="106"/>
        <v>3109.9755924999999</v>
      </c>
      <c r="V24" s="1152">
        <f>V12+V21</f>
        <v>1</v>
      </c>
      <c r="W24" s="1156">
        <f t="shared" ref="W24:Y26" si="107">W12+W21</f>
        <v>1025.22</v>
      </c>
      <c r="X24" s="1152">
        <f t="shared" si="107"/>
        <v>20</v>
      </c>
      <c r="Y24" s="1157">
        <f t="shared" si="107"/>
        <v>4099.09</v>
      </c>
      <c r="Z24" s="1152">
        <f>Z12+Z21</f>
        <v>0</v>
      </c>
      <c r="AA24" s="1156">
        <f t="shared" ref="AA24:AC26" si="108">AA12+AA21</f>
        <v>0</v>
      </c>
      <c r="AB24" s="1152">
        <f t="shared" si="108"/>
        <v>31</v>
      </c>
      <c r="AC24" s="1157">
        <f t="shared" si="108"/>
        <v>9284.99</v>
      </c>
      <c r="AD24" s="1152">
        <f>AD12+AD21</f>
        <v>0</v>
      </c>
      <c r="AE24" s="1156">
        <f t="shared" ref="AE24:AG26" si="109">AE12+AE21</f>
        <v>0</v>
      </c>
      <c r="AF24" s="1152">
        <f t="shared" si="109"/>
        <v>30</v>
      </c>
      <c r="AG24" s="1157">
        <f t="shared" si="109"/>
        <v>5158.3200000000006</v>
      </c>
      <c r="AH24" s="1152">
        <f>AH12+AH21</f>
        <v>2</v>
      </c>
      <c r="AI24" s="1156">
        <f t="shared" ref="AI24:AK26" si="110">AI12+AI21</f>
        <v>1556.4041069999998</v>
      </c>
      <c r="AJ24" s="1152">
        <f t="shared" si="110"/>
        <v>24</v>
      </c>
      <c r="AK24" s="1157">
        <f t="shared" si="110"/>
        <v>11874.65</v>
      </c>
      <c r="AL24" s="1152">
        <f>AL12+AL21</f>
        <v>2</v>
      </c>
      <c r="AM24" s="1156">
        <f t="shared" ref="AM24:AO26" si="111">AM12+AM21</f>
        <v>2160</v>
      </c>
      <c r="AN24" s="1152">
        <f t="shared" si="111"/>
        <v>29</v>
      </c>
      <c r="AO24" s="1157">
        <f t="shared" si="111"/>
        <v>7373.78</v>
      </c>
      <c r="AP24" s="1152">
        <f>AP12+AP21</f>
        <v>2</v>
      </c>
      <c r="AQ24" s="1156">
        <f t="shared" ref="AQ24:AS26" si="112">AQ12+AQ21</f>
        <v>1204.99</v>
      </c>
      <c r="AR24" s="1152">
        <f t="shared" si="112"/>
        <v>20</v>
      </c>
      <c r="AS24" s="1157">
        <f t="shared" si="112"/>
        <v>2213.7381</v>
      </c>
      <c r="AT24" s="1152">
        <f>AT12+AT21</f>
        <v>2</v>
      </c>
      <c r="AU24" s="1156">
        <f t="shared" ref="AU24:AW26" si="113">AU12+AU21</f>
        <v>1093.0700000000002</v>
      </c>
      <c r="AV24" s="1152">
        <f t="shared" si="113"/>
        <v>27</v>
      </c>
      <c r="AW24" s="1157">
        <f t="shared" si="113"/>
        <v>6591.0381799999996</v>
      </c>
      <c r="AX24" s="1152"/>
      <c r="AY24" s="1156"/>
      <c r="AZ24" s="1152"/>
      <c r="BA24" s="1157"/>
    </row>
    <row r="25" spans="1:53" s="39" customFormat="1">
      <c r="A25" s="1151" t="s">
        <v>1166</v>
      </c>
      <c r="B25" s="1152" t="s">
        <v>266</v>
      </c>
      <c r="C25" s="1154">
        <f>C13+C22</f>
        <v>2948.2887618999998</v>
      </c>
      <c r="D25" s="1152" t="s">
        <v>266</v>
      </c>
      <c r="E25" s="1158">
        <f t="shared" si="102"/>
        <v>28918.591463599998</v>
      </c>
      <c r="F25" s="1152" t="s">
        <v>266</v>
      </c>
      <c r="G25" s="1154">
        <f t="shared" ref="G25" si="114">G13+G22</f>
        <v>6.08</v>
      </c>
      <c r="H25" s="1152" t="s">
        <v>266</v>
      </c>
      <c r="I25" s="1158">
        <f t="shared" ref="I25" si="115">I13+I22</f>
        <v>544.99986920000003</v>
      </c>
      <c r="J25" s="1152" t="s">
        <v>266</v>
      </c>
      <c r="K25" s="1154">
        <f t="shared" si="104"/>
        <v>0</v>
      </c>
      <c r="L25" s="1152" t="s">
        <v>266</v>
      </c>
      <c r="M25" s="1158">
        <f t="shared" si="104"/>
        <v>4330.6482720000004</v>
      </c>
      <c r="N25" s="1152" t="s">
        <v>266</v>
      </c>
      <c r="O25" s="1154">
        <f t="shared" si="105"/>
        <v>0</v>
      </c>
      <c r="P25" s="1152" t="s">
        <v>266</v>
      </c>
      <c r="Q25" s="1158">
        <f t="shared" si="105"/>
        <v>308.55433370000003</v>
      </c>
      <c r="R25" s="1152" t="s">
        <v>266</v>
      </c>
      <c r="S25" s="1154">
        <f t="shared" si="106"/>
        <v>0</v>
      </c>
      <c r="T25" s="1152" t="s">
        <v>266</v>
      </c>
      <c r="U25" s="1158">
        <f t="shared" si="106"/>
        <v>1279.6101264000001</v>
      </c>
      <c r="V25" s="1152" t="s">
        <v>266</v>
      </c>
      <c r="W25" s="1154">
        <f t="shared" si="107"/>
        <v>424.9999914</v>
      </c>
      <c r="X25" s="1152" t="s">
        <v>266</v>
      </c>
      <c r="Y25" s="1158">
        <f t="shared" si="107"/>
        <v>2277.8935137999997</v>
      </c>
      <c r="Z25" s="1152" t="s">
        <v>266</v>
      </c>
      <c r="AA25" s="1154">
        <f t="shared" si="108"/>
        <v>0</v>
      </c>
      <c r="AB25" s="1152" t="s">
        <v>266</v>
      </c>
      <c r="AC25" s="1158">
        <f t="shared" si="108"/>
        <v>4014.7551442999993</v>
      </c>
      <c r="AD25" s="1152" t="s">
        <v>266</v>
      </c>
      <c r="AE25" s="1154">
        <f t="shared" si="109"/>
        <v>0</v>
      </c>
      <c r="AF25" s="1152" t="s">
        <v>266</v>
      </c>
      <c r="AG25" s="1158">
        <f t="shared" si="109"/>
        <v>332.43555279999998</v>
      </c>
      <c r="AH25" s="1152" t="s">
        <v>266</v>
      </c>
      <c r="AI25" s="1154">
        <f t="shared" si="110"/>
        <v>564.56411600000001</v>
      </c>
      <c r="AJ25" s="1152" t="s">
        <v>266</v>
      </c>
      <c r="AK25" s="1158">
        <f t="shared" si="110"/>
        <v>9510.3106193999993</v>
      </c>
      <c r="AL25" s="1152" t="s">
        <v>266</v>
      </c>
      <c r="AM25" s="1154">
        <f t="shared" si="111"/>
        <v>599.99979429999996</v>
      </c>
      <c r="AN25" s="1152" t="s">
        <v>266</v>
      </c>
      <c r="AO25" s="1158">
        <f t="shared" si="111"/>
        <v>4556.0011344000004</v>
      </c>
      <c r="AP25" s="1152" t="s">
        <v>266</v>
      </c>
      <c r="AQ25" s="1154">
        <f t="shared" si="112"/>
        <v>1171.5774223999999</v>
      </c>
      <c r="AR25" s="1152" t="s">
        <v>266</v>
      </c>
      <c r="AS25" s="1158">
        <f t="shared" si="112"/>
        <v>297.83242299999995</v>
      </c>
      <c r="AT25" s="1152" t="s">
        <v>266</v>
      </c>
      <c r="AU25" s="1154">
        <f t="shared" si="113"/>
        <v>181.06743779999999</v>
      </c>
      <c r="AV25" s="1152" t="s">
        <v>266</v>
      </c>
      <c r="AW25" s="1158">
        <f t="shared" si="113"/>
        <v>1465.5504746000001</v>
      </c>
      <c r="AX25" s="1152"/>
      <c r="AY25" s="1154"/>
      <c r="AZ25" s="1152"/>
      <c r="BA25" s="1158"/>
    </row>
    <row r="26" spans="1:53" s="39" customFormat="1">
      <c r="A26" s="1159" t="s">
        <v>1167</v>
      </c>
      <c r="B26" s="1152" t="s">
        <v>266</v>
      </c>
      <c r="C26" s="1154">
        <f t="shared" ref="C26" si="116">C14+C23</f>
        <v>4642.1889037999999</v>
      </c>
      <c r="D26" s="1152" t="s">
        <v>266</v>
      </c>
      <c r="E26" s="1158">
        <f t="shared" si="102"/>
        <v>27624.547541600001</v>
      </c>
      <c r="F26" s="1152" t="s">
        <v>266</v>
      </c>
      <c r="G26" s="1154">
        <f t="shared" ref="G26" si="117">G14+G23</f>
        <v>43.885440000000003</v>
      </c>
      <c r="H26" s="1152" t="s">
        <v>266</v>
      </c>
      <c r="I26" s="1158">
        <f t="shared" ref="I26" si="118">I14+I23</f>
        <v>515.4421734</v>
      </c>
      <c r="J26" s="1152" t="s">
        <v>266</v>
      </c>
      <c r="K26" s="1154">
        <f t="shared" si="104"/>
        <v>0</v>
      </c>
      <c r="L26" s="1152" t="s">
        <v>266</v>
      </c>
      <c r="M26" s="1158">
        <f t="shared" si="104"/>
        <v>152.97991999999999</v>
      </c>
      <c r="N26" s="1152" t="s">
        <v>266</v>
      </c>
      <c r="O26" s="1154">
        <f t="shared" si="105"/>
        <v>0</v>
      </c>
      <c r="P26" s="1152" t="s">
        <v>266</v>
      </c>
      <c r="Q26" s="1158">
        <f t="shared" si="105"/>
        <v>978.03505679999989</v>
      </c>
      <c r="R26" s="1152" t="s">
        <v>266</v>
      </c>
      <c r="S26" s="1154">
        <f t="shared" si="106"/>
        <v>500</v>
      </c>
      <c r="T26" s="1152" t="s">
        <v>266</v>
      </c>
      <c r="U26" s="1158">
        <f t="shared" si="106"/>
        <v>1831.1174009000001</v>
      </c>
      <c r="V26" s="1152" t="s">
        <v>266</v>
      </c>
      <c r="W26" s="1154">
        <f t="shared" si="107"/>
        <v>600.22073309999996</v>
      </c>
      <c r="X26" s="1152" t="s">
        <v>266</v>
      </c>
      <c r="Y26" s="1158">
        <f t="shared" si="107"/>
        <v>1821.2716544</v>
      </c>
      <c r="Z26" s="1152" t="s">
        <v>266</v>
      </c>
      <c r="AA26" s="1154">
        <f t="shared" si="108"/>
        <v>0</v>
      </c>
      <c r="AB26" s="1152" t="s">
        <v>266</v>
      </c>
      <c r="AC26" s="1158">
        <f t="shared" si="108"/>
        <v>5271.6138113999996</v>
      </c>
      <c r="AD26" s="1152" t="s">
        <v>266</v>
      </c>
      <c r="AE26" s="1154">
        <f t="shared" si="109"/>
        <v>0</v>
      </c>
      <c r="AF26" s="1152" t="s">
        <v>266</v>
      </c>
      <c r="AG26" s="1158">
        <f t="shared" si="109"/>
        <v>4826.9779441999999</v>
      </c>
      <c r="AH26" s="1152" t="s">
        <v>266</v>
      </c>
      <c r="AI26" s="1154">
        <f t="shared" si="110"/>
        <v>992.17243199999996</v>
      </c>
      <c r="AJ26" s="1152" t="s">
        <v>266</v>
      </c>
      <c r="AK26" s="1158">
        <f t="shared" si="110"/>
        <v>2365.5451429999998</v>
      </c>
      <c r="AL26" s="1152" t="s">
        <v>266</v>
      </c>
      <c r="AM26" s="1154">
        <f t="shared" si="111"/>
        <v>1560.5053395</v>
      </c>
      <c r="AN26" s="1152" t="s">
        <v>266</v>
      </c>
      <c r="AO26" s="1158">
        <f t="shared" si="111"/>
        <v>2818.3374291999999</v>
      </c>
      <c r="AP26" s="1152" t="s">
        <v>266</v>
      </c>
      <c r="AQ26" s="1154">
        <f t="shared" si="112"/>
        <v>33.405000000000001</v>
      </c>
      <c r="AR26" s="1152" t="s">
        <v>266</v>
      </c>
      <c r="AS26" s="1158">
        <f t="shared" si="112"/>
        <v>1915.9186731999998</v>
      </c>
      <c r="AT26" s="1152" t="s">
        <v>266</v>
      </c>
      <c r="AU26" s="1154">
        <f t="shared" si="113"/>
        <v>911.99995919999992</v>
      </c>
      <c r="AV26" s="1152" t="s">
        <v>266</v>
      </c>
      <c r="AW26" s="1158">
        <f t="shared" si="113"/>
        <v>5127.3083351000005</v>
      </c>
      <c r="AX26" s="1152"/>
      <c r="AY26" s="1154"/>
      <c r="AZ26" s="1152"/>
      <c r="BA26" s="1158"/>
    </row>
    <row r="27" spans="1:53" s="39" customFormat="1">
      <c r="A27" s="1131" t="s">
        <v>1172</v>
      </c>
      <c r="B27" s="450">
        <f>F27+J27+N27+R27+V27+Z27+AD27+AH27+AL27+AP27+AT27+AX27</f>
        <v>19</v>
      </c>
      <c r="C27" s="450">
        <f t="shared" ref="C27:E27" si="119">G27+K27+O27+S27+W27+AA27+AE27+AI27+AM27+AQ27+AU27+AY27</f>
        <v>14789.810846</v>
      </c>
      <c r="D27" s="450">
        <f t="shared" si="119"/>
        <v>284</v>
      </c>
      <c r="E27" s="450">
        <f t="shared" si="119"/>
        <v>63999.281117599996</v>
      </c>
      <c r="F27" s="560">
        <f>SUM(F28:F29)</f>
        <v>2</v>
      </c>
      <c r="G27" s="560">
        <f t="shared" ref="G27:I27" si="120">SUM(G28:G29)</f>
        <v>854.01050000000009</v>
      </c>
      <c r="H27" s="560">
        <f t="shared" si="120"/>
        <v>12</v>
      </c>
      <c r="I27" s="560">
        <f t="shared" si="120"/>
        <v>1127.2872966</v>
      </c>
      <c r="J27" s="560">
        <f>SUM(J28:J29)</f>
        <v>2</v>
      </c>
      <c r="K27" s="560">
        <f t="shared" ref="K27:M27" si="121">SUM(K28:K29)</f>
        <v>2533.7220699999998</v>
      </c>
      <c r="L27" s="560">
        <f t="shared" si="121"/>
        <v>12</v>
      </c>
      <c r="M27" s="560">
        <f t="shared" si="121"/>
        <v>4739.8273999999992</v>
      </c>
      <c r="N27" s="560">
        <f>SUM(N28:N29)</f>
        <v>0</v>
      </c>
      <c r="O27" s="560">
        <f t="shared" ref="O27:Q27" si="122">SUM(O28:O29)</f>
        <v>0</v>
      </c>
      <c r="P27" s="560">
        <f t="shared" si="122"/>
        <v>25</v>
      </c>
      <c r="Q27" s="560">
        <f t="shared" si="122"/>
        <v>1484.4890367</v>
      </c>
      <c r="R27" s="560">
        <f>SUM(R28:R29)</f>
        <v>1</v>
      </c>
      <c r="S27" s="560">
        <f t="shared" ref="S27:U27" si="123">SUM(S28:S29)</f>
        <v>500</v>
      </c>
      <c r="T27" s="560">
        <f t="shared" si="123"/>
        <v>27</v>
      </c>
      <c r="U27" s="560">
        <f t="shared" si="123"/>
        <v>3886.9669478000001</v>
      </c>
      <c r="V27" s="560">
        <f>SUM(V28:V29)</f>
        <v>2</v>
      </c>
      <c r="W27" s="560">
        <f t="shared" ref="W27:Y27" si="124">SUM(W28:W29)</f>
        <v>1072.1864439999999</v>
      </c>
      <c r="X27" s="560">
        <f t="shared" si="124"/>
        <v>29</v>
      </c>
      <c r="Y27" s="560">
        <f t="shared" si="124"/>
        <v>5394.4871328000008</v>
      </c>
      <c r="Z27" s="560">
        <f>SUM(Z28:Z29)</f>
        <v>1</v>
      </c>
      <c r="AA27" s="560">
        <f t="shared" ref="AA27:AC27" si="125">SUM(AA28:AA29)</f>
        <v>26.86</v>
      </c>
      <c r="AB27" s="560">
        <f t="shared" si="125"/>
        <v>34</v>
      </c>
      <c r="AC27" s="560">
        <f t="shared" si="125"/>
        <v>9538.0500000000011</v>
      </c>
      <c r="AD27" s="560">
        <f>SUM(AD28:AD29)</f>
        <v>1</v>
      </c>
      <c r="AE27" s="560">
        <f t="shared" ref="AE27:AG27" si="126">SUM(AE28:AE29)</f>
        <v>49.91</v>
      </c>
      <c r="AF27" s="560">
        <f t="shared" si="126"/>
        <v>33</v>
      </c>
      <c r="AG27" s="560">
        <f t="shared" si="126"/>
        <v>5238.01</v>
      </c>
      <c r="AH27" s="560">
        <f>SUM(AH28:AH29)</f>
        <v>2</v>
      </c>
      <c r="AI27" s="560">
        <f t="shared" ref="AI27:AK27" si="127">SUM(AI28:AI29)</f>
        <v>1556.4041069999998</v>
      </c>
      <c r="AJ27" s="560">
        <f t="shared" si="127"/>
        <v>28</v>
      </c>
      <c r="AK27" s="560">
        <f t="shared" si="127"/>
        <v>11986.82</v>
      </c>
      <c r="AL27" s="560">
        <f>SUM(AL28:AL29)</f>
        <v>2</v>
      </c>
      <c r="AM27" s="560">
        <f t="shared" ref="AM27:AO27" si="128">SUM(AM28:AM29)</f>
        <v>2160</v>
      </c>
      <c r="AN27" s="560">
        <f t="shared" si="128"/>
        <v>31</v>
      </c>
      <c r="AO27" s="560">
        <f t="shared" si="128"/>
        <v>7411.7800000000007</v>
      </c>
      <c r="AP27" s="560">
        <f>SUM(AP28:AP29)</f>
        <v>3</v>
      </c>
      <c r="AQ27" s="560">
        <f t="shared" ref="AQ27:AS27" si="129">SUM(AQ28:AQ29)</f>
        <v>1250.25</v>
      </c>
      <c r="AR27" s="560">
        <f t="shared" si="129"/>
        <v>22</v>
      </c>
      <c r="AS27" s="560">
        <f t="shared" si="129"/>
        <v>2361.9981000000002</v>
      </c>
      <c r="AT27" s="560">
        <f>SUM(AT28:AT29)</f>
        <v>3</v>
      </c>
      <c r="AU27" s="560">
        <f t="shared" ref="AU27:AW27" si="130">SUM(AU28:AU29)</f>
        <v>4786.4677250000004</v>
      </c>
      <c r="AV27" s="560">
        <f t="shared" si="130"/>
        <v>31</v>
      </c>
      <c r="AW27" s="560">
        <f t="shared" si="130"/>
        <v>10829.5652037</v>
      </c>
      <c r="AX27" s="560"/>
      <c r="AY27" s="560"/>
      <c r="AZ27" s="560"/>
      <c r="BA27" s="560"/>
    </row>
    <row r="28" spans="1:53" s="39" customFormat="1">
      <c r="A28" s="323" t="s">
        <v>1173</v>
      </c>
      <c r="B28" s="450">
        <f t="shared" ref="B28:B35" si="131">F28+J28+N28+R28+V28+Z28+AD28+AH28+AL28+AP28+AT28+AX28</f>
        <v>16</v>
      </c>
      <c r="C28" s="450">
        <f t="shared" ref="C28:C36" si="132">G28+K28+O28+S28+W28+AA28+AE28+AI28+AM28+AQ28+AU28+AY28</f>
        <v>14679.575406</v>
      </c>
      <c r="D28" s="450">
        <f t="shared" ref="D28:D36" si="133">H28+L28+P28+T28+X28+AB28+AF28+AJ28+AN28+AR28+AV28+AZ28</f>
        <v>101</v>
      </c>
      <c r="E28" s="450">
        <f t="shared" ref="E28:E36" si="134">I28+M28+Q28+U28+Y28+AC28+AG28+AK28+AO28+AS28+AW28+BA28</f>
        <v>58569.582717600002</v>
      </c>
      <c r="F28" s="561">
        <v>1</v>
      </c>
      <c r="G28" s="561">
        <v>804.04506000000003</v>
      </c>
      <c r="H28" s="560">
        <v>4</v>
      </c>
      <c r="I28" s="562">
        <v>993.2450965999999</v>
      </c>
      <c r="J28" s="561">
        <v>2</v>
      </c>
      <c r="K28" s="561">
        <v>2533.7220699999998</v>
      </c>
      <c r="L28" s="560">
        <v>5</v>
      </c>
      <c r="M28" s="562">
        <v>4582.552099999999</v>
      </c>
      <c r="N28" s="561">
        <v>0</v>
      </c>
      <c r="O28" s="561">
        <v>0</v>
      </c>
      <c r="P28" s="560">
        <v>6</v>
      </c>
      <c r="Q28" s="562">
        <v>766.0437167</v>
      </c>
      <c r="R28" s="561">
        <v>1</v>
      </c>
      <c r="S28" s="561">
        <v>500</v>
      </c>
      <c r="T28" s="560">
        <v>12</v>
      </c>
      <c r="U28" s="562">
        <v>3452.2313478000001</v>
      </c>
      <c r="V28" s="561">
        <v>2</v>
      </c>
      <c r="W28" s="561">
        <v>1072.1864439999999</v>
      </c>
      <c r="X28" s="560">
        <v>14</v>
      </c>
      <c r="Y28" s="562">
        <v>4916.5171328000006</v>
      </c>
      <c r="Z28" s="561">
        <v>0</v>
      </c>
      <c r="AA28" s="561">
        <v>0</v>
      </c>
      <c r="AB28" s="560">
        <v>13</v>
      </c>
      <c r="AC28" s="562">
        <v>8999.7200000000012</v>
      </c>
      <c r="AD28" s="561">
        <v>1</v>
      </c>
      <c r="AE28" s="561">
        <v>49.91</v>
      </c>
      <c r="AF28" s="560">
        <v>7</v>
      </c>
      <c r="AG28" s="562">
        <v>4484.66</v>
      </c>
      <c r="AH28" s="561">
        <v>2</v>
      </c>
      <c r="AI28" s="561">
        <v>1556.4041069999998</v>
      </c>
      <c r="AJ28" s="560">
        <v>11</v>
      </c>
      <c r="AK28" s="562">
        <v>11540.65</v>
      </c>
      <c r="AL28" s="561">
        <v>2</v>
      </c>
      <c r="AM28" s="561">
        <v>2160</v>
      </c>
      <c r="AN28" s="560">
        <v>12</v>
      </c>
      <c r="AO28" s="562">
        <v>6809.7800000000007</v>
      </c>
      <c r="AP28" s="561">
        <v>2</v>
      </c>
      <c r="AQ28" s="561">
        <v>1216.8399999999999</v>
      </c>
      <c r="AR28" s="560">
        <v>5</v>
      </c>
      <c r="AS28" s="562">
        <v>1932.3603000000001</v>
      </c>
      <c r="AT28" s="561">
        <v>3</v>
      </c>
      <c r="AU28" s="561">
        <v>4786.4677250000004</v>
      </c>
      <c r="AV28" s="560">
        <v>12</v>
      </c>
      <c r="AW28" s="562">
        <v>10091.823023700001</v>
      </c>
      <c r="AX28" s="561"/>
      <c r="AY28" s="561"/>
      <c r="AZ28" s="560"/>
      <c r="BA28" s="562"/>
    </row>
    <row r="29" spans="1:53" s="39" customFormat="1">
      <c r="A29" s="323" t="s">
        <v>1174</v>
      </c>
      <c r="B29" s="450">
        <f t="shared" si="131"/>
        <v>3</v>
      </c>
      <c r="C29" s="450">
        <f t="shared" si="132"/>
        <v>110.23544</v>
      </c>
      <c r="D29" s="450">
        <f t="shared" si="133"/>
        <v>183</v>
      </c>
      <c r="E29" s="450">
        <f t="shared" si="134"/>
        <v>5429.6984000000011</v>
      </c>
      <c r="F29" s="561">
        <v>1</v>
      </c>
      <c r="G29" s="561">
        <v>49.965440000000001</v>
      </c>
      <c r="H29" s="560">
        <v>8</v>
      </c>
      <c r="I29" s="562">
        <v>134.04220000000001</v>
      </c>
      <c r="J29" s="561">
        <v>0</v>
      </c>
      <c r="K29" s="561">
        <v>0</v>
      </c>
      <c r="L29" s="560">
        <v>7</v>
      </c>
      <c r="M29" s="562">
        <v>157.27530000000002</v>
      </c>
      <c r="N29" s="561">
        <v>0</v>
      </c>
      <c r="O29" s="561">
        <v>0</v>
      </c>
      <c r="P29" s="560">
        <v>19</v>
      </c>
      <c r="Q29" s="562">
        <v>718.44532000000004</v>
      </c>
      <c r="R29" s="561">
        <v>0</v>
      </c>
      <c r="S29" s="561">
        <v>0</v>
      </c>
      <c r="T29" s="560">
        <v>15</v>
      </c>
      <c r="U29" s="562">
        <v>434.73560000000003</v>
      </c>
      <c r="V29" s="561">
        <v>0</v>
      </c>
      <c r="W29" s="561">
        <v>0</v>
      </c>
      <c r="X29" s="560">
        <v>15</v>
      </c>
      <c r="Y29" s="562">
        <v>477.96999999999997</v>
      </c>
      <c r="Z29" s="561">
        <v>1</v>
      </c>
      <c r="AA29" s="561">
        <v>26.86</v>
      </c>
      <c r="AB29" s="560">
        <v>21</v>
      </c>
      <c r="AC29" s="562">
        <v>538.32999999999981</v>
      </c>
      <c r="AD29" s="561">
        <v>0</v>
      </c>
      <c r="AE29" s="561">
        <v>0</v>
      </c>
      <c r="AF29" s="560">
        <v>26</v>
      </c>
      <c r="AG29" s="562">
        <v>753.35000000000014</v>
      </c>
      <c r="AH29" s="561">
        <v>0</v>
      </c>
      <c r="AI29" s="561">
        <v>0</v>
      </c>
      <c r="AJ29" s="560">
        <v>17</v>
      </c>
      <c r="AK29" s="562">
        <v>446.17</v>
      </c>
      <c r="AL29" s="561">
        <v>0</v>
      </c>
      <c r="AM29" s="561">
        <v>0</v>
      </c>
      <c r="AN29" s="560">
        <v>19</v>
      </c>
      <c r="AO29" s="562">
        <v>601.99999999999989</v>
      </c>
      <c r="AP29" s="561">
        <v>1</v>
      </c>
      <c r="AQ29" s="561">
        <v>33.409999999999997</v>
      </c>
      <c r="AR29" s="560">
        <v>17</v>
      </c>
      <c r="AS29" s="562">
        <v>429.63780000000003</v>
      </c>
      <c r="AT29" s="561">
        <v>0</v>
      </c>
      <c r="AU29" s="561">
        <v>0</v>
      </c>
      <c r="AV29" s="560">
        <v>19</v>
      </c>
      <c r="AW29" s="562">
        <v>737.74218000000008</v>
      </c>
      <c r="AX29" s="561"/>
      <c r="AY29" s="561"/>
      <c r="AZ29" s="560"/>
      <c r="BA29" s="562"/>
    </row>
    <row r="30" spans="1:53" s="39" customFormat="1">
      <c r="A30" s="1131" t="s">
        <v>1175</v>
      </c>
      <c r="B30" s="450">
        <f t="shared" si="131"/>
        <v>65</v>
      </c>
      <c r="C30" s="450">
        <f t="shared" si="132"/>
        <v>6903.6732980100014</v>
      </c>
      <c r="D30" s="450">
        <f t="shared" si="133"/>
        <v>559</v>
      </c>
      <c r="E30" s="450">
        <f t="shared" si="134"/>
        <v>35750.598603003993</v>
      </c>
      <c r="F30" s="491">
        <f t="shared" ref="F30:I30" si="135">F31+F32</f>
        <v>6</v>
      </c>
      <c r="G30" s="491">
        <f t="shared" si="135"/>
        <v>2245.6400000000008</v>
      </c>
      <c r="H30" s="491">
        <f t="shared" si="135"/>
        <v>38</v>
      </c>
      <c r="I30" s="491">
        <f t="shared" si="135"/>
        <v>2589.1604000000002</v>
      </c>
      <c r="J30" s="491">
        <f t="shared" ref="J30:AW30" si="136">J31+J32</f>
        <v>5</v>
      </c>
      <c r="K30" s="491">
        <f t="shared" si="136"/>
        <v>394.24</v>
      </c>
      <c r="L30" s="491">
        <f t="shared" si="136"/>
        <v>46</v>
      </c>
      <c r="M30" s="491">
        <f t="shared" si="136"/>
        <v>1659.6699999999998</v>
      </c>
      <c r="N30" s="491">
        <f t="shared" si="136"/>
        <v>8</v>
      </c>
      <c r="O30" s="491">
        <f t="shared" si="136"/>
        <v>1747.84</v>
      </c>
      <c r="P30" s="491">
        <f t="shared" si="136"/>
        <v>36</v>
      </c>
      <c r="Q30" s="491">
        <f t="shared" si="136"/>
        <v>878.77964499999996</v>
      </c>
      <c r="R30" s="491">
        <f t="shared" si="136"/>
        <v>3</v>
      </c>
      <c r="S30" s="491">
        <f t="shared" si="136"/>
        <v>35.46</v>
      </c>
      <c r="T30" s="491">
        <f t="shared" si="136"/>
        <v>58</v>
      </c>
      <c r="U30" s="491">
        <f t="shared" si="136"/>
        <v>1291.8476999999998</v>
      </c>
      <c r="V30" s="491">
        <f t="shared" si="136"/>
        <v>10</v>
      </c>
      <c r="W30" s="491">
        <f t="shared" si="136"/>
        <v>249.29999999999995</v>
      </c>
      <c r="X30" s="491">
        <f t="shared" si="136"/>
        <v>51</v>
      </c>
      <c r="Y30" s="491">
        <f t="shared" si="136"/>
        <v>1582.11994</v>
      </c>
      <c r="Z30" s="491">
        <f t="shared" si="136"/>
        <v>6</v>
      </c>
      <c r="AA30" s="491">
        <f t="shared" si="136"/>
        <v>60.61</v>
      </c>
      <c r="AB30" s="491">
        <f t="shared" si="136"/>
        <v>60</v>
      </c>
      <c r="AC30" s="491">
        <f t="shared" si="136"/>
        <v>1930.6667424499997</v>
      </c>
      <c r="AD30" s="491">
        <f t="shared" si="136"/>
        <v>10</v>
      </c>
      <c r="AE30" s="491">
        <f t="shared" si="136"/>
        <v>1133.25</v>
      </c>
      <c r="AF30" s="491">
        <f t="shared" si="136"/>
        <v>62</v>
      </c>
      <c r="AG30" s="491">
        <f t="shared" si="136"/>
        <v>3798.7805499999999</v>
      </c>
      <c r="AH30" s="491">
        <f t="shared" si="136"/>
        <v>5</v>
      </c>
      <c r="AI30" s="491">
        <f t="shared" si="136"/>
        <v>861.17</v>
      </c>
      <c r="AJ30" s="491">
        <f t="shared" si="136"/>
        <v>53</v>
      </c>
      <c r="AK30" s="491">
        <f t="shared" si="136"/>
        <v>1916.3990360000007</v>
      </c>
      <c r="AL30" s="491">
        <f t="shared" si="136"/>
        <v>5</v>
      </c>
      <c r="AM30" s="491">
        <f t="shared" si="136"/>
        <v>77.09</v>
      </c>
      <c r="AN30" s="491">
        <f t="shared" si="136"/>
        <v>41</v>
      </c>
      <c r="AO30" s="491">
        <f t="shared" si="136"/>
        <v>16109.96954</v>
      </c>
      <c r="AP30" s="491">
        <f t="shared" si="136"/>
        <v>6</v>
      </c>
      <c r="AQ30" s="491">
        <f t="shared" si="136"/>
        <v>97.739965000000026</v>
      </c>
      <c r="AR30" s="491">
        <f t="shared" si="136"/>
        <v>55</v>
      </c>
      <c r="AS30" s="491">
        <f t="shared" si="136"/>
        <v>2168.44300011</v>
      </c>
      <c r="AT30" s="491">
        <f t="shared" si="136"/>
        <v>1</v>
      </c>
      <c r="AU30" s="491">
        <f t="shared" si="136"/>
        <v>1.33333301</v>
      </c>
      <c r="AV30" s="491">
        <f t="shared" si="136"/>
        <v>59</v>
      </c>
      <c r="AW30" s="491">
        <f t="shared" si="136"/>
        <v>1824.7620494440005</v>
      </c>
      <c r="AX30" s="491"/>
      <c r="AY30" s="491"/>
      <c r="AZ30" s="491"/>
      <c r="BA30" s="491"/>
    </row>
    <row r="31" spans="1:53" s="39" customFormat="1">
      <c r="A31" s="323" t="s">
        <v>1173</v>
      </c>
      <c r="B31" s="450">
        <f>F31+J31+N31+R31+V31+Z31+AD31+AH31+AL31+AP31+AT31+AX31</f>
        <v>65</v>
      </c>
      <c r="C31" s="450">
        <f t="shared" si="132"/>
        <v>6903.6732980100014</v>
      </c>
      <c r="D31" s="450">
        <f t="shared" si="133"/>
        <v>507</v>
      </c>
      <c r="E31" s="450">
        <f t="shared" si="134"/>
        <v>35219.273718204</v>
      </c>
      <c r="F31" s="1143">
        <v>6</v>
      </c>
      <c r="G31" s="491">
        <v>2245.6400000000008</v>
      </c>
      <c r="H31" s="1143">
        <v>37</v>
      </c>
      <c r="I31" s="491">
        <v>2584.8204000000001</v>
      </c>
      <c r="J31" s="1143">
        <v>5</v>
      </c>
      <c r="K31" s="491">
        <v>394.24</v>
      </c>
      <c r="L31" s="1143">
        <v>44</v>
      </c>
      <c r="M31" s="491">
        <v>1613.7299999999998</v>
      </c>
      <c r="N31" s="1143">
        <v>8</v>
      </c>
      <c r="O31" s="491">
        <v>1747.84</v>
      </c>
      <c r="P31" s="1143">
        <v>32</v>
      </c>
      <c r="Q31" s="491">
        <v>847.49764499999992</v>
      </c>
      <c r="R31" s="1143">
        <v>3</v>
      </c>
      <c r="S31" s="491">
        <v>35.46</v>
      </c>
      <c r="T31" s="1143">
        <v>54</v>
      </c>
      <c r="U31" s="491">
        <v>1270.7990999999997</v>
      </c>
      <c r="V31" s="1143">
        <v>10</v>
      </c>
      <c r="W31" s="491">
        <v>249.29999999999995</v>
      </c>
      <c r="X31" s="1143">
        <v>45</v>
      </c>
      <c r="Y31" s="491">
        <v>1542.95994</v>
      </c>
      <c r="Z31" s="1143">
        <v>6</v>
      </c>
      <c r="AA31" s="491">
        <v>60.61</v>
      </c>
      <c r="AB31" s="1143">
        <v>52</v>
      </c>
      <c r="AC31" s="491">
        <v>1840.2739824499997</v>
      </c>
      <c r="AD31" s="1143">
        <v>10</v>
      </c>
      <c r="AE31" s="491">
        <v>1133.25</v>
      </c>
      <c r="AF31" s="1143">
        <v>59</v>
      </c>
      <c r="AG31" s="491">
        <v>3778.2105499999998</v>
      </c>
      <c r="AH31" s="1143">
        <v>5</v>
      </c>
      <c r="AI31" s="491">
        <v>861.17</v>
      </c>
      <c r="AJ31" s="1143">
        <v>42</v>
      </c>
      <c r="AK31" s="491">
        <v>1777.8265000000008</v>
      </c>
      <c r="AL31" s="1143">
        <v>5</v>
      </c>
      <c r="AM31" s="491">
        <v>77.09</v>
      </c>
      <c r="AN31" s="1143">
        <v>38</v>
      </c>
      <c r="AO31" s="491">
        <v>16091.508040000001</v>
      </c>
      <c r="AP31" s="1143">
        <v>6</v>
      </c>
      <c r="AQ31" s="491">
        <v>97.739965000000026</v>
      </c>
      <c r="AR31" s="1143">
        <v>52</v>
      </c>
      <c r="AS31" s="491">
        <v>2140.6270001100002</v>
      </c>
      <c r="AT31" s="1143">
        <v>1</v>
      </c>
      <c r="AU31" s="491">
        <v>1.33333301</v>
      </c>
      <c r="AV31" s="1143">
        <v>52</v>
      </c>
      <c r="AW31" s="491">
        <v>1731.0205606440004</v>
      </c>
      <c r="AX31" s="491"/>
      <c r="AY31" s="491"/>
      <c r="AZ31" s="491"/>
      <c r="BA31" s="491"/>
    </row>
    <row r="32" spans="1:53" s="39" customFormat="1">
      <c r="A32" s="323" t="s">
        <v>1174</v>
      </c>
      <c r="B32" s="450">
        <f t="shared" si="131"/>
        <v>0</v>
      </c>
      <c r="C32" s="450">
        <f t="shared" si="132"/>
        <v>0</v>
      </c>
      <c r="D32" s="450">
        <f t="shared" si="133"/>
        <v>52</v>
      </c>
      <c r="E32" s="450">
        <f t="shared" si="134"/>
        <v>531.32488479999995</v>
      </c>
      <c r="F32" s="1143">
        <v>0</v>
      </c>
      <c r="G32" s="491">
        <v>0</v>
      </c>
      <c r="H32" s="1143">
        <v>1</v>
      </c>
      <c r="I32" s="491">
        <v>4.34</v>
      </c>
      <c r="J32" s="1143">
        <v>0</v>
      </c>
      <c r="K32" s="491">
        <v>0</v>
      </c>
      <c r="L32" s="1143">
        <v>2</v>
      </c>
      <c r="M32" s="491">
        <v>45.94</v>
      </c>
      <c r="N32" s="1143">
        <v>0</v>
      </c>
      <c r="O32" s="491">
        <v>0</v>
      </c>
      <c r="P32" s="1143">
        <v>4</v>
      </c>
      <c r="Q32" s="491">
        <v>31.282</v>
      </c>
      <c r="R32" s="1143">
        <v>0</v>
      </c>
      <c r="S32" s="491">
        <v>0</v>
      </c>
      <c r="T32" s="1143">
        <v>4</v>
      </c>
      <c r="U32" s="491">
        <v>21.0486</v>
      </c>
      <c r="V32" s="1143">
        <v>0</v>
      </c>
      <c r="W32" s="491">
        <v>0</v>
      </c>
      <c r="X32" s="1143">
        <v>6</v>
      </c>
      <c r="Y32" s="491">
        <v>39.159999999999997</v>
      </c>
      <c r="Z32" s="1143">
        <v>0</v>
      </c>
      <c r="AA32" s="491">
        <v>0</v>
      </c>
      <c r="AB32" s="1143">
        <v>8</v>
      </c>
      <c r="AC32" s="491">
        <v>90.392759999999996</v>
      </c>
      <c r="AD32" s="1143">
        <v>0</v>
      </c>
      <c r="AE32" s="491">
        <v>0</v>
      </c>
      <c r="AF32" s="1143">
        <v>3</v>
      </c>
      <c r="AG32" s="491">
        <v>20.570000000000004</v>
      </c>
      <c r="AH32" s="1143">
        <v>0</v>
      </c>
      <c r="AI32" s="491">
        <v>0</v>
      </c>
      <c r="AJ32" s="1143">
        <v>11</v>
      </c>
      <c r="AK32" s="491">
        <v>138.57253599999999</v>
      </c>
      <c r="AL32" s="1143">
        <v>0</v>
      </c>
      <c r="AM32" s="491">
        <v>0</v>
      </c>
      <c r="AN32" s="1143">
        <v>3</v>
      </c>
      <c r="AO32" s="491">
        <v>18.461500000000001</v>
      </c>
      <c r="AP32" s="1143">
        <v>0</v>
      </c>
      <c r="AQ32" s="491">
        <v>0</v>
      </c>
      <c r="AR32" s="1143">
        <v>3</v>
      </c>
      <c r="AS32" s="491">
        <v>27.815999999999999</v>
      </c>
      <c r="AT32" s="1143"/>
      <c r="AU32" s="491"/>
      <c r="AV32" s="1143">
        <v>7</v>
      </c>
      <c r="AW32" s="491">
        <v>93.741488800000013</v>
      </c>
      <c r="AX32" s="491"/>
      <c r="AY32" s="491"/>
      <c r="AZ32" s="491"/>
      <c r="BA32" s="491"/>
    </row>
    <row r="33" spans="1:53" s="39" customFormat="1">
      <c r="A33" s="1131" t="s">
        <v>1176</v>
      </c>
      <c r="B33" s="450">
        <f>F33+J33+N33+R33+V33+Z33+AD33+AH33+AL33+AP33+AT33+AX33</f>
        <v>15</v>
      </c>
      <c r="C33" s="450">
        <f t="shared" si="132"/>
        <v>40320.469933204993</v>
      </c>
      <c r="D33" s="450">
        <f t="shared" si="133"/>
        <v>39</v>
      </c>
      <c r="E33" s="450">
        <f t="shared" si="134"/>
        <v>20263.189202338002</v>
      </c>
      <c r="F33" s="676">
        <f t="shared" ref="F33:I33" si="137">F34+F35</f>
        <v>2</v>
      </c>
      <c r="G33" s="1132">
        <f t="shared" si="137"/>
        <v>1000.49</v>
      </c>
      <c r="H33" s="676">
        <f t="shared" si="137"/>
        <v>0</v>
      </c>
      <c r="I33" s="1133">
        <f t="shared" si="137"/>
        <v>0</v>
      </c>
      <c r="J33" s="676">
        <f t="shared" ref="J33:AV33" si="138">J34+J35</f>
        <v>0</v>
      </c>
      <c r="K33" s="1132">
        <f t="shared" si="138"/>
        <v>0</v>
      </c>
      <c r="L33" s="676">
        <f t="shared" si="138"/>
        <v>2</v>
      </c>
      <c r="M33" s="1133">
        <f t="shared" si="138"/>
        <v>349.90999999999997</v>
      </c>
      <c r="N33" s="676">
        <f t="shared" si="138"/>
        <v>1</v>
      </c>
      <c r="O33" s="1132">
        <f t="shared" si="138"/>
        <v>1000</v>
      </c>
      <c r="P33" s="676">
        <f t="shared" si="138"/>
        <v>2</v>
      </c>
      <c r="Q33" s="1133">
        <f t="shared" si="138"/>
        <v>799.98</v>
      </c>
      <c r="R33" s="676">
        <f t="shared" si="138"/>
        <v>2</v>
      </c>
      <c r="S33" s="1132">
        <f t="shared" si="138"/>
        <v>4790</v>
      </c>
      <c r="T33" s="676">
        <f t="shared" si="138"/>
        <v>2</v>
      </c>
      <c r="U33" s="1133">
        <f t="shared" si="138"/>
        <v>900</v>
      </c>
      <c r="V33" s="676">
        <f t="shared" si="138"/>
        <v>1</v>
      </c>
      <c r="W33" s="1132">
        <f t="shared" si="138"/>
        <v>4999.9999999049996</v>
      </c>
      <c r="X33" s="676">
        <f t="shared" si="138"/>
        <v>3</v>
      </c>
      <c r="Y33" s="1133">
        <f t="shared" si="138"/>
        <v>2399.999635445</v>
      </c>
      <c r="Z33" s="676">
        <f t="shared" si="138"/>
        <v>0</v>
      </c>
      <c r="AA33" s="1132">
        <f t="shared" si="138"/>
        <v>0</v>
      </c>
      <c r="AB33" s="676">
        <f t="shared" si="138"/>
        <v>5</v>
      </c>
      <c r="AC33" s="1133">
        <f t="shared" si="138"/>
        <v>3101.9966348999997</v>
      </c>
      <c r="AD33" s="676">
        <f t="shared" si="138"/>
        <v>2</v>
      </c>
      <c r="AE33" s="1132">
        <f t="shared" si="138"/>
        <v>6999.9999332999996</v>
      </c>
      <c r="AF33" s="676">
        <f t="shared" si="138"/>
        <v>2</v>
      </c>
      <c r="AG33" s="1133">
        <f t="shared" si="138"/>
        <v>609.12022799299996</v>
      </c>
      <c r="AH33" s="676">
        <f t="shared" si="138"/>
        <v>1</v>
      </c>
      <c r="AI33" s="1132">
        <f t="shared" si="138"/>
        <v>8800</v>
      </c>
      <c r="AJ33" s="676">
        <f t="shared" si="138"/>
        <v>5</v>
      </c>
      <c r="AK33" s="1133">
        <f t="shared" si="138"/>
        <v>2563.5436</v>
      </c>
      <c r="AL33" s="676">
        <f t="shared" si="138"/>
        <v>5</v>
      </c>
      <c r="AM33" s="1132">
        <f t="shared" si="138"/>
        <v>9729.98</v>
      </c>
      <c r="AN33" s="676">
        <f t="shared" si="138"/>
        <v>8</v>
      </c>
      <c r="AO33" s="1133">
        <f t="shared" si="138"/>
        <v>5883.3820000000005</v>
      </c>
      <c r="AP33" s="676">
        <f t="shared" si="138"/>
        <v>0</v>
      </c>
      <c r="AQ33" s="1132">
        <f t="shared" si="138"/>
        <v>0</v>
      </c>
      <c r="AR33" s="676">
        <f t="shared" si="138"/>
        <v>8</v>
      </c>
      <c r="AS33" s="1133">
        <f t="shared" si="138"/>
        <v>3255.2771039999998</v>
      </c>
      <c r="AT33" s="676">
        <f t="shared" si="138"/>
        <v>1</v>
      </c>
      <c r="AU33" s="1132">
        <f t="shared" si="138"/>
        <v>3000</v>
      </c>
      <c r="AV33" s="676">
        <f t="shared" si="138"/>
        <v>2</v>
      </c>
      <c r="AW33" s="1133">
        <f>AW34+AW35</f>
        <v>399.98</v>
      </c>
      <c r="AX33" s="676"/>
      <c r="AY33" s="1132"/>
      <c r="AZ33" s="676"/>
      <c r="BA33" s="1133"/>
    </row>
    <row r="34" spans="1:53" s="39" customFormat="1">
      <c r="A34" s="323" t="s">
        <v>1173</v>
      </c>
      <c r="B34" s="450">
        <f t="shared" si="131"/>
        <v>15</v>
      </c>
      <c r="C34" s="450">
        <f t="shared" si="132"/>
        <v>40320.469933204993</v>
      </c>
      <c r="D34" s="450">
        <f t="shared" si="133"/>
        <v>38</v>
      </c>
      <c r="E34" s="450">
        <f t="shared" si="134"/>
        <v>20183.197202338</v>
      </c>
      <c r="F34" s="1132">
        <v>2</v>
      </c>
      <c r="G34" s="1132">
        <v>1000.49</v>
      </c>
      <c r="H34" s="1134">
        <v>0</v>
      </c>
      <c r="I34" s="1134">
        <v>0</v>
      </c>
      <c r="J34" s="1134">
        <v>0</v>
      </c>
      <c r="K34" s="1134">
        <v>0</v>
      </c>
      <c r="L34" s="1133">
        <v>2</v>
      </c>
      <c r="M34" s="1133">
        <v>349.90999999999997</v>
      </c>
      <c r="N34" s="1133">
        <v>1</v>
      </c>
      <c r="O34" s="1133">
        <v>1000</v>
      </c>
      <c r="P34" s="1133">
        <v>2</v>
      </c>
      <c r="Q34" s="1133">
        <v>799.98</v>
      </c>
      <c r="R34" s="1135">
        <v>2</v>
      </c>
      <c r="S34" s="1135">
        <v>4790</v>
      </c>
      <c r="T34" s="1136">
        <v>2</v>
      </c>
      <c r="U34" s="1137">
        <v>900</v>
      </c>
      <c r="V34" s="1135">
        <v>1</v>
      </c>
      <c r="W34" s="1135">
        <v>4999.9999999049996</v>
      </c>
      <c r="X34" s="1136">
        <v>3</v>
      </c>
      <c r="Y34" s="1137">
        <v>2399.999635445</v>
      </c>
      <c r="Z34" s="1134">
        <v>0</v>
      </c>
      <c r="AA34" s="1134">
        <v>0</v>
      </c>
      <c r="AB34" s="1136">
        <v>5</v>
      </c>
      <c r="AC34" s="1137">
        <v>3101.9966348999997</v>
      </c>
      <c r="AD34" s="1135">
        <v>2</v>
      </c>
      <c r="AE34" s="1135">
        <v>6999.9999332999996</v>
      </c>
      <c r="AF34" s="1136">
        <v>2</v>
      </c>
      <c r="AG34" s="1137">
        <v>609.12022799299996</v>
      </c>
      <c r="AH34" s="1135">
        <v>1</v>
      </c>
      <c r="AI34" s="1135">
        <v>8800</v>
      </c>
      <c r="AJ34" s="1136">
        <v>5</v>
      </c>
      <c r="AK34" s="1137">
        <v>2563.5436</v>
      </c>
      <c r="AL34" s="1135">
        <v>5</v>
      </c>
      <c r="AM34" s="1135">
        <v>9729.98</v>
      </c>
      <c r="AN34" s="1136">
        <v>7</v>
      </c>
      <c r="AO34" s="1137">
        <v>5803.39</v>
      </c>
      <c r="AP34" s="1134">
        <v>0</v>
      </c>
      <c r="AQ34" s="1134">
        <v>0</v>
      </c>
      <c r="AR34" s="1136">
        <v>8</v>
      </c>
      <c r="AS34" s="1137">
        <v>3255.2771039999998</v>
      </c>
      <c r="AT34" s="1135">
        <v>1</v>
      </c>
      <c r="AU34" s="1135">
        <v>3000</v>
      </c>
      <c r="AV34" s="1136">
        <v>2</v>
      </c>
      <c r="AW34" s="1137">
        <v>399.98</v>
      </c>
      <c r="AX34" s="1134"/>
      <c r="AY34" s="1134"/>
      <c r="AZ34" s="676"/>
      <c r="BA34" s="490"/>
    </row>
    <row r="35" spans="1:53" s="39" customFormat="1">
      <c r="A35" s="323" t="s">
        <v>1174</v>
      </c>
      <c r="B35" s="450">
        <f t="shared" si="131"/>
        <v>0</v>
      </c>
      <c r="C35" s="450">
        <f t="shared" si="132"/>
        <v>0</v>
      </c>
      <c r="D35" s="450">
        <f t="shared" si="133"/>
        <v>1</v>
      </c>
      <c r="E35" s="450">
        <f t="shared" si="134"/>
        <v>79.992000000000004</v>
      </c>
      <c r="F35" s="1134">
        <v>0</v>
      </c>
      <c r="G35" s="1134">
        <v>0</v>
      </c>
      <c r="H35" s="1134">
        <v>0</v>
      </c>
      <c r="I35" s="1134">
        <v>0</v>
      </c>
      <c r="J35" s="1134">
        <v>0</v>
      </c>
      <c r="K35" s="1134">
        <v>0</v>
      </c>
      <c r="L35" s="1134">
        <v>0</v>
      </c>
      <c r="M35" s="1134">
        <v>0</v>
      </c>
      <c r="N35" s="1134">
        <v>0</v>
      </c>
      <c r="O35" s="1134">
        <v>0</v>
      </c>
      <c r="P35" s="1134">
        <v>0</v>
      </c>
      <c r="Q35" s="1134">
        <v>0</v>
      </c>
      <c r="R35" s="1134">
        <v>0</v>
      </c>
      <c r="S35" s="1134">
        <v>0</v>
      </c>
      <c r="T35" s="1134">
        <v>0</v>
      </c>
      <c r="U35" s="1134">
        <v>0</v>
      </c>
      <c r="V35" s="1134">
        <v>0</v>
      </c>
      <c r="W35" s="1134">
        <v>0</v>
      </c>
      <c r="X35" s="1134">
        <v>0</v>
      </c>
      <c r="Y35" s="1134">
        <v>0</v>
      </c>
      <c r="Z35" s="1134">
        <v>0</v>
      </c>
      <c r="AA35" s="1134">
        <v>0</v>
      </c>
      <c r="AB35" s="1134">
        <v>0</v>
      </c>
      <c r="AC35" s="1134">
        <v>0</v>
      </c>
      <c r="AD35" s="1134">
        <v>0</v>
      </c>
      <c r="AE35" s="1134">
        <v>0</v>
      </c>
      <c r="AF35" s="1134">
        <v>0</v>
      </c>
      <c r="AG35" s="1134">
        <v>0</v>
      </c>
      <c r="AH35" s="1134">
        <v>0</v>
      </c>
      <c r="AI35" s="1134">
        <v>0</v>
      </c>
      <c r="AJ35" s="1134">
        <v>0</v>
      </c>
      <c r="AK35" s="1134">
        <v>0</v>
      </c>
      <c r="AL35" s="1134">
        <v>0</v>
      </c>
      <c r="AM35" s="1134">
        <v>0</v>
      </c>
      <c r="AN35" s="1136">
        <v>1</v>
      </c>
      <c r="AO35" s="1137">
        <v>79.992000000000004</v>
      </c>
      <c r="AP35" s="1134">
        <v>0</v>
      </c>
      <c r="AQ35" s="1134">
        <v>0</v>
      </c>
      <c r="AR35" s="1134">
        <v>0</v>
      </c>
      <c r="AS35" s="1134">
        <v>0</v>
      </c>
      <c r="AT35" s="1134">
        <v>0</v>
      </c>
      <c r="AU35" s="1134">
        <v>0</v>
      </c>
      <c r="AV35" s="1134">
        <v>0</v>
      </c>
      <c r="AW35" s="1134">
        <v>0</v>
      </c>
      <c r="AX35" s="1134"/>
      <c r="AY35" s="1134"/>
      <c r="AZ35" s="676"/>
      <c r="BA35" s="490"/>
    </row>
    <row r="36" spans="1:53" s="39" customFormat="1">
      <c r="A36" s="1128" t="s">
        <v>1177</v>
      </c>
      <c r="B36" s="450">
        <f>F36+J36+N36+R36+V36+Z36+AD36+AH36+AL36+AP36+AT36+AX36</f>
        <v>2</v>
      </c>
      <c r="C36" s="450">
        <f t="shared" si="132"/>
        <v>196.49440000000001</v>
      </c>
      <c r="D36" s="450">
        <f t="shared" si="133"/>
        <v>43</v>
      </c>
      <c r="E36" s="450">
        <f t="shared" si="134"/>
        <v>20765.209809088999</v>
      </c>
      <c r="F36" s="451">
        <f t="shared" ref="F36:I36" si="139">F37+F38</f>
        <v>0</v>
      </c>
      <c r="G36" s="451">
        <f t="shared" si="139"/>
        <v>0</v>
      </c>
      <c r="H36" s="451">
        <f t="shared" si="139"/>
        <v>0</v>
      </c>
      <c r="I36" s="451">
        <f t="shared" si="139"/>
        <v>0</v>
      </c>
      <c r="J36" s="451">
        <f t="shared" ref="J36:AW36" si="140">J37+J38</f>
        <v>2</v>
      </c>
      <c r="K36" s="451">
        <f t="shared" si="140"/>
        <v>196.49440000000001</v>
      </c>
      <c r="L36" s="451">
        <f t="shared" si="140"/>
        <v>2</v>
      </c>
      <c r="M36" s="451">
        <f t="shared" si="140"/>
        <v>2884.6299416299998</v>
      </c>
      <c r="N36" s="451">
        <f t="shared" si="140"/>
        <v>0</v>
      </c>
      <c r="O36" s="451">
        <f t="shared" si="140"/>
        <v>0</v>
      </c>
      <c r="P36" s="451">
        <f t="shared" si="140"/>
        <v>2</v>
      </c>
      <c r="Q36" s="451">
        <f t="shared" si="140"/>
        <v>4178.51464665</v>
      </c>
      <c r="R36" s="451">
        <f t="shared" si="140"/>
        <v>0</v>
      </c>
      <c r="S36" s="451">
        <f t="shared" si="140"/>
        <v>0</v>
      </c>
      <c r="T36" s="451">
        <f t="shared" si="140"/>
        <v>4</v>
      </c>
      <c r="U36" s="451">
        <f t="shared" si="140"/>
        <v>4171.4633791999995</v>
      </c>
      <c r="V36" s="451">
        <f t="shared" si="140"/>
        <v>0</v>
      </c>
      <c r="W36" s="451">
        <f t="shared" si="140"/>
        <v>0</v>
      </c>
      <c r="X36" s="451">
        <f t="shared" si="140"/>
        <v>3</v>
      </c>
      <c r="Y36" s="451">
        <f t="shared" si="140"/>
        <v>2071.4307339380002</v>
      </c>
      <c r="Z36" s="451">
        <f t="shared" si="140"/>
        <v>0</v>
      </c>
      <c r="AA36" s="451">
        <f t="shared" si="140"/>
        <v>0</v>
      </c>
      <c r="AB36" s="451">
        <f t="shared" si="140"/>
        <v>6</v>
      </c>
      <c r="AC36" s="451">
        <f t="shared" si="140"/>
        <v>2032.7528249250001</v>
      </c>
      <c r="AD36" s="451">
        <f t="shared" si="140"/>
        <v>0</v>
      </c>
      <c r="AE36" s="451">
        <f t="shared" si="140"/>
        <v>0</v>
      </c>
      <c r="AF36" s="451">
        <f t="shared" si="140"/>
        <v>4</v>
      </c>
      <c r="AG36" s="451">
        <f t="shared" si="140"/>
        <v>1051.8724117000002</v>
      </c>
      <c r="AH36" s="451">
        <f t="shared" si="140"/>
        <v>0</v>
      </c>
      <c r="AI36" s="451">
        <f t="shared" si="140"/>
        <v>0</v>
      </c>
      <c r="AJ36" s="451">
        <f t="shared" si="140"/>
        <v>3</v>
      </c>
      <c r="AK36" s="451">
        <f t="shared" si="140"/>
        <v>497.82878820000002</v>
      </c>
      <c r="AL36" s="451">
        <f t="shared" si="140"/>
        <v>0</v>
      </c>
      <c r="AM36" s="451">
        <f t="shared" si="140"/>
        <v>0</v>
      </c>
      <c r="AN36" s="451">
        <f t="shared" si="140"/>
        <v>11</v>
      </c>
      <c r="AO36" s="451">
        <f t="shared" si="140"/>
        <v>1366.8098674000005</v>
      </c>
      <c r="AP36" s="451">
        <f t="shared" si="140"/>
        <v>0</v>
      </c>
      <c r="AQ36" s="451">
        <f t="shared" si="140"/>
        <v>0</v>
      </c>
      <c r="AR36" s="451">
        <f t="shared" si="140"/>
        <v>6</v>
      </c>
      <c r="AS36" s="451">
        <f t="shared" si="140"/>
        <v>2461.2864115960001</v>
      </c>
      <c r="AT36" s="451">
        <f t="shared" si="140"/>
        <v>0</v>
      </c>
      <c r="AU36" s="451">
        <f t="shared" si="140"/>
        <v>0</v>
      </c>
      <c r="AV36" s="451">
        <f t="shared" si="140"/>
        <v>2</v>
      </c>
      <c r="AW36" s="451">
        <f t="shared" si="140"/>
        <v>48.620803850000001</v>
      </c>
      <c r="AX36" s="451"/>
      <c r="AY36" s="451"/>
      <c r="AZ36" s="451"/>
      <c r="BA36" s="451"/>
    </row>
    <row r="37" spans="1:53" s="39" customFormat="1">
      <c r="A37" s="1129" t="s">
        <v>1178</v>
      </c>
      <c r="B37" s="450">
        <f t="shared" ref="B37:B38" si="141">F37+J37+N37+R37+V37+Z37+AD37+AH37+AL37+AP37+AT37+AX37</f>
        <v>2</v>
      </c>
      <c r="C37" s="450">
        <f t="shared" ref="C37:C38" si="142">G37+K37+O37+S37+W37+AA37+AE37+AI37+AM37+AQ37+AU37+AY37</f>
        <v>196.49440000000001</v>
      </c>
      <c r="D37" s="450">
        <f t="shared" ref="D37:D38" si="143">H37+L37+P37+T37+X37+AB37+AF37+AJ37+AN37+AR37+AV37+AZ37</f>
        <v>43</v>
      </c>
      <c r="E37" s="450">
        <f t="shared" ref="E37:E38" si="144">I37+M37+Q37+U37+Y37+AC37+AG37+AK37+AO37+AS37+AW37+BA37</f>
        <v>20765.209809088999</v>
      </c>
      <c r="F37" s="451">
        <v>0</v>
      </c>
      <c r="G37" s="451">
        <v>0</v>
      </c>
      <c r="H37" s="451">
        <v>0</v>
      </c>
      <c r="I37" s="451">
        <v>0</v>
      </c>
      <c r="J37" s="1145">
        <v>2</v>
      </c>
      <c r="K37" s="451">
        <v>196.49440000000001</v>
      </c>
      <c r="L37" s="451">
        <v>2</v>
      </c>
      <c r="M37" s="451">
        <v>2884.6299416299998</v>
      </c>
      <c r="N37" s="451">
        <v>0</v>
      </c>
      <c r="O37" s="451">
        <v>0</v>
      </c>
      <c r="P37" s="1012">
        <v>2</v>
      </c>
      <c r="Q37" s="328">
        <v>4178.51464665</v>
      </c>
      <c r="R37" s="451">
        <v>0</v>
      </c>
      <c r="S37" s="451">
        <v>0</v>
      </c>
      <c r="T37" s="1012">
        <v>4</v>
      </c>
      <c r="U37" s="328">
        <v>4171.4633791999995</v>
      </c>
      <c r="V37" s="451">
        <v>0</v>
      </c>
      <c r="W37" s="451">
        <v>0</v>
      </c>
      <c r="X37" s="1012">
        <v>3</v>
      </c>
      <c r="Y37" s="1137">
        <v>2071.4307339380002</v>
      </c>
      <c r="Z37" s="451">
        <v>0</v>
      </c>
      <c r="AA37" s="451">
        <v>0</v>
      </c>
      <c r="AB37" s="1012">
        <v>6</v>
      </c>
      <c r="AC37" s="328">
        <v>2032.7528249250001</v>
      </c>
      <c r="AD37" s="451">
        <v>0</v>
      </c>
      <c r="AE37" s="451">
        <v>0</v>
      </c>
      <c r="AF37" s="1012">
        <v>4</v>
      </c>
      <c r="AG37" s="328">
        <v>1051.8724117000002</v>
      </c>
      <c r="AH37" s="451">
        <v>0</v>
      </c>
      <c r="AI37" s="451">
        <v>0</v>
      </c>
      <c r="AJ37" s="1012">
        <v>3</v>
      </c>
      <c r="AK37" s="328">
        <v>497.82878820000002</v>
      </c>
      <c r="AL37" s="451">
        <v>0</v>
      </c>
      <c r="AM37" s="451">
        <v>0</v>
      </c>
      <c r="AN37" s="1012">
        <v>11</v>
      </c>
      <c r="AO37" s="328">
        <v>1366.8098674000005</v>
      </c>
      <c r="AP37" s="451">
        <v>0</v>
      </c>
      <c r="AQ37" s="451">
        <v>0</v>
      </c>
      <c r="AR37" s="1012">
        <v>6</v>
      </c>
      <c r="AS37" s="328">
        <v>2461.2864115960001</v>
      </c>
      <c r="AT37" s="451">
        <v>0</v>
      </c>
      <c r="AU37" s="451">
        <v>0</v>
      </c>
      <c r="AV37" s="1012">
        <v>2</v>
      </c>
      <c r="AW37" s="328">
        <v>48.620803850000001</v>
      </c>
      <c r="AX37" s="451"/>
      <c r="AY37" s="493"/>
      <c r="AZ37" s="327"/>
      <c r="BA37" s="328"/>
    </row>
    <row r="38" spans="1:53" s="39" customFormat="1">
      <c r="A38" s="1129" t="s">
        <v>1179</v>
      </c>
      <c r="B38" s="450">
        <f t="shared" si="141"/>
        <v>0</v>
      </c>
      <c r="C38" s="450">
        <f t="shared" si="142"/>
        <v>0</v>
      </c>
      <c r="D38" s="450">
        <f t="shared" si="143"/>
        <v>0</v>
      </c>
      <c r="E38" s="450">
        <f t="shared" si="144"/>
        <v>0</v>
      </c>
      <c r="F38" s="451">
        <v>0</v>
      </c>
      <c r="G38" s="451">
        <v>0</v>
      </c>
      <c r="H38" s="451">
        <v>0</v>
      </c>
      <c r="I38" s="451">
        <v>0</v>
      </c>
      <c r="J38" s="451">
        <v>0</v>
      </c>
      <c r="K38" s="451">
        <v>0</v>
      </c>
      <c r="L38" s="451">
        <v>0</v>
      </c>
      <c r="M38" s="451">
        <v>0</v>
      </c>
      <c r="N38" s="451">
        <v>0</v>
      </c>
      <c r="O38" s="451">
        <v>0</v>
      </c>
      <c r="P38" s="451">
        <v>0</v>
      </c>
      <c r="Q38" s="451">
        <v>0</v>
      </c>
      <c r="R38" s="451">
        <v>0</v>
      </c>
      <c r="S38" s="451">
        <v>0</v>
      </c>
      <c r="T38" s="451">
        <v>0</v>
      </c>
      <c r="U38" s="451">
        <v>0</v>
      </c>
      <c r="V38" s="451">
        <v>0</v>
      </c>
      <c r="W38" s="451">
        <v>0</v>
      </c>
      <c r="X38" s="451">
        <v>0</v>
      </c>
      <c r="Y38" s="451">
        <v>0</v>
      </c>
      <c r="Z38" s="451">
        <v>0</v>
      </c>
      <c r="AA38" s="451">
        <v>0</v>
      </c>
      <c r="AB38" s="451">
        <v>0</v>
      </c>
      <c r="AC38" s="451">
        <v>0</v>
      </c>
      <c r="AD38" s="451">
        <v>0</v>
      </c>
      <c r="AE38" s="451">
        <v>0</v>
      </c>
      <c r="AF38" s="451">
        <v>0</v>
      </c>
      <c r="AG38" s="451">
        <v>0</v>
      </c>
      <c r="AH38" s="451">
        <v>0</v>
      </c>
      <c r="AI38" s="451">
        <v>0</v>
      </c>
      <c r="AJ38" s="451">
        <v>0</v>
      </c>
      <c r="AK38" s="451">
        <v>0</v>
      </c>
      <c r="AL38" s="451">
        <v>0</v>
      </c>
      <c r="AM38" s="451">
        <v>0</v>
      </c>
      <c r="AN38" s="451">
        <v>0</v>
      </c>
      <c r="AO38" s="451">
        <v>0</v>
      </c>
      <c r="AP38" s="451">
        <v>0</v>
      </c>
      <c r="AQ38" s="451">
        <v>0</v>
      </c>
      <c r="AR38" s="451">
        <v>0</v>
      </c>
      <c r="AS38" s="451">
        <v>0</v>
      </c>
      <c r="AT38" s="451">
        <v>0</v>
      </c>
      <c r="AU38" s="451">
        <v>0</v>
      </c>
      <c r="AV38" s="451">
        <v>0</v>
      </c>
      <c r="AW38" s="451">
        <v>0</v>
      </c>
      <c r="AX38" s="451"/>
      <c r="AY38" s="451"/>
      <c r="AZ38" s="327"/>
      <c r="BA38" s="328"/>
    </row>
    <row r="39" spans="1:53" s="39" customFormat="1">
      <c r="A39" s="1149" t="s">
        <v>1285</v>
      </c>
      <c r="B39" s="1150">
        <f>B24+B27+B30+B33+B36</f>
        <v>112</v>
      </c>
      <c r="C39" s="1150">
        <f t="shared" ref="C39:I39" si="145">C24+C27+C30+C33+C36</f>
        <v>69800.098024214996</v>
      </c>
      <c r="D39" s="1150">
        <f t="shared" si="145"/>
        <v>1161</v>
      </c>
      <c r="E39" s="1150">
        <f t="shared" si="145"/>
        <v>197314.51314713099</v>
      </c>
      <c r="F39" s="1150">
        <f t="shared" si="145"/>
        <v>11</v>
      </c>
      <c r="G39" s="1150">
        <f t="shared" si="145"/>
        <v>4150.1059400000004</v>
      </c>
      <c r="H39" s="1150">
        <f t="shared" si="145"/>
        <v>59</v>
      </c>
      <c r="I39" s="1150">
        <f t="shared" si="145"/>
        <v>4776.8897391999999</v>
      </c>
      <c r="J39" s="1150">
        <f t="shared" ref="J39:AW39" si="146">J24+J27+J30+J33+J36</f>
        <v>9</v>
      </c>
      <c r="K39" s="1150">
        <f t="shared" si="146"/>
        <v>3124.4564699999996</v>
      </c>
      <c r="L39" s="1150">
        <f t="shared" si="146"/>
        <v>70</v>
      </c>
      <c r="M39" s="1150">
        <f t="shared" si="146"/>
        <v>14117.66764163</v>
      </c>
      <c r="N39" s="1150">
        <f t="shared" si="146"/>
        <v>9</v>
      </c>
      <c r="O39" s="1150">
        <f t="shared" si="146"/>
        <v>2747.84</v>
      </c>
      <c r="P39" s="1150">
        <f t="shared" si="146"/>
        <v>83</v>
      </c>
      <c r="Q39" s="1150">
        <f t="shared" si="146"/>
        <v>8628.3435283500003</v>
      </c>
      <c r="R39" s="1150">
        <f t="shared" si="146"/>
        <v>7</v>
      </c>
      <c r="S39" s="1150">
        <f t="shared" si="146"/>
        <v>5825.46</v>
      </c>
      <c r="T39" s="1150">
        <f t="shared" si="146"/>
        <v>111</v>
      </c>
      <c r="U39" s="1150">
        <f t="shared" si="146"/>
        <v>13360.253619499999</v>
      </c>
      <c r="V39" s="1150">
        <f t="shared" si="146"/>
        <v>14</v>
      </c>
      <c r="W39" s="1150">
        <f t="shared" si="146"/>
        <v>7346.706443905</v>
      </c>
      <c r="X39" s="1150">
        <f t="shared" si="146"/>
        <v>106</v>
      </c>
      <c r="Y39" s="1150">
        <f t="shared" si="146"/>
        <v>15547.127442183002</v>
      </c>
      <c r="Z39" s="1150">
        <f t="shared" si="146"/>
        <v>7</v>
      </c>
      <c r="AA39" s="1150">
        <f t="shared" si="146"/>
        <v>87.47</v>
      </c>
      <c r="AB39" s="1150">
        <f t="shared" si="146"/>
        <v>136</v>
      </c>
      <c r="AC39" s="1150">
        <f t="shared" si="146"/>
        <v>25888.456202275</v>
      </c>
      <c r="AD39" s="1150">
        <f t="shared" si="146"/>
        <v>13</v>
      </c>
      <c r="AE39" s="1150">
        <f t="shared" si="146"/>
        <v>8183.1599332999995</v>
      </c>
      <c r="AF39" s="1150">
        <f t="shared" si="146"/>
        <v>131</v>
      </c>
      <c r="AG39" s="1150">
        <f t="shared" si="146"/>
        <v>15856.103189693002</v>
      </c>
      <c r="AH39" s="1150">
        <f t="shared" si="146"/>
        <v>10</v>
      </c>
      <c r="AI39" s="1150">
        <f t="shared" si="146"/>
        <v>12773.978213999999</v>
      </c>
      <c r="AJ39" s="1150">
        <f t="shared" si="146"/>
        <v>113</v>
      </c>
      <c r="AK39" s="1150">
        <f t="shared" si="146"/>
        <v>28839.241424200005</v>
      </c>
      <c r="AL39" s="1150">
        <f t="shared" si="146"/>
        <v>14</v>
      </c>
      <c r="AM39" s="1150">
        <f t="shared" si="146"/>
        <v>14127.07</v>
      </c>
      <c r="AN39" s="1150">
        <f t="shared" si="146"/>
        <v>120</v>
      </c>
      <c r="AO39" s="1150">
        <f t="shared" si="146"/>
        <v>38145.7214074</v>
      </c>
      <c r="AP39" s="1150">
        <f t="shared" si="146"/>
        <v>11</v>
      </c>
      <c r="AQ39" s="1150">
        <f t="shared" si="146"/>
        <v>2552.979965</v>
      </c>
      <c r="AR39" s="1150">
        <f t="shared" si="146"/>
        <v>111</v>
      </c>
      <c r="AS39" s="1150">
        <f t="shared" si="146"/>
        <v>12460.742715706001</v>
      </c>
      <c r="AT39" s="1150">
        <f t="shared" si="146"/>
        <v>7</v>
      </c>
      <c r="AU39" s="1150">
        <f t="shared" si="146"/>
        <v>8880.8710580100014</v>
      </c>
      <c r="AV39" s="1150">
        <f t="shared" si="146"/>
        <v>121</v>
      </c>
      <c r="AW39" s="1150">
        <f t="shared" si="146"/>
        <v>19693.966236994002</v>
      </c>
      <c r="AX39" s="1150"/>
      <c r="AY39" s="1150"/>
      <c r="AZ39" s="1150"/>
      <c r="BA39" s="1150"/>
    </row>
    <row r="40" spans="1:53" s="39" customFormat="1">
      <c r="A40" s="1151" t="s">
        <v>1311</v>
      </c>
      <c r="B40" s="1152" t="s">
        <v>266</v>
      </c>
      <c r="C40" s="1153">
        <f>C25+C36</f>
        <v>3144.7831618999999</v>
      </c>
      <c r="D40" s="1152" t="s">
        <v>266</v>
      </c>
      <c r="E40" s="1153">
        <f>E25+E36</f>
        <v>49683.801272689001</v>
      </c>
      <c r="F40" s="1152" t="s">
        <v>266</v>
      </c>
      <c r="G40" s="1153">
        <f>G25+G36</f>
        <v>6.08</v>
      </c>
      <c r="H40" s="1152" t="s">
        <v>266</v>
      </c>
      <c r="I40" s="1153">
        <f>I25+I36</f>
        <v>544.99986920000003</v>
      </c>
      <c r="J40" s="1152" t="s">
        <v>266</v>
      </c>
      <c r="K40" s="1153">
        <f>K25+K36</f>
        <v>196.49440000000001</v>
      </c>
      <c r="L40" s="1152" t="s">
        <v>266</v>
      </c>
      <c r="M40" s="1153">
        <f>M25+M36</f>
        <v>7215.2782136300002</v>
      </c>
      <c r="N40" s="1152" t="s">
        <v>266</v>
      </c>
      <c r="O40" s="1153">
        <f>O25+O36</f>
        <v>0</v>
      </c>
      <c r="P40" s="1152" t="s">
        <v>266</v>
      </c>
      <c r="Q40" s="1153">
        <f>Q25+Q36</f>
        <v>4487.0689803499999</v>
      </c>
      <c r="R40" s="1152" t="s">
        <v>266</v>
      </c>
      <c r="S40" s="1153">
        <f>S25+S36</f>
        <v>0</v>
      </c>
      <c r="T40" s="1152" t="s">
        <v>266</v>
      </c>
      <c r="U40" s="1153">
        <f>U25+U36</f>
        <v>5451.0735055999994</v>
      </c>
      <c r="V40" s="1152" t="s">
        <v>266</v>
      </c>
      <c r="W40" s="1153">
        <f>W25+W36</f>
        <v>424.9999914</v>
      </c>
      <c r="X40" s="1152" t="s">
        <v>266</v>
      </c>
      <c r="Y40" s="1153">
        <f>Y25+Y36</f>
        <v>4349.3242477379999</v>
      </c>
      <c r="Z40" s="1152" t="s">
        <v>266</v>
      </c>
      <c r="AA40" s="1153">
        <f>AA25+AA36</f>
        <v>0</v>
      </c>
      <c r="AB40" s="1152" t="s">
        <v>266</v>
      </c>
      <c r="AC40" s="1153">
        <f>AC25+AC36</f>
        <v>6047.5079692249992</v>
      </c>
      <c r="AD40" s="1152" t="s">
        <v>266</v>
      </c>
      <c r="AE40" s="1153">
        <f>AE25+AE36</f>
        <v>0</v>
      </c>
      <c r="AF40" s="1152" t="s">
        <v>266</v>
      </c>
      <c r="AG40" s="1153">
        <f>AG25+AG36</f>
        <v>1384.3079645000003</v>
      </c>
      <c r="AH40" s="1152" t="s">
        <v>266</v>
      </c>
      <c r="AI40" s="1153">
        <f>AI25+AI36</f>
        <v>564.56411600000001</v>
      </c>
      <c r="AJ40" s="1152" t="s">
        <v>266</v>
      </c>
      <c r="AK40" s="1153">
        <f>AK25+AK36</f>
        <v>10008.1394076</v>
      </c>
      <c r="AL40" s="1152" t="s">
        <v>266</v>
      </c>
      <c r="AM40" s="1153">
        <f>AM25+AM36</f>
        <v>599.99979429999996</v>
      </c>
      <c r="AN40" s="1152" t="s">
        <v>266</v>
      </c>
      <c r="AO40" s="1153">
        <f>AO25+AO36</f>
        <v>5922.8110018000007</v>
      </c>
      <c r="AP40" s="1152" t="s">
        <v>266</v>
      </c>
      <c r="AQ40" s="1153">
        <f>AQ25+AQ36</f>
        <v>1171.5774223999999</v>
      </c>
      <c r="AR40" s="1152" t="s">
        <v>266</v>
      </c>
      <c r="AS40" s="1153">
        <f>AS25+AS36</f>
        <v>2759.1188345959999</v>
      </c>
      <c r="AT40" s="1152" t="s">
        <v>266</v>
      </c>
      <c r="AU40" s="1153">
        <f>AU25+AU36</f>
        <v>181.06743779999999</v>
      </c>
      <c r="AV40" s="1152" t="s">
        <v>266</v>
      </c>
      <c r="AW40" s="1153">
        <f>AW25+AW36</f>
        <v>1514.17127845</v>
      </c>
      <c r="AX40" s="1152"/>
      <c r="AY40" s="1153"/>
      <c r="AZ40" s="1152"/>
      <c r="BA40" s="1153"/>
    </row>
    <row r="41" spans="1:53" s="39" customFormat="1">
      <c r="A41" s="1151" t="s">
        <v>1312</v>
      </c>
      <c r="B41" s="1152" t="s">
        <v>266</v>
      </c>
      <c r="C41" s="1154">
        <f>C33+C30+C27+C26</f>
        <v>66656.142981014986</v>
      </c>
      <c r="D41" s="1152" t="s">
        <v>266</v>
      </c>
      <c r="E41" s="1154">
        <f>E33+E30+E27+E26</f>
        <v>147637.61646454199</v>
      </c>
      <c r="F41" s="1152" t="s">
        <v>266</v>
      </c>
      <c r="G41" s="1154">
        <f>G33+G30+G27+G26</f>
        <v>4144.0259400000014</v>
      </c>
      <c r="H41" s="1152" t="s">
        <v>266</v>
      </c>
      <c r="I41" s="1154">
        <f>I33+I30+I27+I26</f>
        <v>4231.88987</v>
      </c>
      <c r="J41" s="1152" t="s">
        <v>266</v>
      </c>
      <c r="K41" s="1154">
        <f>K33+K30+K27+K26</f>
        <v>2927.9620699999996</v>
      </c>
      <c r="L41" s="1152" t="s">
        <v>266</v>
      </c>
      <c r="M41" s="1154">
        <f>M33+M30+M27+M26</f>
        <v>6902.3873199999989</v>
      </c>
      <c r="N41" s="1152" t="s">
        <v>266</v>
      </c>
      <c r="O41" s="1154">
        <f>O33+O30+O27+O26</f>
        <v>2747.84</v>
      </c>
      <c r="P41" s="1152" t="s">
        <v>266</v>
      </c>
      <c r="Q41" s="1154">
        <f>Q33+Q30+Q27+Q26</f>
        <v>4141.2837385000003</v>
      </c>
      <c r="R41" s="1152" t="s">
        <v>266</v>
      </c>
      <c r="S41" s="1154">
        <f>S33+S30+S27+S26</f>
        <v>5825.46</v>
      </c>
      <c r="T41" s="1152" t="s">
        <v>266</v>
      </c>
      <c r="U41" s="1154">
        <f>U33+U30+U27+U26</f>
        <v>7909.9320487000005</v>
      </c>
      <c r="V41" s="1152" t="s">
        <v>266</v>
      </c>
      <c r="W41" s="1154">
        <f>W33+W30+W27+W26</f>
        <v>6921.7071770049997</v>
      </c>
      <c r="X41" s="1152" t="s">
        <v>266</v>
      </c>
      <c r="Y41" s="1154">
        <f>Y33+Y30+Y27+Y26</f>
        <v>11197.878362645</v>
      </c>
      <c r="Z41" s="1152" t="s">
        <v>266</v>
      </c>
      <c r="AA41" s="1154">
        <f>AA33+AA30+AA27+AA26</f>
        <v>87.47</v>
      </c>
      <c r="AB41" s="1152" t="s">
        <v>266</v>
      </c>
      <c r="AC41" s="1154">
        <f>AC33+AC30+AC27+AC26</f>
        <v>19842.327188750001</v>
      </c>
      <c r="AD41" s="1152" t="s">
        <v>266</v>
      </c>
      <c r="AE41" s="1154">
        <f>AE33+AE30+AE27+AE26</f>
        <v>8183.1599332999995</v>
      </c>
      <c r="AF41" s="1152" t="s">
        <v>266</v>
      </c>
      <c r="AG41" s="1154">
        <f>AG33+AG30+AG27+AG26</f>
        <v>14472.888722193</v>
      </c>
      <c r="AH41" s="1152" t="s">
        <v>266</v>
      </c>
      <c r="AI41" s="1154">
        <f>AI33+AI30+AI27+AI26</f>
        <v>12209.746539</v>
      </c>
      <c r="AJ41" s="1152" t="s">
        <v>266</v>
      </c>
      <c r="AK41" s="1154">
        <f>AK33+AK30+AK27+AK26</f>
        <v>18832.307778999999</v>
      </c>
      <c r="AL41" s="1152" t="s">
        <v>266</v>
      </c>
      <c r="AM41" s="1154">
        <f>AM33+AM30+AM27+AM26</f>
        <v>13527.575339499999</v>
      </c>
      <c r="AN41" s="1152" t="s">
        <v>266</v>
      </c>
      <c r="AO41" s="1154">
        <f>AO33+AO30+AO27+AO26</f>
        <v>32223.468969200003</v>
      </c>
      <c r="AP41" s="1152" t="s">
        <v>266</v>
      </c>
      <c r="AQ41" s="1154">
        <f>AQ33+AQ30+AQ27+AQ26</f>
        <v>1381.394965</v>
      </c>
      <c r="AR41" s="1152" t="s">
        <v>266</v>
      </c>
      <c r="AS41" s="1154">
        <f>AS33+AS30+AS27+AS26</f>
        <v>9701.6368773100003</v>
      </c>
      <c r="AT41" s="1152" t="s">
        <v>266</v>
      </c>
      <c r="AU41" s="1154">
        <f>AU33+AU30+AU27+AU26</f>
        <v>8699.8010172100003</v>
      </c>
      <c r="AV41" s="1152" t="s">
        <v>266</v>
      </c>
      <c r="AW41" s="1154">
        <f>AW33+AW30+AW27+AW26</f>
        <v>18181.615588244</v>
      </c>
      <c r="AX41" s="1152"/>
      <c r="AY41" s="1154"/>
      <c r="AZ41" s="1152"/>
      <c r="BA41" s="1154"/>
    </row>
    <row r="42" spans="1:53" s="39" customFormat="1">
      <c r="A42" s="1125" t="s">
        <v>1180</v>
      </c>
      <c r="B42" s="1126"/>
      <c r="C42" s="1126"/>
      <c r="D42" s="1126"/>
      <c r="E42" s="1126"/>
      <c r="F42" s="1126"/>
      <c r="G42" s="1126"/>
      <c r="H42" s="1126"/>
      <c r="I42" s="1127"/>
      <c r="J42" s="1126"/>
      <c r="K42" s="1126"/>
      <c r="L42" s="1126"/>
      <c r="M42" s="1127"/>
      <c r="N42" s="1126"/>
      <c r="O42" s="1126"/>
      <c r="P42" s="1126"/>
      <c r="Q42" s="1127"/>
      <c r="R42" s="1126"/>
      <c r="S42" s="1126"/>
      <c r="T42" s="1126"/>
      <c r="U42" s="1127"/>
      <c r="V42" s="1126"/>
      <c r="W42" s="1126"/>
      <c r="X42" s="1126"/>
      <c r="Y42" s="1127"/>
      <c r="Z42" s="1126"/>
      <c r="AA42" s="1126"/>
      <c r="AB42" s="1126"/>
      <c r="AC42" s="1127"/>
      <c r="AD42" s="1126"/>
      <c r="AE42" s="1126"/>
      <c r="AF42" s="1126"/>
      <c r="AG42" s="1127"/>
      <c r="AH42" s="1126"/>
      <c r="AI42" s="1126"/>
      <c r="AJ42" s="1126"/>
      <c r="AK42" s="1127"/>
      <c r="AL42" s="1126"/>
      <c r="AM42" s="1126"/>
      <c r="AN42" s="1126"/>
      <c r="AO42" s="1127"/>
      <c r="AP42" s="1126"/>
      <c r="AQ42" s="1126"/>
      <c r="AR42" s="1126"/>
      <c r="AS42" s="1127"/>
      <c r="AT42" s="1126"/>
      <c r="AU42" s="1126"/>
      <c r="AV42" s="1126"/>
      <c r="AW42" s="1127"/>
      <c r="AX42" s="1126"/>
      <c r="AY42" s="1126"/>
      <c r="AZ42" s="1126"/>
      <c r="BA42" s="1127"/>
    </row>
    <row r="43" spans="1:53" s="39" customFormat="1" ht="30">
      <c r="A43" s="322" t="s">
        <v>1286</v>
      </c>
      <c r="B43" s="450">
        <f>F43+J43+N43+R43+V43+Z43+AD43+AH43+AL43+AP43+AT43+AX43</f>
        <v>963</v>
      </c>
      <c r="C43" s="450">
        <f t="shared" ref="C43:E43" si="147">G43+K43+O43+S43+W43+AA43+AE43+AI43+AM43+AQ43+AU43+AY43</f>
        <v>588489.57076437003</v>
      </c>
      <c r="D43" s="450">
        <f t="shared" si="147"/>
        <v>190</v>
      </c>
      <c r="E43" s="450">
        <f t="shared" si="147"/>
        <v>148200.2863723</v>
      </c>
      <c r="F43" s="491">
        <v>82</v>
      </c>
      <c r="G43" s="491">
        <v>44538.221061199998</v>
      </c>
      <c r="H43" s="491">
        <v>14</v>
      </c>
      <c r="I43" s="491">
        <v>8887.7000000000007</v>
      </c>
      <c r="J43" s="491">
        <v>102</v>
      </c>
      <c r="K43" s="491">
        <v>80705.079966550009</v>
      </c>
      <c r="L43" s="491">
        <v>22</v>
      </c>
      <c r="M43" s="491">
        <v>3200.4</v>
      </c>
      <c r="N43" s="491">
        <v>103</v>
      </c>
      <c r="O43" s="491">
        <v>82474.103978539977</v>
      </c>
      <c r="P43" s="491">
        <v>24</v>
      </c>
      <c r="Q43" s="491">
        <v>13673.5</v>
      </c>
      <c r="R43" s="491">
        <v>74</v>
      </c>
      <c r="S43" s="491">
        <v>32204.674105849997</v>
      </c>
      <c r="T43" s="491">
        <v>6</v>
      </c>
      <c r="U43" s="491">
        <v>18399</v>
      </c>
      <c r="V43" s="491">
        <v>69</v>
      </c>
      <c r="W43" s="491">
        <v>31211.878051179996</v>
      </c>
      <c r="X43" s="491">
        <v>24</v>
      </c>
      <c r="Y43" s="491">
        <v>16169</v>
      </c>
      <c r="Z43" s="491">
        <v>86</v>
      </c>
      <c r="AA43" s="491">
        <v>42468.475587249995</v>
      </c>
      <c r="AB43" s="491">
        <v>15</v>
      </c>
      <c r="AC43" s="491">
        <v>7608</v>
      </c>
      <c r="AD43" s="491">
        <v>70</v>
      </c>
      <c r="AE43" s="491">
        <v>25927.786404500006</v>
      </c>
      <c r="AF43" s="491">
        <v>17</v>
      </c>
      <c r="AG43" s="491">
        <v>7331.37</v>
      </c>
      <c r="AH43" s="491">
        <v>73</v>
      </c>
      <c r="AI43" s="491">
        <v>47350.935271500006</v>
      </c>
      <c r="AJ43" s="491">
        <v>14</v>
      </c>
      <c r="AK43" s="491">
        <v>24005.760000000002</v>
      </c>
      <c r="AL43" s="491">
        <v>88</v>
      </c>
      <c r="AM43" s="491">
        <v>73516.607401899993</v>
      </c>
      <c r="AN43" s="491">
        <v>17</v>
      </c>
      <c r="AO43" s="491">
        <v>34559.576999999997</v>
      </c>
      <c r="AP43" s="491">
        <v>104</v>
      </c>
      <c r="AQ43" s="491">
        <v>55706.765704499994</v>
      </c>
      <c r="AR43" s="491">
        <v>16</v>
      </c>
      <c r="AS43" s="491">
        <v>5474</v>
      </c>
      <c r="AT43" s="491">
        <v>112</v>
      </c>
      <c r="AU43" s="491">
        <v>72385.043231399992</v>
      </c>
      <c r="AV43" s="491">
        <v>21</v>
      </c>
      <c r="AW43" s="491">
        <v>8891.9793723000003</v>
      </c>
      <c r="AX43" s="491"/>
      <c r="AY43" s="491"/>
      <c r="AZ43" s="491"/>
      <c r="BA43" s="491"/>
    </row>
    <row r="44" spans="1:53" s="39" customFormat="1">
      <c r="A44" s="1129" t="s">
        <v>1181</v>
      </c>
      <c r="B44" s="450">
        <f t="shared" ref="B44:B45" si="148">F44+J44+N44+R44+V44+Z44+AD44+AH44+AL44+AP44+AT44+AX44</f>
        <v>832</v>
      </c>
      <c r="C44" s="450">
        <f t="shared" ref="C44:C45" si="149">G44+K44+O44+S44+W44+AA44+AE44+AI44+AM44+AQ44+AU44+AY44</f>
        <v>580142.58437406993</v>
      </c>
      <c r="D44" s="450">
        <f t="shared" ref="D44:D45" si="150">H44+L44+P44+T44+X44+AB44+AF44+AJ44+AN44+AR44+AV44+AZ44</f>
        <v>168</v>
      </c>
      <c r="E44" s="450">
        <f t="shared" ref="E44:E45" si="151">I44+M44+Q44+U44+Y44+AC44+AG44+AK44+AO44+AS44+AW44+BA44</f>
        <v>145571.057</v>
      </c>
      <c r="F44" s="491">
        <v>63</v>
      </c>
      <c r="G44" s="491">
        <v>43625.391788799992</v>
      </c>
      <c r="H44" s="491">
        <v>11</v>
      </c>
      <c r="I44" s="491">
        <v>7037.2</v>
      </c>
      <c r="J44" s="491">
        <v>91</v>
      </c>
      <c r="K44" s="491">
        <v>80247.113316549992</v>
      </c>
      <c r="L44" s="491">
        <v>19</v>
      </c>
      <c r="M44" s="491">
        <v>3106.4</v>
      </c>
      <c r="N44" s="491">
        <v>87</v>
      </c>
      <c r="O44" s="491">
        <v>81606.556485839974</v>
      </c>
      <c r="P44" s="491">
        <v>23</v>
      </c>
      <c r="Q44" s="491">
        <v>13671</v>
      </c>
      <c r="R44" s="491">
        <v>67</v>
      </c>
      <c r="S44" s="491">
        <v>32013.563787649997</v>
      </c>
      <c r="T44" s="491">
        <v>5</v>
      </c>
      <c r="U44" s="491">
        <v>18350</v>
      </c>
      <c r="V44" s="491">
        <v>57</v>
      </c>
      <c r="W44" s="491">
        <v>30039.923164880001</v>
      </c>
      <c r="X44" s="491">
        <v>22</v>
      </c>
      <c r="Y44" s="491">
        <v>16071</v>
      </c>
      <c r="Z44" s="491">
        <v>72</v>
      </c>
      <c r="AA44" s="491">
        <v>42093.031615349995</v>
      </c>
      <c r="AB44" s="491">
        <v>15</v>
      </c>
      <c r="AC44" s="491">
        <v>7608</v>
      </c>
      <c r="AD44" s="491">
        <v>58</v>
      </c>
      <c r="AE44" s="491">
        <v>24498.310744500002</v>
      </c>
      <c r="AF44" s="491">
        <v>15</v>
      </c>
      <c r="AG44" s="491">
        <v>7165</v>
      </c>
      <c r="AH44" s="491">
        <v>67</v>
      </c>
      <c r="AI44" s="491">
        <v>47068.852611000002</v>
      </c>
      <c r="AJ44" s="491">
        <v>12</v>
      </c>
      <c r="AK44" s="491">
        <v>23850</v>
      </c>
      <c r="AL44" s="491">
        <v>79</v>
      </c>
      <c r="AM44" s="491">
        <v>72067.13689199998</v>
      </c>
      <c r="AN44" s="491">
        <v>14</v>
      </c>
      <c r="AO44" s="491">
        <v>34468.457000000002</v>
      </c>
      <c r="AP44" s="491">
        <v>90</v>
      </c>
      <c r="AQ44" s="491">
        <v>55189.979409499996</v>
      </c>
      <c r="AR44" s="491">
        <v>15</v>
      </c>
      <c r="AS44" s="491">
        <v>5434</v>
      </c>
      <c r="AT44" s="491">
        <v>101</v>
      </c>
      <c r="AU44" s="491">
        <v>71692.724558000002</v>
      </c>
      <c r="AV44" s="491">
        <v>17</v>
      </c>
      <c r="AW44" s="491">
        <v>8810</v>
      </c>
      <c r="AX44" s="491"/>
      <c r="AY44" s="491"/>
      <c r="AZ44" s="491"/>
      <c r="BA44" s="491"/>
    </row>
    <row r="45" spans="1:53" s="39" customFormat="1">
      <c r="A45" s="1128" t="s">
        <v>1287</v>
      </c>
      <c r="B45" s="450">
        <f t="shared" si="148"/>
        <v>41</v>
      </c>
      <c r="C45" s="450">
        <f t="shared" si="149"/>
        <v>19295.39</v>
      </c>
      <c r="D45" s="450">
        <f t="shared" si="150"/>
        <v>17</v>
      </c>
      <c r="E45" s="450">
        <f t="shared" si="151"/>
        <v>8810</v>
      </c>
      <c r="F45" s="491">
        <v>7</v>
      </c>
      <c r="G45" s="491">
        <v>2035.6499999999996</v>
      </c>
      <c r="H45" s="491">
        <v>0</v>
      </c>
      <c r="I45" s="491">
        <v>0</v>
      </c>
      <c r="J45" s="491">
        <v>0</v>
      </c>
      <c r="K45" s="491">
        <v>0</v>
      </c>
      <c r="L45" s="491">
        <v>0</v>
      </c>
      <c r="M45" s="491">
        <v>0</v>
      </c>
      <c r="N45" s="491">
        <v>2</v>
      </c>
      <c r="O45" s="491">
        <v>539.39</v>
      </c>
      <c r="P45" s="491">
        <v>0</v>
      </c>
      <c r="Q45" s="491">
        <v>0</v>
      </c>
      <c r="R45" s="491">
        <v>4</v>
      </c>
      <c r="S45" s="491">
        <v>3665.45</v>
      </c>
      <c r="T45" s="491">
        <v>0</v>
      </c>
      <c r="U45" s="491">
        <v>0</v>
      </c>
      <c r="V45" s="491">
        <v>2</v>
      </c>
      <c r="W45" s="491">
        <v>1947.9</v>
      </c>
      <c r="X45" s="491">
        <v>0</v>
      </c>
      <c r="Y45" s="491">
        <v>0</v>
      </c>
      <c r="Z45" s="491">
        <v>6</v>
      </c>
      <c r="AA45" s="491">
        <v>2317.92</v>
      </c>
      <c r="AB45" s="491">
        <v>0</v>
      </c>
      <c r="AC45" s="491">
        <v>0</v>
      </c>
      <c r="AD45" s="491">
        <v>5</v>
      </c>
      <c r="AE45" s="491">
        <v>2972</v>
      </c>
      <c r="AF45" s="491">
        <v>0</v>
      </c>
      <c r="AG45" s="491">
        <v>0</v>
      </c>
      <c r="AH45" s="491">
        <v>1</v>
      </c>
      <c r="AI45" s="491">
        <v>264</v>
      </c>
      <c r="AJ45" s="491">
        <v>0</v>
      </c>
      <c r="AK45" s="491">
        <v>0</v>
      </c>
      <c r="AL45" s="491">
        <v>5</v>
      </c>
      <c r="AM45" s="491">
        <v>1502</v>
      </c>
      <c r="AN45" s="491">
        <v>0</v>
      </c>
      <c r="AO45" s="491">
        <v>0</v>
      </c>
      <c r="AP45" s="491">
        <v>5</v>
      </c>
      <c r="AQ45" s="491">
        <v>2190</v>
      </c>
      <c r="AR45" s="491">
        <v>0</v>
      </c>
      <c r="AS45" s="491">
        <v>0</v>
      </c>
      <c r="AT45" s="491">
        <v>4</v>
      </c>
      <c r="AU45" s="819">
        <v>1861.08</v>
      </c>
      <c r="AV45" s="491">
        <f t="shared" ref="J45:AW46" si="152">AV42+AV44</f>
        <v>17</v>
      </c>
      <c r="AW45" s="491">
        <f t="shared" si="152"/>
        <v>8810</v>
      </c>
      <c r="AX45" s="491"/>
      <c r="AY45" s="491"/>
      <c r="AZ45" s="491"/>
      <c r="BA45" s="491"/>
    </row>
    <row r="46" spans="1:53" s="39" customFormat="1">
      <c r="A46" s="1149" t="s">
        <v>1310</v>
      </c>
      <c r="B46" s="1154">
        <f>B43+B45</f>
        <v>1004</v>
      </c>
      <c r="C46" s="1154">
        <f>C43+C45</f>
        <v>607784.96076437004</v>
      </c>
      <c r="D46" s="1154">
        <f>D43+D45</f>
        <v>207</v>
      </c>
      <c r="E46" s="1154">
        <f>E43+E45</f>
        <v>157010.2863723</v>
      </c>
      <c r="F46" s="1154">
        <f t="shared" ref="F46:I46" si="153">F43+F45</f>
        <v>89</v>
      </c>
      <c r="G46" s="1154">
        <f t="shared" si="153"/>
        <v>46573.8710612</v>
      </c>
      <c r="H46" s="1154">
        <f t="shared" si="153"/>
        <v>14</v>
      </c>
      <c r="I46" s="1154">
        <f t="shared" si="153"/>
        <v>8887.7000000000007</v>
      </c>
      <c r="J46" s="1154">
        <f t="shared" si="152"/>
        <v>102</v>
      </c>
      <c r="K46" s="1154">
        <f t="shared" si="152"/>
        <v>80705.079966550009</v>
      </c>
      <c r="L46" s="1154">
        <f t="shared" si="152"/>
        <v>22</v>
      </c>
      <c r="M46" s="1154">
        <f t="shared" si="152"/>
        <v>3200.4</v>
      </c>
      <c r="N46" s="1154">
        <f t="shared" si="152"/>
        <v>105</v>
      </c>
      <c r="O46" s="1154">
        <f t="shared" si="152"/>
        <v>83013.493978539977</v>
      </c>
      <c r="P46" s="1154">
        <f t="shared" si="152"/>
        <v>24</v>
      </c>
      <c r="Q46" s="1154">
        <f t="shared" si="152"/>
        <v>13673.5</v>
      </c>
      <c r="R46" s="1154">
        <f t="shared" si="152"/>
        <v>78</v>
      </c>
      <c r="S46" s="1154">
        <f t="shared" si="152"/>
        <v>35870.124105849995</v>
      </c>
      <c r="T46" s="1154">
        <f t="shared" si="152"/>
        <v>6</v>
      </c>
      <c r="U46" s="1154">
        <f t="shared" si="152"/>
        <v>18399</v>
      </c>
      <c r="V46" s="1154">
        <f t="shared" si="152"/>
        <v>71</v>
      </c>
      <c r="W46" s="1154">
        <f t="shared" si="152"/>
        <v>33159.778051179994</v>
      </c>
      <c r="X46" s="1154">
        <f t="shared" si="152"/>
        <v>24</v>
      </c>
      <c r="Y46" s="1154">
        <f t="shared" si="152"/>
        <v>16169</v>
      </c>
      <c r="Z46" s="1154">
        <f t="shared" si="152"/>
        <v>92</v>
      </c>
      <c r="AA46" s="1154">
        <f t="shared" si="152"/>
        <v>44786.395587249994</v>
      </c>
      <c r="AB46" s="1154">
        <f t="shared" si="152"/>
        <v>15</v>
      </c>
      <c r="AC46" s="1154">
        <f t="shared" si="152"/>
        <v>7608</v>
      </c>
      <c r="AD46" s="1154">
        <f t="shared" si="152"/>
        <v>75</v>
      </c>
      <c r="AE46" s="1154">
        <f t="shared" si="152"/>
        <v>28899.786404500006</v>
      </c>
      <c r="AF46" s="1154">
        <f t="shared" si="152"/>
        <v>17</v>
      </c>
      <c r="AG46" s="1154">
        <f t="shared" si="152"/>
        <v>7331.37</v>
      </c>
      <c r="AH46" s="1154">
        <f t="shared" si="152"/>
        <v>74</v>
      </c>
      <c r="AI46" s="1154">
        <f t="shared" si="152"/>
        <v>47614.935271500006</v>
      </c>
      <c r="AJ46" s="1154">
        <f t="shared" si="152"/>
        <v>14</v>
      </c>
      <c r="AK46" s="1154">
        <f t="shared" si="152"/>
        <v>24005.760000000002</v>
      </c>
      <c r="AL46" s="1154">
        <f t="shared" si="152"/>
        <v>93</v>
      </c>
      <c r="AM46" s="1154">
        <f t="shared" si="152"/>
        <v>75018.607401899993</v>
      </c>
      <c r="AN46" s="1154">
        <f t="shared" si="152"/>
        <v>17</v>
      </c>
      <c r="AO46" s="1154">
        <f t="shared" si="152"/>
        <v>34559.576999999997</v>
      </c>
      <c r="AP46" s="1154">
        <f t="shared" si="152"/>
        <v>109</v>
      </c>
      <c r="AQ46" s="1154">
        <f t="shared" si="152"/>
        <v>57896.765704499994</v>
      </c>
      <c r="AR46" s="1154">
        <f t="shared" si="152"/>
        <v>16</v>
      </c>
      <c r="AS46" s="1154">
        <f t="shared" si="152"/>
        <v>5474</v>
      </c>
      <c r="AT46" s="1154">
        <f t="shared" si="152"/>
        <v>116</v>
      </c>
      <c r="AU46" s="1154">
        <f t="shared" si="152"/>
        <v>74246.123231399994</v>
      </c>
      <c r="AV46" s="1154">
        <f t="shared" si="152"/>
        <v>38</v>
      </c>
      <c r="AW46" s="1154">
        <f t="shared" si="152"/>
        <v>17701.9793723</v>
      </c>
      <c r="AX46" s="1154"/>
      <c r="AY46" s="1154"/>
      <c r="AZ46" s="1154"/>
      <c r="BA46" s="1154"/>
    </row>
    <row r="47" spans="1:53" s="39" customFormat="1">
      <c r="A47" s="1125" t="s">
        <v>1182</v>
      </c>
      <c r="B47" s="1126"/>
      <c r="C47" s="1126"/>
      <c r="D47" s="1126"/>
      <c r="E47" s="1126"/>
      <c r="F47" s="1126"/>
      <c r="G47" s="1126"/>
      <c r="H47" s="1126"/>
      <c r="I47" s="1127"/>
      <c r="J47" s="1126"/>
      <c r="K47" s="1126"/>
      <c r="L47" s="1126"/>
      <c r="M47" s="1127"/>
      <c r="N47" s="1126"/>
      <c r="O47" s="1126"/>
      <c r="P47" s="1126"/>
      <c r="Q47" s="1127"/>
      <c r="R47" s="1126"/>
      <c r="S47" s="1126"/>
      <c r="T47" s="1126"/>
      <c r="U47" s="1127"/>
      <c r="V47" s="1126"/>
      <c r="W47" s="1126"/>
      <c r="X47" s="1126"/>
      <c r="Y47" s="1127"/>
      <c r="Z47" s="1126"/>
      <c r="AA47" s="1126"/>
      <c r="AB47" s="1126"/>
      <c r="AC47" s="1127"/>
      <c r="AD47" s="1126"/>
      <c r="AE47" s="1126"/>
      <c r="AF47" s="1126"/>
      <c r="AG47" s="1127"/>
      <c r="AH47" s="1126"/>
      <c r="AI47" s="1126"/>
      <c r="AJ47" s="1126"/>
      <c r="AK47" s="1127"/>
      <c r="AL47" s="1126"/>
      <c r="AM47" s="1126"/>
      <c r="AN47" s="1126"/>
      <c r="AO47" s="1127"/>
      <c r="AP47" s="1126"/>
      <c r="AQ47" s="1126"/>
      <c r="AR47" s="1126"/>
      <c r="AS47" s="1127"/>
      <c r="AT47" s="1126"/>
      <c r="AU47" s="1126"/>
      <c r="AV47" s="1126"/>
      <c r="AW47" s="1127"/>
      <c r="AX47" s="1126"/>
      <c r="AY47" s="1126"/>
      <c r="AZ47" s="1126"/>
      <c r="BA47" s="1127"/>
    </row>
    <row r="48" spans="1:53" s="39" customFormat="1">
      <c r="A48" s="1131" t="s">
        <v>1288</v>
      </c>
      <c r="B48" s="450">
        <f>F48+J48+N48+R48+V48+Z48+AD48+AH48+AL48+AP48+AT48+AX48</f>
        <v>0</v>
      </c>
      <c r="C48" s="450">
        <f t="shared" ref="C48:E48" si="154">G48+K48+O48+S48+W48+AA48+AE48+AI48+AM48+AQ48+AU48+AY48</f>
        <v>0</v>
      </c>
      <c r="D48" s="450">
        <f t="shared" si="154"/>
        <v>3</v>
      </c>
      <c r="E48" s="450">
        <f t="shared" si="154"/>
        <v>5905</v>
      </c>
      <c r="F48" s="491">
        <v>0</v>
      </c>
      <c r="G48" s="491">
        <v>0</v>
      </c>
      <c r="H48" s="491">
        <v>0</v>
      </c>
      <c r="I48" s="491">
        <v>0</v>
      </c>
      <c r="J48" s="491">
        <v>0</v>
      </c>
      <c r="K48" s="491">
        <v>0</v>
      </c>
      <c r="L48" s="491">
        <v>1</v>
      </c>
      <c r="M48" s="491">
        <v>3200</v>
      </c>
      <c r="N48" s="491">
        <v>0</v>
      </c>
      <c r="O48" s="491">
        <v>0</v>
      </c>
      <c r="P48" s="491">
        <v>0</v>
      </c>
      <c r="Q48" s="491">
        <v>0</v>
      </c>
      <c r="R48" s="491">
        <v>0</v>
      </c>
      <c r="S48" s="491">
        <v>0</v>
      </c>
      <c r="T48" s="491">
        <v>0</v>
      </c>
      <c r="U48" s="491">
        <v>0</v>
      </c>
      <c r="V48" s="491">
        <v>0</v>
      </c>
      <c r="W48" s="491">
        <v>0</v>
      </c>
      <c r="X48" s="491">
        <v>2</v>
      </c>
      <c r="Y48" s="491">
        <v>2705</v>
      </c>
      <c r="Z48" s="491">
        <v>0</v>
      </c>
      <c r="AA48" s="491">
        <v>0</v>
      </c>
      <c r="AB48" s="491">
        <v>0</v>
      </c>
      <c r="AC48" s="491">
        <v>0</v>
      </c>
      <c r="AD48" s="491">
        <v>0</v>
      </c>
      <c r="AE48" s="491">
        <v>0</v>
      </c>
      <c r="AF48" s="491">
        <v>0</v>
      </c>
      <c r="AG48" s="491">
        <v>0</v>
      </c>
      <c r="AH48" s="491">
        <v>0</v>
      </c>
      <c r="AI48" s="491">
        <v>0</v>
      </c>
      <c r="AJ48" s="491">
        <v>0</v>
      </c>
      <c r="AK48" s="491">
        <v>0</v>
      </c>
      <c r="AL48" s="491">
        <v>0</v>
      </c>
      <c r="AM48" s="491">
        <v>0</v>
      </c>
      <c r="AN48" s="491">
        <v>0</v>
      </c>
      <c r="AO48" s="491">
        <v>0</v>
      </c>
      <c r="AP48" s="491">
        <v>0</v>
      </c>
      <c r="AQ48" s="491">
        <v>0</v>
      </c>
      <c r="AR48" s="491">
        <v>0</v>
      </c>
      <c r="AS48" s="491">
        <v>0</v>
      </c>
      <c r="AT48" s="491">
        <v>0</v>
      </c>
      <c r="AU48" s="491">
        <v>0</v>
      </c>
      <c r="AV48" s="491">
        <v>0</v>
      </c>
      <c r="AW48" s="491">
        <v>0</v>
      </c>
      <c r="AX48" s="491"/>
      <c r="AY48" s="491"/>
      <c r="AZ48" s="491"/>
      <c r="BA48" s="491"/>
    </row>
    <row r="49" spans="1:53" s="39" customFormat="1">
      <c r="A49" s="1131" t="s">
        <v>1302</v>
      </c>
      <c r="B49" s="450">
        <f t="shared" ref="B49:B50" si="155">F49+J49+N49+R49+V49+Z49+AD49+AH49+AL49+AP49+AT49+AX49</f>
        <v>0</v>
      </c>
      <c r="C49" s="450">
        <f t="shared" ref="C49:C50" si="156">G49+K49+O49+S49+W49+AA49+AE49+AI49+AM49+AQ49+AU49+AY49</f>
        <v>0</v>
      </c>
      <c r="D49" s="450">
        <f t="shared" ref="D49:E50" si="157">H49+L49+P49+T49+X49+AB49+AF49+AJ49+AN49+AR49+AV49+AZ49</f>
        <v>11</v>
      </c>
      <c r="E49" s="450">
        <f t="shared" si="157"/>
        <v>21094.6</v>
      </c>
      <c r="F49" s="491">
        <v>0</v>
      </c>
      <c r="G49" s="491">
        <v>0</v>
      </c>
      <c r="H49" s="1146">
        <v>1</v>
      </c>
      <c r="I49" s="1146">
        <v>3802.59</v>
      </c>
      <c r="J49" s="491">
        <v>0</v>
      </c>
      <c r="K49" s="491">
        <v>0</v>
      </c>
      <c r="L49" s="1146">
        <v>1</v>
      </c>
      <c r="M49" s="1146">
        <v>4262.2</v>
      </c>
      <c r="N49" s="491">
        <v>0</v>
      </c>
      <c r="O49" s="491">
        <v>0</v>
      </c>
      <c r="P49" s="491">
        <v>0</v>
      </c>
      <c r="Q49" s="491">
        <v>0</v>
      </c>
      <c r="R49" s="491">
        <v>0</v>
      </c>
      <c r="S49" s="491">
        <v>0</v>
      </c>
      <c r="T49" s="491">
        <v>0</v>
      </c>
      <c r="U49" s="491">
        <v>0</v>
      </c>
      <c r="V49" s="491">
        <v>0</v>
      </c>
      <c r="W49" s="491">
        <v>0</v>
      </c>
      <c r="X49" s="1146">
        <v>1</v>
      </c>
      <c r="Y49" s="1146">
        <v>2861.95</v>
      </c>
      <c r="Z49" s="491">
        <v>0</v>
      </c>
      <c r="AA49" s="491">
        <v>0</v>
      </c>
      <c r="AB49" s="1146">
        <v>1</v>
      </c>
      <c r="AC49" s="1146">
        <v>403.49953210000001</v>
      </c>
      <c r="AD49" s="491">
        <v>0</v>
      </c>
      <c r="AE49" s="491">
        <v>0</v>
      </c>
      <c r="AF49" s="1146">
        <v>2</v>
      </c>
      <c r="AG49" s="1146">
        <v>3562</v>
      </c>
      <c r="AH49" s="491">
        <v>0</v>
      </c>
      <c r="AI49" s="491">
        <v>0</v>
      </c>
      <c r="AJ49" s="1146">
        <v>1</v>
      </c>
      <c r="AK49" s="1146">
        <v>199.99</v>
      </c>
      <c r="AL49" s="491">
        <v>0</v>
      </c>
      <c r="AM49" s="491">
        <v>0</v>
      </c>
      <c r="AN49" s="1146">
        <v>1</v>
      </c>
      <c r="AO49" s="1146">
        <v>669.20539259999998</v>
      </c>
      <c r="AP49" s="491">
        <v>0</v>
      </c>
      <c r="AQ49" s="491">
        <v>0</v>
      </c>
      <c r="AR49" s="1146">
        <v>2</v>
      </c>
      <c r="AS49" s="1146">
        <v>4453.3650752999984</v>
      </c>
      <c r="AT49" s="491">
        <v>0</v>
      </c>
      <c r="AU49" s="491">
        <v>0</v>
      </c>
      <c r="AV49" s="491">
        <v>1</v>
      </c>
      <c r="AW49" s="491">
        <v>879.79999999999927</v>
      </c>
      <c r="AX49" s="491"/>
      <c r="AY49" s="491"/>
      <c r="AZ49" s="491"/>
      <c r="BA49" s="491"/>
    </row>
    <row r="50" spans="1:53" s="39" customFormat="1">
      <c r="A50" s="1149" t="s">
        <v>1306</v>
      </c>
      <c r="B50" s="1155">
        <f t="shared" si="155"/>
        <v>0</v>
      </c>
      <c r="C50" s="1155">
        <f t="shared" si="156"/>
        <v>0</v>
      </c>
      <c r="D50" s="1155">
        <f t="shared" si="157"/>
        <v>14</v>
      </c>
      <c r="E50" s="1155">
        <f t="shared" ref="E50" si="158">I50+M50+Q50+U50+Y50+AC50+AG50+AK50+AO50+AS50+AW50+BA50</f>
        <v>26999.600000000002</v>
      </c>
      <c r="F50" s="1154">
        <f>SUM(F48:F49)</f>
        <v>0</v>
      </c>
      <c r="G50" s="1154">
        <f t="shared" ref="G50:AU50" si="159">SUM(G48:G49)</f>
        <v>0</v>
      </c>
      <c r="H50" s="1154">
        <f t="shared" si="159"/>
        <v>1</v>
      </c>
      <c r="I50" s="1154">
        <f t="shared" si="159"/>
        <v>3802.59</v>
      </c>
      <c r="J50" s="1154">
        <f t="shared" si="159"/>
        <v>0</v>
      </c>
      <c r="K50" s="1154">
        <f t="shared" si="159"/>
        <v>0</v>
      </c>
      <c r="L50" s="1154">
        <f t="shared" si="159"/>
        <v>2</v>
      </c>
      <c r="M50" s="1154">
        <f t="shared" si="159"/>
        <v>7462.2</v>
      </c>
      <c r="N50" s="1154">
        <f t="shared" si="159"/>
        <v>0</v>
      </c>
      <c r="O50" s="1154">
        <f t="shared" si="159"/>
        <v>0</v>
      </c>
      <c r="P50" s="1154">
        <f t="shared" si="159"/>
        <v>0</v>
      </c>
      <c r="Q50" s="1154">
        <f t="shared" si="159"/>
        <v>0</v>
      </c>
      <c r="R50" s="1154">
        <f t="shared" si="159"/>
        <v>0</v>
      </c>
      <c r="S50" s="1154">
        <f t="shared" si="159"/>
        <v>0</v>
      </c>
      <c r="T50" s="1154">
        <f t="shared" si="159"/>
        <v>0</v>
      </c>
      <c r="U50" s="1154">
        <f t="shared" si="159"/>
        <v>0</v>
      </c>
      <c r="V50" s="1154">
        <f t="shared" si="159"/>
        <v>0</v>
      </c>
      <c r="W50" s="1154">
        <f t="shared" si="159"/>
        <v>0</v>
      </c>
      <c r="X50" s="1154">
        <f t="shared" si="159"/>
        <v>3</v>
      </c>
      <c r="Y50" s="1154">
        <f t="shared" si="159"/>
        <v>5566.95</v>
      </c>
      <c r="Z50" s="1154">
        <f t="shared" si="159"/>
        <v>0</v>
      </c>
      <c r="AA50" s="1154">
        <f t="shared" si="159"/>
        <v>0</v>
      </c>
      <c r="AB50" s="1154">
        <f t="shared" si="159"/>
        <v>1</v>
      </c>
      <c r="AC50" s="1154">
        <f t="shared" si="159"/>
        <v>403.49953210000001</v>
      </c>
      <c r="AD50" s="1154">
        <f t="shared" si="159"/>
        <v>0</v>
      </c>
      <c r="AE50" s="1154">
        <f t="shared" si="159"/>
        <v>0</v>
      </c>
      <c r="AF50" s="1154">
        <f t="shared" si="159"/>
        <v>2</v>
      </c>
      <c r="AG50" s="1154">
        <f t="shared" si="159"/>
        <v>3562</v>
      </c>
      <c r="AH50" s="1154">
        <f t="shared" si="159"/>
        <v>0</v>
      </c>
      <c r="AI50" s="1154">
        <f t="shared" si="159"/>
        <v>0</v>
      </c>
      <c r="AJ50" s="1154">
        <f t="shared" si="159"/>
        <v>1</v>
      </c>
      <c r="AK50" s="1154">
        <f t="shared" si="159"/>
        <v>199.99</v>
      </c>
      <c r="AL50" s="1154">
        <f t="shared" si="159"/>
        <v>0</v>
      </c>
      <c r="AM50" s="1154">
        <f t="shared" si="159"/>
        <v>0</v>
      </c>
      <c r="AN50" s="1154">
        <f t="shared" si="159"/>
        <v>1</v>
      </c>
      <c r="AO50" s="1154">
        <f t="shared" si="159"/>
        <v>669.20539259999998</v>
      </c>
      <c r="AP50" s="1154">
        <f t="shared" si="159"/>
        <v>0</v>
      </c>
      <c r="AQ50" s="1154">
        <f t="shared" si="159"/>
        <v>0</v>
      </c>
      <c r="AR50" s="1154">
        <f t="shared" si="159"/>
        <v>2</v>
      </c>
      <c r="AS50" s="1154">
        <f t="shared" si="159"/>
        <v>4453.3650752999984</v>
      </c>
      <c r="AT50" s="1154">
        <f t="shared" si="159"/>
        <v>0</v>
      </c>
      <c r="AU50" s="1154">
        <f t="shared" si="159"/>
        <v>0</v>
      </c>
      <c r="AV50" s="1154">
        <f t="shared" ref="AV50" si="160">SUM(AV48:AV49)</f>
        <v>1</v>
      </c>
      <c r="AW50" s="1154">
        <f t="shared" ref="AW50" si="161">SUM(AW48:AW49)</f>
        <v>879.79999999999927</v>
      </c>
      <c r="AX50" s="1154"/>
      <c r="AY50" s="1154"/>
      <c r="AZ50" s="1154"/>
      <c r="BA50" s="1154"/>
    </row>
    <row r="51" spans="1:53">
      <c r="A51" s="1536"/>
      <c r="B51" s="1534"/>
      <c r="C51" s="1534"/>
      <c r="D51" s="35"/>
      <c r="E51" s="35"/>
      <c r="F51" s="75"/>
      <c r="G51" s="75"/>
      <c r="H51" s="75"/>
      <c r="I51" s="75"/>
      <c r="J51" s="75"/>
      <c r="K51" s="75"/>
    </row>
    <row r="52" spans="1:53">
      <c r="A52" s="1534"/>
      <c r="B52" s="1534"/>
      <c r="C52" s="1534"/>
      <c r="D52" s="1534"/>
      <c r="E52" s="1534"/>
      <c r="F52" s="1534"/>
      <c r="G52" s="1534"/>
      <c r="H52" s="1534"/>
      <c r="I52" s="1534"/>
      <c r="J52" s="75"/>
      <c r="K52" s="75"/>
      <c r="AU52" s="1190"/>
    </row>
    <row r="53" spans="1:53">
      <c r="A53" s="1534"/>
      <c r="B53" s="1534"/>
      <c r="C53" s="1534"/>
      <c r="D53" s="1534"/>
      <c r="E53" s="1534"/>
      <c r="F53" s="1534"/>
      <c r="G53" s="1534"/>
      <c r="H53" s="1534"/>
      <c r="I53" s="1534"/>
      <c r="J53" s="75"/>
      <c r="K53" s="75"/>
    </row>
    <row r="54" spans="1:53">
      <c r="A54" s="1534" t="s">
        <v>1303</v>
      </c>
      <c r="B54" s="1534"/>
      <c r="C54" s="1534"/>
      <c r="D54" s="1534"/>
      <c r="E54" s="1534"/>
      <c r="F54" s="1534"/>
      <c r="G54" s="1534"/>
      <c r="H54" s="1534"/>
      <c r="I54" s="1534"/>
      <c r="J54" s="75"/>
      <c r="K54" s="75"/>
    </row>
    <row r="55" spans="1:53">
      <c r="A55" s="1534" t="s">
        <v>142</v>
      </c>
      <c r="B55" s="1534"/>
      <c r="C55" s="1534"/>
      <c r="D55" s="1534"/>
      <c r="E55" s="1534"/>
      <c r="F55" s="1534"/>
      <c r="G55" s="1534"/>
      <c r="H55" s="1534"/>
      <c r="I55" s="1534"/>
      <c r="J55" s="75"/>
      <c r="K55" s="75"/>
    </row>
    <row r="56" spans="1:53">
      <c r="A56" s="1535" t="s">
        <v>1304</v>
      </c>
      <c r="B56" s="1535"/>
      <c r="C56" s="1535"/>
      <c r="D56" s="1535"/>
      <c r="E56" s="1535"/>
      <c r="F56" s="1535"/>
      <c r="G56" s="1535"/>
      <c r="H56" s="1535"/>
      <c r="I56" s="1535"/>
      <c r="J56" s="75"/>
      <c r="K56" s="75"/>
    </row>
    <row r="57" spans="1:53">
      <c r="A57" s="458" t="s">
        <v>1305</v>
      </c>
      <c r="B57" s="458"/>
      <c r="C57" s="458"/>
      <c r="D57" s="458"/>
      <c r="E57" s="458"/>
      <c r="F57" s="458"/>
      <c r="G57" s="458"/>
      <c r="H57" s="458"/>
      <c r="I57" s="458"/>
      <c r="J57" s="458"/>
      <c r="K57" s="458"/>
    </row>
    <row r="58" spans="1:53">
      <c r="A58" s="512" t="s">
        <v>1206</v>
      </c>
      <c r="B58" s="512"/>
      <c r="C58" s="512"/>
      <c r="D58" s="512"/>
      <c r="E58" s="512"/>
      <c r="F58" s="512"/>
      <c r="G58" s="512"/>
      <c r="H58" s="512"/>
      <c r="I58" s="512"/>
      <c r="J58" s="512"/>
      <c r="K58" s="512"/>
    </row>
    <row r="59" spans="1:53">
      <c r="A59" s="512"/>
      <c r="B59" s="512"/>
      <c r="C59" s="512"/>
      <c r="D59" s="512"/>
      <c r="E59" s="512"/>
      <c r="F59" s="512"/>
      <c r="G59" s="512"/>
      <c r="H59" s="512"/>
      <c r="I59" s="512"/>
      <c r="J59" s="512"/>
      <c r="K59" s="512"/>
    </row>
    <row r="60" spans="1:53">
      <c r="A60" s="75"/>
      <c r="B60" s="75"/>
      <c r="C60" s="75"/>
      <c r="D60" s="75"/>
      <c r="E60" s="75"/>
      <c r="F60" s="75"/>
      <c r="G60" s="75"/>
      <c r="H60" s="75"/>
      <c r="I60" s="75"/>
      <c r="J60" s="75"/>
      <c r="K60" s="75"/>
    </row>
    <row r="66" spans="12:22">
      <c r="M66" s="80"/>
      <c r="N66" s="80"/>
      <c r="O66" s="80"/>
      <c r="P66" s="80"/>
      <c r="Q66" s="80"/>
      <c r="R66" s="81"/>
      <c r="T66" s="81"/>
      <c r="V66" s="81"/>
    </row>
    <row r="67" spans="12:22">
      <c r="L67" s="80"/>
      <c r="M67" s="80"/>
      <c r="N67" s="80"/>
      <c r="O67" s="80"/>
      <c r="P67" s="80"/>
      <c r="Q67" s="80"/>
      <c r="R67" s="81"/>
      <c r="T67" s="81"/>
      <c r="V67" s="81"/>
    </row>
    <row r="68" spans="12:22">
      <c r="M68" s="80"/>
      <c r="N68" s="80"/>
      <c r="O68" s="80"/>
      <c r="P68" s="80"/>
      <c r="Q68" s="80"/>
      <c r="R68" s="81"/>
      <c r="T68" s="81"/>
      <c r="V68" s="81"/>
    </row>
    <row r="69" spans="12:22">
      <c r="M69" s="80"/>
      <c r="N69" s="80"/>
      <c r="O69" s="80"/>
      <c r="P69" s="80"/>
      <c r="Q69" s="80"/>
      <c r="R69" s="81"/>
      <c r="T69" s="81"/>
      <c r="V69" s="81"/>
    </row>
    <row r="70" spans="12:22">
      <c r="M70" s="80"/>
      <c r="N70" s="80"/>
      <c r="O70" s="80"/>
      <c r="P70" s="80"/>
      <c r="Q70" s="80"/>
      <c r="R70" s="81"/>
      <c r="T70" s="81"/>
      <c r="V70" s="81"/>
    </row>
    <row r="71" spans="12:22">
      <c r="M71" s="80"/>
      <c r="N71" s="80"/>
      <c r="O71" s="80"/>
      <c r="P71" s="80"/>
      <c r="Q71" s="80"/>
      <c r="R71" s="81"/>
      <c r="T71" s="81"/>
      <c r="V71" s="81"/>
    </row>
    <row r="72" spans="12:22">
      <c r="M72" s="80"/>
      <c r="N72" s="80"/>
      <c r="O72" s="80"/>
      <c r="P72" s="80"/>
      <c r="Q72" s="80"/>
      <c r="R72" s="81"/>
      <c r="T72" s="81"/>
      <c r="V72" s="81"/>
    </row>
    <row r="73" spans="12:22">
      <c r="M73" s="80"/>
      <c r="N73" s="80"/>
      <c r="O73" s="80"/>
      <c r="P73" s="80"/>
      <c r="Q73" s="80"/>
      <c r="R73" s="81"/>
      <c r="T73" s="81"/>
      <c r="V73" s="81"/>
    </row>
    <row r="74" spans="12:22">
      <c r="M74" s="80"/>
      <c r="N74" s="80"/>
      <c r="O74" s="80"/>
      <c r="P74" s="80"/>
      <c r="Q74" s="80"/>
      <c r="R74" s="81"/>
      <c r="T74" s="81"/>
      <c r="V74" s="81"/>
    </row>
    <row r="75" spans="12:22">
      <c r="M75" s="80"/>
      <c r="N75" s="80"/>
      <c r="O75" s="80"/>
      <c r="P75" s="80"/>
      <c r="Q75" s="80"/>
      <c r="R75" s="81"/>
      <c r="T75" s="81"/>
      <c r="V75" s="81"/>
    </row>
    <row r="76" spans="12:22">
      <c r="M76" s="80"/>
      <c r="N76" s="80"/>
      <c r="O76" s="80"/>
      <c r="P76" s="80"/>
      <c r="Q76" s="80"/>
      <c r="R76" s="81"/>
      <c r="T76" s="81"/>
      <c r="V76" s="81"/>
    </row>
    <row r="77" spans="12:22">
      <c r="M77" s="80"/>
      <c r="N77" s="80"/>
      <c r="O77" s="80"/>
      <c r="P77" s="80"/>
      <c r="Q77" s="80"/>
      <c r="R77" s="81"/>
      <c r="T77" s="81"/>
      <c r="V77" s="81"/>
    </row>
    <row r="78" spans="12:22">
      <c r="M78" s="80"/>
      <c r="N78" s="80"/>
      <c r="O78" s="80"/>
      <c r="P78" s="80"/>
      <c r="Q78" s="80"/>
      <c r="R78" s="81"/>
      <c r="T78" s="81"/>
      <c r="V78" s="81"/>
    </row>
    <row r="79" spans="12:22">
      <c r="M79" s="80"/>
      <c r="N79" s="80"/>
      <c r="O79" s="80"/>
      <c r="P79" s="80"/>
      <c r="Q79" s="80"/>
      <c r="R79" s="81"/>
      <c r="T79" s="81"/>
      <c r="V79" s="81"/>
    </row>
    <row r="80" spans="12:22">
      <c r="M80" s="80"/>
      <c r="N80" s="80"/>
      <c r="O80" s="80"/>
      <c r="P80" s="80"/>
      <c r="Q80" s="80"/>
      <c r="R80" s="81"/>
      <c r="T80" s="81"/>
      <c r="V80" s="81"/>
    </row>
    <row r="81" spans="1:22">
      <c r="M81" s="80"/>
      <c r="N81" s="80"/>
      <c r="O81" s="80"/>
      <c r="P81" s="80"/>
      <c r="Q81" s="80"/>
      <c r="R81" s="81"/>
      <c r="T81" s="81"/>
      <c r="V81" s="81"/>
    </row>
    <row r="82" spans="1:22">
      <c r="N82" s="80"/>
      <c r="O82" s="80"/>
      <c r="P82" s="80"/>
      <c r="Q82" s="80"/>
      <c r="R82" s="81"/>
      <c r="T82" s="81"/>
      <c r="V82" s="81"/>
    </row>
    <row r="83" spans="1:22">
      <c r="N83" s="80"/>
      <c r="O83" s="80"/>
      <c r="P83" s="80"/>
      <c r="Q83" s="80"/>
      <c r="R83" s="81"/>
      <c r="T83" s="81"/>
      <c r="V83" s="81"/>
    </row>
    <row r="84" spans="1:22">
      <c r="N84" s="80"/>
      <c r="O84" s="80"/>
      <c r="P84" s="80"/>
      <c r="Q84" s="80"/>
      <c r="R84" s="81"/>
      <c r="T84" s="81"/>
      <c r="V84" s="81"/>
    </row>
    <row r="85" spans="1:22">
      <c r="N85" s="80"/>
      <c r="O85" s="80"/>
      <c r="P85" s="80"/>
      <c r="Q85" s="80"/>
      <c r="R85" s="81"/>
      <c r="T85" s="81"/>
      <c r="V85" s="81"/>
    </row>
    <row r="86" spans="1:22" ht="15.75">
      <c r="A86" s="86"/>
      <c r="B86" s="87"/>
      <c r="C86" s="87"/>
      <c r="D86" s="88"/>
      <c r="E86" s="89"/>
      <c r="G86" s="89"/>
      <c r="H86" s="89"/>
      <c r="I86" s="89"/>
      <c r="N86" s="80"/>
      <c r="O86" s="80"/>
      <c r="P86" s="80"/>
      <c r="Q86" s="80"/>
      <c r="R86" s="81"/>
      <c r="T86" s="81"/>
      <c r="V86" s="81"/>
    </row>
    <row r="87" spans="1:22">
      <c r="A87" s="90"/>
      <c r="B87" s="91"/>
      <c r="C87" s="91"/>
      <c r="D87" s="313"/>
      <c r="E87" s="313"/>
      <c r="G87" s="92"/>
      <c r="H87" s="92"/>
      <c r="I87" s="92"/>
    </row>
    <row r="88" spans="1:22">
      <c r="A88" s="90"/>
      <c r="B88" s="91"/>
      <c r="C88" s="91"/>
      <c r="D88" s="91"/>
      <c r="E88" s="91"/>
      <c r="G88" s="91"/>
      <c r="H88" s="91"/>
      <c r="I88" s="91"/>
    </row>
    <row r="89" spans="1:22">
      <c r="A89" s="90"/>
      <c r="B89" s="91"/>
      <c r="C89" s="91"/>
      <c r="D89" s="91"/>
      <c r="E89" s="91"/>
      <c r="G89" s="91"/>
      <c r="H89" s="91"/>
      <c r="I89" s="91"/>
      <c r="J89" s="93"/>
      <c r="K89" s="94"/>
    </row>
    <row r="93" spans="1:22">
      <c r="L93" s="80"/>
      <c r="M93" s="80"/>
    </row>
    <row r="96" spans="1:22">
      <c r="B96" s="80"/>
      <c r="C96" s="80"/>
      <c r="D96" s="80"/>
      <c r="E96" s="80"/>
      <c r="F96" s="80"/>
      <c r="G96" s="80"/>
      <c r="H96" s="80"/>
      <c r="I96" s="80"/>
      <c r="J96" s="80"/>
      <c r="K96" s="80"/>
    </row>
    <row r="97" spans="2:11">
      <c r="B97" s="80"/>
      <c r="C97" s="80"/>
      <c r="D97" s="80"/>
      <c r="E97" s="80"/>
      <c r="F97" s="80"/>
      <c r="G97" s="80"/>
      <c r="H97" s="80"/>
      <c r="I97" s="80"/>
      <c r="J97" s="80"/>
      <c r="K97" s="80"/>
    </row>
    <row r="103" spans="2:11">
      <c r="J103" s="95"/>
    </row>
  </sheetData>
  <mergeCells count="47">
    <mergeCell ref="AX2:BA2"/>
    <mergeCell ref="AX3:AY3"/>
    <mergeCell ref="AZ3:BA3"/>
    <mergeCell ref="F2:I2"/>
    <mergeCell ref="AP2:AS2"/>
    <mergeCell ref="AP3:AQ3"/>
    <mergeCell ref="AR3:AS3"/>
    <mergeCell ref="AT2:AW2"/>
    <mergeCell ref="AT3:AU3"/>
    <mergeCell ref="AV3:AW3"/>
    <mergeCell ref="AH2:AK2"/>
    <mergeCell ref="AH3:AI3"/>
    <mergeCell ref="AJ3:AK3"/>
    <mergeCell ref="AL2:AO2"/>
    <mergeCell ref="AL3:AM3"/>
    <mergeCell ref="AN3:AO3"/>
    <mergeCell ref="Z2:AC2"/>
    <mergeCell ref="Z3:AA3"/>
    <mergeCell ref="AB3:AC3"/>
    <mergeCell ref="AD2:AG2"/>
    <mergeCell ref="AD3:AE3"/>
    <mergeCell ref="AF3:AG3"/>
    <mergeCell ref="R2:U2"/>
    <mergeCell ref="R3:S3"/>
    <mergeCell ref="T3:U3"/>
    <mergeCell ref="V2:Y2"/>
    <mergeCell ref="V3:W3"/>
    <mergeCell ref="X3:Y3"/>
    <mergeCell ref="J2:M2"/>
    <mergeCell ref="J3:K3"/>
    <mergeCell ref="L3:M3"/>
    <mergeCell ref="N2:Q2"/>
    <mergeCell ref="N3:O3"/>
    <mergeCell ref="P3:Q3"/>
    <mergeCell ref="A51:C51"/>
    <mergeCell ref="A2:A4"/>
    <mergeCell ref="B2:E2"/>
    <mergeCell ref="B3:C3"/>
    <mergeCell ref="D3:E3"/>
    <mergeCell ref="F3:G3"/>
    <mergeCell ref="H3:I3"/>
    <mergeCell ref="A1:E1"/>
    <mergeCell ref="A52:I52"/>
    <mergeCell ref="A55:I55"/>
    <mergeCell ref="A53:I53"/>
    <mergeCell ref="A54:I54"/>
    <mergeCell ref="A56:I56"/>
  </mergeCells>
  <printOptions horizontalCentered="1"/>
  <pageMargins left="0.7" right="0.7" top="0.75" bottom="0.75" header="0.3" footer="0.3"/>
  <pageSetup paperSize="9" scale="83"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workbookViewId="0">
      <selection sqref="A1:J1"/>
    </sheetView>
  </sheetViews>
  <sheetFormatPr defaultColWidth="9.140625" defaultRowHeight="15"/>
  <cols>
    <col min="1" max="1" width="14.42578125" style="474" bestFit="1" customWidth="1"/>
    <col min="2" max="3" width="14.85546875" style="474" bestFit="1" customWidth="1"/>
    <col min="4" max="4" width="13.7109375" style="474" bestFit="1" customWidth="1"/>
    <col min="5" max="6" width="14.85546875" style="474" bestFit="1" customWidth="1"/>
    <col min="7" max="7" width="13.7109375" style="474" bestFit="1" customWidth="1"/>
    <col min="8" max="9" width="12.85546875" style="474" bestFit="1" customWidth="1"/>
    <col min="10" max="10" width="16.140625" style="474" bestFit="1" customWidth="1"/>
    <col min="11" max="11" width="4.5703125" style="474" bestFit="1" customWidth="1"/>
    <col min="12" max="16384" width="9.140625" style="474"/>
  </cols>
  <sheetData>
    <row r="1" spans="1:18" ht="15" customHeight="1">
      <c r="A1" s="1761" t="s">
        <v>1273</v>
      </c>
      <c r="B1" s="1762"/>
      <c r="C1" s="1762"/>
      <c r="D1" s="1762"/>
      <c r="E1" s="1762"/>
      <c r="F1" s="1762"/>
      <c r="G1" s="1762"/>
      <c r="H1" s="1762"/>
      <c r="I1" s="1762"/>
      <c r="J1" s="1763"/>
    </row>
    <row r="2" spans="1:18" s="479" customFormat="1">
      <c r="A2" s="1765" t="s">
        <v>119</v>
      </c>
      <c r="B2" s="1766" t="s">
        <v>674</v>
      </c>
      <c r="C2" s="1766"/>
      <c r="D2" s="1766"/>
      <c r="E2" s="1766" t="s">
        <v>146</v>
      </c>
      <c r="F2" s="1766"/>
      <c r="G2" s="1766"/>
      <c r="H2" s="1766" t="s">
        <v>98</v>
      </c>
      <c r="I2" s="1766"/>
      <c r="J2" s="1766"/>
      <c r="K2" s="474"/>
      <c r="L2" s="474"/>
      <c r="M2" s="474"/>
      <c r="N2" s="474"/>
      <c r="O2" s="474"/>
      <c r="P2" s="474"/>
      <c r="Q2" s="474"/>
      <c r="R2" s="474"/>
    </row>
    <row r="3" spans="1:18" s="479" customFormat="1" ht="45">
      <c r="A3" s="1765"/>
      <c r="B3" s="1056" t="s">
        <v>1139</v>
      </c>
      <c r="C3" s="1056" t="s">
        <v>1140</v>
      </c>
      <c r="D3" s="1056" t="s">
        <v>1141</v>
      </c>
      <c r="E3" s="1056" t="s">
        <v>1139</v>
      </c>
      <c r="F3" s="1056" t="s">
        <v>1140</v>
      </c>
      <c r="G3" s="1056" t="s">
        <v>1141</v>
      </c>
      <c r="H3" s="1056" t="s">
        <v>1139</v>
      </c>
      <c r="I3" s="1056" t="s">
        <v>1140</v>
      </c>
      <c r="J3" s="1056" t="s">
        <v>1141</v>
      </c>
      <c r="K3" s="474"/>
      <c r="L3" s="474"/>
      <c r="M3" s="474"/>
      <c r="N3" s="474"/>
      <c r="O3" s="474"/>
      <c r="P3" s="474"/>
      <c r="Q3" s="474"/>
      <c r="R3" s="474"/>
    </row>
    <row r="4" spans="1:18" s="480" customFormat="1">
      <c r="A4" s="1057" t="s">
        <v>73</v>
      </c>
      <c r="B4" s="1058">
        <v>1248991.0899999999</v>
      </c>
      <c r="C4" s="1058">
        <v>1066936.5499999998</v>
      </c>
      <c r="D4" s="1058">
        <f>B4-C4</f>
        <v>182054.54000000004</v>
      </c>
      <c r="E4" s="1058">
        <v>1582997.0100000002</v>
      </c>
      <c r="F4" s="1058">
        <v>1640885.9999999998</v>
      </c>
      <c r="G4" s="1058">
        <f>E4-F4</f>
        <v>-57888.989999999525</v>
      </c>
      <c r="H4" s="1058">
        <v>2831988.0999999996</v>
      </c>
      <c r="I4" s="1058">
        <v>2707822.5499999993</v>
      </c>
      <c r="J4" s="1058">
        <f>H4-I4</f>
        <v>124165.55000000028</v>
      </c>
      <c r="K4" s="474"/>
      <c r="L4" s="474"/>
      <c r="M4" s="474"/>
      <c r="N4" s="474"/>
      <c r="O4" s="474"/>
      <c r="P4" s="474"/>
      <c r="Q4" s="474"/>
      <c r="R4" s="474"/>
    </row>
    <row r="5" spans="1:18" s="480" customFormat="1">
      <c r="A5" s="1101" t="s">
        <v>1142</v>
      </c>
      <c r="B5" s="1102">
        <f>SUM(B6:B17)</f>
        <v>1487346.8399999999</v>
      </c>
      <c r="C5" s="1102">
        <f t="shared" ref="C5:I5" si="0">SUM(C6:C17)</f>
        <v>1330848.1199999999</v>
      </c>
      <c r="D5" s="1102">
        <f>B5-C5</f>
        <v>156498.71999999997</v>
      </c>
      <c r="E5" s="1102">
        <f t="shared" si="0"/>
        <v>1690846.2</v>
      </c>
      <c r="F5" s="1102">
        <f t="shared" si="0"/>
        <v>1834746.07</v>
      </c>
      <c r="G5" s="1102">
        <f t="shared" ref="G5:G15" si="1">E5-F5</f>
        <v>-143899.87000000011</v>
      </c>
      <c r="H5" s="1102">
        <f t="shared" si="0"/>
        <v>3178193.04</v>
      </c>
      <c r="I5" s="1102">
        <f t="shared" si="0"/>
        <v>3165594.1899999995</v>
      </c>
      <c r="J5" s="1102">
        <f t="shared" ref="J5:J14" si="2">H5-I5</f>
        <v>12598.850000000559</v>
      </c>
      <c r="K5" s="481"/>
      <c r="L5" s="481"/>
      <c r="M5" s="481"/>
      <c r="N5" s="481"/>
      <c r="O5" s="481"/>
      <c r="P5" s="481"/>
      <c r="Q5" s="481"/>
      <c r="R5" s="481"/>
    </row>
    <row r="6" spans="1:18" s="479" customFormat="1">
      <c r="A6" s="333" t="s">
        <v>128</v>
      </c>
      <c r="B6" s="1059">
        <v>80247.92</v>
      </c>
      <c r="C6" s="1060">
        <v>84780.51</v>
      </c>
      <c r="D6" s="1059">
        <f>B6-C6</f>
        <v>-4532.5899999999965</v>
      </c>
      <c r="E6" s="1061">
        <v>121660.18</v>
      </c>
      <c r="F6" s="1059">
        <v>112359.5</v>
      </c>
      <c r="G6" s="1059">
        <f t="shared" si="1"/>
        <v>9300.679999999993</v>
      </c>
      <c r="H6" s="1059">
        <f t="shared" ref="H6:I12" si="3">B6+E6</f>
        <v>201908.09999999998</v>
      </c>
      <c r="I6" s="1059">
        <f t="shared" si="3"/>
        <v>197140.01</v>
      </c>
      <c r="J6" s="1059">
        <f t="shared" si="2"/>
        <v>4768.0899999999674</v>
      </c>
      <c r="K6" s="474"/>
      <c r="L6" s="474"/>
      <c r="M6" s="474"/>
      <c r="N6" s="474"/>
      <c r="O6" s="474"/>
      <c r="P6" s="474"/>
      <c r="Q6" s="474"/>
      <c r="R6" s="474"/>
    </row>
    <row r="7" spans="1:18" s="479" customFormat="1">
      <c r="A7" s="333" t="s">
        <v>129</v>
      </c>
      <c r="B7" s="1059">
        <v>100303.37</v>
      </c>
      <c r="C7" s="1060">
        <v>97856.86</v>
      </c>
      <c r="D7" s="1059">
        <f>B7-C7</f>
        <v>2446.5099999999948</v>
      </c>
      <c r="E7" s="1061">
        <v>155537.95000000001</v>
      </c>
      <c r="F7" s="1059">
        <v>160344.10999999999</v>
      </c>
      <c r="G7" s="1059">
        <f t="shared" si="1"/>
        <v>-4806.1599999999744</v>
      </c>
      <c r="H7" s="1059">
        <f t="shared" si="3"/>
        <v>255841.32</v>
      </c>
      <c r="I7" s="1059">
        <f t="shared" si="3"/>
        <v>258200.96999999997</v>
      </c>
      <c r="J7" s="1059">
        <f t="shared" si="2"/>
        <v>-2359.6499999999651</v>
      </c>
      <c r="K7" s="474"/>
      <c r="L7" s="474"/>
      <c r="M7" s="474"/>
      <c r="N7" s="474"/>
      <c r="O7" s="474"/>
      <c r="P7" s="474"/>
      <c r="Q7" s="474"/>
      <c r="R7" s="474"/>
    </row>
    <row r="8" spans="1:18" s="479" customFormat="1">
      <c r="A8" s="333" t="s">
        <v>211</v>
      </c>
      <c r="B8" s="1062">
        <v>109374.51</v>
      </c>
      <c r="C8" s="1063">
        <v>103710.48</v>
      </c>
      <c r="D8" s="1059">
        <f t="shared" ref="D8:D15" si="4">B8-C8</f>
        <v>5664.0299999999988</v>
      </c>
      <c r="E8" s="1064">
        <v>164816.95999999999</v>
      </c>
      <c r="F8" s="1062">
        <v>156191.88</v>
      </c>
      <c r="G8" s="1059">
        <f t="shared" si="1"/>
        <v>8625.0799999999872</v>
      </c>
      <c r="H8" s="1062">
        <f t="shared" si="3"/>
        <v>274191.46999999997</v>
      </c>
      <c r="I8" s="1062">
        <f t="shared" si="3"/>
        <v>259902.36</v>
      </c>
      <c r="J8" s="1059">
        <f t="shared" si="2"/>
        <v>14289.109999999986</v>
      </c>
      <c r="K8" s="474"/>
      <c r="L8" s="474"/>
      <c r="M8" s="474"/>
      <c r="N8" s="474"/>
      <c r="O8" s="474"/>
      <c r="P8" s="474"/>
      <c r="Q8" s="474"/>
      <c r="R8" s="474"/>
    </row>
    <row r="9" spans="1:18" s="479" customFormat="1">
      <c r="A9" s="333" t="s">
        <v>212</v>
      </c>
      <c r="B9" s="1065">
        <v>95495.32</v>
      </c>
      <c r="C9" s="1065">
        <v>87787.86</v>
      </c>
      <c r="D9" s="1059">
        <f t="shared" si="4"/>
        <v>7707.4600000000064</v>
      </c>
      <c r="E9" s="1065">
        <v>81903.47</v>
      </c>
      <c r="F9" s="1066">
        <v>78832.25</v>
      </c>
      <c r="G9" s="1059">
        <f t="shared" si="1"/>
        <v>3071.2200000000012</v>
      </c>
      <c r="H9" s="1059">
        <f t="shared" si="3"/>
        <v>177398.79</v>
      </c>
      <c r="I9" s="1059">
        <f t="shared" si="3"/>
        <v>166620.10999999999</v>
      </c>
      <c r="J9" s="1059">
        <f t="shared" si="2"/>
        <v>10778.680000000022</v>
      </c>
      <c r="K9" s="474"/>
      <c r="L9" s="474"/>
      <c r="M9" s="474"/>
      <c r="N9" s="474"/>
      <c r="O9" s="474"/>
      <c r="P9" s="474"/>
      <c r="Q9" s="474"/>
      <c r="R9" s="474"/>
    </row>
    <row r="10" spans="1:18" s="479" customFormat="1">
      <c r="A10" s="333" t="s">
        <v>1185</v>
      </c>
      <c r="B10" s="1065">
        <v>136454.48000000001</v>
      </c>
      <c r="C10" s="1065">
        <v>110953.63</v>
      </c>
      <c r="D10" s="1059">
        <f t="shared" si="4"/>
        <v>25500.850000000006</v>
      </c>
      <c r="E10" s="1065">
        <v>157708.51</v>
      </c>
      <c r="F10" s="1066">
        <v>192190.55</v>
      </c>
      <c r="G10" s="1059">
        <f t="shared" si="1"/>
        <v>-34482.039999999979</v>
      </c>
      <c r="H10" s="1059">
        <f t="shared" si="3"/>
        <v>294162.99</v>
      </c>
      <c r="I10" s="1059">
        <f t="shared" si="3"/>
        <v>303144.18</v>
      </c>
      <c r="J10" s="1059">
        <f t="shared" si="2"/>
        <v>-8981.1900000000023</v>
      </c>
      <c r="K10" s="474"/>
      <c r="L10" s="474"/>
      <c r="M10" s="474"/>
      <c r="N10" s="474"/>
      <c r="O10" s="474"/>
      <c r="P10" s="474"/>
      <c r="Q10" s="474"/>
      <c r="R10" s="474"/>
    </row>
    <row r="11" spans="1:18" s="479" customFormat="1">
      <c r="A11" s="333" t="s">
        <v>1195</v>
      </c>
      <c r="B11" s="1065">
        <v>145156.1</v>
      </c>
      <c r="C11" s="1065">
        <v>124313.47</v>
      </c>
      <c r="D11" s="1059">
        <f t="shared" si="4"/>
        <v>20842.630000000005</v>
      </c>
      <c r="E11" s="1065">
        <v>153253.64000000001</v>
      </c>
      <c r="F11" s="1066">
        <v>162030.96</v>
      </c>
      <c r="G11" s="1059">
        <f t="shared" si="1"/>
        <v>-8777.3199999999779</v>
      </c>
      <c r="H11" s="1059">
        <f t="shared" si="3"/>
        <v>298409.74</v>
      </c>
      <c r="I11" s="1059">
        <f t="shared" si="3"/>
        <v>286344.43</v>
      </c>
      <c r="J11" s="1059">
        <f t="shared" si="2"/>
        <v>12065.309999999998</v>
      </c>
      <c r="K11" s="474"/>
      <c r="L11" s="474"/>
      <c r="M11" s="474"/>
      <c r="N11" s="474"/>
      <c r="O11" s="474"/>
      <c r="P11" s="474"/>
      <c r="Q11" s="474"/>
      <c r="R11" s="474"/>
    </row>
    <row r="12" spans="1:18" s="479" customFormat="1" ht="15" customHeight="1">
      <c r="A12" s="333" t="s">
        <v>1199</v>
      </c>
      <c r="B12" s="1065">
        <v>109154.74</v>
      </c>
      <c r="C12" s="1065">
        <v>89242.61</v>
      </c>
      <c r="D12" s="1059">
        <f t="shared" si="4"/>
        <v>19912.130000000005</v>
      </c>
      <c r="E12" s="1065">
        <v>137325.71</v>
      </c>
      <c r="F12" s="1066">
        <v>144823.78</v>
      </c>
      <c r="G12" s="1059">
        <f t="shared" si="1"/>
        <v>-7498.070000000007</v>
      </c>
      <c r="H12" s="1059">
        <f t="shared" si="3"/>
        <v>246480.45</v>
      </c>
      <c r="I12" s="1059">
        <f t="shared" si="3"/>
        <v>234066.39</v>
      </c>
      <c r="J12" s="1059">
        <f t="shared" si="2"/>
        <v>12414.059999999998</v>
      </c>
      <c r="K12" s="474"/>
      <c r="L12" s="474"/>
      <c r="M12" s="474"/>
      <c r="N12" s="474"/>
      <c r="O12" s="474"/>
      <c r="P12" s="474"/>
      <c r="Q12" s="474"/>
      <c r="R12" s="474"/>
    </row>
    <row r="13" spans="1:18" s="479" customFormat="1" ht="15" customHeight="1">
      <c r="A13" s="333" t="s">
        <v>1207</v>
      </c>
      <c r="B13" s="1065">
        <v>112154.12</v>
      </c>
      <c r="C13" s="1065">
        <v>94130.11</v>
      </c>
      <c r="D13" s="1059">
        <f t="shared" si="4"/>
        <v>18024.009999999995</v>
      </c>
      <c r="E13" s="1065">
        <v>168157.53</v>
      </c>
      <c r="F13" s="1066">
        <v>195441.04</v>
      </c>
      <c r="G13" s="1059">
        <f t="shared" si="1"/>
        <v>-27283.510000000009</v>
      </c>
      <c r="H13" s="1059">
        <f t="shared" ref="H13:H14" si="5">B13+E13</f>
        <v>280311.65000000002</v>
      </c>
      <c r="I13" s="1059">
        <f t="shared" ref="I13:I14" si="6">C13+F13</f>
        <v>289571.15000000002</v>
      </c>
      <c r="J13" s="1059">
        <f t="shared" si="2"/>
        <v>-9259.5</v>
      </c>
      <c r="K13" s="474"/>
      <c r="L13" s="474"/>
      <c r="M13" s="474"/>
      <c r="N13" s="474"/>
      <c r="O13" s="474"/>
      <c r="P13" s="474"/>
      <c r="Q13" s="474"/>
      <c r="R13" s="474"/>
    </row>
    <row r="14" spans="1:18" s="479" customFormat="1" ht="15" customHeight="1">
      <c r="A14" s="333">
        <v>45261</v>
      </c>
      <c r="B14" s="1067">
        <v>184687.27</v>
      </c>
      <c r="C14" s="1067">
        <v>161059.57999999999</v>
      </c>
      <c r="D14" s="1059">
        <f t="shared" si="4"/>
        <v>23627.690000000002</v>
      </c>
      <c r="E14" s="1067">
        <v>178658.35</v>
      </c>
      <c r="F14" s="1068">
        <v>192767.92</v>
      </c>
      <c r="G14" s="1059">
        <f t="shared" si="1"/>
        <v>-14109.570000000007</v>
      </c>
      <c r="H14" s="1069">
        <f t="shared" si="5"/>
        <v>363345.62</v>
      </c>
      <c r="I14" s="1069">
        <f t="shared" si="6"/>
        <v>353827.5</v>
      </c>
      <c r="J14" s="1059">
        <f t="shared" si="2"/>
        <v>9518.1199999999953</v>
      </c>
      <c r="K14" s="474"/>
      <c r="L14" s="474"/>
      <c r="M14" s="474"/>
      <c r="N14" s="474"/>
      <c r="O14" s="474"/>
      <c r="P14" s="474"/>
      <c r="Q14" s="474"/>
      <c r="R14" s="474"/>
    </row>
    <row r="15" spans="1:18" s="479" customFormat="1" ht="15" customHeight="1">
      <c r="A15" s="333">
        <v>45292</v>
      </c>
      <c r="B15" s="1070">
        <v>214680.41</v>
      </c>
      <c r="C15" s="1070">
        <v>191669.78</v>
      </c>
      <c r="D15" s="1059">
        <f t="shared" si="4"/>
        <v>23010.630000000005</v>
      </c>
      <c r="E15" s="1070">
        <v>183609.65</v>
      </c>
      <c r="F15" s="1071">
        <v>205251.54</v>
      </c>
      <c r="G15" s="1059">
        <f t="shared" si="1"/>
        <v>-21641.890000000014</v>
      </c>
      <c r="H15" s="1072">
        <f>B15+E15</f>
        <v>398290.06</v>
      </c>
      <c r="I15" s="1072">
        <f>C15+F15</f>
        <v>396921.32</v>
      </c>
      <c r="J15" s="1059">
        <f>H15-I15</f>
        <v>1368.7399999999907</v>
      </c>
      <c r="K15" s="474"/>
      <c r="L15" s="474"/>
      <c r="M15" s="474"/>
      <c r="N15" s="474"/>
      <c r="O15" s="474"/>
      <c r="P15" s="474"/>
      <c r="Q15" s="474"/>
      <c r="R15" s="474"/>
    </row>
    <row r="16" spans="1:18" s="479" customFormat="1" ht="15" customHeight="1">
      <c r="A16" s="333">
        <v>45323</v>
      </c>
      <c r="B16" s="1070">
        <v>199638.6</v>
      </c>
      <c r="C16" s="1070">
        <v>185343.23</v>
      </c>
      <c r="D16" s="1070">
        <v>14295.37</v>
      </c>
      <c r="E16" s="1070">
        <v>188214.25</v>
      </c>
      <c r="F16" s="1070">
        <v>234512.54</v>
      </c>
      <c r="G16" s="1070">
        <v>-46298.29</v>
      </c>
      <c r="H16" s="1070">
        <f t="shared" ref="H16:J16" si="7">B16+E16</f>
        <v>387852.85</v>
      </c>
      <c r="I16" s="1070">
        <f t="shared" si="7"/>
        <v>419855.77</v>
      </c>
      <c r="J16" s="1070">
        <f t="shared" si="7"/>
        <v>-32002.92</v>
      </c>
      <c r="K16" s="474"/>
      <c r="L16" s="474"/>
      <c r="M16" s="474"/>
      <c r="N16" s="474"/>
      <c r="O16" s="474"/>
      <c r="P16" s="474"/>
      <c r="Q16" s="474"/>
      <c r="R16" s="474"/>
    </row>
    <row r="17" spans="1:18" s="479" customFormat="1" ht="15" customHeight="1">
      <c r="A17" s="333">
        <v>45352</v>
      </c>
      <c r="B17" s="1070"/>
      <c r="C17" s="1070"/>
      <c r="D17" s="1070"/>
      <c r="E17" s="1070"/>
      <c r="F17" s="1070"/>
      <c r="G17" s="1070"/>
      <c r="H17" s="1070"/>
      <c r="I17" s="1070"/>
      <c r="J17" s="1070"/>
      <c r="K17" s="474"/>
      <c r="L17" s="474"/>
      <c r="M17" s="474"/>
      <c r="N17" s="474"/>
      <c r="O17" s="474"/>
      <c r="P17" s="474"/>
      <c r="Q17" s="474"/>
      <c r="R17" s="474"/>
    </row>
    <row r="18" spans="1:18" s="479" customFormat="1" ht="15" customHeight="1">
      <c r="A18" s="1764" t="s">
        <v>1309</v>
      </c>
      <c r="B18" s="1764"/>
      <c r="C18" s="1764"/>
      <c r="D18" s="1764"/>
      <c r="E18" s="1764"/>
      <c r="F18" s="1764"/>
      <c r="G18" s="1764"/>
      <c r="H18" s="1764"/>
      <c r="I18" s="1764"/>
      <c r="J18" s="1764"/>
      <c r="K18" s="474"/>
      <c r="L18" s="474"/>
      <c r="M18" s="474"/>
      <c r="N18" s="474"/>
      <c r="O18" s="474"/>
      <c r="P18" s="474"/>
      <c r="Q18" s="474"/>
      <c r="R18" s="474"/>
    </row>
    <row r="19" spans="1:18" ht="15" customHeight="1">
      <c r="A19" s="1764" t="s">
        <v>1143</v>
      </c>
      <c r="B19" s="1764"/>
      <c r="C19" s="1764"/>
      <c r="D19" s="1764"/>
      <c r="E19" s="1764"/>
      <c r="F19" s="1764"/>
      <c r="G19" s="1764"/>
      <c r="H19" s="1764"/>
      <c r="I19" s="1764"/>
      <c r="J19" s="1764"/>
    </row>
    <row r="20" spans="1:18">
      <c r="A20" s="1073" t="s">
        <v>152</v>
      </c>
      <c r="B20" s="1073"/>
      <c r="C20" s="1074"/>
      <c r="D20" s="1074"/>
      <c r="E20" s="1074"/>
      <c r="F20" s="1074"/>
      <c r="G20" s="1074"/>
      <c r="H20" s="1074"/>
      <c r="I20" s="1074"/>
      <c r="J20" s="1074"/>
    </row>
    <row r="21" spans="1:18">
      <c r="A21" s="967"/>
      <c r="B21" s="967"/>
      <c r="C21" s="967"/>
      <c r="D21" s="967"/>
      <c r="E21" s="967"/>
      <c r="F21" s="967"/>
      <c r="G21" s="967"/>
      <c r="H21" s="967"/>
      <c r="I21" s="967"/>
      <c r="J21" s="967"/>
    </row>
  </sheetData>
  <mergeCells count="7">
    <mergeCell ref="A1:J1"/>
    <mergeCell ref="A19:J19"/>
    <mergeCell ref="A2:A3"/>
    <mergeCell ref="B2:D2"/>
    <mergeCell ref="E2:G2"/>
    <mergeCell ref="H2:J2"/>
    <mergeCell ref="A18:J18"/>
  </mergeCells>
  <pageMargins left="0.7" right="0.7" top="0.75" bottom="0.75" header="0.3" footer="0.3"/>
  <pageSetup paperSize="9" scale="9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A4" sqref="A4"/>
    </sheetView>
  </sheetViews>
  <sheetFormatPr defaultColWidth="9.140625" defaultRowHeight="15"/>
  <cols>
    <col min="1" max="1" width="54.85546875" style="650" customWidth="1"/>
    <col min="2" max="2" width="16.28515625" style="969" bestFit="1" customWidth="1"/>
    <col min="3" max="3" width="18.7109375" style="969" bestFit="1" customWidth="1"/>
    <col min="4" max="4" width="15.140625" style="969" bestFit="1" customWidth="1"/>
    <col min="5" max="5" width="15" style="969" bestFit="1" customWidth="1"/>
    <col min="6" max="6" width="18.28515625" style="969" bestFit="1" customWidth="1"/>
    <col min="7" max="7" width="16.28515625" style="650" bestFit="1" customWidth="1"/>
    <col min="8" max="8" width="15" style="650" bestFit="1" customWidth="1"/>
    <col min="9" max="9" width="11.7109375" style="650" bestFit="1" customWidth="1"/>
    <col min="10" max="10" width="15" style="650" bestFit="1" customWidth="1"/>
    <col min="11" max="11" width="17.85546875" style="650" bestFit="1" customWidth="1"/>
    <col min="12" max="12" width="16.28515625" style="650" bestFit="1" customWidth="1"/>
    <col min="13" max="13" width="15" style="650" bestFit="1" customWidth="1"/>
    <col min="14" max="14" width="12.28515625" style="650" bestFit="1" customWidth="1"/>
    <col min="15" max="15" width="15" style="650" bestFit="1" customWidth="1"/>
    <col min="16" max="16" width="16.28515625" style="650" bestFit="1" customWidth="1"/>
    <col min="17" max="16384" width="9.140625" style="650"/>
  </cols>
  <sheetData>
    <row r="1" spans="1:21" s="1079" customFormat="1">
      <c r="A1" s="1075" t="s">
        <v>58</v>
      </c>
      <c r="B1" s="1076"/>
      <c r="C1" s="1076"/>
      <c r="D1" s="1076"/>
      <c r="E1" s="1076"/>
      <c r="F1" s="1076"/>
      <c r="G1" s="1077"/>
      <c r="H1" s="1077"/>
      <c r="I1" s="1077"/>
      <c r="J1" s="1077"/>
      <c r="K1" s="1077"/>
      <c r="L1" s="1077"/>
      <c r="M1" s="1077"/>
      <c r="N1" s="1077"/>
      <c r="O1" s="1077"/>
      <c r="P1" s="1078"/>
    </row>
    <row r="2" spans="1:21" s="1079" customFormat="1">
      <c r="A2" s="1080" t="s">
        <v>119</v>
      </c>
      <c r="B2" s="1767">
        <v>45292</v>
      </c>
      <c r="C2" s="1768"/>
      <c r="D2" s="1768"/>
      <c r="E2" s="1768"/>
      <c r="F2" s="1769"/>
      <c r="G2" s="1767">
        <v>45261</v>
      </c>
      <c r="H2" s="1768"/>
      <c r="I2" s="1768"/>
      <c r="J2" s="1768"/>
      <c r="K2" s="1769"/>
      <c r="L2" s="1767">
        <v>44927</v>
      </c>
      <c r="M2" s="1768"/>
      <c r="N2" s="1768"/>
      <c r="O2" s="1768"/>
      <c r="P2" s="1769"/>
      <c r="Q2"/>
      <c r="R2"/>
      <c r="S2"/>
      <c r="T2"/>
      <c r="U2"/>
    </row>
    <row r="3" spans="1:21" s="1079" customFormat="1">
      <c r="A3" s="1080" t="s">
        <v>673</v>
      </c>
      <c r="B3" s="1485" t="s">
        <v>1144</v>
      </c>
      <c r="C3" s="1485" t="s">
        <v>1145</v>
      </c>
      <c r="D3" s="1485" t="s">
        <v>1146</v>
      </c>
      <c r="E3" s="1485" t="s">
        <v>1147</v>
      </c>
      <c r="F3" s="1485" t="s">
        <v>98</v>
      </c>
      <c r="G3" s="1485" t="s">
        <v>1144</v>
      </c>
      <c r="H3" s="1485" t="s">
        <v>1145</v>
      </c>
      <c r="I3" s="1485" t="s">
        <v>1146</v>
      </c>
      <c r="J3" s="1485" t="s">
        <v>1147</v>
      </c>
      <c r="K3" s="1485" t="s">
        <v>98</v>
      </c>
      <c r="L3" s="1485" t="s">
        <v>1144</v>
      </c>
      <c r="M3" s="1485" t="s">
        <v>1145</v>
      </c>
      <c r="N3" s="1485" t="s">
        <v>1146</v>
      </c>
      <c r="O3" s="1485" t="s">
        <v>1147</v>
      </c>
      <c r="P3" s="1485" t="s">
        <v>98</v>
      </c>
      <c r="Q3"/>
      <c r="R3"/>
      <c r="S3"/>
      <c r="T3"/>
      <c r="U3"/>
    </row>
    <row r="4" spans="1:21" s="1079" customFormat="1">
      <c r="A4" s="1081" t="s">
        <v>1149</v>
      </c>
      <c r="B4" s="1010">
        <v>146963</v>
      </c>
      <c r="C4" s="1010">
        <v>6632</v>
      </c>
      <c r="D4" s="1083">
        <v>97</v>
      </c>
      <c r="E4" s="1010">
        <v>1745</v>
      </c>
      <c r="F4" s="1486">
        <v>155437</v>
      </c>
      <c r="G4" s="1082">
        <v>144914</v>
      </c>
      <c r="H4" s="1082">
        <v>5117</v>
      </c>
      <c r="I4" s="1083">
        <v>97</v>
      </c>
      <c r="J4" s="1010">
        <v>1992</v>
      </c>
      <c r="K4" s="1486">
        <v>152120</v>
      </c>
      <c r="L4" s="1084">
        <v>139500</v>
      </c>
      <c r="M4" s="1084">
        <v>5940</v>
      </c>
      <c r="N4" s="1084">
        <v>52</v>
      </c>
      <c r="O4" s="1084">
        <v>1941</v>
      </c>
      <c r="P4" s="1085">
        <v>147433</v>
      </c>
      <c r="Q4"/>
      <c r="R4"/>
      <c r="S4"/>
      <c r="T4"/>
      <c r="U4"/>
    </row>
    <row r="5" spans="1:21" s="1079" customFormat="1">
      <c r="A5" s="1200" t="s">
        <v>1150</v>
      </c>
      <c r="B5" s="1201"/>
      <c r="C5" s="1201"/>
      <c r="D5" s="1201"/>
      <c r="E5" s="1201"/>
      <c r="F5" s="1201"/>
      <c r="G5" s="1201"/>
      <c r="H5" s="1201"/>
      <c r="I5" s="1201"/>
      <c r="J5" s="1201"/>
      <c r="K5" s="1201"/>
      <c r="L5" s="1201"/>
      <c r="M5" s="1201"/>
      <c r="N5" s="1201"/>
      <c r="O5" s="1201"/>
      <c r="P5" s="1201"/>
      <c r="Q5"/>
      <c r="R5"/>
      <c r="S5"/>
      <c r="T5"/>
      <c r="U5"/>
    </row>
    <row r="6" spans="1:21" s="1079" customFormat="1">
      <c r="A6" s="1086" t="s">
        <v>1151</v>
      </c>
      <c r="B6" s="1084">
        <v>302740.37431999994</v>
      </c>
      <c r="C6" s="1084">
        <v>33515.627410000008</v>
      </c>
      <c r="D6" s="1084">
        <v>0</v>
      </c>
      <c r="E6" s="1770">
        <v>271779.28213000001</v>
      </c>
      <c r="F6" s="1084">
        <f>SUM(B6:D6)</f>
        <v>336256.00172999996</v>
      </c>
      <c r="G6" s="1084">
        <v>302246.54474000022</v>
      </c>
      <c r="H6" s="1084">
        <v>32704.258380000007</v>
      </c>
      <c r="I6" s="1084">
        <v>0</v>
      </c>
      <c r="J6" s="1771">
        <v>258900.60154</v>
      </c>
      <c r="K6" s="1084">
        <f>SUM(G6:I6)</f>
        <v>334950.80312000023</v>
      </c>
      <c r="L6" s="1084">
        <v>238386.00893999994</v>
      </c>
      <c r="M6" s="1084">
        <v>24041.264930000001</v>
      </c>
      <c r="N6" s="1084">
        <v>0</v>
      </c>
      <c r="O6" s="1771">
        <v>220916.64767999999</v>
      </c>
      <c r="P6" s="1085">
        <f>SUM(L6:N6)</f>
        <v>262427.27386999992</v>
      </c>
      <c r="Q6"/>
      <c r="R6"/>
      <c r="S6"/>
      <c r="T6"/>
      <c r="U6"/>
    </row>
    <row r="7" spans="1:21" s="1079" customFormat="1">
      <c r="A7" s="1086" t="s">
        <v>1152</v>
      </c>
      <c r="B7" s="1084">
        <v>770.27147999999977</v>
      </c>
      <c r="C7" s="1084">
        <v>398.64399999999995</v>
      </c>
      <c r="D7" s="1084">
        <v>739.34</v>
      </c>
      <c r="E7" s="1770"/>
      <c r="F7" s="1084">
        <f t="shared" ref="F7:F16" si="0">SUM(B7:D7)</f>
        <v>1908.2554799999998</v>
      </c>
      <c r="G7" s="1084">
        <v>760.8122999999996</v>
      </c>
      <c r="H7" s="1084">
        <v>420.80813999999998</v>
      </c>
      <c r="I7" s="1084">
        <v>739.34</v>
      </c>
      <c r="J7" s="1772"/>
      <c r="K7" s="1084">
        <f t="shared" ref="K7:K16" si="1">SUM(G7:I7)</f>
        <v>1920.9604399999998</v>
      </c>
      <c r="L7" s="1084">
        <v>634.58192999999972</v>
      </c>
      <c r="M7" s="1084">
        <v>350.71920000000006</v>
      </c>
      <c r="N7" s="1084">
        <v>41</v>
      </c>
      <c r="O7" s="1772"/>
      <c r="P7" s="1085">
        <f t="shared" ref="P7:P16" si="2">SUM(L7:N7)</f>
        <v>1026.3011299999998</v>
      </c>
      <c r="Q7"/>
      <c r="R7"/>
      <c r="S7"/>
      <c r="T7"/>
      <c r="U7"/>
    </row>
    <row r="8" spans="1:21" s="1079" customFormat="1">
      <c r="A8" s="1086" t="s">
        <v>1153</v>
      </c>
      <c r="B8" s="1084">
        <v>2277516.3116099997</v>
      </c>
      <c r="C8" s="1084">
        <v>176135.73331000001</v>
      </c>
      <c r="D8" s="1084">
        <v>0</v>
      </c>
      <c r="E8" s="1770"/>
      <c r="F8" s="1084">
        <f t="shared" si="0"/>
        <v>2453652.0449199998</v>
      </c>
      <c r="G8" s="1084">
        <v>2106711.9502900001</v>
      </c>
      <c r="H8" s="1084">
        <v>155084.71840000001</v>
      </c>
      <c r="I8" s="1084">
        <v>0</v>
      </c>
      <c r="J8" s="1772"/>
      <c r="K8" s="1084">
        <f t="shared" si="1"/>
        <v>2261796.6686900002</v>
      </c>
      <c r="L8" s="1084">
        <v>1955441.2500500001</v>
      </c>
      <c r="M8" s="1084">
        <v>165500.43025999999</v>
      </c>
      <c r="N8" s="1084">
        <v>0</v>
      </c>
      <c r="O8" s="1772"/>
      <c r="P8" s="1085">
        <f t="shared" si="2"/>
        <v>2120941.6803100002</v>
      </c>
      <c r="Q8"/>
      <c r="R8"/>
      <c r="S8"/>
      <c r="T8"/>
      <c r="U8"/>
    </row>
    <row r="9" spans="1:21" s="1079" customFormat="1">
      <c r="A9" s="1086" t="s">
        <v>1154</v>
      </c>
      <c r="B9" s="1084">
        <v>28909.134000000002</v>
      </c>
      <c r="C9" s="1084">
        <v>206.85000000000002</v>
      </c>
      <c r="D9" s="1084">
        <v>0</v>
      </c>
      <c r="E9" s="1770"/>
      <c r="F9" s="1084">
        <f t="shared" si="0"/>
        <v>29115.984</v>
      </c>
      <c r="G9" s="1084">
        <v>25906.634999999998</v>
      </c>
      <c r="H9" s="1084">
        <v>156.4794</v>
      </c>
      <c r="I9" s="1084">
        <v>0</v>
      </c>
      <c r="J9" s="1772"/>
      <c r="K9" s="1084">
        <f t="shared" si="1"/>
        <v>26063.114399999999</v>
      </c>
      <c r="L9" s="1084">
        <v>35983.835140000003</v>
      </c>
      <c r="M9" s="1084">
        <v>355.32000000000005</v>
      </c>
      <c r="N9" s="1084">
        <v>83</v>
      </c>
      <c r="O9" s="1772"/>
      <c r="P9" s="1085">
        <f t="shared" si="2"/>
        <v>36422.155140000003</v>
      </c>
      <c r="Q9"/>
      <c r="R9"/>
      <c r="S9"/>
      <c r="T9"/>
      <c r="U9"/>
    </row>
    <row r="10" spans="1:21" s="1079" customFormat="1">
      <c r="A10" s="1086" t="s">
        <v>1155</v>
      </c>
      <c r="B10" s="1084">
        <v>985.71</v>
      </c>
      <c r="C10" s="1084">
        <v>1144.8700000000001</v>
      </c>
      <c r="D10" s="1084">
        <v>0</v>
      </c>
      <c r="E10" s="1770"/>
      <c r="F10" s="1084">
        <f t="shared" si="0"/>
        <v>2130.58</v>
      </c>
      <c r="G10" s="1084">
        <v>1022.83</v>
      </c>
      <c r="H10" s="1084">
        <v>1169.28</v>
      </c>
      <c r="I10" s="1084">
        <v>0</v>
      </c>
      <c r="J10" s="1772"/>
      <c r="K10" s="1084">
        <f t="shared" si="1"/>
        <v>2192.11</v>
      </c>
      <c r="L10" s="1084">
        <v>2091.81</v>
      </c>
      <c r="M10" s="1084">
        <v>2198.1999999999998</v>
      </c>
      <c r="N10" s="1084">
        <v>0</v>
      </c>
      <c r="O10" s="1772"/>
      <c r="P10" s="1085">
        <f t="shared" si="2"/>
        <v>4290.01</v>
      </c>
      <c r="Q10"/>
      <c r="R10"/>
      <c r="S10"/>
      <c r="T10"/>
      <c r="U10"/>
    </row>
    <row r="11" spans="1:21" s="1079" customFormat="1">
      <c r="A11" s="1086" t="s">
        <v>1156</v>
      </c>
      <c r="B11" s="1084">
        <v>88.6</v>
      </c>
      <c r="C11" s="1084">
        <v>32.39</v>
      </c>
      <c r="D11" s="1084">
        <v>0</v>
      </c>
      <c r="E11" s="1770"/>
      <c r="F11" s="1084">
        <f t="shared" si="0"/>
        <v>120.99</v>
      </c>
      <c r="G11" s="1084">
        <v>90.050000000000011</v>
      </c>
      <c r="H11" s="1084">
        <v>29.18</v>
      </c>
      <c r="I11" s="1084">
        <v>0</v>
      </c>
      <c r="J11" s="1772"/>
      <c r="K11" s="1084">
        <f t="shared" si="1"/>
        <v>119.23000000000002</v>
      </c>
      <c r="L11" s="1084">
        <v>173.13</v>
      </c>
      <c r="M11" s="1084">
        <v>2.82</v>
      </c>
      <c r="N11" s="1084">
        <v>0</v>
      </c>
      <c r="O11" s="1772"/>
      <c r="P11" s="1085">
        <f t="shared" si="2"/>
        <v>175.95</v>
      </c>
      <c r="Q11"/>
      <c r="R11"/>
      <c r="S11"/>
      <c r="T11"/>
      <c r="U11"/>
    </row>
    <row r="12" spans="1:21" s="1079" customFormat="1">
      <c r="A12" s="1086" t="s">
        <v>1157</v>
      </c>
      <c r="B12" s="1084">
        <v>180.40132</v>
      </c>
      <c r="C12" s="1084">
        <v>0</v>
      </c>
      <c r="D12" s="1084">
        <v>0</v>
      </c>
      <c r="E12" s="1770"/>
      <c r="F12" s="1084">
        <f t="shared" si="0"/>
        <v>180.40132</v>
      </c>
      <c r="G12" s="1084">
        <v>183.05685000000003</v>
      </c>
      <c r="H12" s="1084">
        <v>0</v>
      </c>
      <c r="I12" s="1084">
        <v>0</v>
      </c>
      <c r="J12" s="1772"/>
      <c r="K12" s="1084">
        <f t="shared" si="1"/>
        <v>183.05685000000003</v>
      </c>
      <c r="L12" s="1084">
        <v>309.34694000000002</v>
      </c>
      <c r="M12" s="1084">
        <v>0</v>
      </c>
      <c r="N12" s="1084">
        <v>0</v>
      </c>
      <c r="O12" s="1772"/>
      <c r="P12" s="1085">
        <f t="shared" si="2"/>
        <v>309.34694000000002</v>
      </c>
      <c r="Q12"/>
      <c r="R12"/>
      <c r="S12"/>
      <c r="T12"/>
      <c r="U12"/>
    </row>
    <row r="13" spans="1:21" s="1079" customFormat="1">
      <c r="A13" s="1086" t="s">
        <v>1158</v>
      </c>
      <c r="B13" s="1084">
        <v>-0.27</v>
      </c>
      <c r="C13" s="1084">
        <v>0</v>
      </c>
      <c r="D13" s="1084">
        <v>0</v>
      </c>
      <c r="E13" s="1770"/>
      <c r="F13" s="1084">
        <f t="shared" si="0"/>
        <v>-0.27</v>
      </c>
      <c r="G13" s="1084">
        <v>-0.43</v>
      </c>
      <c r="H13" s="1084">
        <v>0</v>
      </c>
      <c r="I13" s="1084">
        <v>0</v>
      </c>
      <c r="J13" s="1772"/>
      <c r="K13" s="1084">
        <f t="shared" si="1"/>
        <v>-0.43</v>
      </c>
      <c r="L13" s="1084">
        <v>0</v>
      </c>
      <c r="M13" s="1084">
        <v>0</v>
      </c>
      <c r="N13" s="1084">
        <v>0</v>
      </c>
      <c r="O13" s="1772"/>
      <c r="P13" s="1085">
        <f t="shared" si="2"/>
        <v>0</v>
      </c>
      <c r="Q13"/>
      <c r="R13"/>
      <c r="S13"/>
      <c r="T13"/>
      <c r="U13"/>
    </row>
    <row r="14" spans="1:21" s="1079" customFormat="1">
      <c r="A14" s="1086" t="s">
        <v>1159</v>
      </c>
      <c r="B14" s="1084">
        <v>7</v>
      </c>
      <c r="C14" s="1084">
        <v>0</v>
      </c>
      <c r="D14" s="1084">
        <v>0.89</v>
      </c>
      <c r="E14" s="1770"/>
      <c r="F14" s="1084">
        <f t="shared" si="0"/>
        <v>7.89</v>
      </c>
      <c r="G14" s="1084">
        <v>0</v>
      </c>
      <c r="H14" s="1084">
        <v>0</v>
      </c>
      <c r="I14" s="1084">
        <v>0.89</v>
      </c>
      <c r="J14" s="1772"/>
      <c r="K14" s="1084">
        <f t="shared" si="1"/>
        <v>0.89</v>
      </c>
      <c r="L14" s="1084">
        <v>4</v>
      </c>
      <c r="M14" s="1084">
        <v>0</v>
      </c>
      <c r="N14" s="1084">
        <v>0</v>
      </c>
      <c r="O14" s="1772"/>
      <c r="P14" s="1085">
        <f t="shared" si="2"/>
        <v>4</v>
      </c>
      <c r="Q14"/>
      <c r="R14"/>
      <c r="S14"/>
      <c r="T14"/>
      <c r="U14"/>
    </row>
    <row r="15" spans="1:21" s="1079" customFormat="1">
      <c r="A15" s="1086" t="s">
        <v>82</v>
      </c>
      <c r="B15" s="1084">
        <v>64745.797470000005</v>
      </c>
      <c r="C15" s="1084">
        <v>44264.553860000015</v>
      </c>
      <c r="D15" s="1084">
        <v>1.51</v>
      </c>
      <c r="E15" s="1770"/>
      <c r="F15" s="1084">
        <f t="shared" si="0"/>
        <v>109011.86133000001</v>
      </c>
      <c r="G15" s="1084">
        <v>195551.28844999993</v>
      </c>
      <c r="H15" s="1084">
        <v>43725.032810000004</v>
      </c>
      <c r="I15" s="1084">
        <v>1.51</v>
      </c>
      <c r="J15" s="1772"/>
      <c r="K15" s="1084">
        <f t="shared" si="1"/>
        <v>239277.83125999995</v>
      </c>
      <c r="L15" s="1084">
        <v>29202.522970000002</v>
      </c>
      <c r="M15" s="1084">
        <v>29635.00447</v>
      </c>
      <c r="N15" s="1084">
        <v>1.71</v>
      </c>
      <c r="O15" s="1772"/>
      <c r="P15" s="1085">
        <f t="shared" si="2"/>
        <v>58839.237440000004</v>
      </c>
      <c r="Q15"/>
      <c r="R15"/>
      <c r="S15"/>
      <c r="T15"/>
      <c r="U15"/>
    </row>
    <row r="16" spans="1:21" s="1079" customFormat="1">
      <c r="A16" s="1086" t="s">
        <v>334</v>
      </c>
      <c r="B16" s="1084">
        <v>13135.477550000001</v>
      </c>
      <c r="C16" s="1084">
        <v>4923.6727400000009</v>
      </c>
      <c r="D16" s="1084">
        <v>0</v>
      </c>
      <c r="E16" s="1770"/>
      <c r="F16" s="1084">
        <f t="shared" si="0"/>
        <v>18059.150290000001</v>
      </c>
      <c r="G16" s="1084">
        <v>13698.295880000001</v>
      </c>
      <c r="H16" s="1084">
        <v>25443.432589999997</v>
      </c>
      <c r="I16" s="1084">
        <v>0</v>
      </c>
      <c r="J16" s="1772"/>
      <c r="K16" s="1084">
        <f t="shared" si="1"/>
        <v>39141.728470000002</v>
      </c>
      <c r="L16" s="1084">
        <v>11241.885259999992</v>
      </c>
      <c r="M16" s="1084">
        <v>5075.3211000000028</v>
      </c>
      <c r="N16" s="1084">
        <v>0.05</v>
      </c>
      <c r="O16" s="1772"/>
      <c r="P16" s="1085">
        <f t="shared" si="2"/>
        <v>16317.256359999994</v>
      </c>
      <c r="Q16"/>
      <c r="R16"/>
      <c r="S16"/>
      <c r="T16"/>
      <c r="U16"/>
    </row>
    <row r="17" spans="1:21" s="1079" customFormat="1">
      <c r="A17" s="1086" t="s">
        <v>1148</v>
      </c>
      <c r="B17" s="1084">
        <v>0</v>
      </c>
      <c r="C17" s="1084">
        <v>0</v>
      </c>
      <c r="D17" s="1084">
        <v>0</v>
      </c>
      <c r="E17" s="1770"/>
      <c r="F17" s="1084">
        <f>E6</f>
        <v>271779.28213000001</v>
      </c>
      <c r="G17" s="1084">
        <v>0</v>
      </c>
      <c r="H17" s="1084">
        <v>0</v>
      </c>
      <c r="I17" s="1084">
        <v>0</v>
      </c>
      <c r="J17" s="1773"/>
      <c r="K17" s="1084">
        <f>J6</f>
        <v>258900.60154</v>
      </c>
      <c r="L17" s="1084">
        <v>0</v>
      </c>
      <c r="M17" s="1084">
        <v>0</v>
      </c>
      <c r="N17" s="1084">
        <v>0</v>
      </c>
      <c r="O17" s="1773"/>
      <c r="P17" s="1085">
        <f>O6</f>
        <v>220916.64767999999</v>
      </c>
      <c r="Q17"/>
      <c r="R17"/>
      <c r="S17"/>
      <c r="T17"/>
      <c r="U17"/>
    </row>
    <row r="18" spans="1:21" s="1079" customFormat="1">
      <c r="A18" s="544" t="s">
        <v>98</v>
      </c>
      <c r="B18" s="1085">
        <f>SUM(B6:B17)</f>
        <v>2689078.8077500002</v>
      </c>
      <c r="C18" s="1085">
        <f t="shared" ref="C18:F18" si="3">SUM(C6:C17)</f>
        <v>260622.34132000007</v>
      </c>
      <c r="D18" s="1085">
        <f t="shared" si="3"/>
        <v>741.74</v>
      </c>
      <c r="E18" s="1085">
        <f t="shared" si="3"/>
        <v>271779.28213000001</v>
      </c>
      <c r="F18" s="1085">
        <f t="shared" si="3"/>
        <v>3222222.1712000007</v>
      </c>
      <c r="G18" s="1085">
        <f>SUM(G6:G17)</f>
        <v>2646171.0335099995</v>
      </c>
      <c r="H18" s="1085">
        <f t="shared" ref="H18:K18" si="4">SUM(H6:H17)</f>
        <v>258733.18972000002</v>
      </c>
      <c r="I18" s="1085">
        <f t="shared" si="4"/>
        <v>741.74</v>
      </c>
      <c r="J18" s="1085">
        <f t="shared" si="4"/>
        <v>258900.60154</v>
      </c>
      <c r="K18" s="1085">
        <f t="shared" si="4"/>
        <v>3164546.5647700001</v>
      </c>
      <c r="L18" s="1085">
        <f>SUM(L6:L17)</f>
        <v>2273468.3712299997</v>
      </c>
      <c r="M18" s="1085">
        <f t="shared" ref="M18:P18" si="5">SUM(M6:M17)</f>
        <v>227159.07996</v>
      </c>
      <c r="N18" s="1085">
        <f t="shared" si="5"/>
        <v>125.75999999999999</v>
      </c>
      <c r="O18" s="1085">
        <f t="shared" si="5"/>
        <v>220916.64767999999</v>
      </c>
      <c r="P18" s="1085">
        <f t="shared" si="5"/>
        <v>2721669.8588699996</v>
      </c>
      <c r="Q18"/>
      <c r="R18"/>
      <c r="S18"/>
      <c r="T18"/>
      <c r="U18"/>
    </row>
    <row r="19" spans="1:21" s="1079" customFormat="1" ht="15.75">
      <c r="A19" s="1202" t="s">
        <v>83</v>
      </c>
      <c r="B19" s="1203"/>
      <c r="C19" s="1203"/>
      <c r="D19" s="1088"/>
      <c r="E19" s="1088"/>
      <c r="F19" s="1088"/>
      <c r="G19" s="1087"/>
      <c r="H19" s="1087"/>
      <c r="I19" s="1087"/>
      <c r="J19" s="1089"/>
      <c r="K19" s="1089"/>
      <c r="L19" s="1090"/>
      <c r="M19" s="1090"/>
      <c r="N19" s="1090"/>
      <c r="O19" s="1090"/>
      <c r="P19" s="1090"/>
    </row>
    <row r="20" spans="1:21" s="1079" customFormat="1">
      <c r="A20" s="498" t="s">
        <v>1160</v>
      </c>
      <c r="B20" s="968"/>
      <c r="C20" s="968"/>
      <c r="D20" s="1092"/>
      <c r="E20" s="1092"/>
      <c r="F20" s="1092"/>
      <c r="G20" s="1093"/>
      <c r="H20" s="1091"/>
      <c r="I20" s="1091"/>
      <c r="J20" s="1091"/>
      <c r="K20" s="1091"/>
      <c r="L20" s="1094"/>
      <c r="M20" s="1095"/>
      <c r="N20" s="1095"/>
      <c r="O20" s="1095"/>
      <c r="P20" s="1095"/>
    </row>
    <row r="21" spans="1:21" s="1079" customFormat="1">
      <c r="A21" s="1204" t="s">
        <v>1234</v>
      </c>
      <c r="B21" s="1205"/>
      <c r="C21" s="1205"/>
      <c r="D21" s="1097"/>
      <c r="E21" s="1097"/>
      <c r="F21" s="1097"/>
      <c r="G21" s="1096"/>
      <c r="H21" s="1096"/>
      <c r="I21" s="1096"/>
      <c r="J21" s="1096"/>
      <c r="K21" s="1096"/>
      <c r="L21" s="1098"/>
      <c r="M21" s="1098"/>
      <c r="N21" s="1098"/>
      <c r="O21" s="1098"/>
      <c r="P21" s="1098"/>
    </row>
    <row r="22" spans="1:21" s="1079" customFormat="1">
      <c r="A22" s="1206" t="s">
        <v>1235</v>
      </c>
      <c r="B22" s="1207"/>
      <c r="C22" s="1207"/>
      <c r="D22" s="1100"/>
      <c r="E22" s="1100"/>
      <c r="F22" s="1100"/>
      <c r="G22" s="1099"/>
      <c r="H22" s="1099"/>
      <c r="I22" s="1099"/>
      <c r="J22" s="1099"/>
      <c r="K22" s="1099"/>
      <c r="L22" s="1095"/>
      <c r="M22" s="1095"/>
      <c r="N22" s="1095"/>
      <c r="O22" s="1095"/>
      <c r="P22" s="1095"/>
    </row>
    <row r="23" spans="1:21" s="1079" customFormat="1">
      <c r="A23" s="1206" t="s">
        <v>1382</v>
      </c>
      <c r="B23" s="1207"/>
      <c r="C23" s="1207"/>
      <c r="D23" s="1100"/>
      <c r="E23" s="1100"/>
      <c r="F23" s="1100"/>
      <c r="G23" s="1099"/>
      <c r="H23" s="1099"/>
      <c r="I23" s="1099"/>
      <c r="J23" s="1099"/>
      <c r="K23" s="1099"/>
      <c r="L23" s="1095"/>
      <c r="M23" s="1095"/>
      <c r="N23" s="1095"/>
      <c r="O23" s="1095"/>
      <c r="P23" s="1095"/>
    </row>
    <row r="24" spans="1:21">
      <c r="A24" s="498"/>
      <c r="B24" s="968"/>
      <c r="C24" s="968"/>
      <c r="D24" s="968"/>
      <c r="E24" s="968"/>
      <c r="F24" s="968"/>
      <c r="G24" s="498"/>
      <c r="H24" s="498"/>
      <c r="I24" s="498"/>
      <c r="J24" s="498"/>
      <c r="K24" s="498"/>
      <c r="L24" s="499"/>
      <c r="M24" s="499"/>
      <c r="N24" s="499"/>
      <c r="O24" s="499"/>
      <c r="P24" s="499"/>
    </row>
  </sheetData>
  <mergeCells count="6">
    <mergeCell ref="B2:F2"/>
    <mergeCell ref="E6:E17"/>
    <mergeCell ref="J6:J17"/>
    <mergeCell ref="O6:O17"/>
    <mergeCell ref="G2:K2"/>
    <mergeCell ref="L2:P2"/>
  </mergeCell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heetViews>
  <sheetFormatPr defaultColWidth="9.140625" defaultRowHeight="15"/>
  <cols>
    <col min="1" max="1" width="54.140625" style="151" customWidth="1"/>
    <col min="2" max="2" width="9.140625" style="151" bestFit="1" customWidth="1"/>
    <col min="3" max="5" width="10.28515625" style="151" bestFit="1" customWidth="1"/>
    <col min="6" max="6" width="14.42578125" style="151" customWidth="1"/>
    <col min="7" max="7" width="17.5703125" style="151" bestFit="1" customWidth="1"/>
    <col min="8" max="10" width="8.85546875" style="151" bestFit="1" customWidth="1"/>
    <col min="11" max="11" width="14.7109375" style="151" bestFit="1" customWidth="1"/>
    <col min="12" max="12" width="17.5703125" style="151" bestFit="1" customWidth="1"/>
    <col min="13" max="16384" width="9.140625" style="151"/>
  </cols>
  <sheetData>
    <row r="1" spans="1:12" ht="15.75" customHeight="1">
      <c r="A1" s="1437" t="s">
        <v>643</v>
      </c>
      <c r="B1" s="1432"/>
      <c r="C1" s="1432"/>
      <c r="D1" s="1432"/>
      <c r="E1" s="1432"/>
      <c r="F1" s="1432"/>
      <c r="G1" s="1432"/>
      <c r="H1" s="1432"/>
      <c r="I1" s="1432"/>
      <c r="J1" s="1432"/>
      <c r="K1" s="1432"/>
      <c r="L1" s="1432"/>
    </row>
    <row r="2" spans="1:12" s="152" customFormat="1" ht="18.75" customHeight="1">
      <c r="A2" s="1695" t="s">
        <v>644</v>
      </c>
      <c r="B2" s="1695" t="s">
        <v>645</v>
      </c>
      <c r="C2" s="1775" t="s">
        <v>646</v>
      </c>
      <c r="D2" s="1683"/>
      <c r="E2" s="1683"/>
      <c r="F2" s="1683"/>
      <c r="G2" s="1683"/>
      <c r="H2" s="1692" t="s">
        <v>647</v>
      </c>
      <c r="I2" s="1692"/>
      <c r="J2" s="1692"/>
      <c r="K2" s="1692"/>
      <c r="L2" s="1692"/>
    </row>
    <row r="3" spans="1:12" s="152" customFormat="1" ht="63.75" customHeight="1">
      <c r="A3" s="1610"/>
      <c r="B3" s="1610"/>
      <c r="C3" s="1435">
        <v>45323</v>
      </c>
      <c r="D3" s="1435">
        <v>45292</v>
      </c>
      <c r="E3" s="1435">
        <v>44958</v>
      </c>
      <c r="F3" s="1438" t="s">
        <v>1210</v>
      </c>
      <c r="G3" s="1442" t="s">
        <v>1211</v>
      </c>
      <c r="H3" s="1435">
        <v>45323</v>
      </c>
      <c r="I3" s="1435">
        <v>45292</v>
      </c>
      <c r="J3" s="1435">
        <v>44958</v>
      </c>
      <c r="K3" s="1442" t="s">
        <v>1210</v>
      </c>
      <c r="L3" s="1436" t="s">
        <v>1211</v>
      </c>
    </row>
    <row r="4" spans="1:12" s="152" customFormat="1" ht="18" customHeight="1">
      <c r="A4" s="1443" t="s">
        <v>648</v>
      </c>
      <c r="B4" s="1444" t="s">
        <v>649</v>
      </c>
      <c r="C4" s="1441">
        <v>5926</v>
      </c>
      <c r="D4" s="1441">
        <v>5910</v>
      </c>
      <c r="E4" s="1441">
        <v>5885</v>
      </c>
      <c r="F4" s="1445">
        <v>0.6966864910790127</v>
      </c>
      <c r="G4" s="1445">
        <v>0.2707275803722542</v>
      </c>
      <c r="H4" s="1440">
        <v>6296</v>
      </c>
      <c r="I4" s="1440">
        <v>6267</v>
      </c>
      <c r="J4" s="1440">
        <v>6023</v>
      </c>
      <c r="K4" s="1445">
        <v>4.5326249377386718</v>
      </c>
      <c r="L4" s="1439">
        <v>0.46274134354555851</v>
      </c>
    </row>
    <row r="5" spans="1:12" s="152" customFormat="1" ht="18" customHeight="1">
      <c r="A5" s="1443" t="s">
        <v>650</v>
      </c>
      <c r="B5" s="1444" t="s">
        <v>649</v>
      </c>
      <c r="C5" s="1441">
        <v>281</v>
      </c>
      <c r="D5" s="1441">
        <v>283</v>
      </c>
      <c r="E5" s="1441">
        <v>284</v>
      </c>
      <c r="F5" s="1445">
        <v>-1.0563380281690127</v>
      </c>
      <c r="G5" s="1445">
        <v>-0.70671378091873294</v>
      </c>
      <c r="H5" s="1440">
        <v>582</v>
      </c>
      <c r="I5" s="1440">
        <v>582</v>
      </c>
      <c r="J5" s="1440">
        <v>587</v>
      </c>
      <c r="K5" s="1445">
        <v>-0.85178875638841633</v>
      </c>
      <c r="L5" s="1445">
        <v>0</v>
      </c>
    </row>
    <row r="6" spans="1:12" s="152" customFormat="1" ht="18" customHeight="1">
      <c r="A6" s="1443" t="s">
        <v>1193</v>
      </c>
      <c r="B6" s="1444" t="s">
        <v>649</v>
      </c>
      <c r="C6" s="1441">
        <v>5</v>
      </c>
      <c r="D6" s="1441">
        <v>5</v>
      </c>
      <c r="E6" s="1441">
        <v>4</v>
      </c>
      <c r="F6" s="1445">
        <v>25</v>
      </c>
      <c r="G6" s="1445">
        <v>0</v>
      </c>
      <c r="H6" s="1440">
        <v>3</v>
      </c>
      <c r="I6" s="1440">
        <v>3</v>
      </c>
      <c r="J6" s="1440">
        <v>3</v>
      </c>
      <c r="K6" s="1445">
        <v>0</v>
      </c>
      <c r="L6" s="1445">
        <v>0</v>
      </c>
    </row>
    <row r="7" spans="1:12" s="152" customFormat="1" ht="18" customHeight="1">
      <c r="A7" s="1443" t="s">
        <v>651</v>
      </c>
      <c r="B7" s="1444" t="s">
        <v>652</v>
      </c>
      <c r="C7" s="1441">
        <v>354.68889000000001</v>
      </c>
      <c r="D7" s="1441">
        <v>350.60903999999999</v>
      </c>
      <c r="E7" s="1441">
        <v>311.68149</v>
      </c>
      <c r="F7" s="1445">
        <v>13.798509497628508</v>
      </c>
      <c r="G7" s="1445">
        <v>1.1636465505852289</v>
      </c>
      <c r="H7" s="1440">
        <v>1127.82754</v>
      </c>
      <c r="I7" s="1440">
        <v>1088.4405400000001</v>
      </c>
      <c r="J7" s="1440">
        <v>813.73441000000003</v>
      </c>
      <c r="K7" s="1445">
        <v>38.598973588937938</v>
      </c>
      <c r="L7" s="1445">
        <v>3.6186634503709181</v>
      </c>
    </row>
    <row r="8" spans="1:12" s="152" customFormat="1" ht="18" customHeight="1">
      <c r="A8" s="1443" t="s">
        <v>653</v>
      </c>
      <c r="B8" s="1444" t="s">
        <v>654</v>
      </c>
      <c r="C8" s="1441">
        <v>71573.134707599995</v>
      </c>
      <c r="D8" s="1441">
        <v>71531.802840299992</v>
      </c>
      <c r="E8" s="1441">
        <v>68207.097404200002</v>
      </c>
      <c r="F8" s="1445">
        <v>4.935024992271142</v>
      </c>
      <c r="G8" s="1445">
        <v>5.7781106667031956E-2</v>
      </c>
      <c r="H8" s="1440">
        <v>33702.002428</v>
      </c>
      <c r="I8" s="1440">
        <v>33235.575430700002</v>
      </c>
      <c r="J8" s="1440">
        <v>30689.732831699999</v>
      </c>
      <c r="K8" s="1445">
        <v>9.8152356451554734</v>
      </c>
      <c r="L8" s="1445">
        <v>1.4033967856899254</v>
      </c>
    </row>
    <row r="9" spans="1:12" s="152" customFormat="1" ht="18" customHeight="1">
      <c r="A9" s="1443" t="s">
        <v>655</v>
      </c>
      <c r="B9" s="1444" t="s">
        <v>656</v>
      </c>
      <c r="C9" s="1446">
        <v>32880559.634072579</v>
      </c>
      <c r="D9" s="1446">
        <v>32290868.698415294</v>
      </c>
      <c r="E9" s="1446">
        <v>22284664.970848501</v>
      </c>
      <c r="F9" s="1445">
        <v>47.547919957894869</v>
      </c>
      <c r="G9" s="1445">
        <v>1.8261847990674429</v>
      </c>
      <c r="H9" s="1440">
        <v>5752680.2642000001</v>
      </c>
      <c r="I9" s="1440">
        <v>5533691.1605000002</v>
      </c>
      <c r="J9" s="1440">
        <v>3320924.0639999998</v>
      </c>
      <c r="K9" s="1445">
        <v>73.225287701128266</v>
      </c>
      <c r="L9" s="1445">
        <v>3.9573784902049436</v>
      </c>
    </row>
    <row r="10" spans="1:12" s="152" customFormat="1" ht="18" customHeight="1">
      <c r="A10" s="1443" t="s">
        <v>657</v>
      </c>
      <c r="B10" s="1444" t="s">
        <v>654</v>
      </c>
      <c r="C10" s="1441">
        <v>80954.747898753194</v>
      </c>
      <c r="D10" s="1441">
        <v>80623.606835370985</v>
      </c>
      <c r="E10" s="1441">
        <v>72799.249565712089</v>
      </c>
      <c r="F10" s="1445">
        <v>11.202723079830058</v>
      </c>
      <c r="G10" s="1445">
        <v>0.41072469513598886</v>
      </c>
      <c r="H10" s="1440">
        <v>38968.031439999999</v>
      </c>
      <c r="I10" s="1440">
        <v>38351.516539999997</v>
      </c>
      <c r="J10" s="1440">
        <v>35042.120699999999</v>
      </c>
      <c r="K10" s="1445">
        <v>11.203405106700636</v>
      </c>
      <c r="L10" s="1445">
        <v>1.6075372126601151</v>
      </c>
    </row>
    <row r="11" spans="1:12" s="152" customFormat="1" ht="18" customHeight="1">
      <c r="A11" s="1443" t="s">
        <v>658</v>
      </c>
      <c r="B11" s="1444" t="s">
        <v>656</v>
      </c>
      <c r="C11" s="1446">
        <v>37126108.144685574</v>
      </c>
      <c r="D11" s="1446">
        <v>36478830.54533983</v>
      </c>
      <c r="E11" s="1446">
        <v>26326527.742426485</v>
      </c>
      <c r="F11" s="1445">
        <v>41.021666464791863</v>
      </c>
      <c r="G11" s="1445">
        <v>1.7743924069639094</v>
      </c>
      <c r="H11" s="1440">
        <v>6156277.0820000004</v>
      </c>
      <c r="I11" s="1440">
        <v>5923000.5080000004</v>
      </c>
      <c r="J11" s="1440">
        <v>3620507.6669999999</v>
      </c>
      <c r="K11" s="1445">
        <v>70.039056624928307</v>
      </c>
      <c r="L11" s="1445">
        <v>3.9384864763209348</v>
      </c>
    </row>
    <row r="12" spans="1:12" s="152" customFormat="1" ht="18" customHeight="1">
      <c r="A12" s="1443" t="s">
        <v>659</v>
      </c>
      <c r="B12" s="1444" t="s">
        <v>654</v>
      </c>
      <c r="C12" s="1441">
        <v>2831.0560581</v>
      </c>
      <c r="D12" s="1441">
        <v>3034.6055459999998</v>
      </c>
      <c r="E12" s="1441">
        <v>1190.0509356</v>
      </c>
      <c r="F12" s="1445">
        <v>137.8936878590527</v>
      </c>
      <c r="G12" s="1445">
        <v>-6.7076094343893944</v>
      </c>
      <c r="H12" s="1440">
        <v>5224.3765489999996</v>
      </c>
      <c r="I12" s="1440">
        <v>6015.9323720000002</v>
      </c>
      <c r="J12" s="1440">
        <v>1616.7304274999999</v>
      </c>
      <c r="K12" s="1445">
        <v>223.14456758747431</v>
      </c>
      <c r="L12" s="1445">
        <v>-13.157658265643823</v>
      </c>
    </row>
    <row r="13" spans="1:12" s="152" customFormat="1" ht="18" customHeight="1">
      <c r="A13" s="1443" t="s">
        <v>1212</v>
      </c>
      <c r="B13" s="1444" t="s">
        <v>654</v>
      </c>
      <c r="C13" s="1441">
        <v>141.55280290499999</v>
      </c>
      <c r="D13" s="1441">
        <v>144.50502599999999</v>
      </c>
      <c r="E13" s="1441">
        <v>59.502546779999996</v>
      </c>
      <c r="F13" s="1445">
        <v>137.8936878590527</v>
      </c>
      <c r="G13" s="1445">
        <v>-2.0429899061088719</v>
      </c>
      <c r="H13" s="1440">
        <v>248.77983566666666</v>
      </c>
      <c r="I13" s="1440">
        <v>286.47297009523811</v>
      </c>
      <c r="J13" s="1440">
        <v>73.487746704545444</v>
      </c>
      <c r="K13" s="1445">
        <v>238.53240413925883</v>
      </c>
      <c r="L13" s="1445">
        <v>-13.157658265643823</v>
      </c>
    </row>
    <row r="14" spans="1:12" s="152" customFormat="1" ht="18" customHeight="1">
      <c r="A14" s="1443" t="s">
        <v>660</v>
      </c>
      <c r="B14" s="1444" t="s">
        <v>656</v>
      </c>
      <c r="C14" s="1441">
        <v>800834.36347960995</v>
      </c>
      <c r="D14" s="1441">
        <v>832622.34166478447</v>
      </c>
      <c r="E14" s="1441">
        <v>374029.70702936617</v>
      </c>
      <c r="F14" s="1445">
        <v>114.10982829145549</v>
      </c>
      <c r="G14" s="1445">
        <v>-3.817814703556488</v>
      </c>
      <c r="H14" s="1440">
        <v>508775.64208800002</v>
      </c>
      <c r="I14" s="1440">
        <v>579497.71667500003</v>
      </c>
      <c r="J14" s="1440">
        <v>154690.56878500001</v>
      </c>
      <c r="K14" s="1445">
        <v>228.89894069439535</v>
      </c>
      <c r="L14" s="1445">
        <v>-12.204029895541957</v>
      </c>
    </row>
    <row r="15" spans="1:12" s="152" customFormat="1" ht="18" customHeight="1">
      <c r="A15" s="1443" t="s">
        <v>1213</v>
      </c>
      <c r="B15" s="1444" t="s">
        <v>656</v>
      </c>
      <c r="C15" s="1441">
        <v>40041.718173980495</v>
      </c>
      <c r="D15" s="1441">
        <v>39648.682936418314</v>
      </c>
      <c r="E15" s="1441">
        <v>18701.485351468309</v>
      </c>
      <c r="F15" s="1445">
        <v>114.10982829145549</v>
      </c>
      <c r="G15" s="1445">
        <v>0.99129456126565429</v>
      </c>
      <c r="H15" s="1440">
        <v>24227.411528000001</v>
      </c>
      <c r="I15" s="1440">
        <v>27595.12936547619</v>
      </c>
      <c r="J15" s="1440">
        <v>7031.3894902272732</v>
      </c>
      <c r="K15" s="1445">
        <v>244.56079501317606</v>
      </c>
      <c r="L15" s="1445">
        <v>-12.204029895541947</v>
      </c>
    </row>
    <row r="16" spans="1:12" s="152" customFormat="1" ht="18" customHeight="1">
      <c r="A16" s="1443" t="s">
        <v>661</v>
      </c>
      <c r="B16" s="1444" t="s">
        <v>649</v>
      </c>
      <c r="C16" s="1441">
        <v>1</v>
      </c>
      <c r="D16" s="1441">
        <v>1</v>
      </c>
      <c r="E16" s="1441">
        <v>0</v>
      </c>
      <c r="F16" s="1445" t="s">
        <v>266</v>
      </c>
      <c r="G16" s="1445">
        <v>0</v>
      </c>
      <c r="H16" s="1441">
        <v>65</v>
      </c>
      <c r="I16" s="1440">
        <v>0</v>
      </c>
      <c r="J16" s="1440">
        <v>0</v>
      </c>
      <c r="K16" s="1445" t="s">
        <v>266</v>
      </c>
      <c r="L16" s="1445" t="s">
        <v>266</v>
      </c>
    </row>
    <row r="17" spans="1:12" s="152" customFormat="1" ht="18" customHeight="1">
      <c r="A17" s="1443" t="s">
        <v>662</v>
      </c>
      <c r="B17" s="1444" t="s">
        <v>663</v>
      </c>
      <c r="C17" s="1441">
        <v>83.968699999999998</v>
      </c>
      <c r="D17" s="1441">
        <v>84.571200000000005</v>
      </c>
      <c r="E17" s="1441">
        <v>85.515299999999996</v>
      </c>
      <c r="F17" s="1445">
        <v>-1.808565250896621</v>
      </c>
      <c r="G17" s="1445">
        <v>-0.7124174659931537</v>
      </c>
      <c r="H17" s="1440">
        <v>14.8666849792722</v>
      </c>
      <c r="I17" s="1440">
        <v>14.3513094841197</v>
      </c>
      <c r="J17" s="1440">
        <v>12.8896172996975</v>
      </c>
      <c r="K17" s="1445">
        <v>15.338451356667493</v>
      </c>
      <c r="L17" s="1445">
        <v>3.5911391620589317</v>
      </c>
    </row>
    <row r="18" spans="1:12" s="152" customFormat="1" ht="18" customHeight="1">
      <c r="A18" s="1447"/>
      <c r="B18" s="1448"/>
      <c r="C18" s="1449"/>
      <c r="D18" s="1449"/>
      <c r="E18" s="1449"/>
      <c r="F18" s="1450"/>
      <c r="G18" s="1450"/>
      <c r="H18" s="1433"/>
      <c r="I18" s="1433"/>
      <c r="J18" s="1433"/>
      <c r="K18" s="1434"/>
      <c r="L18" s="1434"/>
    </row>
    <row r="19" spans="1:12" s="287" customFormat="1" ht="36.75" customHeight="1">
      <c r="A19" s="1776" t="s">
        <v>664</v>
      </c>
      <c r="B19" s="1776"/>
      <c r="C19" s="1776"/>
      <c r="D19" s="1776"/>
      <c r="E19" s="1776"/>
      <c r="F19" s="1776"/>
      <c r="G19" s="1776"/>
      <c r="H19" s="1776"/>
      <c r="I19" s="1776"/>
      <c r="J19" s="1776"/>
      <c r="K19" s="1776"/>
      <c r="L19" s="1776"/>
    </row>
    <row r="20" spans="1:12" s="287" customFormat="1" ht="13.5" customHeight="1">
      <c r="A20" s="1642" t="s">
        <v>665</v>
      </c>
      <c r="B20" s="1642"/>
      <c r="C20" s="1642"/>
      <c r="D20" s="1642"/>
      <c r="E20" s="1642"/>
      <c r="F20" s="1642"/>
      <c r="G20" s="1642"/>
      <c r="H20" s="1642"/>
      <c r="I20" s="1642"/>
      <c r="J20" s="1642"/>
      <c r="K20" s="1642"/>
      <c r="L20" s="1642"/>
    </row>
    <row r="21" spans="1:12" s="287" customFormat="1">
      <c r="A21" s="1774"/>
      <c r="B21" s="1774"/>
      <c r="C21" s="1774"/>
      <c r="D21" s="1774"/>
      <c r="E21" s="1774"/>
      <c r="F21" s="1774"/>
      <c r="G21" s="1774"/>
      <c r="H21" s="1774"/>
      <c r="I21" s="1774"/>
      <c r="J21" s="1774"/>
      <c r="K21" s="1774"/>
      <c r="L21" s="1774"/>
    </row>
    <row r="22" spans="1:12" s="287" customFormat="1">
      <c r="A22" s="1642"/>
      <c r="B22" s="1642"/>
      <c r="C22" s="1642"/>
      <c r="D22" s="1642"/>
      <c r="E22" s="1642"/>
      <c r="F22" s="1642"/>
      <c r="G22" s="1642"/>
      <c r="H22" s="1642"/>
      <c r="I22" s="1642"/>
      <c r="J22" s="1642"/>
      <c r="K22" s="1642"/>
      <c r="L22" s="1642"/>
    </row>
    <row r="24" spans="1:12">
      <c r="K24" s="807"/>
    </row>
  </sheetData>
  <mergeCells count="8">
    <mergeCell ref="A22:L22"/>
    <mergeCell ref="A21:L21"/>
    <mergeCell ref="A20:L20"/>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heetViews>
  <sheetFormatPr defaultColWidth="9.140625" defaultRowHeight="15"/>
  <cols>
    <col min="1" max="1" width="14.5703125" style="151" bestFit="1" customWidth="1"/>
    <col min="2" max="2" width="16.85546875" style="151" customWidth="1"/>
    <col min="3" max="5" width="14.5703125" style="151" bestFit="1" customWidth="1"/>
    <col min="6" max="6" width="14.140625" style="151" bestFit="1" customWidth="1"/>
    <col min="7" max="7" width="17.42578125" style="151" customWidth="1"/>
    <col min="8" max="9" width="14.5703125" style="151" bestFit="1" customWidth="1"/>
    <col min="10" max="10" width="14.140625" style="151" customWidth="1"/>
    <col min="11" max="11" width="19.5703125" style="151" bestFit="1" customWidth="1"/>
    <col min="12" max="12" width="4.5703125" style="151" bestFit="1" customWidth="1"/>
    <col min="13" max="16384" width="9.140625" style="151"/>
  </cols>
  <sheetData>
    <row r="1" spans="1:11" ht="16.5" customHeight="1">
      <c r="A1" s="611" t="s">
        <v>60</v>
      </c>
      <c r="B1" s="611"/>
      <c r="C1" s="611"/>
      <c r="D1" s="611"/>
      <c r="E1" s="611"/>
      <c r="F1" s="611"/>
      <c r="G1" s="611"/>
      <c r="H1" s="611"/>
      <c r="I1" s="611"/>
      <c r="J1" s="611"/>
      <c r="K1" s="611"/>
    </row>
    <row r="2" spans="1:11" s="152" customFormat="1" ht="18" customHeight="1">
      <c r="A2" s="1777" t="s">
        <v>150</v>
      </c>
      <c r="B2" s="1778" t="s">
        <v>80</v>
      </c>
      <c r="C2" s="1779"/>
      <c r="D2" s="1779"/>
      <c r="E2" s="1779"/>
      <c r="F2" s="1780"/>
      <c r="G2" s="1778" t="s">
        <v>81</v>
      </c>
      <c r="H2" s="1779"/>
      <c r="I2" s="1779"/>
      <c r="J2" s="1779"/>
      <c r="K2" s="1780"/>
    </row>
    <row r="3" spans="1:11" s="152" customFormat="1" ht="67.5" customHeight="1">
      <c r="A3" s="1629"/>
      <c r="B3" s="869" t="s">
        <v>666</v>
      </c>
      <c r="C3" s="869" t="s">
        <v>667</v>
      </c>
      <c r="D3" s="870" t="s">
        <v>668</v>
      </c>
      <c r="E3" s="870" t="s">
        <v>669</v>
      </c>
      <c r="F3" s="869" t="s">
        <v>670</v>
      </c>
      <c r="G3" s="869" t="s">
        <v>666</v>
      </c>
      <c r="H3" s="869" t="s">
        <v>667</v>
      </c>
      <c r="I3" s="870" t="s">
        <v>668</v>
      </c>
      <c r="J3" s="870" t="s">
        <v>669</v>
      </c>
      <c r="K3" s="869" t="s">
        <v>671</v>
      </c>
    </row>
    <row r="4" spans="1:11" s="152" customFormat="1" ht="30" customHeight="1">
      <c r="A4" s="871" t="s">
        <v>73</v>
      </c>
      <c r="B4" s="872">
        <v>40987</v>
      </c>
      <c r="C4" s="872">
        <v>283</v>
      </c>
      <c r="D4" s="872">
        <v>59401</v>
      </c>
      <c r="E4" s="873">
        <v>3224331.49</v>
      </c>
      <c r="F4" s="874">
        <v>30218889.594000001</v>
      </c>
      <c r="G4" s="872">
        <v>20323</v>
      </c>
      <c r="H4" s="872">
        <v>588</v>
      </c>
      <c r="I4" s="872">
        <v>18676</v>
      </c>
      <c r="J4" s="873">
        <v>612850.53859999997</v>
      </c>
      <c r="K4" s="873">
        <v>3971126.9040000001</v>
      </c>
    </row>
    <row r="5" spans="1:11" s="152" customFormat="1" ht="18" customHeight="1">
      <c r="A5" s="871" t="s">
        <v>74</v>
      </c>
      <c r="B5" s="875">
        <f t="shared" ref="B5:F5" si="0">INDEX(B6:B17,COUNTA(B6:B17))</f>
        <v>45096</v>
      </c>
      <c r="C5" s="875">
        <f t="shared" si="0"/>
        <v>281</v>
      </c>
      <c r="D5" s="875">
        <f t="shared" si="0"/>
        <v>61650</v>
      </c>
      <c r="E5" s="875">
        <f t="shared" si="0"/>
        <v>3725061.95</v>
      </c>
      <c r="F5" s="875">
        <f t="shared" si="0"/>
        <v>42257748.490999997</v>
      </c>
      <c r="G5" s="875">
        <f>INDEX(G6:G17,COUNTA(G6:G17))</f>
        <v>22382</v>
      </c>
      <c r="H5" s="875">
        <f t="shared" ref="H5:K5" si="1">INDEX(H6:H17,COUNTA(H6:H17))</f>
        <v>582</v>
      </c>
      <c r="I5" s="875">
        <f t="shared" si="1"/>
        <v>17473</v>
      </c>
      <c r="J5" s="875">
        <f t="shared" si="1"/>
        <v>652771.08160000003</v>
      </c>
      <c r="K5" s="875">
        <f t="shared" si="1"/>
        <v>6451299.0389999999</v>
      </c>
    </row>
    <row r="6" spans="1:11" s="152" customFormat="1" ht="18" customHeight="1">
      <c r="A6" s="333">
        <v>45017</v>
      </c>
      <c r="B6" s="395">
        <v>41234</v>
      </c>
      <c r="C6" s="395">
        <v>283</v>
      </c>
      <c r="D6" s="395">
        <v>59651</v>
      </c>
      <c r="E6" s="395">
        <v>3264065.77</v>
      </c>
      <c r="F6" s="395">
        <v>31351759.860999998</v>
      </c>
      <c r="G6" s="395">
        <v>20418</v>
      </c>
      <c r="H6" s="395">
        <v>588</v>
      </c>
      <c r="I6" s="395">
        <v>17134</v>
      </c>
      <c r="J6" s="399">
        <v>619237.53391013201</v>
      </c>
      <c r="K6" s="399">
        <v>4238439.9096999997</v>
      </c>
    </row>
    <row r="7" spans="1:11" s="152" customFormat="1" ht="18" customHeight="1">
      <c r="A7" s="333">
        <v>45047</v>
      </c>
      <c r="B7" s="395">
        <v>41517</v>
      </c>
      <c r="C7" s="395">
        <v>283</v>
      </c>
      <c r="D7" s="395">
        <v>59668</v>
      </c>
      <c r="E7" s="395">
        <v>3304274.44</v>
      </c>
      <c r="F7" s="395">
        <v>32494958.458999999</v>
      </c>
      <c r="G7" s="395">
        <v>20586</v>
      </c>
      <c r="H7" s="395">
        <v>586</v>
      </c>
      <c r="I7" s="395">
        <v>17131</v>
      </c>
      <c r="J7" s="399">
        <v>619862.78287804697</v>
      </c>
      <c r="K7" s="399">
        <v>4444450.1590999998</v>
      </c>
    </row>
    <row r="8" spans="1:11" s="152" customFormat="1" ht="18" customHeight="1">
      <c r="A8" s="333">
        <v>45078</v>
      </c>
      <c r="B8" s="395">
        <v>41855</v>
      </c>
      <c r="C8" s="395">
        <v>284</v>
      </c>
      <c r="D8" s="395">
        <v>59682</v>
      </c>
      <c r="E8" s="395">
        <v>3328673.12</v>
      </c>
      <c r="F8" s="395">
        <v>33739255.607000001</v>
      </c>
      <c r="G8" s="395">
        <v>20759</v>
      </c>
      <c r="H8" s="395">
        <v>588</v>
      </c>
      <c r="I8" s="395">
        <v>17143</v>
      </c>
      <c r="J8" s="399">
        <v>623171.51865432202</v>
      </c>
      <c r="K8" s="399">
        <v>4529067.7816999992</v>
      </c>
    </row>
    <row r="9" spans="1:11" s="152" customFormat="1" ht="18" customHeight="1">
      <c r="A9" s="333">
        <v>45108</v>
      </c>
      <c r="B9" s="395">
        <v>42097</v>
      </c>
      <c r="C9" s="395">
        <v>284</v>
      </c>
      <c r="D9" s="395">
        <v>59684</v>
      </c>
      <c r="E9" s="395">
        <v>3362414.18</v>
      </c>
      <c r="F9" s="395">
        <v>34576522.625</v>
      </c>
      <c r="G9" s="395">
        <v>20915</v>
      </c>
      <c r="H9" s="395">
        <v>588</v>
      </c>
      <c r="I9" s="395">
        <v>17190</v>
      </c>
      <c r="J9" s="399">
        <v>626296.30232309003</v>
      </c>
      <c r="K9" s="399">
        <v>4748609.5821999991</v>
      </c>
    </row>
    <row r="10" spans="1:11" s="152" customFormat="1">
      <c r="A10" s="333">
        <v>45139</v>
      </c>
      <c r="B10" s="395">
        <v>42355</v>
      </c>
      <c r="C10" s="395">
        <v>282</v>
      </c>
      <c r="D10" s="395">
        <v>60442</v>
      </c>
      <c r="E10" s="395">
        <v>3412513.45</v>
      </c>
      <c r="F10" s="395">
        <v>34859167.706</v>
      </c>
      <c r="G10" s="395">
        <v>21084</v>
      </c>
      <c r="H10" s="395">
        <v>587</v>
      </c>
      <c r="I10" s="395">
        <v>17112</v>
      </c>
      <c r="J10" s="399">
        <v>622620.01006809098</v>
      </c>
      <c r="K10" s="399">
        <v>4817237.363499999</v>
      </c>
    </row>
    <row r="11" spans="1:11" s="152" customFormat="1">
      <c r="A11" s="333">
        <v>45170</v>
      </c>
      <c r="B11" s="395">
        <v>42643</v>
      </c>
      <c r="C11" s="395">
        <v>284</v>
      </c>
      <c r="D11" s="395">
        <v>60435</v>
      </c>
      <c r="E11" s="395">
        <v>3449096.72</v>
      </c>
      <c r="F11" s="395">
        <v>35562253.607999995</v>
      </c>
      <c r="G11" s="395">
        <v>21236</v>
      </c>
      <c r="H11" s="395">
        <v>585</v>
      </c>
      <c r="I11" s="395">
        <v>17445</v>
      </c>
      <c r="J11" s="399">
        <v>627284.41537963797</v>
      </c>
      <c r="K11" s="399">
        <v>5087152.9691999992</v>
      </c>
    </row>
    <row r="12" spans="1:11" s="152" customFormat="1">
      <c r="A12" s="333">
        <v>45200</v>
      </c>
      <c r="B12" s="395">
        <v>42999</v>
      </c>
      <c r="C12" s="395">
        <v>283</v>
      </c>
      <c r="D12" s="395">
        <v>61535</v>
      </c>
      <c r="E12" s="395">
        <v>3492316.48</v>
      </c>
      <c r="F12" s="395">
        <v>34958006.004999995</v>
      </c>
      <c r="G12" s="395">
        <v>21458</v>
      </c>
      <c r="H12" s="395">
        <v>585</v>
      </c>
      <c r="I12" s="395">
        <v>17443</v>
      </c>
      <c r="J12" s="399">
        <v>631488.80623111106</v>
      </c>
      <c r="K12" s="399">
        <v>4996613.0767999999</v>
      </c>
    </row>
    <row r="13" spans="1:11" s="152" customFormat="1">
      <c r="A13" s="333">
        <v>45231</v>
      </c>
      <c r="B13" s="334">
        <v>43376</v>
      </c>
      <c r="C13" s="334">
        <v>284</v>
      </c>
      <c r="D13" s="334">
        <v>61295</v>
      </c>
      <c r="E13" s="334">
        <v>3494951.82</v>
      </c>
      <c r="F13" s="395">
        <v>37122261.241999999</v>
      </c>
      <c r="G13" s="395">
        <v>21640</v>
      </c>
      <c r="H13" s="395">
        <v>585</v>
      </c>
      <c r="I13" s="395">
        <v>17379</v>
      </c>
      <c r="J13" s="399">
        <v>636978.94826257089</v>
      </c>
      <c r="K13" s="399">
        <v>5366738.4394999994</v>
      </c>
    </row>
    <row r="14" spans="1:11" s="152" customFormat="1" ht="18" customHeight="1">
      <c r="A14" s="333">
        <v>45261</v>
      </c>
      <c r="B14" s="334">
        <v>43957</v>
      </c>
      <c r="C14" s="334">
        <v>284</v>
      </c>
      <c r="D14" s="334">
        <v>61298</v>
      </c>
      <c r="E14" s="334">
        <v>3510012.09</v>
      </c>
      <c r="F14" s="395">
        <v>39802507.601999998</v>
      </c>
      <c r="G14" s="395">
        <v>21909</v>
      </c>
      <c r="H14" s="395">
        <v>583</v>
      </c>
      <c r="I14" s="395">
        <v>17400</v>
      </c>
      <c r="J14" s="399">
        <v>642054.37933573395</v>
      </c>
      <c r="K14" s="399">
        <v>5779649.1907000002</v>
      </c>
    </row>
    <row r="15" spans="1:11" s="152" customFormat="1">
      <c r="A15" s="333">
        <v>45292</v>
      </c>
      <c r="B15" s="334">
        <v>44427</v>
      </c>
      <c r="C15" s="334">
        <v>283</v>
      </c>
      <c r="D15" s="334">
        <v>61585</v>
      </c>
      <c r="E15" s="334">
        <v>3675826.3299999996</v>
      </c>
      <c r="F15" s="395">
        <v>41410370.368000001</v>
      </c>
      <c r="G15" s="395">
        <v>22252</v>
      </c>
      <c r="H15" s="395">
        <v>582</v>
      </c>
      <c r="I15" s="395">
        <v>17448</v>
      </c>
      <c r="J15" s="399">
        <v>650909.23609999998</v>
      </c>
      <c r="K15" s="399">
        <v>6218817.3339999998</v>
      </c>
    </row>
    <row r="16" spans="1:11" s="152" customFormat="1">
      <c r="A16" s="333">
        <v>45323</v>
      </c>
      <c r="B16" s="1451">
        <v>45096</v>
      </c>
      <c r="C16" s="1451">
        <v>281</v>
      </c>
      <c r="D16" s="1451">
        <v>61650</v>
      </c>
      <c r="E16" s="1451">
        <v>3725061.95</v>
      </c>
      <c r="F16" s="1452">
        <v>42257748.490999997</v>
      </c>
      <c r="G16" s="1452">
        <v>22382</v>
      </c>
      <c r="H16" s="1452">
        <v>582</v>
      </c>
      <c r="I16" s="1452">
        <v>17473</v>
      </c>
      <c r="J16" s="1453">
        <v>652771.08160000003</v>
      </c>
      <c r="K16" s="1453">
        <v>6451299.0389999999</v>
      </c>
    </row>
    <row r="17" spans="1:11" s="152" customFormat="1">
      <c r="A17" s="333">
        <v>45352</v>
      </c>
      <c r="B17" s="334"/>
      <c r="C17" s="334"/>
      <c r="D17" s="334"/>
      <c r="E17" s="334"/>
      <c r="F17" s="335"/>
      <c r="G17" s="335"/>
      <c r="H17" s="336"/>
      <c r="I17" s="336"/>
      <c r="J17" s="607"/>
      <c r="K17" s="607"/>
    </row>
    <row r="18" spans="1:11" s="152" customFormat="1">
      <c r="A18" s="225"/>
      <c r="B18" s="226"/>
      <c r="C18" s="226"/>
      <c r="D18" s="226"/>
      <c r="E18" s="226"/>
      <c r="F18" s="226"/>
      <c r="G18" s="226"/>
      <c r="H18" s="226"/>
      <c r="I18" s="226"/>
      <c r="J18" s="226"/>
      <c r="K18" s="228"/>
    </row>
    <row r="19" spans="1:11" s="152" customFormat="1" ht="15" customHeight="1">
      <c r="A19" s="1776" t="s">
        <v>672</v>
      </c>
      <c r="B19" s="1600"/>
      <c r="C19" s="1600"/>
      <c r="D19" s="1600"/>
      <c r="E19" s="1600"/>
      <c r="F19" s="1600"/>
      <c r="G19" s="1600"/>
      <c r="H19" s="1600"/>
      <c r="I19" s="1600"/>
      <c r="J19" s="1600"/>
      <c r="K19" s="1600"/>
    </row>
    <row r="20" spans="1:11" s="152" customFormat="1" ht="15" customHeight="1">
      <c r="A20" s="1781" t="s">
        <v>1390</v>
      </c>
      <c r="B20" s="1782"/>
      <c r="C20" s="1782"/>
      <c r="D20" s="1456"/>
      <c r="E20" s="1456"/>
      <c r="F20" s="1456"/>
      <c r="G20" s="1456"/>
      <c r="H20" s="1456"/>
      <c r="I20" s="1454"/>
      <c r="J20" s="1454"/>
      <c r="K20" s="1454"/>
    </row>
    <row r="21" spans="1:11" s="152" customFormat="1">
      <c r="A21" s="1455" t="s">
        <v>665</v>
      </c>
      <c r="B21" s="1455"/>
      <c r="C21" s="1455"/>
      <c r="D21" s="1455"/>
      <c r="E21" s="1455"/>
      <c r="F21" s="1455"/>
      <c r="G21" s="1454"/>
      <c r="H21" s="1454"/>
      <c r="I21" s="1454"/>
      <c r="J21" s="1454"/>
      <c r="K21" s="1454"/>
    </row>
    <row r="22" spans="1:11" s="152" customFormat="1"/>
    <row r="23" spans="1:11" s="152" customFormat="1">
      <c r="A23" s="151"/>
      <c r="B23" s="151"/>
      <c r="C23" s="151"/>
      <c r="D23" s="151"/>
      <c r="E23" s="151"/>
      <c r="F23" s="151"/>
      <c r="G23" s="151"/>
      <c r="H23" s="151"/>
    </row>
  </sheetData>
  <mergeCells count="5">
    <mergeCell ref="A2:A3"/>
    <mergeCell ref="B2:F2"/>
    <mergeCell ref="G2:K2"/>
    <mergeCell ref="A19:K19"/>
    <mergeCell ref="A20:C20"/>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heetViews>
  <sheetFormatPr defaultColWidth="9.140625" defaultRowHeight="15"/>
  <cols>
    <col min="1" max="1" width="51" style="151" bestFit="1" customWidth="1"/>
    <col min="2" max="2" width="10.140625" style="151" bestFit="1" customWidth="1"/>
    <col min="3" max="4" width="8.85546875" style="151" bestFit="1" customWidth="1"/>
    <col min="5" max="5" width="10.28515625" style="151" bestFit="1" customWidth="1"/>
    <col min="6" max="6" width="14.5703125" style="151" customWidth="1"/>
    <col min="7" max="7" width="8.7109375" style="151" customWidth="1"/>
    <col min="8" max="8" width="8.85546875" style="151" bestFit="1" customWidth="1"/>
    <col min="9" max="9" width="10.28515625" style="151" bestFit="1" customWidth="1"/>
    <col min="10" max="10" width="14.85546875" style="151" customWidth="1"/>
    <col min="11" max="16384" width="9.140625" style="151"/>
  </cols>
  <sheetData>
    <row r="1" spans="1:11" ht="15.75" customHeight="1">
      <c r="A1" s="1462" t="s">
        <v>1391</v>
      </c>
      <c r="B1" s="1457"/>
      <c r="C1" s="1457"/>
      <c r="D1" s="1457"/>
      <c r="E1" s="1457"/>
      <c r="F1" s="1457"/>
      <c r="G1" s="1457"/>
      <c r="H1" s="1457"/>
      <c r="I1" s="1457"/>
      <c r="J1" s="1457"/>
    </row>
    <row r="2" spans="1:11" s="152" customFormat="1" ht="18" customHeight="1">
      <c r="A2" s="1677" t="s">
        <v>673</v>
      </c>
      <c r="B2" s="1677" t="s">
        <v>645</v>
      </c>
      <c r="C2" s="1775" t="s">
        <v>146</v>
      </c>
      <c r="D2" s="1783"/>
      <c r="E2" s="1775" t="s">
        <v>674</v>
      </c>
      <c r="F2" s="1783"/>
      <c r="G2" s="1775" t="s">
        <v>334</v>
      </c>
      <c r="H2" s="1783"/>
      <c r="I2" s="1775" t="s">
        <v>98</v>
      </c>
      <c r="J2" s="1783"/>
    </row>
    <row r="3" spans="1:11" s="152" customFormat="1" ht="16.5" customHeight="1">
      <c r="A3" s="1629"/>
      <c r="B3" s="1629"/>
      <c r="C3" s="1461" t="s">
        <v>145</v>
      </c>
      <c r="D3" s="1461" t="s">
        <v>675</v>
      </c>
      <c r="E3" s="1461" t="s">
        <v>145</v>
      </c>
      <c r="F3" s="1461" t="s">
        <v>675</v>
      </c>
      <c r="G3" s="1461" t="s">
        <v>145</v>
      </c>
      <c r="H3" s="1461" t="s">
        <v>675</v>
      </c>
      <c r="I3" s="1461" t="s">
        <v>145</v>
      </c>
      <c r="J3" s="1461" t="s">
        <v>675</v>
      </c>
    </row>
    <row r="4" spans="1:11" s="152" customFormat="1" ht="18" customHeight="1">
      <c r="A4" s="1775" t="s">
        <v>80</v>
      </c>
      <c r="B4" s="1683"/>
      <c r="C4" s="1683"/>
      <c r="D4" s="1683"/>
      <c r="E4" s="1683"/>
      <c r="F4" s="1683"/>
      <c r="G4" s="1683"/>
      <c r="H4" s="1683"/>
      <c r="I4" s="1683"/>
      <c r="J4" s="1783"/>
    </row>
    <row r="5" spans="1:11" s="152" customFormat="1" ht="27" customHeight="1">
      <c r="A5" s="1466" t="s">
        <v>676</v>
      </c>
      <c r="B5" s="1467" t="s">
        <v>677</v>
      </c>
      <c r="C5" s="1464">
        <v>824</v>
      </c>
      <c r="D5" s="1464">
        <v>3344</v>
      </c>
      <c r="E5" s="1464">
        <v>5926</v>
      </c>
      <c r="F5" s="1464">
        <v>34559</v>
      </c>
      <c r="G5" s="1464">
        <v>370</v>
      </c>
      <c r="H5" s="1464">
        <v>7058</v>
      </c>
      <c r="I5" s="1468">
        <v>7120</v>
      </c>
      <c r="J5" s="1468">
        <v>44961</v>
      </c>
    </row>
    <row r="6" spans="1:11" s="152" customFormat="1">
      <c r="A6" s="1466" t="s">
        <v>678</v>
      </c>
      <c r="B6" s="1467" t="s">
        <v>677</v>
      </c>
      <c r="C6" s="1464">
        <v>8337</v>
      </c>
      <c r="D6" s="1464">
        <v>15248</v>
      </c>
      <c r="E6" s="1464">
        <v>6152</v>
      </c>
      <c r="F6" s="1464">
        <v>43213</v>
      </c>
      <c r="G6" s="1464">
        <v>2727</v>
      </c>
      <c r="H6" s="1464">
        <v>50058</v>
      </c>
      <c r="I6" s="1468">
        <v>17216</v>
      </c>
      <c r="J6" s="1468">
        <v>108519</v>
      </c>
    </row>
    <row r="7" spans="1:11" s="152" customFormat="1">
      <c r="A7" s="1466" t="s">
        <v>679</v>
      </c>
      <c r="B7" s="1467" t="s">
        <v>680</v>
      </c>
      <c r="C7" s="1469">
        <v>102512.71269</v>
      </c>
      <c r="D7" s="1469">
        <v>2638896.29165</v>
      </c>
      <c r="E7" s="1469">
        <v>7157313.4707599999</v>
      </c>
      <c r="F7" s="1465">
        <v>17442249.250399999</v>
      </c>
      <c r="G7" s="1469">
        <v>835648.6064253191</v>
      </c>
      <c r="H7" s="1469">
        <v>9053091.9995224569</v>
      </c>
      <c r="I7" s="1468">
        <v>8095474.7898753192</v>
      </c>
      <c r="J7" s="1468">
        <v>29134237.541572455</v>
      </c>
    </row>
    <row r="8" spans="1:11" s="152" customFormat="1">
      <c r="A8" s="1466" t="s">
        <v>681</v>
      </c>
      <c r="B8" s="1467" t="s">
        <v>682</v>
      </c>
      <c r="C8" s="1469">
        <v>3125140.0487961732</v>
      </c>
      <c r="D8" s="1469">
        <v>1405622.7806255654</v>
      </c>
      <c r="E8" s="1465">
        <v>32880559.634072579</v>
      </c>
      <c r="F8" s="1469">
        <v>1605424.402411405</v>
      </c>
      <c r="G8" s="1469">
        <v>1120408.4618168233</v>
      </c>
      <c r="H8" s="1469">
        <v>2120593.1620300943</v>
      </c>
      <c r="I8" s="1468">
        <v>37126108.144685581</v>
      </c>
      <c r="J8" s="1468">
        <v>5131640.3450670652</v>
      </c>
    </row>
    <row r="9" spans="1:11" s="152" customFormat="1" ht="27" customHeight="1">
      <c r="A9" s="1466" t="s">
        <v>683</v>
      </c>
      <c r="B9" s="1467" t="s">
        <v>684</v>
      </c>
      <c r="C9" s="1464">
        <v>975.08981000000006</v>
      </c>
      <c r="D9" s="1464">
        <v>8894.2291700000005</v>
      </c>
      <c r="E9" s="1469">
        <v>283105.60580999998</v>
      </c>
      <c r="F9" s="1470">
        <v>160.68423999999999</v>
      </c>
      <c r="G9" s="1470">
        <v>7003.8778538500001</v>
      </c>
      <c r="H9" s="1470">
        <v>1089.0642769299998</v>
      </c>
      <c r="I9" s="1468">
        <v>291084.57347384997</v>
      </c>
      <c r="J9" s="1468">
        <v>10143.97768693</v>
      </c>
      <c r="K9" s="278"/>
    </row>
    <row r="10" spans="1:11" s="152" customFormat="1">
      <c r="A10" s="1466" t="s">
        <v>685</v>
      </c>
      <c r="B10" s="1467" t="s">
        <v>686</v>
      </c>
      <c r="C10" s="1464">
        <v>99200.530105700003</v>
      </c>
      <c r="D10" s="1464">
        <v>44040.1644954</v>
      </c>
      <c r="E10" s="1469">
        <v>800834.3634796096</v>
      </c>
      <c r="F10" s="1464">
        <v>5409.3148947999998</v>
      </c>
      <c r="G10" s="1464">
        <v>10266.003523642004</v>
      </c>
      <c r="H10" s="1464">
        <v>700.07537899399995</v>
      </c>
      <c r="I10" s="1468">
        <v>910300.89710895158</v>
      </c>
      <c r="J10" s="1468">
        <v>50149.554769194001</v>
      </c>
      <c r="K10" s="278"/>
    </row>
    <row r="11" spans="1:11" s="152" customFormat="1" ht="18" customHeight="1">
      <c r="A11" s="1775" t="s">
        <v>81</v>
      </c>
      <c r="B11" s="1683"/>
      <c r="C11" s="1683"/>
      <c r="D11" s="1683"/>
      <c r="E11" s="1683"/>
      <c r="F11" s="1683"/>
      <c r="G11" s="1683"/>
      <c r="H11" s="1683"/>
      <c r="I11" s="1683"/>
      <c r="J11" s="1783"/>
    </row>
    <row r="12" spans="1:11" s="152" customFormat="1" ht="27" customHeight="1">
      <c r="A12" s="1466" t="s">
        <v>687</v>
      </c>
      <c r="B12" s="1467" t="s">
        <v>677</v>
      </c>
      <c r="C12" s="1464">
        <v>688</v>
      </c>
      <c r="D12" s="1464">
        <v>804</v>
      </c>
      <c r="E12" s="1464">
        <v>6296</v>
      </c>
      <c r="F12" s="1464">
        <v>14218</v>
      </c>
      <c r="G12" s="1464">
        <v>2470</v>
      </c>
      <c r="H12" s="1464">
        <v>1662</v>
      </c>
      <c r="I12" s="1468">
        <v>9454</v>
      </c>
      <c r="J12" s="1468">
        <v>16684</v>
      </c>
    </row>
    <row r="13" spans="1:11" s="152" customFormat="1">
      <c r="A13" s="1466" t="s">
        <v>688</v>
      </c>
      <c r="B13" s="1467" t="s">
        <v>677</v>
      </c>
      <c r="C13" s="1464">
        <v>6993</v>
      </c>
      <c r="D13" s="1464">
        <v>7310</v>
      </c>
      <c r="E13" s="1464">
        <v>6482</v>
      </c>
      <c r="F13" s="1464">
        <v>14684</v>
      </c>
      <c r="G13" s="1464">
        <v>21214</v>
      </c>
      <c r="H13" s="1464">
        <v>14343</v>
      </c>
      <c r="I13" s="1468">
        <v>34689</v>
      </c>
      <c r="J13" s="1468">
        <v>36337</v>
      </c>
    </row>
    <row r="14" spans="1:11" s="152" customFormat="1">
      <c r="A14" s="1466" t="s">
        <v>679</v>
      </c>
      <c r="B14" s="1467" t="s">
        <v>689</v>
      </c>
      <c r="C14" s="1464">
        <v>4131.04871</v>
      </c>
      <c r="D14" s="1469">
        <v>191251.42134999999</v>
      </c>
      <c r="E14" s="1469">
        <v>3370200.2428000001</v>
      </c>
      <c r="F14" s="1469">
        <v>2146761.6247399999</v>
      </c>
      <c r="G14" s="1469">
        <v>522471.85227600002</v>
      </c>
      <c r="H14" s="1469">
        <v>292894.62643589999</v>
      </c>
      <c r="I14" s="1468">
        <v>3896803.1437860001</v>
      </c>
      <c r="J14" s="1468">
        <v>2630907.6725259</v>
      </c>
    </row>
    <row r="15" spans="1:11" s="152" customFormat="1">
      <c r="A15" s="1466" t="s">
        <v>681</v>
      </c>
      <c r="B15" s="1467" t="s">
        <v>690</v>
      </c>
      <c r="C15" s="1464">
        <v>79333.918300000005</v>
      </c>
      <c r="D15" s="1464">
        <v>68274.937000000005</v>
      </c>
      <c r="E15" s="1469">
        <v>5752680.2642000001</v>
      </c>
      <c r="F15" s="1469">
        <v>167002.9595</v>
      </c>
      <c r="G15" s="1469">
        <v>324262.89909999998</v>
      </c>
      <c r="H15" s="1464">
        <v>59744.060700000002</v>
      </c>
      <c r="I15" s="1468">
        <v>6156277.0816000002</v>
      </c>
      <c r="J15" s="1468">
        <v>295021.9572</v>
      </c>
    </row>
    <row r="16" spans="1:11" s="152" customFormat="1" ht="27" customHeight="1">
      <c r="A16" s="1466" t="s">
        <v>691</v>
      </c>
      <c r="B16" s="1467" t="s">
        <v>689</v>
      </c>
      <c r="C16" s="1464">
        <v>57.237740000000002</v>
      </c>
      <c r="D16" s="1464">
        <v>0</v>
      </c>
      <c r="E16" s="1469">
        <v>522436.23296000017</v>
      </c>
      <c r="F16" s="1464">
        <v>0</v>
      </c>
      <c r="G16" s="1464">
        <v>42055.589539999994</v>
      </c>
      <c r="H16" s="1464">
        <v>0</v>
      </c>
      <c r="I16" s="1468">
        <v>564549.06024000014</v>
      </c>
      <c r="J16" s="1468">
        <v>0</v>
      </c>
    </row>
    <row r="17" spans="1:10" s="152" customFormat="1">
      <c r="A17" s="1466" t="s">
        <v>685</v>
      </c>
      <c r="B17" s="1467" t="s">
        <v>690</v>
      </c>
      <c r="C17" s="1464">
        <v>403.46120430000002</v>
      </c>
      <c r="D17" s="1464">
        <v>0</v>
      </c>
      <c r="E17" s="1469">
        <v>508772.9611534999</v>
      </c>
      <c r="F17" s="1464">
        <v>0</v>
      </c>
      <c r="G17" s="1464">
        <v>32228.076363700005</v>
      </c>
      <c r="H17" s="1464">
        <v>0</v>
      </c>
      <c r="I17" s="1468">
        <v>541404.49872149993</v>
      </c>
      <c r="J17" s="1468">
        <v>0</v>
      </c>
    </row>
    <row r="18" spans="1:10" s="152" customFormat="1">
      <c r="A18" s="1463"/>
      <c r="B18" s="1460"/>
      <c r="C18" s="1458"/>
      <c r="D18" s="1458"/>
      <c r="E18" s="1459"/>
      <c r="F18" s="1458"/>
      <c r="G18" s="1458"/>
      <c r="H18" s="1458"/>
      <c r="I18" s="1459"/>
      <c r="J18" s="1458"/>
    </row>
    <row r="19" spans="1:10" s="152" customFormat="1" ht="33" customHeight="1">
      <c r="A19" s="1639" t="s">
        <v>692</v>
      </c>
      <c r="B19" s="1639"/>
      <c r="C19" s="1639"/>
      <c r="D19" s="1639"/>
      <c r="E19" s="1639"/>
      <c r="F19" s="1639"/>
      <c r="G19" s="1639"/>
      <c r="H19" s="1639"/>
      <c r="I19" s="1639"/>
      <c r="J19" s="1639"/>
    </row>
    <row r="20" spans="1:10" s="152" customFormat="1" ht="13.5" customHeight="1">
      <c r="A20" s="1621" t="s">
        <v>665</v>
      </c>
      <c r="B20" s="1621"/>
      <c r="C20" s="1621"/>
      <c r="D20" s="1621"/>
      <c r="E20" s="1621"/>
      <c r="F20" s="1621"/>
      <c r="G20" s="1621"/>
      <c r="H20" s="1621"/>
      <c r="I20" s="1621"/>
      <c r="J20" s="1621"/>
    </row>
  </sheetData>
  <mergeCells count="10">
    <mergeCell ref="A11:J11"/>
    <mergeCell ref="A19:J19"/>
    <mergeCell ref="A20:J20"/>
    <mergeCell ref="A2:A3"/>
    <mergeCell ref="B2:B3"/>
    <mergeCell ref="C2:D2"/>
    <mergeCell ref="E2:F2"/>
    <mergeCell ref="G2:H2"/>
    <mergeCell ref="I2:J2"/>
    <mergeCell ref="A4:J4"/>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cols>
    <col min="1" max="1" width="11" style="289" customWidth="1"/>
    <col min="2" max="2" width="18.42578125" style="289" customWidth="1"/>
    <col min="3" max="12" width="7.28515625" style="289" customWidth="1"/>
    <col min="13" max="16384" width="9.140625" style="289"/>
  </cols>
  <sheetData>
    <row r="1" spans="1:13" ht="15">
      <c r="A1" s="1786" t="s">
        <v>693</v>
      </c>
      <c r="B1" s="1786"/>
      <c r="C1" s="1786"/>
      <c r="D1" s="1786"/>
      <c r="E1" s="1786"/>
      <c r="F1" s="1786"/>
      <c r="G1" s="1786"/>
      <c r="H1" s="1786"/>
      <c r="I1" s="1786"/>
      <c r="J1" s="1786"/>
      <c r="K1" s="1786"/>
      <c r="L1" s="1786"/>
      <c r="M1" s="288"/>
    </row>
    <row r="2" spans="1:13" ht="15" customHeight="1">
      <c r="A2" s="1787" t="s">
        <v>694</v>
      </c>
      <c r="B2" s="1787" t="s">
        <v>695</v>
      </c>
      <c r="C2" s="1789" t="s">
        <v>696</v>
      </c>
      <c r="D2" s="1789"/>
      <c r="E2" s="1789"/>
      <c r="F2" s="1789"/>
      <c r="G2" s="1789"/>
      <c r="H2" s="1789"/>
      <c r="I2" s="1789" t="s">
        <v>697</v>
      </c>
      <c r="J2" s="1789"/>
      <c r="K2" s="1789"/>
      <c r="L2" s="1789"/>
    </row>
    <row r="3" spans="1:13" ht="63.75">
      <c r="A3" s="1788"/>
      <c r="B3" s="1788"/>
      <c r="C3" s="1191" t="s">
        <v>698</v>
      </c>
      <c r="D3" s="1191" t="s">
        <v>699</v>
      </c>
      <c r="E3" s="1191" t="s">
        <v>700</v>
      </c>
      <c r="F3" s="1191" t="s">
        <v>701</v>
      </c>
      <c r="G3" s="1191" t="s">
        <v>702</v>
      </c>
      <c r="H3" s="1191" t="s">
        <v>703</v>
      </c>
      <c r="I3" s="1191" t="s">
        <v>698</v>
      </c>
      <c r="J3" s="1191" t="s">
        <v>699</v>
      </c>
      <c r="K3" s="1191" t="s">
        <v>700</v>
      </c>
      <c r="L3" s="1191" t="s">
        <v>701</v>
      </c>
    </row>
    <row r="4" spans="1:13" ht="25.5">
      <c r="A4" s="1790" t="s">
        <v>704</v>
      </c>
      <c r="B4" s="500" t="s">
        <v>705</v>
      </c>
      <c r="C4" s="337">
        <v>20</v>
      </c>
      <c r="D4" s="337">
        <v>1</v>
      </c>
      <c r="E4" s="337">
        <v>0</v>
      </c>
      <c r="F4" s="337">
        <v>0</v>
      </c>
      <c r="G4" s="337">
        <v>0</v>
      </c>
      <c r="H4" s="337">
        <v>0</v>
      </c>
      <c r="I4" s="337">
        <v>6</v>
      </c>
      <c r="J4" s="337">
        <v>0</v>
      </c>
      <c r="K4" s="337">
        <v>0</v>
      </c>
      <c r="L4" s="338">
        <v>0</v>
      </c>
      <c r="M4" s="290"/>
    </row>
    <row r="5" spans="1:13" ht="25.5">
      <c r="A5" s="1790"/>
      <c r="B5" s="500" t="s">
        <v>706</v>
      </c>
      <c r="C5" s="337">
        <v>20</v>
      </c>
      <c r="D5" s="337">
        <v>1</v>
      </c>
      <c r="E5" s="337">
        <v>0</v>
      </c>
      <c r="F5" s="337">
        <v>0</v>
      </c>
      <c r="G5" s="337">
        <v>0</v>
      </c>
      <c r="H5" s="337">
        <v>0</v>
      </c>
      <c r="I5" s="337">
        <v>6</v>
      </c>
      <c r="J5" s="337">
        <v>0</v>
      </c>
      <c r="K5" s="337">
        <v>0</v>
      </c>
      <c r="L5" s="338">
        <v>0</v>
      </c>
      <c r="M5" s="290"/>
    </row>
    <row r="6" spans="1:13" ht="25.5">
      <c r="A6" s="1790"/>
      <c r="B6" s="500" t="s">
        <v>707</v>
      </c>
      <c r="C6" s="337">
        <v>12</v>
      </c>
      <c r="D6" s="337">
        <v>1</v>
      </c>
      <c r="E6" s="337">
        <v>0</v>
      </c>
      <c r="F6" s="337">
        <v>0</v>
      </c>
      <c r="G6" s="337">
        <v>0</v>
      </c>
      <c r="H6" s="337">
        <v>0</v>
      </c>
      <c r="I6" s="337">
        <v>0</v>
      </c>
      <c r="J6" s="337">
        <v>0</v>
      </c>
      <c r="K6" s="337">
        <v>0</v>
      </c>
      <c r="L6" s="338">
        <v>0</v>
      </c>
      <c r="M6" s="290"/>
    </row>
    <row r="7" spans="1:13" ht="25.5">
      <c r="A7" s="1790" t="s">
        <v>708</v>
      </c>
      <c r="B7" s="500" t="s">
        <v>705</v>
      </c>
      <c r="C7" s="339">
        <v>3</v>
      </c>
      <c r="D7" s="339">
        <v>6</v>
      </c>
      <c r="E7" s="339">
        <v>2</v>
      </c>
      <c r="F7" s="339">
        <v>2</v>
      </c>
      <c r="G7" s="339">
        <v>0</v>
      </c>
      <c r="H7" s="339">
        <v>2</v>
      </c>
      <c r="I7" s="339">
        <v>0</v>
      </c>
      <c r="J7" s="339">
        <v>2</v>
      </c>
      <c r="K7" s="339">
        <v>2</v>
      </c>
      <c r="L7" s="339">
        <v>2</v>
      </c>
    </row>
    <row r="8" spans="1:13" ht="25.5">
      <c r="A8" s="1790"/>
      <c r="B8" s="500" t="s">
        <v>706</v>
      </c>
      <c r="C8" s="339">
        <v>3</v>
      </c>
      <c r="D8" s="339">
        <v>6</v>
      </c>
      <c r="E8" s="339">
        <v>2</v>
      </c>
      <c r="F8" s="339">
        <v>2</v>
      </c>
      <c r="G8" s="339">
        <v>0</v>
      </c>
      <c r="H8" s="339">
        <v>2</v>
      </c>
      <c r="I8" s="339">
        <v>0</v>
      </c>
      <c r="J8" s="339">
        <v>2</v>
      </c>
      <c r="K8" s="339">
        <v>2</v>
      </c>
      <c r="L8" s="339">
        <v>2</v>
      </c>
    </row>
    <row r="9" spans="1:13" ht="25.5">
      <c r="A9" s="1790"/>
      <c r="B9" s="500" t="s">
        <v>707</v>
      </c>
      <c r="C9" s="339">
        <v>3</v>
      </c>
      <c r="D9" s="339">
        <v>5</v>
      </c>
      <c r="E9" s="339">
        <v>2</v>
      </c>
      <c r="F9" s="339">
        <v>2</v>
      </c>
      <c r="G9" s="339">
        <v>0</v>
      </c>
      <c r="H9" s="339">
        <v>1</v>
      </c>
      <c r="I9" s="339">
        <v>0</v>
      </c>
      <c r="J9" s="339">
        <v>2</v>
      </c>
      <c r="K9" s="339">
        <v>2</v>
      </c>
      <c r="L9" s="339">
        <v>2</v>
      </c>
    </row>
    <row r="10" spans="1:13" ht="25.5">
      <c r="A10" s="1790" t="s">
        <v>709</v>
      </c>
      <c r="B10" s="500" t="s">
        <v>705</v>
      </c>
      <c r="C10" s="339">
        <v>1</v>
      </c>
      <c r="D10" s="339">
        <v>3</v>
      </c>
      <c r="E10" s="339">
        <v>2</v>
      </c>
      <c r="F10" s="339">
        <v>2</v>
      </c>
      <c r="G10" s="339">
        <v>0</v>
      </c>
      <c r="H10" s="339" t="s">
        <v>253</v>
      </c>
      <c r="I10" s="339">
        <v>0</v>
      </c>
      <c r="J10" s="339">
        <v>0</v>
      </c>
      <c r="K10" s="339">
        <v>2</v>
      </c>
      <c r="L10" s="339">
        <v>2</v>
      </c>
    </row>
    <row r="11" spans="1:13" ht="25.5">
      <c r="A11" s="1790"/>
      <c r="B11" s="500" t="s">
        <v>706</v>
      </c>
      <c r="C11" s="339">
        <v>1</v>
      </c>
      <c r="D11" s="339">
        <v>3</v>
      </c>
      <c r="E11" s="339">
        <v>2</v>
      </c>
      <c r="F11" s="339">
        <v>2</v>
      </c>
      <c r="G11" s="339">
        <v>0</v>
      </c>
      <c r="H11" s="339" t="s">
        <v>253</v>
      </c>
      <c r="I11" s="339">
        <v>0</v>
      </c>
      <c r="J11" s="339">
        <v>0</v>
      </c>
      <c r="K11" s="339">
        <v>2</v>
      </c>
      <c r="L11" s="339">
        <v>2</v>
      </c>
    </row>
    <row r="12" spans="1:13" ht="25.5">
      <c r="A12" s="1790"/>
      <c r="B12" s="500" t="s">
        <v>707</v>
      </c>
      <c r="C12" s="339">
        <v>0</v>
      </c>
      <c r="D12" s="339">
        <v>0</v>
      </c>
      <c r="E12" s="339">
        <v>0</v>
      </c>
      <c r="F12" s="339">
        <v>0</v>
      </c>
      <c r="G12" s="339">
        <v>0</v>
      </c>
      <c r="H12" s="339" t="s">
        <v>253</v>
      </c>
      <c r="I12" s="339">
        <v>0</v>
      </c>
      <c r="J12" s="339">
        <v>0</v>
      </c>
      <c r="K12" s="339">
        <v>0</v>
      </c>
      <c r="L12" s="339">
        <v>1</v>
      </c>
    </row>
    <row r="13" spans="1:13" ht="25.5">
      <c r="A13" s="1790" t="s">
        <v>710</v>
      </c>
      <c r="B13" s="500" t="s">
        <v>705</v>
      </c>
      <c r="C13" s="339">
        <v>0</v>
      </c>
      <c r="D13" s="339">
        <v>5</v>
      </c>
      <c r="E13" s="339">
        <v>2</v>
      </c>
      <c r="F13" s="339">
        <v>3</v>
      </c>
      <c r="G13" s="339">
        <v>0</v>
      </c>
      <c r="H13" s="339" t="s">
        <v>253</v>
      </c>
      <c r="I13" s="339">
        <v>0</v>
      </c>
      <c r="J13" s="339">
        <v>2</v>
      </c>
      <c r="K13" s="339">
        <v>2</v>
      </c>
      <c r="L13" s="339">
        <v>2</v>
      </c>
    </row>
    <row r="14" spans="1:13" ht="25.5">
      <c r="A14" s="1790"/>
      <c r="B14" s="500" t="s">
        <v>706</v>
      </c>
      <c r="C14" s="339">
        <v>0</v>
      </c>
      <c r="D14" s="339">
        <v>5</v>
      </c>
      <c r="E14" s="339">
        <v>2</v>
      </c>
      <c r="F14" s="339">
        <v>3</v>
      </c>
      <c r="G14" s="339">
        <v>0</v>
      </c>
      <c r="H14" s="339" t="s">
        <v>253</v>
      </c>
      <c r="I14" s="339">
        <v>0</v>
      </c>
      <c r="J14" s="339">
        <v>2</v>
      </c>
      <c r="K14" s="339">
        <v>2</v>
      </c>
      <c r="L14" s="339">
        <v>2</v>
      </c>
    </row>
    <row r="15" spans="1:13" ht="25.5">
      <c r="A15" s="1790"/>
      <c r="B15" s="500" t="s">
        <v>707</v>
      </c>
      <c r="C15" s="339">
        <v>0</v>
      </c>
      <c r="D15" s="339">
        <v>0</v>
      </c>
      <c r="E15" s="339">
        <v>1</v>
      </c>
      <c r="F15" s="339">
        <v>2</v>
      </c>
      <c r="G15" s="339">
        <v>0</v>
      </c>
      <c r="H15" s="339" t="s">
        <v>253</v>
      </c>
      <c r="I15" s="339">
        <v>0</v>
      </c>
      <c r="J15" s="339">
        <v>0</v>
      </c>
      <c r="K15" s="339">
        <v>1</v>
      </c>
      <c r="L15" s="339">
        <v>2</v>
      </c>
    </row>
    <row r="16" spans="1:13">
      <c r="A16" s="1791" t="s">
        <v>711</v>
      </c>
      <c r="B16" s="1791"/>
      <c r="C16" s="1791"/>
      <c r="D16" s="1791"/>
      <c r="E16" s="1791"/>
      <c r="F16" s="1791"/>
      <c r="G16" s="501"/>
      <c r="H16" s="501"/>
      <c r="I16" s="501"/>
      <c r="J16" s="501"/>
      <c r="K16" s="501"/>
      <c r="L16" s="501"/>
    </row>
    <row r="17" spans="1:23" s="292" customFormat="1">
      <c r="A17" s="1792" t="s">
        <v>712</v>
      </c>
      <c r="B17" s="1792"/>
      <c r="C17" s="1792"/>
      <c r="D17" s="1792"/>
      <c r="E17" s="1792"/>
      <c r="F17" s="291"/>
      <c r="G17" s="502"/>
      <c r="H17" s="502"/>
      <c r="I17" s="502"/>
      <c r="J17" s="502"/>
      <c r="K17" s="502"/>
      <c r="L17" s="502"/>
    </row>
    <row r="18" spans="1:23" s="292" customFormat="1">
      <c r="A18" s="1784" t="s">
        <v>1214</v>
      </c>
      <c r="B18" s="1785"/>
      <c r="C18" s="1785"/>
      <c r="D18" s="1785"/>
      <c r="E18" s="293"/>
      <c r="F18" s="293"/>
      <c r="G18" s="502"/>
      <c r="H18" s="502"/>
      <c r="I18" s="502"/>
      <c r="J18" s="502"/>
      <c r="K18" s="502"/>
      <c r="L18" s="502"/>
    </row>
    <row r="19" spans="1:23" ht="15" customHeight="1">
      <c r="A19" s="502"/>
      <c r="B19" s="654"/>
      <c r="C19" s="654"/>
      <c r="D19" s="654"/>
      <c r="E19" s="654"/>
      <c r="F19" s="654"/>
      <c r="G19" s="294"/>
      <c r="H19" s="294"/>
      <c r="I19" s="294"/>
      <c r="J19" s="294"/>
      <c r="K19" s="294"/>
      <c r="N19" s="290"/>
      <c r="O19" s="290"/>
      <c r="P19" s="290"/>
      <c r="Q19" s="290"/>
      <c r="R19" s="290"/>
      <c r="S19" s="290"/>
      <c r="T19" s="290"/>
      <c r="U19" s="290"/>
      <c r="V19" s="290"/>
      <c r="W19" s="290"/>
    </row>
    <row r="20" spans="1:23">
      <c r="N20" s="290"/>
      <c r="O20" s="290"/>
      <c r="P20" s="290"/>
      <c r="Q20" s="290"/>
      <c r="R20" s="290"/>
      <c r="S20" s="290"/>
      <c r="T20" s="290"/>
      <c r="U20" s="290"/>
      <c r="V20" s="290"/>
      <c r="W20" s="290"/>
    </row>
    <row r="21" spans="1:23">
      <c r="N21" s="290"/>
      <c r="O21" s="290"/>
      <c r="P21" s="290"/>
      <c r="Q21" s="290"/>
      <c r="R21" s="290"/>
      <c r="S21" s="290"/>
      <c r="T21" s="290"/>
      <c r="U21" s="290"/>
      <c r="V21" s="290"/>
      <c r="W21" s="290"/>
    </row>
    <row r="22" spans="1:23">
      <c r="N22" s="290"/>
      <c r="O22" s="290"/>
      <c r="P22" s="290"/>
      <c r="Q22" s="290"/>
      <c r="R22" s="290"/>
      <c r="S22" s="290"/>
      <c r="T22" s="290"/>
      <c r="U22" s="290"/>
      <c r="V22" s="290"/>
      <c r="W22" s="290"/>
    </row>
    <row r="23" spans="1:23">
      <c r="N23" s="290"/>
      <c r="O23" s="290"/>
      <c r="P23" s="290"/>
      <c r="Q23" s="290"/>
      <c r="R23" s="290"/>
      <c r="S23" s="290"/>
      <c r="T23" s="290"/>
      <c r="U23" s="290"/>
      <c r="V23" s="290"/>
      <c r="W23" s="290"/>
    </row>
    <row r="24" spans="1:23">
      <c r="N24" s="290"/>
      <c r="O24" s="290"/>
      <c r="P24" s="290"/>
      <c r="Q24" s="290"/>
      <c r="R24" s="290"/>
      <c r="S24" s="290"/>
      <c r="T24" s="290"/>
      <c r="U24" s="290"/>
      <c r="V24" s="290"/>
      <c r="W24" s="290"/>
    </row>
    <row r="25" spans="1:23">
      <c r="N25" s="290"/>
      <c r="O25" s="290"/>
      <c r="P25" s="290"/>
      <c r="Q25" s="290"/>
      <c r="R25" s="290"/>
      <c r="S25" s="290"/>
      <c r="T25" s="290"/>
      <c r="U25" s="290"/>
      <c r="V25" s="290"/>
      <c r="W25" s="290"/>
    </row>
    <row r="26" spans="1:23">
      <c r="E26" s="289" t="s">
        <v>713</v>
      </c>
      <c r="N26" s="290"/>
      <c r="O26" s="290"/>
      <c r="P26" s="290"/>
      <c r="Q26" s="290"/>
      <c r="R26" s="290"/>
      <c r="S26" s="290"/>
      <c r="T26" s="290"/>
      <c r="U26" s="290"/>
      <c r="V26" s="290"/>
      <c r="W26" s="290"/>
    </row>
    <row r="27" spans="1:23">
      <c r="N27" s="290"/>
      <c r="O27" s="290"/>
      <c r="P27" s="290"/>
      <c r="Q27" s="290"/>
      <c r="R27" s="290"/>
      <c r="S27" s="290"/>
      <c r="T27" s="290"/>
      <c r="U27" s="290"/>
      <c r="V27" s="290"/>
      <c r="W27" s="290"/>
    </row>
    <row r="28" spans="1:23">
      <c r="N28" s="290"/>
      <c r="O28" s="290"/>
      <c r="P28" s="290"/>
      <c r="Q28" s="290"/>
      <c r="R28" s="290"/>
      <c r="S28" s="290"/>
      <c r="T28" s="290"/>
      <c r="U28" s="290"/>
      <c r="V28" s="290"/>
      <c r="W28" s="290"/>
    </row>
    <row r="29" spans="1:23">
      <c r="N29" s="290"/>
      <c r="O29" s="290"/>
      <c r="P29" s="290"/>
      <c r="Q29" s="290"/>
      <c r="R29" s="290"/>
      <c r="S29" s="290"/>
      <c r="T29" s="290"/>
      <c r="U29" s="290"/>
      <c r="V29" s="290"/>
      <c r="W29" s="290"/>
    </row>
    <row r="30" spans="1:23">
      <c r="N30" s="290"/>
      <c r="O30" s="290"/>
      <c r="P30" s="290"/>
      <c r="Q30" s="290"/>
      <c r="R30" s="290"/>
      <c r="S30" s="290"/>
      <c r="T30" s="290"/>
      <c r="U30" s="290"/>
      <c r="V30" s="290"/>
      <c r="W30" s="290"/>
    </row>
    <row r="31" spans="1:23">
      <c r="N31" s="290"/>
      <c r="O31" s="290"/>
      <c r="P31" s="290"/>
      <c r="Q31" s="290"/>
      <c r="R31" s="290"/>
      <c r="S31" s="290"/>
      <c r="T31" s="290"/>
      <c r="U31" s="290"/>
      <c r="V31" s="290"/>
      <c r="W31" s="290"/>
    </row>
    <row r="32" spans="1:23">
      <c r="N32" s="290"/>
      <c r="O32" s="290"/>
      <c r="P32" s="290"/>
      <c r="Q32" s="290"/>
      <c r="R32" s="290"/>
      <c r="S32" s="290"/>
      <c r="T32" s="290"/>
      <c r="U32" s="290"/>
      <c r="V32" s="290"/>
      <c r="W32" s="290"/>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1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sqref="A1:F1"/>
    </sheetView>
  </sheetViews>
  <sheetFormatPr defaultColWidth="9.140625" defaultRowHeight="12.75"/>
  <cols>
    <col min="1" max="1" width="15.7109375" style="296" customWidth="1"/>
    <col min="2" max="2" width="9" style="296" customWidth="1"/>
    <col min="3" max="4" width="10" style="296" customWidth="1"/>
    <col min="5" max="5" width="10.7109375" style="296" customWidth="1"/>
    <col min="6" max="6" width="12.28515625" style="296" customWidth="1"/>
    <col min="7" max="16384" width="9.140625" style="296"/>
  </cols>
  <sheetData>
    <row r="1" spans="1:6" s="295" customFormat="1" ht="15">
      <c r="A1" s="1793" t="s">
        <v>714</v>
      </c>
      <c r="B1" s="1793"/>
      <c r="C1" s="1793"/>
      <c r="D1" s="1793"/>
      <c r="E1" s="1793"/>
      <c r="F1" s="1793"/>
    </row>
    <row r="2" spans="1:6" ht="16.5" customHeight="1">
      <c r="A2" s="1794" t="s">
        <v>715</v>
      </c>
      <c r="B2" s="1796" t="s">
        <v>716</v>
      </c>
      <c r="C2" s="1797"/>
      <c r="D2" s="1797"/>
      <c r="E2" s="1797"/>
      <c r="F2" s="1798"/>
    </row>
    <row r="3" spans="1:6" ht="38.25">
      <c r="A3" s="1795"/>
      <c r="B3" s="503" t="s">
        <v>717</v>
      </c>
      <c r="C3" s="504" t="s">
        <v>718</v>
      </c>
      <c r="D3" s="504" t="s">
        <v>719</v>
      </c>
      <c r="E3" s="504" t="s">
        <v>720</v>
      </c>
      <c r="F3" s="504" t="s">
        <v>721</v>
      </c>
    </row>
    <row r="4" spans="1:6" s="297" customFormat="1" ht="14.25" customHeight="1">
      <c r="A4" s="1103" t="s">
        <v>73</v>
      </c>
      <c r="B4" s="1104">
        <v>14466.89</v>
      </c>
      <c r="C4" s="1104">
        <v>15426.8</v>
      </c>
      <c r="D4" s="1104">
        <v>12252.38</v>
      </c>
      <c r="E4" s="1104">
        <v>13285.43</v>
      </c>
      <c r="F4" s="1104">
        <v>13489.60031007752</v>
      </c>
    </row>
    <row r="5" spans="1:6" s="298" customFormat="1" ht="14.25" customHeight="1">
      <c r="A5" s="1109" t="s">
        <v>74</v>
      </c>
      <c r="B5" s="1110">
        <f>B6</f>
        <v>13292.54</v>
      </c>
      <c r="C5" s="1110">
        <f>MAX(C6:C17)</f>
        <v>13741.67</v>
      </c>
      <c r="D5" s="1110">
        <f>MIN(D6:D17)</f>
        <v>12310.21</v>
      </c>
      <c r="E5" s="1110">
        <f>INDEX(E6:E17,COUNT(E6:E17))</f>
        <v>12601.79</v>
      </c>
      <c r="F5" s="1104">
        <v>12876.003787234047</v>
      </c>
    </row>
    <row r="6" spans="1:6" s="298" customFormat="1" ht="14.25" customHeight="1">
      <c r="A6" s="1105">
        <v>45044</v>
      </c>
      <c r="B6" s="1106">
        <v>13292.54</v>
      </c>
      <c r="C6" s="1106">
        <v>13741.67</v>
      </c>
      <c r="D6" s="1106">
        <v>13010.31</v>
      </c>
      <c r="E6" s="1106">
        <v>13205.56</v>
      </c>
      <c r="F6" s="1106">
        <v>13438.168947368422</v>
      </c>
    </row>
    <row r="7" spans="1:6" s="298" customFormat="1" ht="14.25" customHeight="1">
      <c r="A7" s="1105">
        <v>45077</v>
      </c>
      <c r="B7" s="1106">
        <v>13218.07</v>
      </c>
      <c r="C7" s="1106">
        <v>13323.61</v>
      </c>
      <c r="D7" s="1106">
        <v>12564.49</v>
      </c>
      <c r="E7" s="1106">
        <v>12653.96</v>
      </c>
      <c r="F7" s="1106">
        <v>12960.944782608694</v>
      </c>
    </row>
    <row r="8" spans="1:6" s="298" customFormat="1" ht="14.25" customHeight="1">
      <c r="A8" s="1105">
        <v>45107</v>
      </c>
      <c r="B8" s="1106">
        <v>12651.41</v>
      </c>
      <c r="C8" s="1106">
        <v>12847.57</v>
      </c>
      <c r="D8" s="1106">
        <v>12310.21</v>
      </c>
      <c r="E8" s="1106">
        <v>12471.02</v>
      </c>
      <c r="F8" s="1106">
        <v>12632.864545454546</v>
      </c>
    </row>
    <row r="9" spans="1:6" s="299" customFormat="1" ht="15">
      <c r="A9" s="1105">
        <v>45138</v>
      </c>
      <c r="B9" s="1106">
        <v>12464.34</v>
      </c>
      <c r="C9" s="1106">
        <v>13192.52</v>
      </c>
      <c r="D9" s="1106">
        <v>12426</v>
      </c>
      <c r="E9" s="1106">
        <v>13185.64</v>
      </c>
      <c r="F9" s="1106">
        <v>12811.00476190476</v>
      </c>
    </row>
    <row r="10" spans="1:6" s="299" customFormat="1" ht="15">
      <c r="A10" s="1105">
        <v>45169</v>
      </c>
      <c r="B10" s="1106">
        <v>13183.09</v>
      </c>
      <c r="C10" s="1106">
        <v>13185.83</v>
      </c>
      <c r="D10" s="1106">
        <v>12664.8</v>
      </c>
      <c r="E10" s="1106">
        <v>13068.44</v>
      </c>
      <c r="F10" s="1106">
        <v>12912.962272727273</v>
      </c>
    </row>
    <row r="11" spans="1:6" s="300" customFormat="1" ht="15">
      <c r="A11" s="1105">
        <v>45199</v>
      </c>
      <c r="B11" s="1106">
        <v>13064.62</v>
      </c>
      <c r="C11" s="1106">
        <v>13302.18</v>
      </c>
      <c r="D11" s="1106">
        <v>12979.83</v>
      </c>
      <c r="E11" s="1106">
        <v>13008.83</v>
      </c>
      <c r="F11" s="1106">
        <v>13108.097142857141</v>
      </c>
    </row>
    <row r="12" spans="1:6" s="297" customFormat="1" ht="14.25" customHeight="1">
      <c r="A12" s="1105">
        <v>45230</v>
      </c>
      <c r="B12" s="1106">
        <v>12982.99</v>
      </c>
      <c r="C12" s="1106">
        <v>13262.69</v>
      </c>
      <c r="D12" s="1106">
        <v>12495.69</v>
      </c>
      <c r="E12" s="1106">
        <v>13022.06</v>
      </c>
      <c r="F12" s="1106">
        <v>12927.644761904763</v>
      </c>
    </row>
    <row r="13" spans="1:6" s="297" customFormat="1" ht="14.25" customHeight="1">
      <c r="A13" s="1105">
        <v>45260</v>
      </c>
      <c r="B13" s="1107">
        <v>13013.21</v>
      </c>
      <c r="C13" s="1107">
        <v>13147.03</v>
      </c>
      <c r="D13" s="1107">
        <v>12655.94</v>
      </c>
      <c r="E13" s="1107">
        <v>13012.52</v>
      </c>
      <c r="F13" s="1107">
        <v>12898.873913043477</v>
      </c>
    </row>
    <row r="14" spans="1:6" s="297" customFormat="1" ht="14.25" customHeight="1">
      <c r="A14" s="333">
        <v>45261</v>
      </c>
      <c r="B14" s="1108">
        <v>13019.12</v>
      </c>
      <c r="C14" s="1108">
        <v>13105.38</v>
      </c>
      <c r="D14" s="1108">
        <v>12356.43</v>
      </c>
      <c r="E14" s="1108">
        <v>12871.51</v>
      </c>
      <c r="F14" s="1108">
        <v>12763.177499999998</v>
      </c>
    </row>
    <row r="15" spans="1:6" s="297" customFormat="1" ht="14.25" customHeight="1">
      <c r="A15" s="333">
        <v>45292</v>
      </c>
      <c r="B15" s="1107">
        <v>12869.5</v>
      </c>
      <c r="C15" s="1107">
        <v>12966.77</v>
      </c>
      <c r="D15" s="1107">
        <v>12528.37</v>
      </c>
      <c r="E15" s="1107">
        <v>12757.17</v>
      </c>
      <c r="F15" s="1107">
        <v>12696.042272727273</v>
      </c>
    </row>
    <row r="16" spans="1:6" s="297" customFormat="1" ht="14.25" customHeight="1">
      <c r="A16" s="333">
        <v>45323</v>
      </c>
      <c r="B16" s="1208">
        <v>12759.98</v>
      </c>
      <c r="C16" s="1208">
        <v>12775.99</v>
      </c>
      <c r="D16" s="1208">
        <v>12380.14</v>
      </c>
      <c r="E16" s="1208">
        <v>12601.79</v>
      </c>
      <c r="F16" s="1208">
        <v>12542.547619047618</v>
      </c>
    </row>
    <row r="17" spans="1:6" s="297" customFormat="1" ht="14.25" customHeight="1">
      <c r="A17" s="333">
        <v>45352</v>
      </c>
      <c r="B17" s="1107"/>
      <c r="C17" s="1107"/>
      <c r="D17" s="1107"/>
      <c r="E17" s="1107"/>
      <c r="F17" s="1107"/>
    </row>
    <row r="18" spans="1:6" s="297" customFormat="1">
      <c r="A18" s="505"/>
      <c r="B18" s="506"/>
      <c r="C18" s="506"/>
      <c r="D18" s="507"/>
      <c r="E18" s="508"/>
      <c r="F18" s="508"/>
    </row>
    <row r="19" spans="1:6">
      <c r="A19" s="341" t="s">
        <v>1307</v>
      </c>
      <c r="B19" s="506"/>
      <c r="C19" s="506"/>
      <c r="D19" s="507"/>
      <c r="E19" s="508"/>
      <c r="F19" s="508"/>
    </row>
    <row r="20" spans="1:6">
      <c r="A20" s="509" t="s">
        <v>722</v>
      </c>
      <c r="B20" s="511"/>
      <c r="C20" s="511"/>
      <c r="D20" s="301"/>
      <c r="E20" s="301"/>
      <c r="F20" s="301"/>
    </row>
    <row r="21" spans="1:6">
      <c r="A21" s="510" t="s">
        <v>723</v>
      </c>
    </row>
  </sheetData>
  <mergeCells count="3">
    <mergeCell ref="A1:F1"/>
    <mergeCell ref="A2:A3"/>
    <mergeCell ref="B2:F2"/>
  </mergeCells>
  <printOptions horizontalCentered="1"/>
  <pageMargins left="0.7" right="0.7" top="0.75" bottom="0.75" header="0.3" footer="0.3"/>
  <pageSetup fitToWidth="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9"/>
  <sheetViews>
    <sheetView zoomScale="115" zoomScaleNormal="115" workbookViewId="0">
      <selection activeCell="A3" sqref="A3:A4"/>
    </sheetView>
  </sheetViews>
  <sheetFormatPr defaultColWidth="9.140625" defaultRowHeight="12.75"/>
  <cols>
    <col min="1" max="1" width="12.85546875" style="517" customWidth="1"/>
    <col min="2" max="2" width="7.140625" style="517" customWidth="1"/>
    <col min="3" max="4" width="10" style="517" customWidth="1"/>
    <col min="5" max="5" width="11.140625" style="517" customWidth="1"/>
    <col min="6" max="6" width="10.7109375" style="517" customWidth="1"/>
    <col min="7" max="7" width="12.42578125" style="517" customWidth="1"/>
    <col min="8" max="8" width="8.85546875" style="517" customWidth="1"/>
    <col min="9" max="9" width="11.42578125" style="517" customWidth="1"/>
    <col min="10" max="10" width="10.42578125" style="517" customWidth="1"/>
    <col min="11" max="11" width="12.42578125" style="517" bestFit="1" customWidth="1"/>
    <col min="12" max="12" width="8.42578125" style="517" customWidth="1"/>
    <col min="13" max="13" width="10.28515625" style="517" customWidth="1"/>
    <col min="14" max="14" width="8.42578125" style="517" customWidth="1"/>
    <col min="15" max="15" width="10.140625" style="517" customWidth="1"/>
    <col min="16" max="16" width="9.140625" style="517"/>
    <col min="17" max="17" width="10.7109375" style="517" customWidth="1"/>
    <col min="18" max="16384" width="9.140625" style="517"/>
  </cols>
  <sheetData>
    <row r="1" spans="1:39" s="651" customFormat="1" ht="15" customHeight="1">
      <c r="A1" s="1812" t="s">
        <v>724</v>
      </c>
      <c r="B1" s="1812"/>
      <c r="C1" s="1812"/>
      <c r="D1" s="1812"/>
      <c r="E1" s="1812"/>
      <c r="F1" s="1812"/>
      <c r="G1" s="1812"/>
      <c r="H1" s="1812"/>
      <c r="I1" s="1812"/>
      <c r="J1" s="1812"/>
      <c r="K1" s="1812"/>
      <c r="L1" s="1812"/>
      <c r="M1" s="1812"/>
      <c r="N1" s="1812"/>
      <c r="O1" s="1812"/>
      <c r="P1" s="1812"/>
      <c r="Q1" s="1812"/>
      <c r="R1" s="1812"/>
      <c r="S1" s="1812"/>
      <c r="T1" s="1812"/>
      <c r="V1"/>
      <c r="W1"/>
      <c r="X1"/>
      <c r="Y1"/>
      <c r="Z1"/>
      <c r="AA1"/>
      <c r="AB1"/>
      <c r="AC1"/>
      <c r="AD1"/>
      <c r="AE1"/>
      <c r="AF1"/>
      <c r="AG1"/>
      <c r="AH1"/>
      <c r="AI1"/>
      <c r="AJ1"/>
      <c r="AK1"/>
      <c r="AL1"/>
      <c r="AM1"/>
    </row>
    <row r="2" spans="1:39" s="651" customFormat="1" ht="15.75">
      <c r="A2" s="1813" t="s">
        <v>696</v>
      </c>
      <c r="B2" s="1813"/>
      <c r="C2" s="1813"/>
      <c r="D2" s="1813"/>
      <c r="E2" s="1813"/>
      <c r="F2" s="1813"/>
      <c r="G2" s="1813"/>
      <c r="H2" s="1813"/>
      <c r="I2" s="1813"/>
      <c r="J2" s="1813"/>
      <c r="K2" s="1813"/>
      <c r="L2" s="1813"/>
      <c r="M2" s="1813"/>
      <c r="N2" s="1813"/>
      <c r="O2" s="1813"/>
      <c r="P2" s="1813"/>
      <c r="Q2" s="1813"/>
      <c r="R2" s="1813"/>
      <c r="S2" s="1813"/>
      <c r="T2" s="1813"/>
    </row>
    <row r="3" spans="1:39" s="652" customFormat="1" ht="50.25" customHeight="1">
      <c r="A3" s="1814" t="s">
        <v>715</v>
      </c>
      <c r="B3" s="1815" t="s">
        <v>726</v>
      </c>
      <c r="C3" s="1816" t="s">
        <v>698</v>
      </c>
      <c r="D3" s="1817"/>
      <c r="E3" s="1816" t="s">
        <v>727</v>
      </c>
      <c r="F3" s="1817"/>
      <c r="G3" s="1816" t="s">
        <v>728</v>
      </c>
      <c r="H3" s="1817"/>
      <c r="I3" s="1816" t="s">
        <v>729</v>
      </c>
      <c r="J3" s="1817"/>
      <c r="K3" s="1816" t="s">
        <v>730</v>
      </c>
      <c r="L3" s="1817"/>
      <c r="M3" s="1816" t="s">
        <v>731</v>
      </c>
      <c r="N3" s="1817"/>
      <c r="O3" s="1816" t="s">
        <v>732</v>
      </c>
      <c r="P3" s="1817"/>
      <c r="Q3" s="1816" t="s">
        <v>733</v>
      </c>
      <c r="R3" s="1817"/>
      <c r="S3" s="1804" t="s">
        <v>734</v>
      </c>
      <c r="T3" s="1804"/>
    </row>
    <row r="4" spans="1:39" s="652" customFormat="1" ht="68.25" customHeight="1">
      <c r="A4" s="1795"/>
      <c r="B4" s="1804"/>
      <c r="C4" s="572" t="s">
        <v>735</v>
      </c>
      <c r="D4" s="653" t="s">
        <v>736</v>
      </c>
      <c r="E4" s="572" t="s">
        <v>735</v>
      </c>
      <c r="F4" s="653" t="s">
        <v>737</v>
      </c>
      <c r="G4" s="572" t="s">
        <v>738</v>
      </c>
      <c r="H4" s="653" t="s">
        <v>736</v>
      </c>
      <c r="I4" s="572" t="s">
        <v>738</v>
      </c>
      <c r="J4" s="653" t="s">
        <v>736</v>
      </c>
      <c r="K4" s="572" t="s">
        <v>735</v>
      </c>
      <c r="L4" s="653" t="s">
        <v>739</v>
      </c>
      <c r="M4" s="572" t="s">
        <v>738</v>
      </c>
      <c r="N4" s="653" t="s">
        <v>739</v>
      </c>
      <c r="O4" s="572" t="s">
        <v>735</v>
      </c>
      <c r="P4" s="653" t="s">
        <v>736</v>
      </c>
      <c r="Q4" s="572" t="s">
        <v>735</v>
      </c>
      <c r="R4" s="653" t="s">
        <v>736</v>
      </c>
      <c r="S4" s="572" t="s">
        <v>738</v>
      </c>
      <c r="T4" s="572" t="s">
        <v>740</v>
      </c>
    </row>
    <row r="5" spans="1:39" s="654" customFormat="1">
      <c r="A5" s="344" t="s">
        <v>73</v>
      </c>
      <c r="B5" s="342">
        <v>258</v>
      </c>
      <c r="C5" s="342">
        <v>256727</v>
      </c>
      <c r="D5" s="342">
        <v>21085.199629799998</v>
      </c>
      <c r="E5" s="342">
        <v>86152515</v>
      </c>
      <c r="F5" s="342">
        <v>2819742.9088959</v>
      </c>
      <c r="G5" s="342">
        <v>6619620</v>
      </c>
      <c r="H5" s="342">
        <v>949958.03658750001</v>
      </c>
      <c r="I5" s="342">
        <v>35482482</v>
      </c>
      <c r="J5" s="342">
        <v>2229612.1793669998</v>
      </c>
      <c r="K5" s="342">
        <v>311024</v>
      </c>
      <c r="L5" s="342">
        <v>22677.844400000002</v>
      </c>
      <c r="M5" s="342">
        <v>43</v>
      </c>
      <c r="N5" s="342">
        <v>4.5177249999999995</v>
      </c>
      <c r="O5" s="342">
        <v>28</v>
      </c>
      <c r="P5" s="342">
        <v>3.0077499999999997</v>
      </c>
      <c r="Q5" s="342">
        <v>128822439</v>
      </c>
      <c r="R5" s="342">
        <v>6043083.6943552019</v>
      </c>
      <c r="S5" s="342">
        <v>355290</v>
      </c>
      <c r="T5" s="342">
        <v>21603.39</v>
      </c>
    </row>
    <row r="6" spans="1:39" s="654" customFormat="1">
      <c r="A6" s="1111" t="s">
        <v>74</v>
      </c>
      <c r="B6" s="1112">
        <f>SUM(B7:B18)</f>
        <v>235</v>
      </c>
      <c r="C6" s="1112">
        <f t="shared" ref="C6:D6" si="0">SUM(C7:C18)</f>
        <v>76837</v>
      </c>
      <c r="D6" s="1112">
        <f t="shared" si="0"/>
        <v>4992.6218051999995</v>
      </c>
      <c r="E6" s="1112">
        <f t="shared" ref="E6" si="1">SUM(E7:E18)</f>
        <v>69736615</v>
      </c>
      <c r="F6" s="1112">
        <f t="shared" ref="F6" si="2">SUM(F7:F18)</f>
        <v>2861417.6994419</v>
      </c>
      <c r="G6" s="1112">
        <f t="shared" ref="G6" si="3">SUM(G7:G18)</f>
        <v>4636035</v>
      </c>
      <c r="H6" s="1112">
        <f t="shared" ref="H6" si="4">SUM(H7:H18)</f>
        <v>451846.44136000006</v>
      </c>
      <c r="I6" s="1112">
        <f t="shared" ref="I6" si="5">SUM(I7:I18)</f>
        <v>51965596</v>
      </c>
      <c r="J6" s="1112">
        <f t="shared" ref="J6" si="6">SUM(J7:J18)</f>
        <v>1313260.4836254998</v>
      </c>
      <c r="K6" s="1112">
        <f t="shared" ref="K6" si="7">SUM(K7:K18)</f>
        <v>96050</v>
      </c>
      <c r="L6" s="1112">
        <f t="shared" ref="L6" si="8">SUM(L7:L18)</f>
        <v>7722.738589999999</v>
      </c>
      <c r="M6" s="1112">
        <f t="shared" ref="M6" si="9">SUM(M7:M18)</f>
        <v>0</v>
      </c>
      <c r="N6" s="1112">
        <f t="shared" ref="N6" si="10">SUM(N7:N18)</f>
        <v>0</v>
      </c>
      <c r="O6" s="1112">
        <f t="shared" ref="O6" si="11">SUM(O7:O18)</f>
        <v>0</v>
      </c>
      <c r="P6" s="1112">
        <f t="shared" ref="P6" si="12">SUM(P7:P18)</f>
        <v>0</v>
      </c>
      <c r="Q6" s="1112">
        <f t="shared" ref="Q6" si="13">SUM(Q7:Q18)</f>
        <v>126511133</v>
      </c>
      <c r="R6" s="1112">
        <f t="shared" ref="R6" si="14">SUM(R7:R18)</f>
        <v>4639239.9848226011</v>
      </c>
      <c r="S6" s="1112">
        <f>INDEX(S7:S18,COUNT(S7:S18))</f>
        <v>547683</v>
      </c>
      <c r="T6" s="1112">
        <f>INDEX(T7:T18,COUNT(T7:T18))</f>
        <v>25514.418381000003</v>
      </c>
    </row>
    <row r="7" spans="1:39" s="654" customFormat="1">
      <c r="A7" s="340">
        <v>45044</v>
      </c>
      <c r="B7" s="343">
        <v>19</v>
      </c>
      <c r="C7" s="343">
        <v>4718</v>
      </c>
      <c r="D7" s="343">
        <v>584.33131160000005</v>
      </c>
      <c r="E7" s="343">
        <v>6275286</v>
      </c>
      <c r="F7" s="343">
        <v>254906.00314860011</v>
      </c>
      <c r="G7" s="343">
        <v>404446</v>
      </c>
      <c r="H7" s="343">
        <v>42659.647467499992</v>
      </c>
      <c r="I7" s="343">
        <v>3937911</v>
      </c>
      <c r="J7" s="343">
        <v>102089.00297999999</v>
      </c>
      <c r="K7" s="343">
        <v>12368</v>
      </c>
      <c r="L7" s="343">
        <v>1017.2285000000001</v>
      </c>
      <c r="M7" s="343">
        <v>0</v>
      </c>
      <c r="N7" s="343">
        <v>0</v>
      </c>
      <c r="O7" s="343">
        <v>0</v>
      </c>
      <c r="P7" s="343">
        <v>0</v>
      </c>
      <c r="Q7" s="343">
        <v>10634729</v>
      </c>
      <c r="R7" s="343">
        <v>401256.21340770018</v>
      </c>
      <c r="S7" s="343">
        <v>359473</v>
      </c>
      <c r="T7" s="343">
        <v>22789.376540400001</v>
      </c>
    </row>
    <row r="8" spans="1:39" s="654" customFormat="1">
      <c r="A8" s="340">
        <v>45077</v>
      </c>
      <c r="B8" s="343">
        <v>23</v>
      </c>
      <c r="C8" s="343">
        <v>3390</v>
      </c>
      <c r="D8" s="343">
        <v>394.64465760000002</v>
      </c>
      <c r="E8" s="343">
        <v>7352729</v>
      </c>
      <c r="F8" s="343">
        <v>307814.43551390013</v>
      </c>
      <c r="G8" s="343">
        <v>509055</v>
      </c>
      <c r="H8" s="343">
        <v>49929.790315000006</v>
      </c>
      <c r="I8" s="343">
        <v>5643804</v>
      </c>
      <c r="J8" s="343">
        <v>142430.07212449997</v>
      </c>
      <c r="K8" s="343">
        <v>17285</v>
      </c>
      <c r="L8" s="343">
        <v>1416.8011799999999</v>
      </c>
      <c r="M8" s="343">
        <v>0</v>
      </c>
      <c r="N8" s="343">
        <v>0</v>
      </c>
      <c r="O8" s="343">
        <v>0</v>
      </c>
      <c r="P8" s="343">
        <v>0</v>
      </c>
      <c r="Q8" s="343">
        <v>13526263</v>
      </c>
      <c r="R8" s="343">
        <v>501985.74379100004</v>
      </c>
      <c r="S8" s="343">
        <v>343831</v>
      </c>
      <c r="T8" s="343">
        <v>20677.428435000009</v>
      </c>
    </row>
    <row r="9" spans="1:39" s="654" customFormat="1">
      <c r="A9" s="340">
        <v>45107</v>
      </c>
      <c r="B9" s="343">
        <v>22</v>
      </c>
      <c r="C9" s="343">
        <v>7345</v>
      </c>
      <c r="D9" s="343">
        <v>643.72920520000002</v>
      </c>
      <c r="E9" s="343">
        <v>6684898</v>
      </c>
      <c r="F9" s="343">
        <v>264073.47673879983</v>
      </c>
      <c r="G9" s="343">
        <v>516134</v>
      </c>
      <c r="H9" s="343">
        <v>49726.128844999999</v>
      </c>
      <c r="I9" s="343">
        <v>6011459</v>
      </c>
      <c r="J9" s="343">
        <v>151599.04170950002</v>
      </c>
      <c r="K9" s="343">
        <v>14623</v>
      </c>
      <c r="L9" s="343">
        <v>1165.266095</v>
      </c>
      <c r="M9" s="343">
        <v>0</v>
      </c>
      <c r="N9" s="343">
        <v>0</v>
      </c>
      <c r="O9" s="343">
        <v>0</v>
      </c>
      <c r="P9" s="343">
        <v>0</v>
      </c>
      <c r="Q9" s="343">
        <v>13234459</v>
      </c>
      <c r="R9" s="343">
        <v>467207.64259349986</v>
      </c>
      <c r="S9" s="343">
        <v>341207</v>
      </c>
      <c r="T9" s="343">
        <v>18930.741814199995</v>
      </c>
    </row>
    <row r="10" spans="1:39" s="654" customFormat="1">
      <c r="A10" s="340">
        <v>45138</v>
      </c>
      <c r="B10" s="343">
        <v>21</v>
      </c>
      <c r="C10" s="343">
        <v>6216</v>
      </c>
      <c r="D10" s="343">
        <v>363.5665656000001</v>
      </c>
      <c r="E10" s="343">
        <v>5541586</v>
      </c>
      <c r="F10" s="343">
        <v>237146.18724440003</v>
      </c>
      <c r="G10" s="343">
        <v>451072</v>
      </c>
      <c r="H10" s="343">
        <v>43982.143710000004</v>
      </c>
      <c r="I10" s="343">
        <v>3968233</v>
      </c>
      <c r="J10" s="343">
        <v>105068.70110149999</v>
      </c>
      <c r="K10" s="343">
        <v>10198</v>
      </c>
      <c r="L10" s="343">
        <v>816.86188500000003</v>
      </c>
      <c r="M10" s="343">
        <v>0</v>
      </c>
      <c r="N10" s="343">
        <v>0</v>
      </c>
      <c r="O10" s="343">
        <v>0</v>
      </c>
      <c r="P10" s="343">
        <v>0</v>
      </c>
      <c r="Q10" s="343">
        <v>9977305</v>
      </c>
      <c r="R10" s="343">
        <v>387377.46050649998</v>
      </c>
      <c r="S10" s="343">
        <v>368926</v>
      </c>
      <c r="T10" s="343">
        <v>21846.216273099999</v>
      </c>
    </row>
    <row r="11" spans="1:39" s="654" customFormat="1">
      <c r="A11" s="340">
        <v>45169</v>
      </c>
      <c r="B11" s="343">
        <v>22</v>
      </c>
      <c r="C11" s="343">
        <v>12644</v>
      </c>
      <c r="D11" s="343">
        <v>646.96988439999973</v>
      </c>
      <c r="E11" s="343">
        <v>5886284</v>
      </c>
      <c r="F11" s="343">
        <v>232923.99282739998</v>
      </c>
      <c r="G11" s="343">
        <v>480041</v>
      </c>
      <c r="H11" s="343">
        <v>45161.041382499985</v>
      </c>
      <c r="I11" s="343">
        <v>4473203</v>
      </c>
      <c r="J11" s="343">
        <v>118491.28603750002</v>
      </c>
      <c r="K11" s="343">
        <v>8941</v>
      </c>
      <c r="L11" s="343">
        <v>708.32124999999985</v>
      </c>
      <c r="M11" s="343">
        <v>0</v>
      </c>
      <c r="N11" s="343">
        <v>0</v>
      </c>
      <c r="O11" s="343">
        <v>0</v>
      </c>
      <c r="P11" s="343">
        <v>0</v>
      </c>
      <c r="Q11" s="343">
        <v>10861113</v>
      </c>
      <c r="R11" s="343">
        <v>397931.61138179997</v>
      </c>
      <c r="S11" s="343">
        <v>330927</v>
      </c>
      <c r="T11" s="343">
        <v>20415.730546899998</v>
      </c>
    </row>
    <row r="12" spans="1:39" s="654" customFormat="1">
      <c r="A12" s="340">
        <v>45199</v>
      </c>
      <c r="B12" s="343">
        <v>21</v>
      </c>
      <c r="C12" s="343">
        <v>11359</v>
      </c>
      <c r="D12" s="343">
        <v>449.74120439999996</v>
      </c>
      <c r="E12" s="343">
        <v>6242466</v>
      </c>
      <c r="F12" s="343">
        <v>244305.60157490009</v>
      </c>
      <c r="G12" s="343">
        <v>454968</v>
      </c>
      <c r="H12" s="343">
        <v>43944.764030000049</v>
      </c>
      <c r="I12" s="343">
        <v>4657689</v>
      </c>
      <c r="J12" s="343">
        <v>126223.31600599999</v>
      </c>
      <c r="K12" s="343">
        <v>7316</v>
      </c>
      <c r="L12" s="343">
        <v>574.73793500000011</v>
      </c>
      <c r="M12" s="343">
        <v>0</v>
      </c>
      <c r="N12" s="343">
        <v>0</v>
      </c>
      <c r="O12" s="343">
        <v>0</v>
      </c>
      <c r="P12" s="343">
        <v>0</v>
      </c>
      <c r="Q12" s="343">
        <v>11373798</v>
      </c>
      <c r="R12" s="343">
        <v>415498.16075030016</v>
      </c>
      <c r="S12" s="343">
        <v>502737</v>
      </c>
      <c r="T12" s="343">
        <v>24418.827857199998</v>
      </c>
    </row>
    <row r="13" spans="1:39" s="654" customFormat="1">
      <c r="A13" s="340">
        <v>45230</v>
      </c>
      <c r="B13" s="343">
        <v>21</v>
      </c>
      <c r="C13" s="343">
        <v>7693</v>
      </c>
      <c r="D13" s="343">
        <v>305.96199999999999</v>
      </c>
      <c r="E13" s="343">
        <v>7499108</v>
      </c>
      <c r="F13" s="343">
        <v>289465.68610000017</v>
      </c>
      <c r="G13" s="343">
        <v>383926</v>
      </c>
      <c r="H13" s="343">
        <v>41104.307399999991</v>
      </c>
      <c r="I13" s="343">
        <v>4677906</v>
      </c>
      <c r="J13" s="343">
        <v>140556.9811</v>
      </c>
      <c r="K13" s="343">
        <v>7446</v>
      </c>
      <c r="L13" s="343">
        <v>581.64480000000003</v>
      </c>
      <c r="M13" s="343">
        <v>0</v>
      </c>
      <c r="N13" s="343">
        <v>0</v>
      </c>
      <c r="O13" s="343">
        <v>0</v>
      </c>
      <c r="P13" s="343">
        <v>0</v>
      </c>
      <c r="Q13" s="343">
        <v>12576079</v>
      </c>
      <c r="R13" s="343">
        <v>472014.58140000008</v>
      </c>
      <c r="S13" s="343">
        <v>412048</v>
      </c>
      <c r="T13" s="343">
        <v>23238.033232999995</v>
      </c>
    </row>
    <row r="14" spans="1:39" s="654" customFormat="1">
      <c r="A14" s="340">
        <v>45260</v>
      </c>
      <c r="B14" s="343">
        <v>23</v>
      </c>
      <c r="C14" s="343">
        <v>7681</v>
      </c>
      <c r="D14" s="343">
        <v>381.51489999999995</v>
      </c>
      <c r="E14" s="343">
        <v>7202537</v>
      </c>
      <c r="F14" s="343">
        <v>301706.31109999999</v>
      </c>
      <c r="G14" s="343">
        <v>360234</v>
      </c>
      <c r="H14" s="343">
        <v>36343.463599999995</v>
      </c>
      <c r="I14" s="343">
        <v>4406812</v>
      </c>
      <c r="J14" s="343">
        <v>120916.29580000001</v>
      </c>
      <c r="K14" s="343">
        <v>5233</v>
      </c>
      <c r="L14" s="343">
        <v>419.21660000000003</v>
      </c>
      <c r="M14" s="343">
        <v>0</v>
      </c>
      <c r="N14" s="343">
        <v>0</v>
      </c>
      <c r="O14" s="343">
        <v>0</v>
      </c>
      <c r="P14" s="343">
        <v>0</v>
      </c>
      <c r="Q14" s="343">
        <v>11982497</v>
      </c>
      <c r="R14" s="343">
        <v>459766.80200000003</v>
      </c>
      <c r="S14" s="343">
        <v>439561</v>
      </c>
      <c r="T14" s="343">
        <v>25026.719748</v>
      </c>
    </row>
    <row r="15" spans="1:39" s="654" customFormat="1">
      <c r="A15" s="340">
        <v>45261</v>
      </c>
      <c r="B15" s="809">
        <v>20</v>
      </c>
      <c r="C15" s="809">
        <v>6543</v>
      </c>
      <c r="D15" s="809">
        <v>294.08325480000002</v>
      </c>
      <c r="E15" s="809">
        <v>6047715</v>
      </c>
      <c r="F15" s="809">
        <v>244611.95619560004</v>
      </c>
      <c r="G15" s="809">
        <v>344231</v>
      </c>
      <c r="H15" s="809">
        <v>32599.298110000003</v>
      </c>
      <c r="I15" s="809">
        <v>4448565</v>
      </c>
      <c r="J15" s="809">
        <v>100445.71523900001</v>
      </c>
      <c r="K15" s="809">
        <v>4924</v>
      </c>
      <c r="L15" s="809">
        <v>401.89337</v>
      </c>
      <c r="M15" s="809">
        <v>0</v>
      </c>
      <c r="N15" s="809">
        <v>0</v>
      </c>
      <c r="O15" s="809">
        <v>0</v>
      </c>
      <c r="P15" s="809">
        <v>0</v>
      </c>
      <c r="Q15" s="809">
        <v>10851978</v>
      </c>
      <c r="R15" s="809">
        <v>378352.94616940006</v>
      </c>
      <c r="S15" s="809">
        <v>396088</v>
      </c>
      <c r="T15" s="809">
        <v>23659.881000000001</v>
      </c>
    </row>
    <row r="16" spans="1:39" s="654" customFormat="1">
      <c r="A16" s="340">
        <v>45292</v>
      </c>
      <c r="B16" s="343">
        <v>22</v>
      </c>
      <c r="C16" s="343">
        <v>4436</v>
      </c>
      <c r="D16" s="343">
        <v>370.07131000000004</v>
      </c>
      <c r="E16" s="343">
        <v>5475157</v>
      </c>
      <c r="F16" s="343">
        <v>250557.41252490002</v>
      </c>
      <c r="G16" s="343">
        <v>365225</v>
      </c>
      <c r="H16" s="343">
        <v>34309.61002</v>
      </c>
      <c r="I16" s="343">
        <v>5526058</v>
      </c>
      <c r="J16" s="343">
        <v>127224.18143350001</v>
      </c>
      <c r="K16" s="343">
        <v>4449</v>
      </c>
      <c r="L16" s="343">
        <v>359.45486000000005</v>
      </c>
      <c r="M16" s="343">
        <v>0</v>
      </c>
      <c r="N16" s="343">
        <v>0</v>
      </c>
      <c r="O16" s="343">
        <v>0</v>
      </c>
      <c r="P16" s="343">
        <v>0</v>
      </c>
      <c r="Q16" s="343">
        <v>11375325</v>
      </c>
      <c r="R16" s="343">
        <v>412820.73014840001</v>
      </c>
      <c r="S16" s="343">
        <v>599619</v>
      </c>
      <c r="T16" s="343">
        <v>25839.742653999994</v>
      </c>
    </row>
    <row r="17" spans="1:21" s="654" customFormat="1">
      <c r="A17" s="340">
        <v>45323</v>
      </c>
      <c r="B17" s="343">
        <v>21</v>
      </c>
      <c r="C17" s="343">
        <v>4812</v>
      </c>
      <c r="D17" s="343">
        <v>558.00751160000004</v>
      </c>
      <c r="E17" s="343">
        <v>5528849</v>
      </c>
      <c r="F17" s="343">
        <v>233906.63647340005</v>
      </c>
      <c r="G17" s="343">
        <v>366703</v>
      </c>
      <c r="H17" s="343">
        <v>32086.246479999987</v>
      </c>
      <c r="I17" s="343">
        <v>4213956</v>
      </c>
      <c r="J17" s="343">
        <v>78215.890094000002</v>
      </c>
      <c r="K17" s="343">
        <v>3267</v>
      </c>
      <c r="L17" s="343">
        <v>261.31211499999995</v>
      </c>
      <c r="M17" s="343">
        <v>0</v>
      </c>
      <c r="N17" s="343">
        <v>0</v>
      </c>
      <c r="O17" s="343">
        <v>0</v>
      </c>
      <c r="P17" s="343">
        <v>0</v>
      </c>
      <c r="Q17" s="343">
        <v>10117587</v>
      </c>
      <c r="R17" s="343">
        <v>345028.09267400001</v>
      </c>
      <c r="S17" s="343">
        <v>547683</v>
      </c>
      <c r="T17" s="343">
        <v>25514.418381000003</v>
      </c>
    </row>
    <row r="18" spans="1:21" s="502" customFormat="1">
      <c r="A18" s="340">
        <v>45352</v>
      </c>
      <c r="B18" s="343"/>
      <c r="C18" s="343"/>
      <c r="D18" s="343"/>
      <c r="E18" s="343"/>
      <c r="F18" s="343"/>
      <c r="G18" s="343"/>
      <c r="H18" s="343"/>
      <c r="I18" s="343"/>
      <c r="J18" s="343"/>
      <c r="K18" s="343"/>
      <c r="L18" s="343"/>
      <c r="M18" s="343"/>
      <c r="N18" s="343"/>
      <c r="O18" s="343"/>
      <c r="P18" s="343"/>
      <c r="Q18" s="343"/>
      <c r="R18" s="343"/>
      <c r="S18" s="343"/>
      <c r="T18" s="343"/>
    </row>
    <row r="19" spans="1:21" ht="15.75">
      <c r="A19" s="346"/>
      <c r="B19" s="302"/>
      <c r="C19" s="514"/>
      <c r="D19" s="514"/>
      <c r="E19" s="514"/>
      <c r="F19" s="514"/>
      <c r="G19" s="514"/>
      <c r="H19" s="515"/>
      <c r="I19" s="514"/>
      <c r="J19" s="514"/>
      <c r="K19" s="514"/>
      <c r="L19" s="515"/>
      <c r="M19" s="516"/>
      <c r="N19" s="516"/>
      <c r="O19" s="516"/>
      <c r="P19" s="516"/>
      <c r="Q19" s="516"/>
      <c r="R19" s="516"/>
      <c r="T19" s="518"/>
    </row>
    <row r="20" spans="1:21" ht="15.75">
      <c r="A20" s="1811" t="s">
        <v>725</v>
      </c>
      <c r="B20" s="1811"/>
      <c r="C20" s="1811"/>
      <c r="D20" s="1811"/>
      <c r="E20" s="1811"/>
      <c r="F20" s="1811"/>
      <c r="G20" s="1811"/>
      <c r="H20" s="1811"/>
      <c r="I20" s="1811"/>
      <c r="J20" s="1811"/>
      <c r="K20" s="1811"/>
      <c r="L20" s="1811"/>
      <c r="M20" s="1811"/>
      <c r="N20" s="1811"/>
      <c r="O20" s="1811"/>
      <c r="P20" s="1811"/>
      <c r="Q20" s="1811"/>
      <c r="R20" s="1811"/>
    </row>
    <row r="21" spans="1:21" ht="48.75" customHeight="1">
      <c r="A21" s="1805" t="s">
        <v>715</v>
      </c>
      <c r="B21" s="1805" t="s">
        <v>726</v>
      </c>
      <c r="C21" s="1808" t="s">
        <v>741</v>
      </c>
      <c r="D21" s="1809"/>
      <c r="E21" s="1809"/>
      <c r="F21" s="1810"/>
      <c r="G21" s="1808" t="s">
        <v>728</v>
      </c>
      <c r="H21" s="1809"/>
      <c r="I21" s="1809"/>
      <c r="J21" s="1810"/>
      <c r="K21" s="1808" t="s">
        <v>729</v>
      </c>
      <c r="L21" s="1809"/>
      <c r="M21" s="1809"/>
      <c r="N21" s="1810"/>
      <c r="O21" s="1799" t="s">
        <v>742</v>
      </c>
      <c r="P21" s="1799"/>
      <c r="Q21" s="1800" t="s">
        <v>734</v>
      </c>
      <c r="R21" s="1800"/>
    </row>
    <row r="22" spans="1:21" ht="20.25" customHeight="1">
      <c r="A22" s="1807"/>
      <c r="B22" s="1807"/>
      <c r="C22" s="1801" t="s">
        <v>743</v>
      </c>
      <c r="D22" s="1802"/>
      <c r="E22" s="1801" t="s">
        <v>744</v>
      </c>
      <c r="F22" s="1802"/>
      <c r="G22" s="1801" t="s">
        <v>743</v>
      </c>
      <c r="H22" s="1802"/>
      <c r="I22" s="1801" t="s">
        <v>744</v>
      </c>
      <c r="J22" s="1802"/>
      <c r="K22" s="1801" t="s">
        <v>743</v>
      </c>
      <c r="L22" s="1802"/>
      <c r="M22" s="1801" t="s">
        <v>744</v>
      </c>
      <c r="N22" s="1802"/>
      <c r="O22" s="1803" t="s">
        <v>735</v>
      </c>
      <c r="P22" s="1805" t="s">
        <v>745</v>
      </c>
      <c r="Q22" s="1805" t="s">
        <v>735</v>
      </c>
      <c r="R22" s="1805" t="s">
        <v>745</v>
      </c>
    </row>
    <row r="23" spans="1:21" ht="38.25">
      <c r="A23" s="1806"/>
      <c r="B23" s="1806"/>
      <c r="C23" s="572" t="s">
        <v>735</v>
      </c>
      <c r="D23" s="653" t="s">
        <v>736</v>
      </c>
      <c r="E23" s="572" t="s">
        <v>735</v>
      </c>
      <c r="F23" s="653" t="s">
        <v>736</v>
      </c>
      <c r="G23" s="572" t="s">
        <v>735</v>
      </c>
      <c r="H23" s="653" t="s">
        <v>736</v>
      </c>
      <c r="I23" s="572" t="s">
        <v>735</v>
      </c>
      <c r="J23" s="653" t="s">
        <v>736</v>
      </c>
      <c r="K23" s="572" t="s">
        <v>735</v>
      </c>
      <c r="L23" s="653" t="s">
        <v>739</v>
      </c>
      <c r="M23" s="572" t="s">
        <v>735</v>
      </c>
      <c r="N23" s="653" t="s">
        <v>739</v>
      </c>
      <c r="O23" s="1804"/>
      <c r="P23" s="1806"/>
      <c r="Q23" s="1806"/>
      <c r="R23" s="1806"/>
      <c r="U23" s="502"/>
    </row>
    <row r="24" spans="1:21" s="502" customFormat="1">
      <c r="A24" s="344" t="s">
        <v>73</v>
      </c>
      <c r="B24" s="345">
        <v>258</v>
      </c>
      <c r="C24" s="345">
        <v>1297966</v>
      </c>
      <c r="D24" s="345">
        <v>298600.804726</v>
      </c>
      <c r="E24" s="345">
        <v>1012065</v>
      </c>
      <c r="F24" s="345">
        <v>246709.29375499999</v>
      </c>
      <c r="G24" s="345">
        <v>1842</v>
      </c>
      <c r="H24" s="345">
        <v>328.95600999999994</v>
      </c>
      <c r="I24" s="345">
        <v>1468</v>
      </c>
      <c r="J24" s="345">
        <v>258.10328600000003</v>
      </c>
      <c r="K24" s="345">
        <v>64311555</v>
      </c>
      <c r="L24" s="345">
        <v>4458036.9539179998</v>
      </c>
      <c r="M24" s="345">
        <v>57552325</v>
      </c>
      <c r="N24" s="345">
        <v>3733548.5191899994</v>
      </c>
      <c r="O24" s="345">
        <v>124177221</v>
      </c>
      <c r="P24" s="345">
        <v>8737482.6251830012</v>
      </c>
      <c r="Q24" s="345">
        <v>108373</v>
      </c>
      <c r="R24" s="345">
        <v>7901.3302567500004</v>
      </c>
    </row>
    <row r="25" spans="1:21" s="502" customFormat="1">
      <c r="A25" s="1111" t="s">
        <v>74</v>
      </c>
      <c r="B25" s="1112">
        <f>SUM(B26:B37)</f>
        <v>235</v>
      </c>
      <c r="C25" s="1112">
        <f t="shared" ref="C25:P25" si="15">SUM(C26:C37)</f>
        <v>5565583</v>
      </c>
      <c r="D25" s="1112">
        <f t="shared" si="15"/>
        <v>1097452.33822</v>
      </c>
      <c r="E25" s="1112">
        <f t="shared" si="15"/>
        <v>4177481</v>
      </c>
      <c r="F25" s="1112">
        <f t="shared" si="15"/>
        <v>893816.56657100003</v>
      </c>
      <c r="G25" s="1112">
        <f t="shared" si="15"/>
        <v>15802</v>
      </c>
      <c r="H25" s="1112">
        <f t="shared" si="15"/>
        <v>2844.8338445000004</v>
      </c>
      <c r="I25" s="1112">
        <f t="shared" si="15"/>
        <v>6790</v>
      </c>
      <c r="J25" s="1112">
        <f t="shared" si="15"/>
        <v>1203.4381225000002</v>
      </c>
      <c r="K25" s="1112">
        <f t="shared" si="15"/>
        <v>176122310</v>
      </c>
      <c r="L25" s="1112">
        <f t="shared" si="15"/>
        <v>9809541.7503892481</v>
      </c>
      <c r="M25" s="1112">
        <f t="shared" si="15"/>
        <v>157918095</v>
      </c>
      <c r="N25" s="1112">
        <f t="shared" si="15"/>
        <v>8527042.5009917524</v>
      </c>
      <c r="O25" s="1112">
        <f t="shared" si="15"/>
        <v>343806061</v>
      </c>
      <c r="P25" s="1112">
        <f t="shared" si="15"/>
        <v>20331901.428139001</v>
      </c>
      <c r="Q25" s="1112">
        <f>INDEX(Q26:Q37,COUNT(Q26:Q37))</f>
        <v>223279</v>
      </c>
      <c r="R25" s="1112">
        <f>INDEX(R26:R37,COUNT(R26:R37))</f>
        <v>14035.0633</v>
      </c>
    </row>
    <row r="26" spans="1:21" s="502" customFormat="1">
      <c r="A26" s="340">
        <v>45044</v>
      </c>
      <c r="B26" s="343">
        <v>19</v>
      </c>
      <c r="C26" s="343">
        <v>319931</v>
      </c>
      <c r="D26" s="343">
        <v>50095.587567000002</v>
      </c>
      <c r="E26" s="343">
        <v>294133</v>
      </c>
      <c r="F26" s="343">
        <v>52505.520806</v>
      </c>
      <c r="G26" s="343">
        <v>84</v>
      </c>
      <c r="H26" s="343">
        <v>15.778551999999999</v>
      </c>
      <c r="I26" s="343">
        <v>23</v>
      </c>
      <c r="J26" s="343">
        <v>3.8851789999999999</v>
      </c>
      <c r="K26" s="343">
        <v>7878674</v>
      </c>
      <c r="L26" s="343">
        <v>425294.83744300011</v>
      </c>
      <c r="M26" s="343">
        <v>7273144</v>
      </c>
      <c r="N26" s="343">
        <v>386965.96021699999</v>
      </c>
      <c r="O26" s="343">
        <v>15765989</v>
      </c>
      <c r="P26" s="343">
        <v>914881.56976400025</v>
      </c>
      <c r="Q26" s="343">
        <v>102658</v>
      </c>
      <c r="R26" s="343">
        <v>8761.5978720000003</v>
      </c>
    </row>
    <row r="27" spans="1:21" s="502" customFormat="1">
      <c r="A27" s="340">
        <v>45077</v>
      </c>
      <c r="B27" s="343">
        <v>23</v>
      </c>
      <c r="C27" s="343">
        <v>374942</v>
      </c>
      <c r="D27" s="343">
        <v>103270.419859</v>
      </c>
      <c r="E27" s="343">
        <v>304703</v>
      </c>
      <c r="F27" s="343">
        <v>93962.548064999995</v>
      </c>
      <c r="G27" s="343">
        <v>537</v>
      </c>
      <c r="H27" s="343">
        <v>99.021946999999997</v>
      </c>
      <c r="I27" s="343">
        <v>114</v>
      </c>
      <c r="J27" s="343">
        <v>20.336932999999998</v>
      </c>
      <c r="K27" s="343">
        <v>12845852</v>
      </c>
      <c r="L27" s="343">
        <v>676231.67237699998</v>
      </c>
      <c r="M27" s="343">
        <v>10708833</v>
      </c>
      <c r="N27" s="343">
        <v>535259.64428600005</v>
      </c>
      <c r="O27" s="343">
        <v>24234981</v>
      </c>
      <c r="P27" s="343">
        <v>1408843.6434670002</v>
      </c>
      <c r="Q27" s="343">
        <v>158574</v>
      </c>
      <c r="R27" s="343">
        <v>10601.00000025</v>
      </c>
    </row>
    <row r="28" spans="1:21" s="502" customFormat="1">
      <c r="A28" s="340">
        <v>45107</v>
      </c>
      <c r="B28" s="343">
        <v>22</v>
      </c>
      <c r="C28" s="343">
        <v>531012</v>
      </c>
      <c r="D28" s="343">
        <v>91546.508063999994</v>
      </c>
      <c r="E28" s="343">
        <v>360953</v>
      </c>
      <c r="F28" s="343">
        <v>62997.624867000006</v>
      </c>
      <c r="G28" s="343">
        <v>636</v>
      </c>
      <c r="H28" s="343">
        <v>115.98102499999999</v>
      </c>
      <c r="I28" s="343">
        <v>501</v>
      </c>
      <c r="J28" s="343">
        <v>89.563743000000102</v>
      </c>
      <c r="K28" s="343">
        <v>15349568</v>
      </c>
      <c r="L28" s="343">
        <v>798841.22990800091</v>
      </c>
      <c r="M28" s="343">
        <v>13747884</v>
      </c>
      <c r="N28" s="343">
        <v>686068.75778500002</v>
      </c>
      <c r="O28" s="343">
        <v>29990554</v>
      </c>
      <c r="P28" s="343">
        <v>1639659.6653920009</v>
      </c>
      <c r="Q28" s="343">
        <v>142896</v>
      </c>
      <c r="R28" s="343">
        <v>11576.720421500002</v>
      </c>
    </row>
    <row r="29" spans="1:21" s="502" customFormat="1">
      <c r="A29" s="340">
        <v>45138</v>
      </c>
      <c r="B29" s="343">
        <v>21</v>
      </c>
      <c r="C29" s="343">
        <v>402602</v>
      </c>
      <c r="D29" s="343">
        <v>112485.17651600001</v>
      </c>
      <c r="E29" s="343">
        <v>384893</v>
      </c>
      <c r="F29" s="343">
        <v>113271.077936</v>
      </c>
      <c r="G29" s="343">
        <v>929</v>
      </c>
      <c r="H29" s="343">
        <v>166.76815400000001</v>
      </c>
      <c r="I29" s="343">
        <v>482</v>
      </c>
      <c r="J29" s="343">
        <v>83.910801000000006</v>
      </c>
      <c r="K29" s="343">
        <v>12129709</v>
      </c>
      <c r="L29" s="343">
        <v>652793.58219600003</v>
      </c>
      <c r="M29" s="343">
        <v>12114123</v>
      </c>
      <c r="N29" s="343">
        <v>644855.02501800004</v>
      </c>
      <c r="O29" s="343">
        <v>25032738</v>
      </c>
      <c r="P29" s="343">
        <v>1523655.5406210001</v>
      </c>
      <c r="Q29" s="343">
        <v>168338</v>
      </c>
      <c r="R29" s="343">
        <v>10930.7324185</v>
      </c>
    </row>
    <row r="30" spans="1:21" s="502" customFormat="1">
      <c r="A30" s="340">
        <v>45169</v>
      </c>
      <c r="B30" s="343">
        <v>22</v>
      </c>
      <c r="C30" s="343">
        <v>620388</v>
      </c>
      <c r="D30" s="343">
        <v>95008.26</v>
      </c>
      <c r="E30" s="343">
        <v>429397</v>
      </c>
      <c r="F30" s="343">
        <v>68033.3</v>
      </c>
      <c r="G30" s="343">
        <v>1277</v>
      </c>
      <c r="H30" s="343">
        <v>228.71</v>
      </c>
      <c r="I30" s="343">
        <v>722</v>
      </c>
      <c r="J30" s="343">
        <v>128.31</v>
      </c>
      <c r="K30" s="343">
        <v>16392024</v>
      </c>
      <c r="L30" s="343">
        <v>937300.00627899996</v>
      </c>
      <c r="M30" s="343">
        <v>15247461</v>
      </c>
      <c r="N30" s="343">
        <v>855055.74686500104</v>
      </c>
      <c r="O30" s="343">
        <v>32691269</v>
      </c>
      <c r="P30" s="343">
        <v>1955754.333144001</v>
      </c>
      <c r="Q30" s="343">
        <v>157745</v>
      </c>
      <c r="R30" s="343">
        <v>11239.095480250002</v>
      </c>
    </row>
    <row r="31" spans="1:21" s="502" customFormat="1">
      <c r="A31" s="340">
        <v>45199</v>
      </c>
      <c r="B31" s="343">
        <v>21</v>
      </c>
      <c r="C31" s="343">
        <v>402333</v>
      </c>
      <c r="D31" s="343">
        <v>97782.332391000004</v>
      </c>
      <c r="E31" s="343">
        <v>234600</v>
      </c>
      <c r="F31" s="343">
        <v>61408.494773000006</v>
      </c>
      <c r="G31" s="343">
        <v>1874</v>
      </c>
      <c r="H31" s="343">
        <v>342.11680699999999</v>
      </c>
      <c r="I31" s="343">
        <v>1183</v>
      </c>
      <c r="J31" s="343">
        <v>212.43137099999998</v>
      </c>
      <c r="K31" s="343">
        <v>15567551</v>
      </c>
      <c r="L31" s="343">
        <v>967865.26664999896</v>
      </c>
      <c r="M31" s="343">
        <v>14614709</v>
      </c>
      <c r="N31" s="343">
        <v>888868.01731799997</v>
      </c>
      <c r="O31" s="343">
        <v>30822250</v>
      </c>
      <c r="P31" s="343">
        <v>2016478.6593099986</v>
      </c>
      <c r="Q31" s="343">
        <v>171197</v>
      </c>
      <c r="R31" s="343">
        <v>13143.458925249999</v>
      </c>
    </row>
    <row r="32" spans="1:21" s="502" customFormat="1">
      <c r="A32" s="340">
        <v>45230</v>
      </c>
      <c r="B32" s="343">
        <v>21</v>
      </c>
      <c r="C32" s="343">
        <v>499655</v>
      </c>
      <c r="D32" s="343">
        <v>83960.229668749991</v>
      </c>
      <c r="E32" s="343">
        <v>314722</v>
      </c>
      <c r="F32" s="343">
        <v>62837.341405750005</v>
      </c>
      <c r="G32" s="343">
        <v>2967</v>
      </c>
      <c r="H32" s="343">
        <v>529.97334949999993</v>
      </c>
      <c r="I32" s="343">
        <v>1197</v>
      </c>
      <c r="J32" s="343">
        <v>210.83561550000002</v>
      </c>
      <c r="K32" s="343">
        <v>16398219</v>
      </c>
      <c r="L32" s="343">
        <v>1058818.8181179999</v>
      </c>
      <c r="M32" s="343">
        <v>13978434</v>
      </c>
      <c r="N32" s="343">
        <v>856092.85155625001</v>
      </c>
      <c r="O32" s="343">
        <v>31195194</v>
      </c>
      <c r="P32" s="343">
        <v>2062450.0497137499</v>
      </c>
      <c r="Q32" s="343">
        <v>196391</v>
      </c>
      <c r="R32" s="343">
        <v>17644.272185499987</v>
      </c>
    </row>
    <row r="33" spans="1:20" s="502" customFormat="1">
      <c r="A33" s="340">
        <v>45260</v>
      </c>
      <c r="B33" s="343">
        <v>23</v>
      </c>
      <c r="C33" s="343">
        <v>661887</v>
      </c>
      <c r="D33" s="343">
        <v>132659.26</v>
      </c>
      <c r="E33" s="343">
        <v>588390</v>
      </c>
      <c r="F33" s="343">
        <v>122333.36</v>
      </c>
      <c r="G33" s="343">
        <v>1941</v>
      </c>
      <c r="H33" s="343">
        <v>344.19</v>
      </c>
      <c r="I33" s="343">
        <v>965</v>
      </c>
      <c r="J33" s="343">
        <v>168.93</v>
      </c>
      <c r="K33" s="343">
        <v>16012449</v>
      </c>
      <c r="L33" s="343">
        <v>938146.49</v>
      </c>
      <c r="M33" s="343">
        <v>13693240</v>
      </c>
      <c r="N33" s="343">
        <v>762973.11</v>
      </c>
      <c r="O33" s="343">
        <v>30958872</v>
      </c>
      <c r="P33" s="343">
        <v>1956625.3399999999</v>
      </c>
      <c r="Q33" s="343">
        <v>199968</v>
      </c>
      <c r="R33" s="343">
        <v>12409.8971</v>
      </c>
    </row>
    <row r="34" spans="1:20" s="502" customFormat="1">
      <c r="A34" s="808">
        <v>45261</v>
      </c>
      <c r="B34" s="809">
        <v>20</v>
      </c>
      <c r="C34" s="809">
        <v>377598</v>
      </c>
      <c r="D34" s="809">
        <v>57245.084154250006</v>
      </c>
      <c r="E34" s="809">
        <v>396068</v>
      </c>
      <c r="F34" s="809">
        <v>68157.838718250001</v>
      </c>
      <c r="G34" s="809">
        <v>2359</v>
      </c>
      <c r="H34" s="809">
        <v>425.34401000000003</v>
      </c>
      <c r="I34" s="809">
        <v>739</v>
      </c>
      <c r="J34" s="809">
        <v>132.31448</v>
      </c>
      <c r="K34" s="809">
        <v>19613452</v>
      </c>
      <c r="L34" s="809">
        <v>1033524.55741825</v>
      </c>
      <c r="M34" s="809">
        <v>17231970</v>
      </c>
      <c r="N34" s="809">
        <v>868755.69794649992</v>
      </c>
      <c r="O34" s="809">
        <v>37622186</v>
      </c>
      <c r="P34" s="809">
        <v>2028240.8367272501</v>
      </c>
      <c r="Q34" s="809">
        <v>195958</v>
      </c>
      <c r="R34" s="809">
        <v>14291.38</v>
      </c>
    </row>
    <row r="35" spans="1:20" s="502" customFormat="1">
      <c r="A35" s="808">
        <v>45292</v>
      </c>
      <c r="B35" s="343">
        <v>22</v>
      </c>
      <c r="C35" s="343">
        <v>532937</v>
      </c>
      <c r="D35" s="343">
        <v>137317.14000000001</v>
      </c>
      <c r="E35" s="343">
        <v>351827</v>
      </c>
      <c r="F35" s="343">
        <v>96460.39</v>
      </c>
      <c r="G35" s="343">
        <v>2295</v>
      </c>
      <c r="H35" s="343">
        <v>418.63</v>
      </c>
      <c r="I35" s="343">
        <v>423</v>
      </c>
      <c r="J35" s="343">
        <v>75.5</v>
      </c>
      <c r="K35" s="343">
        <v>23785892</v>
      </c>
      <c r="L35" s="343">
        <v>1270374.52</v>
      </c>
      <c r="M35" s="343">
        <v>21385475</v>
      </c>
      <c r="N35" s="343">
        <v>1110499.1100000001</v>
      </c>
      <c r="O35" s="343">
        <v>46058849</v>
      </c>
      <c r="P35" s="343">
        <v>2615145.29</v>
      </c>
      <c r="Q35" s="343">
        <v>277390</v>
      </c>
      <c r="R35" s="343">
        <v>15576.169900000001</v>
      </c>
    </row>
    <row r="36" spans="1:20" s="502" customFormat="1">
      <c r="A36" s="808">
        <v>45323</v>
      </c>
      <c r="B36" s="343">
        <v>21</v>
      </c>
      <c r="C36" s="343">
        <v>842298</v>
      </c>
      <c r="D36" s="343">
        <v>136082.34</v>
      </c>
      <c r="E36" s="343">
        <v>517795</v>
      </c>
      <c r="F36" s="343">
        <v>91849.07</v>
      </c>
      <c r="G36" s="343">
        <v>903</v>
      </c>
      <c r="H36" s="343">
        <v>158.32</v>
      </c>
      <c r="I36" s="343">
        <v>441</v>
      </c>
      <c r="J36" s="343">
        <v>77.42</v>
      </c>
      <c r="K36" s="343">
        <v>20148920</v>
      </c>
      <c r="L36" s="343">
        <v>1050350.77</v>
      </c>
      <c r="M36" s="343">
        <v>17922822</v>
      </c>
      <c r="N36" s="343">
        <v>931648.58</v>
      </c>
      <c r="O36" s="343">
        <v>39433179</v>
      </c>
      <c r="P36" s="343">
        <v>2210166.5</v>
      </c>
      <c r="Q36" s="343">
        <v>223279</v>
      </c>
      <c r="R36" s="343">
        <v>14035.0633</v>
      </c>
    </row>
    <row r="37" spans="1:20">
      <c r="A37" s="808">
        <v>45352</v>
      </c>
      <c r="B37" s="343"/>
      <c r="C37" s="343"/>
      <c r="D37" s="343"/>
      <c r="E37" s="343"/>
      <c r="F37" s="343"/>
      <c r="G37" s="343"/>
      <c r="H37" s="343"/>
      <c r="I37" s="343"/>
      <c r="J37" s="343"/>
      <c r="K37" s="343"/>
      <c r="L37" s="343"/>
      <c r="M37" s="343"/>
      <c r="N37" s="343"/>
      <c r="O37" s="343"/>
      <c r="P37" s="343"/>
      <c r="Q37" s="343"/>
      <c r="R37" s="343"/>
      <c r="S37" s="519"/>
      <c r="T37" s="519"/>
    </row>
    <row r="38" spans="1:20">
      <c r="A38" s="346" t="s">
        <v>1307</v>
      </c>
      <c r="D38" s="521"/>
      <c r="E38" s="520"/>
      <c r="F38" s="520"/>
      <c r="G38" s="520"/>
      <c r="H38" s="520"/>
      <c r="I38" s="520"/>
      <c r="J38" s="520"/>
      <c r="K38" s="520"/>
      <c r="L38" s="522"/>
      <c r="M38" s="522"/>
      <c r="N38" s="522"/>
      <c r="O38" s="519"/>
      <c r="P38" s="519"/>
      <c r="Q38" s="655"/>
      <c r="R38" s="655"/>
    </row>
    <row r="39" spans="1:20">
      <c r="A39" s="523" t="s">
        <v>723</v>
      </c>
    </row>
  </sheetData>
  <mergeCells count="31">
    <mergeCell ref="A20:R20"/>
    <mergeCell ref="A1:T1"/>
    <mergeCell ref="A2:T2"/>
    <mergeCell ref="A3:A4"/>
    <mergeCell ref="B3:B4"/>
    <mergeCell ref="C3:D3"/>
    <mergeCell ref="E3:F3"/>
    <mergeCell ref="G3:H3"/>
    <mergeCell ref="I3:J3"/>
    <mergeCell ref="K3:L3"/>
    <mergeCell ref="M3:N3"/>
    <mergeCell ref="O3:P3"/>
    <mergeCell ref="Q3:R3"/>
    <mergeCell ref="S3:T3"/>
    <mergeCell ref="A21:A23"/>
    <mergeCell ref="B21:B23"/>
    <mergeCell ref="C21:F21"/>
    <mergeCell ref="G21:J21"/>
    <mergeCell ref="K21:N21"/>
    <mergeCell ref="O21:P21"/>
    <mergeCell ref="Q21:R21"/>
    <mergeCell ref="C22:D22"/>
    <mergeCell ref="E22:F22"/>
    <mergeCell ref="G22:H22"/>
    <mergeCell ref="I22:J22"/>
    <mergeCell ref="K22:L22"/>
    <mergeCell ref="M22:N22"/>
    <mergeCell ref="O22:O23"/>
    <mergeCell ref="P22:P23"/>
    <mergeCell ref="Q22:Q23"/>
    <mergeCell ref="R22:R23"/>
  </mergeCells>
  <printOptions horizontalCentered="1"/>
  <pageMargins left="0.7" right="0.7" top="0.75" bottom="0.75" header="0.3" footer="0.3"/>
  <pageSetup scale="60"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zoomScaleNormal="100" workbookViewId="0">
      <selection sqref="A1:T1"/>
    </sheetView>
  </sheetViews>
  <sheetFormatPr defaultColWidth="9.140625" defaultRowHeight="12.75"/>
  <cols>
    <col min="1" max="1" width="13.140625" style="502" customWidth="1"/>
    <col min="2" max="2" width="7.140625" style="502" customWidth="1"/>
    <col min="3" max="4" width="10.5703125" style="502" customWidth="1"/>
    <col min="5" max="6" width="8.28515625" style="502" customWidth="1"/>
    <col min="7" max="20" width="8.85546875" style="502" customWidth="1"/>
    <col min="21" max="23" width="10.5703125" style="502" customWidth="1"/>
    <col min="24" max="16384" width="9.140625" style="502"/>
  </cols>
  <sheetData>
    <row r="1" spans="1:20" ht="15.75">
      <c r="A1" s="1822" t="s">
        <v>746</v>
      </c>
      <c r="B1" s="1822"/>
      <c r="C1" s="1822"/>
      <c r="D1" s="1822"/>
      <c r="E1" s="1822"/>
      <c r="F1" s="1822"/>
      <c r="G1" s="1822"/>
      <c r="H1" s="1822"/>
      <c r="I1" s="1822"/>
      <c r="J1" s="1822"/>
      <c r="K1" s="1822"/>
      <c r="L1" s="1822"/>
      <c r="M1" s="1822"/>
      <c r="N1" s="1822"/>
      <c r="O1" s="1822"/>
      <c r="P1" s="1822"/>
      <c r="Q1" s="1822"/>
      <c r="R1" s="1822"/>
      <c r="S1" s="1822"/>
      <c r="T1" s="1822"/>
    </row>
    <row r="2" spans="1:20" ht="16.5" customHeight="1">
      <c r="A2" s="1805" t="s">
        <v>715</v>
      </c>
      <c r="B2" s="1805" t="s">
        <v>726</v>
      </c>
      <c r="C2" s="1823" t="s">
        <v>696</v>
      </c>
      <c r="D2" s="1824"/>
      <c r="E2" s="1824"/>
      <c r="F2" s="1824"/>
      <c r="G2" s="1824"/>
      <c r="H2" s="1824"/>
      <c r="I2" s="1824"/>
      <c r="J2" s="1824"/>
      <c r="K2" s="1824"/>
      <c r="L2" s="1825"/>
      <c r="M2" s="1823" t="s">
        <v>725</v>
      </c>
      <c r="N2" s="1824"/>
      <c r="O2" s="1824"/>
      <c r="P2" s="1824"/>
      <c r="Q2" s="1824"/>
      <c r="R2" s="1824"/>
      <c r="S2" s="1824"/>
      <c r="T2" s="1825"/>
    </row>
    <row r="3" spans="1:20" ht="62.25" customHeight="1">
      <c r="A3" s="1807"/>
      <c r="B3" s="1807"/>
      <c r="C3" s="1826" t="s">
        <v>747</v>
      </c>
      <c r="D3" s="1827"/>
      <c r="E3" s="1826" t="s">
        <v>748</v>
      </c>
      <c r="F3" s="1827"/>
      <c r="G3" s="1826" t="s">
        <v>749</v>
      </c>
      <c r="H3" s="1827"/>
      <c r="I3" s="1818" t="s">
        <v>733</v>
      </c>
      <c r="J3" s="1819"/>
      <c r="K3" s="1820" t="s">
        <v>734</v>
      </c>
      <c r="L3" s="1821"/>
      <c r="M3" s="1818" t="s">
        <v>750</v>
      </c>
      <c r="N3" s="1819"/>
      <c r="O3" s="1818" t="s">
        <v>751</v>
      </c>
      <c r="P3" s="1819"/>
      <c r="Q3" s="1818" t="s">
        <v>742</v>
      </c>
      <c r="R3" s="1819"/>
      <c r="S3" s="1820" t="s">
        <v>734</v>
      </c>
      <c r="T3" s="1821"/>
    </row>
    <row r="4" spans="1:20" s="657" customFormat="1" ht="63.75" customHeight="1">
      <c r="A4" s="1806"/>
      <c r="B4" s="1806"/>
      <c r="C4" s="572" t="s">
        <v>735</v>
      </c>
      <c r="D4" s="653" t="s">
        <v>736</v>
      </c>
      <c r="E4" s="572" t="s">
        <v>735</v>
      </c>
      <c r="F4" s="653" t="s">
        <v>736</v>
      </c>
      <c r="G4" s="572" t="s">
        <v>735</v>
      </c>
      <c r="H4" s="653" t="s">
        <v>736</v>
      </c>
      <c r="I4" s="572" t="s">
        <v>735</v>
      </c>
      <c r="J4" s="653" t="s">
        <v>736</v>
      </c>
      <c r="K4" s="572" t="s">
        <v>735</v>
      </c>
      <c r="L4" s="656" t="s">
        <v>740</v>
      </c>
      <c r="M4" s="572" t="s">
        <v>735</v>
      </c>
      <c r="N4" s="653" t="s">
        <v>736</v>
      </c>
      <c r="O4" s="572" t="s">
        <v>735</v>
      </c>
      <c r="P4" s="653" t="s">
        <v>736</v>
      </c>
      <c r="Q4" s="572" t="s">
        <v>735</v>
      </c>
      <c r="R4" s="653" t="s">
        <v>736</v>
      </c>
      <c r="S4" s="572" t="s">
        <v>735</v>
      </c>
      <c r="T4" s="656" t="s">
        <v>752</v>
      </c>
    </row>
    <row r="5" spans="1:20" s="654" customFormat="1" ht="15.75" customHeight="1">
      <c r="A5" s="344" t="s">
        <v>73</v>
      </c>
      <c r="B5" s="658">
        <v>251</v>
      </c>
      <c r="C5" s="658">
        <v>5205372</v>
      </c>
      <c r="D5" s="658">
        <v>202258.251995</v>
      </c>
      <c r="E5" s="658">
        <v>17288</v>
      </c>
      <c r="F5" s="658">
        <v>1303.6310500000002</v>
      </c>
      <c r="G5" s="658">
        <v>28551</v>
      </c>
      <c r="H5" s="658">
        <v>1369.99099</v>
      </c>
      <c r="I5" s="658">
        <v>5251211</v>
      </c>
      <c r="J5" s="658">
        <v>204932.34280999997</v>
      </c>
      <c r="K5" s="658">
        <v>45940</v>
      </c>
      <c r="L5" s="658">
        <v>1928.5748199999998</v>
      </c>
      <c r="M5" s="658">
        <v>35438</v>
      </c>
      <c r="N5" s="658">
        <v>1045.1057914999999</v>
      </c>
      <c r="O5" s="658">
        <v>33305</v>
      </c>
      <c r="P5" s="658">
        <v>944.35459750000007</v>
      </c>
      <c r="Q5" s="658">
        <v>68743</v>
      </c>
      <c r="R5" s="658">
        <v>1989.4556799999998</v>
      </c>
      <c r="S5" s="342">
        <v>0</v>
      </c>
      <c r="T5" s="342">
        <v>0</v>
      </c>
    </row>
    <row r="6" spans="1:20" s="654" customFormat="1" ht="15.75" customHeight="1">
      <c r="A6" s="1111" t="s">
        <v>74</v>
      </c>
      <c r="B6" s="1113">
        <f>SUM(B7:B18)</f>
        <v>226</v>
      </c>
      <c r="C6" s="1113">
        <f t="shared" ref="C6:R6" si="0">SUM(C7:C18)</f>
        <v>4705061</v>
      </c>
      <c r="D6" s="1113">
        <f t="shared" si="0"/>
        <v>194687.15</v>
      </c>
      <c r="E6" s="1113">
        <f t="shared" si="0"/>
        <v>0</v>
      </c>
      <c r="F6" s="1113">
        <f t="shared" si="0"/>
        <v>0</v>
      </c>
      <c r="G6" s="1113">
        <f t="shared" si="0"/>
        <v>20435</v>
      </c>
      <c r="H6" s="1113">
        <f t="shared" si="0"/>
        <v>933.49365</v>
      </c>
      <c r="I6" s="1113">
        <f t="shared" si="0"/>
        <v>4725496</v>
      </c>
      <c r="J6" s="1113">
        <f t="shared" si="0"/>
        <v>195619.64578000002</v>
      </c>
      <c r="K6" s="1113">
        <f t="shared" si="0"/>
        <v>602166</v>
      </c>
      <c r="L6" s="1113">
        <f t="shared" si="0"/>
        <v>25276.873185</v>
      </c>
      <c r="M6" s="1113">
        <f t="shared" si="0"/>
        <v>283</v>
      </c>
      <c r="N6" s="1113">
        <f t="shared" si="0"/>
        <v>9.8859999999999992</v>
      </c>
      <c r="O6" s="1113">
        <f t="shared" si="0"/>
        <v>0</v>
      </c>
      <c r="P6" s="1113">
        <f t="shared" si="0"/>
        <v>0</v>
      </c>
      <c r="Q6" s="1113">
        <f t="shared" si="0"/>
        <v>283</v>
      </c>
      <c r="R6" s="1113">
        <f t="shared" si="0"/>
        <v>9.8860600000000005</v>
      </c>
      <c r="S6" s="1113">
        <f ca="1">INDEX(S7:S18,COUNT(S6:S18))</f>
        <v>0</v>
      </c>
      <c r="T6" s="1113">
        <f ca="1">INDEX(T7:T18,COUNT(T6:T18))</f>
        <v>0</v>
      </c>
    </row>
    <row r="7" spans="1:20" s="654" customFormat="1" ht="15.75" customHeight="1">
      <c r="A7" s="340">
        <v>45044</v>
      </c>
      <c r="B7" s="659">
        <v>17</v>
      </c>
      <c r="C7" s="659">
        <v>329283</v>
      </c>
      <c r="D7" s="659">
        <v>13979</v>
      </c>
      <c r="E7" s="659">
        <v>0</v>
      </c>
      <c r="F7" s="659">
        <v>0</v>
      </c>
      <c r="G7" s="659">
        <v>1789</v>
      </c>
      <c r="H7" s="659">
        <v>86.053650000000005</v>
      </c>
      <c r="I7" s="659">
        <v>331072</v>
      </c>
      <c r="J7" s="659">
        <v>14065.05365</v>
      </c>
      <c r="K7" s="659">
        <v>44448</v>
      </c>
      <c r="L7" s="659">
        <v>1902.5776599999999</v>
      </c>
      <c r="M7" s="659">
        <v>0</v>
      </c>
      <c r="N7" s="659">
        <v>0</v>
      </c>
      <c r="O7" s="659">
        <v>0</v>
      </c>
      <c r="P7" s="659">
        <v>0</v>
      </c>
      <c r="Q7" s="659">
        <v>0</v>
      </c>
      <c r="R7" s="659">
        <v>0</v>
      </c>
      <c r="S7" s="659">
        <v>0</v>
      </c>
      <c r="T7" s="659">
        <v>0</v>
      </c>
    </row>
    <row r="8" spans="1:20" s="654" customFormat="1" ht="15.75" customHeight="1">
      <c r="A8" s="340">
        <v>45077</v>
      </c>
      <c r="B8" s="659">
        <v>22</v>
      </c>
      <c r="C8" s="659">
        <v>425984</v>
      </c>
      <c r="D8" s="659">
        <v>17955</v>
      </c>
      <c r="E8" s="659">
        <v>0</v>
      </c>
      <c r="F8" s="659">
        <v>0</v>
      </c>
      <c r="G8" s="659">
        <v>3230</v>
      </c>
      <c r="H8" s="659">
        <v>148.5</v>
      </c>
      <c r="I8" s="659">
        <v>429214</v>
      </c>
      <c r="J8" s="659">
        <v>18103.5</v>
      </c>
      <c r="K8" s="659">
        <v>50205</v>
      </c>
      <c r="L8" s="659">
        <v>2082</v>
      </c>
      <c r="M8" s="659">
        <v>0</v>
      </c>
      <c r="N8" s="659">
        <v>0</v>
      </c>
      <c r="O8" s="659">
        <v>0</v>
      </c>
      <c r="P8" s="659">
        <v>0</v>
      </c>
      <c r="Q8" s="659">
        <v>0</v>
      </c>
      <c r="R8" s="659">
        <v>0</v>
      </c>
      <c r="S8" s="659">
        <v>0</v>
      </c>
      <c r="T8" s="659">
        <v>0</v>
      </c>
    </row>
    <row r="9" spans="1:20" s="654" customFormat="1" ht="15.75" customHeight="1">
      <c r="A9" s="340">
        <v>45107</v>
      </c>
      <c r="B9" s="659">
        <v>21</v>
      </c>
      <c r="C9" s="659">
        <v>416963</v>
      </c>
      <c r="D9" s="659">
        <v>17182.150000000001</v>
      </c>
      <c r="E9" s="659">
        <v>0</v>
      </c>
      <c r="F9" s="659">
        <v>0</v>
      </c>
      <c r="G9" s="659">
        <v>2595</v>
      </c>
      <c r="H9" s="659">
        <v>120.94</v>
      </c>
      <c r="I9" s="659">
        <v>419558</v>
      </c>
      <c r="J9" s="659">
        <v>17303.092130000001</v>
      </c>
      <c r="K9" s="659">
        <v>50119</v>
      </c>
      <c r="L9" s="659">
        <v>2244.2955249999995</v>
      </c>
      <c r="M9" s="659">
        <v>0</v>
      </c>
      <c r="N9" s="659">
        <v>0</v>
      </c>
      <c r="O9" s="659">
        <v>0</v>
      </c>
      <c r="P9" s="659">
        <v>0</v>
      </c>
      <c r="Q9" s="659">
        <v>0</v>
      </c>
      <c r="R9" s="659">
        <v>0</v>
      </c>
      <c r="S9" s="659">
        <v>0</v>
      </c>
      <c r="T9" s="659">
        <v>0</v>
      </c>
    </row>
    <row r="10" spans="1:20" s="654" customFormat="1" ht="15.75" customHeight="1">
      <c r="A10" s="340">
        <v>45138</v>
      </c>
      <c r="B10" s="659">
        <v>21</v>
      </c>
      <c r="C10" s="659">
        <v>576927</v>
      </c>
      <c r="D10" s="659">
        <v>24896</v>
      </c>
      <c r="E10" s="659">
        <v>0</v>
      </c>
      <c r="F10" s="659">
        <v>0</v>
      </c>
      <c r="G10" s="659">
        <v>2826</v>
      </c>
      <c r="H10" s="659">
        <v>127</v>
      </c>
      <c r="I10" s="659">
        <v>579753</v>
      </c>
      <c r="J10" s="659">
        <v>25023</v>
      </c>
      <c r="K10" s="659">
        <v>59544</v>
      </c>
      <c r="L10" s="659">
        <v>2777</v>
      </c>
      <c r="M10" s="659">
        <v>21</v>
      </c>
      <c r="N10" s="659">
        <v>0.85299999999999998</v>
      </c>
      <c r="O10" s="659">
        <v>0</v>
      </c>
      <c r="P10" s="659">
        <v>0</v>
      </c>
      <c r="Q10" s="659">
        <v>21</v>
      </c>
      <c r="R10" s="659">
        <v>0.85314999999999996</v>
      </c>
      <c r="S10" s="659">
        <v>20</v>
      </c>
      <c r="T10" s="659">
        <v>0.79</v>
      </c>
    </row>
    <row r="11" spans="1:20" s="654" customFormat="1" ht="15.75" customHeight="1">
      <c r="A11" s="340">
        <v>45169</v>
      </c>
      <c r="B11" s="659">
        <v>22</v>
      </c>
      <c r="C11" s="659">
        <v>648268</v>
      </c>
      <c r="D11" s="659">
        <v>28725</v>
      </c>
      <c r="E11" s="659">
        <v>0</v>
      </c>
      <c r="F11" s="659">
        <v>0</v>
      </c>
      <c r="G11" s="659">
        <v>2667</v>
      </c>
      <c r="H11" s="659">
        <v>121</v>
      </c>
      <c r="I11" s="659">
        <v>650935</v>
      </c>
      <c r="J11" s="659">
        <v>28846</v>
      </c>
      <c r="K11" s="659">
        <v>57563</v>
      </c>
      <c r="L11" s="659">
        <v>2698</v>
      </c>
      <c r="M11" s="659">
        <v>133</v>
      </c>
      <c r="N11" s="659">
        <v>4.5919999999999996</v>
      </c>
      <c r="O11" s="659">
        <v>0</v>
      </c>
      <c r="P11" s="659">
        <v>0</v>
      </c>
      <c r="Q11" s="659">
        <v>133</v>
      </c>
      <c r="R11" s="659">
        <v>4.5919100000000004</v>
      </c>
      <c r="S11" s="659">
        <v>100</v>
      </c>
      <c r="T11" s="659">
        <v>3.45</v>
      </c>
    </row>
    <row r="12" spans="1:20" s="654" customFormat="1" ht="15.75" customHeight="1">
      <c r="A12" s="340">
        <v>45199</v>
      </c>
      <c r="B12" s="659">
        <v>20</v>
      </c>
      <c r="C12" s="659">
        <v>467569</v>
      </c>
      <c r="D12" s="659">
        <v>20190</v>
      </c>
      <c r="E12" s="659">
        <v>0</v>
      </c>
      <c r="F12" s="659">
        <v>0</v>
      </c>
      <c r="G12" s="659">
        <v>2230</v>
      </c>
      <c r="H12" s="659">
        <v>104</v>
      </c>
      <c r="I12" s="659">
        <v>469799</v>
      </c>
      <c r="J12" s="659">
        <v>20294</v>
      </c>
      <c r="K12" s="659">
        <v>53840</v>
      </c>
      <c r="L12" s="659">
        <v>2360</v>
      </c>
      <c r="M12" s="659">
        <v>128</v>
      </c>
      <c r="N12" s="659">
        <v>4.4059999999999997</v>
      </c>
      <c r="O12" s="659">
        <v>0</v>
      </c>
      <c r="P12" s="659">
        <v>0</v>
      </c>
      <c r="Q12" s="659">
        <v>128</v>
      </c>
      <c r="R12" s="659">
        <v>4.4065000000000003</v>
      </c>
      <c r="S12" s="659">
        <v>24</v>
      </c>
      <c r="T12" s="659">
        <v>0.83</v>
      </c>
    </row>
    <row r="13" spans="1:20" s="654" customFormat="1">
      <c r="A13" s="340">
        <v>45230</v>
      </c>
      <c r="B13" s="659">
        <v>20</v>
      </c>
      <c r="C13" s="659">
        <v>426380</v>
      </c>
      <c r="D13" s="659">
        <v>18324</v>
      </c>
      <c r="E13" s="659">
        <v>0</v>
      </c>
      <c r="F13" s="659">
        <v>0</v>
      </c>
      <c r="G13" s="659">
        <v>1971</v>
      </c>
      <c r="H13" s="659">
        <v>89</v>
      </c>
      <c r="I13" s="659">
        <v>428351</v>
      </c>
      <c r="J13" s="659">
        <v>18413</v>
      </c>
      <c r="K13" s="659">
        <v>56215</v>
      </c>
      <c r="L13" s="659">
        <v>2377</v>
      </c>
      <c r="M13" s="659">
        <v>1</v>
      </c>
      <c r="N13" s="659">
        <v>3.5000000000000003E-2</v>
      </c>
      <c r="O13" s="659">
        <v>0</v>
      </c>
      <c r="P13" s="659">
        <v>0</v>
      </c>
      <c r="Q13" s="659">
        <v>1</v>
      </c>
      <c r="R13" s="659">
        <v>3.4500000000000003E-2</v>
      </c>
      <c r="S13" s="659">
        <v>0</v>
      </c>
      <c r="T13" s="659">
        <v>0</v>
      </c>
    </row>
    <row r="14" spans="1:20" s="654" customFormat="1">
      <c r="A14" s="340">
        <v>45260</v>
      </c>
      <c r="B14" s="659">
        <v>21</v>
      </c>
      <c r="C14" s="659">
        <v>364428</v>
      </c>
      <c r="D14" s="659">
        <v>14940</v>
      </c>
      <c r="E14" s="659">
        <v>0</v>
      </c>
      <c r="F14" s="659">
        <v>0</v>
      </c>
      <c r="G14" s="659">
        <v>1252</v>
      </c>
      <c r="H14" s="659">
        <v>55</v>
      </c>
      <c r="I14" s="659">
        <v>365680</v>
      </c>
      <c r="J14" s="659">
        <v>14995</v>
      </c>
      <c r="K14" s="659">
        <v>58371</v>
      </c>
      <c r="L14" s="659">
        <v>2458</v>
      </c>
      <c r="M14" s="659">
        <v>0</v>
      </c>
      <c r="N14" s="659">
        <v>0</v>
      </c>
      <c r="O14" s="659">
        <v>0</v>
      </c>
      <c r="P14" s="659">
        <v>0</v>
      </c>
      <c r="Q14" s="659">
        <v>0</v>
      </c>
      <c r="R14" s="659">
        <v>0</v>
      </c>
      <c r="S14" s="659">
        <v>0</v>
      </c>
      <c r="T14" s="659">
        <v>0</v>
      </c>
    </row>
    <row r="15" spans="1:20" s="654" customFormat="1">
      <c r="A15" s="340">
        <v>45261</v>
      </c>
      <c r="B15" s="810">
        <v>20</v>
      </c>
      <c r="C15" s="810">
        <v>371684</v>
      </c>
      <c r="D15" s="810">
        <v>14602</v>
      </c>
      <c r="E15" s="810">
        <v>0</v>
      </c>
      <c r="F15" s="810">
        <v>0</v>
      </c>
      <c r="G15" s="810">
        <v>856</v>
      </c>
      <c r="H15" s="810">
        <v>38</v>
      </c>
      <c r="I15" s="810">
        <v>372540</v>
      </c>
      <c r="J15" s="810">
        <v>14639</v>
      </c>
      <c r="K15" s="810">
        <v>55294</v>
      </c>
      <c r="L15" s="810">
        <v>2121</v>
      </c>
      <c r="M15" s="810">
        <v>0</v>
      </c>
      <c r="N15" s="810">
        <v>0</v>
      </c>
      <c r="O15" s="810">
        <v>0</v>
      </c>
      <c r="P15" s="810">
        <v>0</v>
      </c>
      <c r="Q15" s="810">
        <v>0</v>
      </c>
      <c r="R15" s="810">
        <v>0</v>
      </c>
      <c r="S15" s="810">
        <v>0</v>
      </c>
      <c r="T15" s="810">
        <v>0</v>
      </c>
    </row>
    <row r="16" spans="1:20" s="654" customFormat="1">
      <c r="A16" s="340">
        <v>45292</v>
      </c>
      <c r="B16" s="878">
        <v>21</v>
      </c>
      <c r="C16" s="878">
        <v>345214</v>
      </c>
      <c r="D16" s="878">
        <v>12484</v>
      </c>
      <c r="E16" s="878">
        <v>0</v>
      </c>
      <c r="F16" s="878">
        <v>0</v>
      </c>
      <c r="G16" s="878">
        <v>579</v>
      </c>
      <c r="H16" s="878">
        <v>25</v>
      </c>
      <c r="I16" s="878">
        <v>345793</v>
      </c>
      <c r="J16" s="878">
        <v>12509</v>
      </c>
      <c r="K16" s="878">
        <v>55780</v>
      </c>
      <c r="L16" s="878">
        <v>2008</v>
      </c>
      <c r="M16" s="878">
        <v>0</v>
      </c>
      <c r="N16" s="878">
        <v>0</v>
      </c>
      <c r="O16" s="878">
        <v>0</v>
      </c>
      <c r="P16" s="878">
        <v>0</v>
      </c>
      <c r="Q16" s="878">
        <v>0</v>
      </c>
      <c r="R16" s="878">
        <v>0</v>
      </c>
      <c r="S16" s="878">
        <v>0</v>
      </c>
      <c r="T16" s="878">
        <v>0</v>
      </c>
    </row>
    <row r="17" spans="1:20" s="654" customFormat="1">
      <c r="A17" s="340">
        <v>45323</v>
      </c>
      <c r="B17" s="659">
        <v>21</v>
      </c>
      <c r="C17" s="659">
        <v>332361</v>
      </c>
      <c r="D17" s="659">
        <v>11410</v>
      </c>
      <c r="E17" s="659">
        <v>0</v>
      </c>
      <c r="F17" s="659">
        <v>0</v>
      </c>
      <c r="G17" s="659">
        <v>440</v>
      </c>
      <c r="H17" s="659">
        <v>19</v>
      </c>
      <c r="I17" s="659">
        <v>332801</v>
      </c>
      <c r="J17" s="659">
        <v>11429</v>
      </c>
      <c r="K17" s="659">
        <v>60787</v>
      </c>
      <c r="L17" s="659">
        <v>2249</v>
      </c>
      <c r="M17" s="659">
        <v>0</v>
      </c>
      <c r="N17" s="659">
        <v>0</v>
      </c>
      <c r="O17" s="659">
        <v>0</v>
      </c>
      <c r="P17" s="659">
        <v>0</v>
      </c>
      <c r="Q17" s="659">
        <v>0</v>
      </c>
      <c r="R17" s="659">
        <v>0</v>
      </c>
      <c r="S17" s="659">
        <v>0</v>
      </c>
      <c r="T17" s="659">
        <v>0</v>
      </c>
    </row>
    <row r="18" spans="1:20" s="660" customFormat="1">
      <c r="A18" s="340">
        <v>45352</v>
      </c>
      <c r="B18" s="659"/>
      <c r="C18" s="659"/>
      <c r="D18" s="659"/>
      <c r="E18" s="659"/>
      <c r="F18" s="659"/>
      <c r="G18" s="659"/>
      <c r="H18" s="659"/>
      <c r="I18" s="659"/>
      <c r="J18" s="659"/>
      <c r="K18" s="659"/>
      <c r="L18" s="659"/>
      <c r="M18" s="659"/>
      <c r="N18" s="659"/>
      <c r="O18" s="659"/>
      <c r="P18" s="659"/>
      <c r="Q18" s="659"/>
      <c r="R18" s="659"/>
      <c r="S18" s="659"/>
      <c r="T18" s="659"/>
    </row>
    <row r="19" spans="1:20" ht="18.75" customHeight="1">
      <c r="G19" s="303"/>
      <c r="H19" s="303"/>
      <c r="I19" s="303" t="s">
        <v>713</v>
      </c>
      <c r="J19" s="303" t="s">
        <v>713</v>
      </c>
      <c r="K19" s="303"/>
      <c r="L19" s="303"/>
      <c r="M19" s="304"/>
      <c r="N19" s="661"/>
      <c r="O19" s="305"/>
      <c r="P19" s="661"/>
      <c r="Q19" s="304"/>
      <c r="R19" s="661"/>
      <c r="S19" s="304"/>
      <c r="T19" s="661"/>
    </row>
    <row r="20" spans="1:20" ht="18.75" customHeight="1">
      <c r="A20" s="1209" t="s">
        <v>1307</v>
      </c>
      <c r="B20" s="524"/>
      <c r="C20" s="662"/>
      <c r="D20" s="662"/>
      <c r="E20" s="303"/>
      <c r="F20" s="303"/>
      <c r="G20" s="303"/>
      <c r="H20" s="303"/>
      <c r="I20" s="303"/>
      <c r="J20" s="303"/>
      <c r="K20" s="303"/>
      <c r="L20" s="303"/>
      <c r="M20" s="304"/>
      <c r="N20" s="661"/>
      <c r="O20" s="305"/>
      <c r="P20" s="661"/>
      <c r="Q20" s="304"/>
      <c r="R20" s="661"/>
      <c r="S20" s="304"/>
      <c r="T20" s="661"/>
    </row>
    <row r="21" spans="1:20" ht="18.75" customHeight="1">
      <c r="A21" s="525" t="s">
        <v>753</v>
      </c>
      <c r="B21" s="526"/>
      <c r="C21" s="526"/>
      <c r="D21" s="526"/>
      <c r="E21" s="526"/>
      <c r="F21" s="526"/>
      <c r="G21" s="526"/>
      <c r="H21" s="526"/>
      <c r="I21" s="526"/>
      <c r="J21" s="526"/>
      <c r="K21" s="526"/>
      <c r="L21" s="526"/>
      <c r="M21" s="526"/>
      <c r="N21" s="526"/>
      <c r="O21" s="39"/>
    </row>
  </sheetData>
  <mergeCells count="14">
    <mergeCell ref="M3:N3"/>
    <mergeCell ref="O3:P3"/>
    <mergeCell ref="Q3:R3"/>
    <mergeCell ref="S3:T3"/>
    <mergeCell ref="A1:T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topLeftCell="A21" workbookViewId="0">
      <selection activeCell="A40" sqref="A40"/>
    </sheetView>
  </sheetViews>
  <sheetFormatPr defaultColWidth="8.85546875" defaultRowHeight="15"/>
  <cols>
    <col min="1" max="1" width="13.42578125" customWidth="1"/>
    <col min="3" max="3" width="9.28515625" bestFit="1" customWidth="1"/>
    <col min="4" max="4" width="10.42578125" bestFit="1" customWidth="1"/>
    <col min="5" max="6" width="9.140625" customWidth="1"/>
    <col min="7" max="7" width="11" customWidth="1"/>
    <col min="15" max="15" width="10.85546875" bestFit="1" customWidth="1"/>
    <col min="16" max="16" width="11.28515625" customWidth="1"/>
    <col min="17" max="17" width="9.140625" customWidth="1"/>
  </cols>
  <sheetData>
    <row r="1" spans="1:17" s="5" customFormat="1">
      <c r="A1" s="697" t="s">
        <v>754</v>
      </c>
      <c r="B1" s="698"/>
      <c r="C1" s="698"/>
      <c r="D1" s="698"/>
      <c r="E1" s="698"/>
      <c r="F1" s="698"/>
      <c r="G1" s="698"/>
      <c r="H1" s="698"/>
      <c r="I1" s="698"/>
      <c r="J1" s="698"/>
      <c r="K1" s="698"/>
      <c r="L1" s="698"/>
      <c r="M1" s="698"/>
      <c r="N1" s="698"/>
      <c r="O1" s="698"/>
      <c r="P1" s="698"/>
      <c r="Q1" s="698"/>
    </row>
    <row r="2" spans="1:17" ht="15.75">
      <c r="A2" s="1828" t="s">
        <v>696</v>
      </c>
      <c r="B2" s="1829"/>
      <c r="C2" s="1829"/>
      <c r="D2" s="1829"/>
      <c r="E2" s="1829"/>
      <c r="F2" s="1829"/>
      <c r="G2" s="1829"/>
      <c r="H2" s="1829"/>
      <c r="I2" s="1829"/>
      <c r="J2" s="1829"/>
      <c r="K2" s="1829"/>
      <c r="L2" s="1829"/>
      <c r="M2" s="1829"/>
      <c r="N2" s="1829"/>
    </row>
    <row r="3" spans="1:17" ht="58.5" customHeight="1">
      <c r="A3" s="1830" t="s">
        <v>715</v>
      </c>
      <c r="B3" s="1803" t="s">
        <v>726</v>
      </c>
      <c r="C3" s="1820" t="s">
        <v>755</v>
      </c>
      <c r="D3" s="1821"/>
      <c r="E3" s="1820" t="s">
        <v>756</v>
      </c>
      <c r="F3" s="1821"/>
      <c r="G3" s="1820" t="s">
        <v>757</v>
      </c>
      <c r="H3" s="1821"/>
      <c r="I3" s="1820" t="s">
        <v>758</v>
      </c>
      <c r="J3" s="1821"/>
      <c r="K3" s="1820" t="s">
        <v>98</v>
      </c>
      <c r="L3" s="1821"/>
      <c r="M3" s="1800" t="s">
        <v>734</v>
      </c>
      <c r="N3" s="1800"/>
    </row>
    <row r="4" spans="1:17" ht="60.75" customHeight="1">
      <c r="A4" s="1831"/>
      <c r="B4" s="1804"/>
      <c r="C4" s="572" t="s">
        <v>738</v>
      </c>
      <c r="D4" s="653" t="s">
        <v>736</v>
      </c>
      <c r="E4" s="572" t="s">
        <v>738</v>
      </c>
      <c r="F4" s="653" t="s">
        <v>736</v>
      </c>
      <c r="G4" s="572" t="s">
        <v>738</v>
      </c>
      <c r="H4" s="653" t="s">
        <v>736</v>
      </c>
      <c r="I4" s="572" t="s">
        <v>738</v>
      </c>
      <c r="J4" s="653" t="s">
        <v>736</v>
      </c>
      <c r="K4" s="572" t="s">
        <v>738</v>
      </c>
      <c r="L4" s="653" t="s">
        <v>736</v>
      </c>
      <c r="M4" s="572" t="s">
        <v>735</v>
      </c>
      <c r="N4" s="572" t="s">
        <v>759</v>
      </c>
    </row>
    <row r="5" spans="1:17">
      <c r="A5" s="344" t="s">
        <v>73</v>
      </c>
      <c r="B5" s="345">
        <v>258</v>
      </c>
      <c r="C5" s="345">
        <v>39744</v>
      </c>
      <c r="D5" s="345">
        <v>2823.1296599999991</v>
      </c>
      <c r="E5" s="345">
        <v>2579</v>
      </c>
      <c r="F5" s="345">
        <v>135.93044599999999</v>
      </c>
      <c r="G5" s="345">
        <v>9440</v>
      </c>
      <c r="H5" s="345">
        <v>473.45466999999996</v>
      </c>
      <c r="I5" s="345">
        <v>0</v>
      </c>
      <c r="J5" s="345">
        <v>0</v>
      </c>
      <c r="K5" s="345">
        <v>51763</v>
      </c>
      <c r="L5" s="345">
        <v>3432.514776</v>
      </c>
      <c r="M5" s="345">
        <v>50</v>
      </c>
      <c r="N5" s="345">
        <v>2.7987500000000001</v>
      </c>
    </row>
    <row r="6" spans="1:17" s="456" customFormat="1">
      <c r="A6" s="1111" t="s">
        <v>74</v>
      </c>
      <c r="B6" s="1112">
        <f>SUM(B7:B18)</f>
        <v>234</v>
      </c>
      <c r="C6" s="1112">
        <f t="shared" ref="C6:L6" si="0">SUM(C7:C18)</f>
        <v>75</v>
      </c>
      <c r="D6" s="1112">
        <f t="shared" si="0"/>
        <v>3.7293500000000002</v>
      </c>
      <c r="E6" s="1112">
        <f t="shared" si="0"/>
        <v>0</v>
      </c>
      <c r="F6" s="1112">
        <f t="shared" si="0"/>
        <v>0</v>
      </c>
      <c r="G6" s="1112">
        <f t="shared" si="0"/>
        <v>21</v>
      </c>
      <c r="H6" s="1112">
        <f t="shared" si="0"/>
        <v>1.0297099999999999</v>
      </c>
      <c r="I6" s="1112">
        <f t="shared" si="0"/>
        <v>4</v>
      </c>
      <c r="J6" s="1112">
        <f t="shared" si="0"/>
        <v>0.26</v>
      </c>
      <c r="K6" s="1112">
        <f t="shared" si="0"/>
        <v>100</v>
      </c>
      <c r="L6" s="1112">
        <f t="shared" si="0"/>
        <v>5.0190599999999996</v>
      </c>
      <c r="M6" s="1112">
        <f>INDEX(M7:M18,COUNT(M7:M18))</f>
        <v>0</v>
      </c>
      <c r="N6" s="1112">
        <f>INDEX(N7:N18,COUNT(N7:N18))</f>
        <v>0</v>
      </c>
    </row>
    <row r="7" spans="1:17" s="456" customFormat="1">
      <c r="A7" s="340">
        <v>45044</v>
      </c>
      <c r="B7" s="343">
        <v>19</v>
      </c>
      <c r="C7" s="343">
        <v>73</v>
      </c>
      <c r="D7" s="343">
        <v>3.64575</v>
      </c>
      <c r="E7" s="343">
        <v>0</v>
      </c>
      <c r="F7" s="343">
        <v>0</v>
      </c>
      <c r="G7" s="343">
        <v>17</v>
      </c>
      <c r="H7" s="343">
        <v>0.83731</v>
      </c>
      <c r="I7" s="343">
        <v>0</v>
      </c>
      <c r="J7" s="343">
        <v>0</v>
      </c>
      <c r="K7" s="343">
        <v>90</v>
      </c>
      <c r="L7" s="343">
        <v>4.48306</v>
      </c>
      <c r="M7" s="343">
        <v>4</v>
      </c>
      <c r="N7" s="343">
        <v>0.1656</v>
      </c>
    </row>
    <row r="8" spans="1:17" s="456" customFormat="1">
      <c r="A8" s="340">
        <v>45077</v>
      </c>
      <c r="B8" s="343">
        <v>23</v>
      </c>
      <c r="C8" s="343">
        <v>2</v>
      </c>
      <c r="D8" s="343">
        <v>8.3599999999999994E-2</v>
      </c>
      <c r="E8" s="343">
        <v>0</v>
      </c>
      <c r="F8" s="343">
        <v>0</v>
      </c>
      <c r="G8" s="343">
        <v>4</v>
      </c>
      <c r="H8" s="343">
        <v>0.19239999999999999</v>
      </c>
      <c r="I8" s="343">
        <v>0</v>
      </c>
      <c r="J8" s="343">
        <v>0</v>
      </c>
      <c r="K8" s="343">
        <v>6</v>
      </c>
      <c r="L8" s="343">
        <v>0.27599999999999997</v>
      </c>
      <c r="M8" s="343">
        <v>0</v>
      </c>
      <c r="N8" s="343">
        <v>0</v>
      </c>
    </row>
    <row r="9" spans="1:17" s="456" customFormat="1">
      <c r="A9" s="340">
        <v>45107</v>
      </c>
      <c r="B9" s="343">
        <v>22</v>
      </c>
      <c r="C9" s="343">
        <v>0</v>
      </c>
      <c r="D9" s="343">
        <v>0</v>
      </c>
      <c r="E9" s="343">
        <v>0</v>
      </c>
      <c r="F9" s="343">
        <v>0</v>
      </c>
      <c r="G9" s="343">
        <v>0</v>
      </c>
      <c r="H9" s="343">
        <v>0</v>
      </c>
      <c r="I9" s="343">
        <v>0</v>
      </c>
      <c r="J9" s="343">
        <v>0</v>
      </c>
      <c r="K9" s="343">
        <v>0</v>
      </c>
      <c r="L9" s="343">
        <v>0</v>
      </c>
      <c r="M9" s="343">
        <v>0</v>
      </c>
      <c r="N9" s="343">
        <v>0</v>
      </c>
    </row>
    <row r="10" spans="1:17" s="456" customFormat="1">
      <c r="A10" s="340">
        <v>45138</v>
      </c>
      <c r="B10" s="343">
        <v>21</v>
      </c>
      <c r="C10" s="343">
        <v>0</v>
      </c>
      <c r="D10" s="343">
        <v>0</v>
      </c>
      <c r="E10" s="343">
        <v>0</v>
      </c>
      <c r="F10" s="343">
        <v>0</v>
      </c>
      <c r="G10" s="343">
        <v>0</v>
      </c>
      <c r="H10" s="343">
        <v>0</v>
      </c>
      <c r="I10" s="343">
        <v>0</v>
      </c>
      <c r="J10" s="343">
        <v>0</v>
      </c>
      <c r="K10" s="343">
        <v>0</v>
      </c>
      <c r="L10" s="343">
        <v>0</v>
      </c>
      <c r="M10" s="343">
        <v>0</v>
      </c>
      <c r="N10" s="343">
        <v>0</v>
      </c>
    </row>
    <row r="11" spans="1:17" s="456" customFormat="1">
      <c r="A11" s="340">
        <v>45169</v>
      </c>
      <c r="B11" s="343">
        <v>22</v>
      </c>
      <c r="C11" s="343">
        <v>0</v>
      </c>
      <c r="D11" s="343">
        <v>0</v>
      </c>
      <c r="E11" s="343">
        <v>0</v>
      </c>
      <c r="F11" s="343">
        <v>0</v>
      </c>
      <c r="G11" s="343">
        <v>0</v>
      </c>
      <c r="H11" s="343">
        <v>0</v>
      </c>
      <c r="I11" s="343">
        <v>0</v>
      </c>
      <c r="J11" s="343">
        <v>0</v>
      </c>
      <c r="K11" s="343">
        <v>0</v>
      </c>
      <c r="L11" s="343">
        <v>0</v>
      </c>
      <c r="M11" s="343">
        <v>0</v>
      </c>
      <c r="N11" s="343">
        <v>0</v>
      </c>
    </row>
    <row r="12" spans="1:17" s="456" customFormat="1">
      <c r="A12" s="340">
        <v>45199</v>
      </c>
      <c r="B12" s="343">
        <v>21</v>
      </c>
      <c r="C12" s="343">
        <v>0</v>
      </c>
      <c r="D12" s="343">
        <v>0</v>
      </c>
      <c r="E12" s="343">
        <v>0</v>
      </c>
      <c r="F12" s="343">
        <v>0</v>
      </c>
      <c r="G12" s="343">
        <v>0</v>
      </c>
      <c r="H12" s="343">
        <v>0</v>
      </c>
      <c r="I12" s="343">
        <v>0</v>
      </c>
      <c r="J12" s="343">
        <v>0</v>
      </c>
      <c r="K12" s="343">
        <v>0</v>
      </c>
      <c r="L12" s="343">
        <v>0</v>
      </c>
      <c r="M12" s="343">
        <v>0</v>
      </c>
      <c r="N12" s="343">
        <v>0</v>
      </c>
    </row>
    <row r="13" spans="1:17" s="456" customFormat="1">
      <c r="A13" s="340">
        <v>45230</v>
      </c>
      <c r="B13" s="343">
        <v>21</v>
      </c>
      <c r="C13" s="343">
        <v>0</v>
      </c>
      <c r="D13" s="343">
        <v>0</v>
      </c>
      <c r="E13" s="343">
        <v>0</v>
      </c>
      <c r="F13" s="343">
        <v>0</v>
      </c>
      <c r="G13" s="343">
        <v>0</v>
      </c>
      <c r="H13" s="343">
        <v>0</v>
      </c>
      <c r="I13" s="343">
        <v>0</v>
      </c>
      <c r="J13" s="343">
        <v>0</v>
      </c>
      <c r="K13" s="343">
        <v>0</v>
      </c>
      <c r="L13" s="343">
        <v>0</v>
      </c>
      <c r="M13" s="343">
        <v>0</v>
      </c>
      <c r="N13" s="343">
        <v>0</v>
      </c>
    </row>
    <row r="14" spans="1:17" s="456" customFormat="1">
      <c r="A14" s="340">
        <v>45260</v>
      </c>
      <c r="B14" s="343">
        <v>22</v>
      </c>
      <c r="C14" s="343">
        <v>0</v>
      </c>
      <c r="D14" s="343">
        <v>0</v>
      </c>
      <c r="E14" s="343">
        <v>0</v>
      </c>
      <c r="F14" s="343">
        <v>0</v>
      </c>
      <c r="G14" s="343">
        <v>0</v>
      </c>
      <c r="H14" s="343">
        <v>0</v>
      </c>
      <c r="I14" s="343">
        <v>0</v>
      </c>
      <c r="J14" s="343">
        <v>0</v>
      </c>
      <c r="K14" s="343">
        <v>0</v>
      </c>
      <c r="L14" s="343">
        <v>0</v>
      </c>
      <c r="M14" s="343">
        <v>0</v>
      </c>
      <c r="N14" s="343">
        <v>0</v>
      </c>
    </row>
    <row r="15" spans="1:17" s="456" customFormat="1">
      <c r="A15" s="808">
        <v>45261</v>
      </c>
      <c r="B15" s="809">
        <v>20</v>
      </c>
      <c r="C15" s="809">
        <v>0</v>
      </c>
      <c r="D15" s="809">
        <v>0</v>
      </c>
      <c r="E15" s="809">
        <v>0</v>
      </c>
      <c r="F15" s="809">
        <v>0</v>
      </c>
      <c r="G15" s="809">
        <v>0</v>
      </c>
      <c r="H15" s="809">
        <v>0</v>
      </c>
      <c r="I15" s="809">
        <v>4</v>
      </c>
      <c r="J15" s="809">
        <v>0.26</v>
      </c>
      <c r="K15" s="809">
        <v>4</v>
      </c>
      <c r="L15" s="809">
        <v>0.26</v>
      </c>
      <c r="M15" s="343">
        <v>0</v>
      </c>
      <c r="N15" s="343">
        <v>0</v>
      </c>
    </row>
    <row r="16" spans="1:17" s="456" customFormat="1">
      <c r="A16" s="808">
        <v>45292</v>
      </c>
      <c r="B16" s="343">
        <v>22</v>
      </c>
      <c r="C16" s="343">
        <v>0</v>
      </c>
      <c r="D16" s="343">
        <v>0</v>
      </c>
      <c r="E16" s="343">
        <v>0</v>
      </c>
      <c r="F16" s="343">
        <v>0</v>
      </c>
      <c r="G16" s="343">
        <v>0</v>
      </c>
      <c r="H16" s="343">
        <v>0</v>
      </c>
      <c r="I16" s="343">
        <v>0</v>
      </c>
      <c r="J16" s="343">
        <v>0</v>
      </c>
      <c r="K16" s="343">
        <v>0</v>
      </c>
      <c r="L16" s="343">
        <v>0</v>
      </c>
      <c r="M16" s="343" t="s">
        <v>266</v>
      </c>
      <c r="N16" s="343" t="s">
        <v>266</v>
      </c>
    </row>
    <row r="17" spans="1:25" s="456" customFormat="1">
      <c r="A17" s="808">
        <v>45323</v>
      </c>
      <c r="B17" s="343">
        <v>21</v>
      </c>
      <c r="C17" s="343">
        <v>0</v>
      </c>
      <c r="D17" s="343">
        <v>0</v>
      </c>
      <c r="E17" s="343">
        <v>0</v>
      </c>
      <c r="F17" s="343">
        <v>0</v>
      </c>
      <c r="G17" s="343">
        <v>0</v>
      </c>
      <c r="H17" s="343">
        <v>0</v>
      </c>
      <c r="I17" s="343">
        <v>0</v>
      </c>
      <c r="J17" s="343">
        <v>0</v>
      </c>
      <c r="K17" s="343">
        <v>0</v>
      </c>
      <c r="L17" s="343">
        <v>0</v>
      </c>
      <c r="M17" s="343" t="s">
        <v>266</v>
      </c>
      <c r="N17" s="343" t="s">
        <v>266</v>
      </c>
    </row>
    <row r="18" spans="1:25" s="39" customFormat="1">
      <c r="A18" s="808">
        <v>45352</v>
      </c>
      <c r="B18" s="343"/>
      <c r="C18" s="343"/>
      <c r="D18" s="343"/>
      <c r="E18" s="343"/>
      <c r="F18" s="343"/>
      <c r="G18" s="343"/>
      <c r="H18" s="343"/>
      <c r="I18" s="343"/>
      <c r="J18" s="343"/>
      <c r="K18" s="343"/>
      <c r="L18" s="343"/>
      <c r="M18" s="343"/>
      <c r="N18" s="343"/>
    </row>
    <row r="19" spans="1:25" s="39" customFormat="1">
      <c r="A19" s="306"/>
      <c r="B19" s="306"/>
      <c r="C19" s="306"/>
      <c r="D19" s="306"/>
      <c r="E19" s="306"/>
      <c r="F19" s="306"/>
      <c r="G19" s="306"/>
      <c r="H19" s="306"/>
      <c r="I19" s="306"/>
      <c r="J19" s="306"/>
      <c r="K19" s="306"/>
      <c r="L19" s="306"/>
      <c r="M19" s="306"/>
      <c r="N19" s="306"/>
    </row>
    <row r="20" spans="1:25" ht="15.75">
      <c r="A20" s="1832" t="s">
        <v>725</v>
      </c>
      <c r="B20" s="1832"/>
      <c r="C20" s="1832"/>
      <c r="D20" s="1832"/>
      <c r="E20" s="1832"/>
      <c r="F20" s="1832"/>
      <c r="G20" s="1832"/>
      <c r="H20" s="1832"/>
      <c r="I20" s="1832"/>
      <c r="J20" s="1832"/>
      <c r="K20" s="527"/>
      <c r="L20" s="527"/>
      <c r="M20" s="528"/>
      <c r="N20" s="527"/>
      <c r="O20" s="528"/>
      <c r="Y20" s="522"/>
    </row>
    <row r="21" spans="1:25" ht="51" customHeight="1">
      <c r="A21" s="1805" t="s">
        <v>119</v>
      </c>
      <c r="B21" s="1805" t="s">
        <v>726</v>
      </c>
      <c r="C21" s="1799" t="s">
        <v>760</v>
      </c>
      <c r="D21" s="1799"/>
      <c r="E21" s="1799"/>
      <c r="F21" s="1799"/>
      <c r="G21" s="1833" t="s">
        <v>763</v>
      </c>
      <c r="H21" s="1833"/>
      <c r="I21" s="1833"/>
      <c r="J21" s="1833"/>
      <c r="K21" s="1799" t="s">
        <v>98</v>
      </c>
      <c r="L21" s="1808"/>
      <c r="M21" s="1800" t="s">
        <v>734</v>
      </c>
      <c r="N21" s="1800"/>
      <c r="O21" s="528"/>
      <c r="Y21" s="519"/>
    </row>
    <row r="22" spans="1:25" ht="18.75" customHeight="1">
      <c r="A22" s="1807"/>
      <c r="B22" s="1807"/>
      <c r="C22" s="1835" t="s">
        <v>743</v>
      </c>
      <c r="D22" s="1835"/>
      <c r="E22" s="1801" t="s">
        <v>744</v>
      </c>
      <c r="F22" s="1802"/>
      <c r="G22" s="1835" t="s">
        <v>743</v>
      </c>
      <c r="H22" s="1835"/>
      <c r="I22" s="1835" t="s">
        <v>744</v>
      </c>
      <c r="J22" s="1835"/>
      <c r="K22" s="1803" t="s">
        <v>738</v>
      </c>
      <c r="L22" s="1803" t="s">
        <v>761</v>
      </c>
      <c r="M22" s="1803" t="s">
        <v>738</v>
      </c>
      <c r="N22" s="1834" t="s">
        <v>745</v>
      </c>
      <c r="O22" s="527"/>
      <c r="Y22" s="517" t="s">
        <v>713</v>
      </c>
    </row>
    <row r="23" spans="1:25" ht="57.75" customHeight="1">
      <c r="A23" s="1807"/>
      <c r="B23" s="1806"/>
      <c r="C23" s="572" t="s">
        <v>735</v>
      </c>
      <c r="D23" s="572" t="s">
        <v>736</v>
      </c>
      <c r="E23" s="572" t="s">
        <v>735</v>
      </c>
      <c r="F23" s="572" t="s">
        <v>736</v>
      </c>
      <c r="G23" s="573" t="s">
        <v>1202</v>
      </c>
      <c r="H23" s="529" t="s">
        <v>1203</v>
      </c>
      <c r="I23" s="573" t="s">
        <v>1202</v>
      </c>
      <c r="J23" s="529" t="s">
        <v>1203</v>
      </c>
      <c r="K23" s="1804"/>
      <c r="L23" s="1804"/>
      <c r="M23" s="1804"/>
      <c r="N23" s="1834"/>
      <c r="O23" s="527"/>
    </row>
    <row r="24" spans="1:25">
      <c r="A24" s="344" t="s">
        <v>73</v>
      </c>
      <c r="B24" s="347">
        <v>258</v>
      </c>
      <c r="C24" s="347">
        <v>52703</v>
      </c>
      <c r="D24" s="347">
        <v>2777.8</v>
      </c>
      <c r="E24" s="347">
        <v>42885</v>
      </c>
      <c r="F24" s="347">
        <v>2154.8899999999994</v>
      </c>
      <c r="G24" s="530" t="s">
        <v>266</v>
      </c>
      <c r="H24" s="530" t="s">
        <v>266</v>
      </c>
      <c r="I24" s="530" t="s">
        <v>266</v>
      </c>
      <c r="J24" s="530" t="s">
        <v>266</v>
      </c>
      <c r="K24" s="347">
        <v>95588</v>
      </c>
      <c r="L24" s="347">
        <v>4932.6900000000014</v>
      </c>
      <c r="M24" s="348" t="s">
        <v>266</v>
      </c>
      <c r="N24" s="348" t="s">
        <v>266</v>
      </c>
      <c r="O24" s="527"/>
    </row>
    <row r="25" spans="1:25" s="456" customFormat="1">
      <c r="A25" s="1111" t="s">
        <v>74</v>
      </c>
      <c r="B25" s="1112">
        <f>SUM(B26:B37)</f>
        <v>234</v>
      </c>
      <c r="C25" s="1112">
        <f t="shared" ref="C25" si="1">SUM(C26:C37)</f>
        <v>0</v>
      </c>
      <c r="D25" s="1112">
        <f t="shared" ref="D25" si="2">SUM(D26:D37)</f>
        <v>0</v>
      </c>
      <c r="E25" s="1112">
        <f t="shared" ref="E25" si="3">SUM(E26:E37)</f>
        <v>0</v>
      </c>
      <c r="F25" s="1112">
        <f t="shared" ref="F25" si="4">SUM(F26:F37)</f>
        <v>0</v>
      </c>
      <c r="G25" s="1112">
        <f t="shared" ref="G25" si="5">SUM(G26:G37)</f>
        <v>370</v>
      </c>
      <c r="H25" s="1112">
        <f t="shared" ref="H25" si="6">SUM(H26:H37)</f>
        <v>27.31981</v>
      </c>
      <c r="I25" s="1112">
        <f t="shared" ref="I25" si="7">SUM(I26:I37)</f>
        <v>2</v>
      </c>
      <c r="J25" s="1112">
        <f t="shared" ref="J25" si="8">SUM(J26:J37)</f>
        <v>0.14324999999999999</v>
      </c>
      <c r="K25" s="1112">
        <f t="shared" ref="K25" si="9">SUM(K26:K37)</f>
        <v>372</v>
      </c>
      <c r="L25" s="1112">
        <f t="shared" ref="L25" si="10">SUM(L26:L37)</f>
        <v>27.463059999999999</v>
      </c>
      <c r="M25" s="1112">
        <f>INDEX(M26:M37,COUNT(M26:M37))</f>
        <v>5</v>
      </c>
      <c r="N25" s="1112">
        <f>INDEX(N26:N37,COUNT(N26:N37))</f>
        <v>0.38160500000000003</v>
      </c>
      <c r="O25" s="531"/>
      <c r="P25" s="531"/>
      <c r="Q25" s="531"/>
    </row>
    <row r="26" spans="1:25" s="456" customFormat="1">
      <c r="A26" s="340">
        <v>45044</v>
      </c>
      <c r="B26" s="349">
        <v>19</v>
      </c>
      <c r="C26" s="349">
        <v>0</v>
      </c>
      <c r="D26" s="349">
        <v>0</v>
      </c>
      <c r="E26" s="349">
        <v>0</v>
      </c>
      <c r="F26" s="349">
        <v>0</v>
      </c>
      <c r="G26" s="350">
        <v>0</v>
      </c>
      <c r="H26" s="350">
        <v>0</v>
      </c>
      <c r="I26" s="350">
        <v>0</v>
      </c>
      <c r="J26" s="350">
        <v>0</v>
      </c>
      <c r="K26" s="349">
        <v>0</v>
      </c>
      <c r="L26" s="349">
        <v>0</v>
      </c>
      <c r="M26" s="343">
        <v>0</v>
      </c>
      <c r="N26" s="343">
        <v>0</v>
      </c>
      <c r="O26" s="531"/>
      <c r="P26" s="531"/>
      <c r="Q26" s="531"/>
    </row>
    <row r="27" spans="1:25" s="456" customFormat="1">
      <c r="A27" s="340">
        <v>45077</v>
      </c>
      <c r="B27" s="349">
        <v>23</v>
      </c>
      <c r="C27" s="349">
        <v>0</v>
      </c>
      <c r="D27" s="349">
        <v>0</v>
      </c>
      <c r="E27" s="349">
        <v>0</v>
      </c>
      <c r="F27" s="349">
        <v>0</v>
      </c>
      <c r="G27" s="532">
        <v>0</v>
      </c>
      <c r="H27" s="532">
        <v>0</v>
      </c>
      <c r="I27" s="532">
        <v>0</v>
      </c>
      <c r="J27" s="532">
        <v>0</v>
      </c>
      <c r="K27" s="349">
        <v>0</v>
      </c>
      <c r="L27" s="349">
        <v>0</v>
      </c>
      <c r="M27" s="343">
        <v>0</v>
      </c>
      <c r="N27" s="343">
        <v>0</v>
      </c>
      <c r="O27" s="531"/>
      <c r="P27" s="531"/>
      <c r="Q27" s="531"/>
    </row>
    <row r="28" spans="1:25" s="456" customFormat="1">
      <c r="A28" s="340">
        <v>45107</v>
      </c>
      <c r="B28" s="349">
        <v>22</v>
      </c>
      <c r="C28" s="349">
        <v>0</v>
      </c>
      <c r="D28" s="349">
        <v>0</v>
      </c>
      <c r="E28" s="349">
        <v>0</v>
      </c>
      <c r="F28" s="349">
        <v>0</v>
      </c>
      <c r="G28" s="350">
        <v>0</v>
      </c>
      <c r="H28" s="533">
        <v>0</v>
      </c>
      <c r="I28" s="350">
        <v>0</v>
      </c>
      <c r="J28" s="533">
        <v>0</v>
      </c>
      <c r="K28" s="349">
        <v>0</v>
      </c>
      <c r="L28" s="349">
        <v>0</v>
      </c>
      <c r="M28" s="343">
        <v>0</v>
      </c>
      <c r="N28" s="343">
        <v>0</v>
      </c>
      <c r="O28" s="531"/>
      <c r="P28" s="531"/>
      <c r="Q28" s="531"/>
    </row>
    <row r="29" spans="1:25" s="456" customFormat="1">
      <c r="A29" s="340">
        <v>45138</v>
      </c>
      <c r="B29" s="349">
        <v>21</v>
      </c>
      <c r="C29" s="349">
        <v>0</v>
      </c>
      <c r="D29" s="349">
        <v>0</v>
      </c>
      <c r="E29" s="349">
        <v>0</v>
      </c>
      <c r="F29" s="349">
        <v>0</v>
      </c>
      <c r="G29" s="350">
        <v>0</v>
      </c>
      <c r="H29" s="533">
        <v>0</v>
      </c>
      <c r="I29" s="350">
        <v>0</v>
      </c>
      <c r="J29" s="533">
        <v>0</v>
      </c>
      <c r="K29" s="349">
        <v>0</v>
      </c>
      <c r="L29" s="349">
        <v>0</v>
      </c>
      <c r="M29" s="343">
        <v>0</v>
      </c>
      <c r="N29" s="343">
        <v>0</v>
      </c>
      <c r="O29" s="531"/>
      <c r="P29" s="531"/>
      <c r="Q29" s="531"/>
    </row>
    <row r="30" spans="1:25" s="456" customFormat="1">
      <c r="A30" s="340">
        <v>45169</v>
      </c>
      <c r="B30" s="349">
        <v>22</v>
      </c>
      <c r="C30" s="349">
        <v>0</v>
      </c>
      <c r="D30" s="349">
        <v>0</v>
      </c>
      <c r="E30" s="349">
        <v>0</v>
      </c>
      <c r="F30" s="349">
        <v>0</v>
      </c>
      <c r="G30" s="350">
        <v>0</v>
      </c>
      <c r="H30" s="533">
        <v>0</v>
      </c>
      <c r="I30" s="350">
        <v>0</v>
      </c>
      <c r="J30" s="533">
        <v>0</v>
      </c>
      <c r="K30" s="349">
        <v>0</v>
      </c>
      <c r="L30" s="349">
        <v>0</v>
      </c>
      <c r="M30" s="343">
        <v>0</v>
      </c>
      <c r="N30" s="343">
        <v>0</v>
      </c>
      <c r="O30" s="531"/>
      <c r="P30" s="531"/>
      <c r="Q30" s="531"/>
    </row>
    <row r="31" spans="1:25" s="456" customFormat="1">
      <c r="A31" s="340">
        <v>45199</v>
      </c>
      <c r="B31" s="349">
        <v>21</v>
      </c>
      <c r="C31" s="349">
        <v>0</v>
      </c>
      <c r="D31" s="349">
        <v>0</v>
      </c>
      <c r="E31" s="349">
        <v>0</v>
      </c>
      <c r="F31" s="349">
        <v>0</v>
      </c>
      <c r="G31" s="350">
        <v>0</v>
      </c>
      <c r="H31" s="533">
        <v>0</v>
      </c>
      <c r="I31" s="350">
        <v>0</v>
      </c>
      <c r="J31" s="533">
        <v>0</v>
      </c>
      <c r="K31" s="349">
        <v>0</v>
      </c>
      <c r="L31" s="349">
        <v>0</v>
      </c>
      <c r="M31" s="343">
        <v>0</v>
      </c>
      <c r="N31" s="343">
        <v>0</v>
      </c>
      <c r="O31" s="531"/>
      <c r="P31" s="531"/>
      <c r="Q31" s="531"/>
    </row>
    <row r="32" spans="1:25" s="456" customFormat="1">
      <c r="A32" s="340">
        <v>45230</v>
      </c>
      <c r="B32" s="349">
        <v>21</v>
      </c>
      <c r="C32" s="349">
        <v>0</v>
      </c>
      <c r="D32" s="349">
        <v>0</v>
      </c>
      <c r="E32" s="349">
        <v>0</v>
      </c>
      <c r="F32" s="349">
        <v>0</v>
      </c>
      <c r="G32" s="350">
        <v>127</v>
      </c>
      <c r="H32" s="533">
        <v>9.74</v>
      </c>
      <c r="I32" s="350">
        <v>1</v>
      </c>
      <c r="J32" s="533">
        <v>7.1800000000000003E-2</v>
      </c>
      <c r="K32" s="349">
        <v>128</v>
      </c>
      <c r="L32" s="349">
        <v>9.8117999999999999</v>
      </c>
      <c r="M32" s="343">
        <v>7</v>
      </c>
      <c r="N32" s="343">
        <v>1</v>
      </c>
      <c r="O32" s="531"/>
      <c r="P32" s="531"/>
      <c r="Q32" s="531"/>
    </row>
    <row r="33" spans="1:17" s="39" customFormat="1">
      <c r="A33" s="340">
        <v>45260</v>
      </c>
      <c r="B33" s="349">
        <v>22</v>
      </c>
      <c r="C33" s="349">
        <v>0</v>
      </c>
      <c r="D33" s="349">
        <v>0</v>
      </c>
      <c r="E33" s="663">
        <v>0</v>
      </c>
      <c r="F33" s="663">
        <v>0</v>
      </c>
      <c r="G33" s="350">
        <v>0</v>
      </c>
      <c r="H33" s="533">
        <v>0</v>
      </c>
      <c r="I33" s="350">
        <v>1</v>
      </c>
      <c r="J33" s="533">
        <v>7.145E-2</v>
      </c>
      <c r="K33" s="663">
        <v>1</v>
      </c>
      <c r="L33" s="663">
        <v>7.145E-2</v>
      </c>
      <c r="M33" s="343">
        <v>0</v>
      </c>
      <c r="N33" s="343">
        <v>0</v>
      </c>
      <c r="O33" s="531"/>
      <c r="P33" s="531"/>
      <c r="Q33" s="531"/>
    </row>
    <row r="34" spans="1:17" s="39" customFormat="1">
      <c r="A34" s="808">
        <v>45261</v>
      </c>
      <c r="B34" s="811">
        <v>20</v>
      </c>
      <c r="C34" s="811">
        <v>0</v>
      </c>
      <c r="D34" s="811">
        <v>0</v>
      </c>
      <c r="E34" s="812">
        <v>0</v>
      </c>
      <c r="F34" s="812">
        <v>0</v>
      </c>
      <c r="G34" s="813">
        <v>40</v>
      </c>
      <c r="H34" s="814">
        <v>2.9616400000000001</v>
      </c>
      <c r="I34" s="813">
        <v>0</v>
      </c>
      <c r="J34" s="814">
        <v>0</v>
      </c>
      <c r="K34" s="812">
        <v>40</v>
      </c>
      <c r="L34" s="812">
        <v>2.9616400000000001</v>
      </c>
      <c r="M34" s="343">
        <v>0</v>
      </c>
      <c r="N34" s="343">
        <v>0</v>
      </c>
      <c r="O34" s="531"/>
      <c r="P34" s="531"/>
      <c r="Q34" s="531"/>
    </row>
    <row r="35" spans="1:17" s="39" customFormat="1">
      <c r="A35" s="808">
        <v>45292</v>
      </c>
      <c r="B35" s="349">
        <v>22</v>
      </c>
      <c r="C35" s="349">
        <v>0</v>
      </c>
      <c r="D35" s="349">
        <v>0</v>
      </c>
      <c r="E35" s="350">
        <v>0</v>
      </c>
      <c r="F35" s="350">
        <v>0</v>
      </c>
      <c r="G35" s="350">
        <v>116</v>
      </c>
      <c r="H35" s="533">
        <v>8.3565100000000001</v>
      </c>
      <c r="I35" s="350">
        <v>0</v>
      </c>
      <c r="J35" s="533">
        <v>0</v>
      </c>
      <c r="K35" s="350">
        <v>116</v>
      </c>
      <c r="L35" s="350">
        <v>8.3565100000000001</v>
      </c>
      <c r="M35" s="343">
        <v>5</v>
      </c>
      <c r="N35" s="343">
        <v>0.38160500000000003</v>
      </c>
      <c r="O35" s="531"/>
      <c r="P35" s="531"/>
      <c r="Q35" s="531"/>
    </row>
    <row r="36" spans="1:17" s="39" customFormat="1">
      <c r="A36" s="808">
        <v>45323</v>
      </c>
      <c r="B36" s="349">
        <v>21</v>
      </c>
      <c r="C36" s="349">
        <v>0</v>
      </c>
      <c r="D36" s="349">
        <v>0</v>
      </c>
      <c r="E36" s="663">
        <v>0</v>
      </c>
      <c r="F36" s="663">
        <v>0</v>
      </c>
      <c r="G36" s="350">
        <v>87</v>
      </c>
      <c r="H36" s="533">
        <v>6.26166</v>
      </c>
      <c r="I36" s="350">
        <v>0</v>
      </c>
      <c r="J36" s="533">
        <v>0</v>
      </c>
      <c r="K36" s="663">
        <v>87</v>
      </c>
      <c r="L36" s="663">
        <v>6.26166</v>
      </c>
      <c r="M36" s="343" t="s">
        <v>266</v>
      </c>
      <c r="N36" s="343" t="s">
        <v>266</v>
      </c>
      <c r="O36" s="531"/>
      <c r="P36" s="531"/>
      <c r="Q36" s="531"/>
    </row>
    <row r="37" spans="1:17" s="39" customFormat="1">
      <c r="A37" s="808">
        <v>45352</v>
      </c>
      <c r="B37" s="349"/>
      <c r="C37" s="349"/>
      <c r="D37" s="349"/>
      <c r="E37" s="663"/>
      <c r="F37" s="663"/>
      <c r="G37" s="350"/>
      <c r="H37" s="533"/>
      <c r="I37" s="350"/>
      <c r="J37" s="533"/>
      <c r="K37" s="663"/>
      <c r="L37" s="663"/>
      <c r="M37" s="343"/>
      <c r="N37" s="343"/>
      <c r="O37" s="531"/>
      <c r="P37" s="531"/>
      <c r="Q37" s="531"/>
    </row>
    <row r="38" spans="1:17" s="39" customFormat="1">
      <c r="A38" s="677"/>
      <c r="B38" s="678"/>
      <c r="C38" s="678"/>
      <c r="D38" s="678"/>
      <c r="E38" s="679"/>
      <c r="F38" s="679"/>
      <c r="G38" s="680"/>
      <c r="H38" s="681"/>
      <c r="I38" s="680"/>
      <c r="J38" s="681"/>
      <c r="K38" s="679"/>
      <c r="L38" s="679"/>
      <c r="M38" s="306"/>
      <c r="N38" s="306"/>
      <c r="O38" s="531"/>
      <c r="P38" s="531"/>
      <c r="Q38" s="531"/>
    </row>
    <row r="39" spans="1:17">
      <c r="G39" s="517"/>
      <c r="H39" s="517"/>
      <c r="I39" s="517"/>
      <c r="J39" s="517"/>
      <c r="K39" s="517"/>
      <c r="L39" s="522"/>
      <c r="M39" s="522"/>
      <c r="N39" s="522"/>
      <c r="O39" s="522"/>
      <c r="P39" s="307"/>
      <c r="Q39" s="308"/>
    </row>
    <row r="40" spans="1:17">
      <c r="A40" s="1210" t="s">
        <v>1307</v>
      </c>
      <c r="B40" s="302"/>
      <c r="C40" s="302"/>
      <c r="D40" s="302"/>
      <c r="E40" s="302"/>
      <c r="F40" s="302"/>
      <c r="G40" s="517"/>
      <c r="H40" s="517"/>
      <c r="I40" s="517"/>
      <c r="J40" s="517"/>
      <c r="K40" s="517"/>
      <c r="L40" s="519"/>
      <c r="M40" s="522"/>
      <c r="N40" s="517"/>
      <c r="O40" s="517"/>
      <c r="P40" s="517"/>
      <c r="Q40" s="517"/>
    </row>
    <row r="41" spans="1:17">
      <c r="A41" s="534" t="s">
        <v>290</v>
      </c>
      <c r="B41" s="302"/>
      <c r="C41" s="302"/>
      <c r="D41" s="302"/>
      <c r="E41" s="302"/>
      <c r="F41" s="302"/>
      <c r="G41" s="517"/>
      <c r="H41" s="517"/>
      <c r="I41" s="517"/>
      <c r="J41" s="517"/>
      <c r="K41" s="517"/>
      <c r="L41" s="517"/>
      <c r="M41" s="517"/>
      <c r="N41" s="517"/>
      <c r="O41" s="517"/>
      <c r="P41" s="517"/>
      <c r="Q41" s="517"/>
    </row>
  </sheetData>
  <mergeCells count="24">
    <mergeCell ref="K21:L21"/>
    <mergeCell ref="M21:N21"/>
    <mergeCell ref="A20:J20"/>
    <mergeCell ref="A21:A23"/>
    <mergeCell ref="B21:B23"/>
    <mergeCell ref="C21:F21"/>
    <mergeCell ref="G21:J21"/>
    <mergeCell ref="L22:L23"/>
    <mergeCell ref="M22:M23"/>
    <mergeCell ref="N22:N23"/>
    <mergeCell ref="C22:D22"/>
    <mergeCell ref="E22:F22"/>
    <mergeCell ref="G22:H22"/>
    <mergeCell ref="I22:J22"/>
    <mergeCell ref="K22:K23"/>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sqref="A1:O1"/>
    </sheetView>
  </sheetViews>
  <sheetFormatPr defaultRowHeight="15"/>
  <sheetData>
    <row r="1" spans="1:15">
      <c r="A1" s="1548" t="s">
        <v>1280</v>
      </c>
      <c r="B1" s="1548"/>
      <c r="C1" s="1548"/>
      <c r="D1" s="1548"/>
      <c r="E1" s="1548"/>
      <c r="F1" s="1548"/>
      <c r="G1" s="1548"/>
      <c r="H1" s="1548"/>
      <c r="I1" s="1548"/>
      <c r="J1" s="1548"/>
      <c r="K1" s="1548"/>
      <c r="L1" s="1548"/>
      <c r="M1" s="1548"/>
      <c r="N1" s="1548"/>
      <c r="O1" s="1548"/>
    </row>
    <row r="2" spans="1:15" ht="15" customHeight="1">
      <c r="A2" s="1557" t="s">
        <v>119</v>
      </c>
      <c r="B2" s="1553" t="s">
        <v>143</v>
      </c>
      <c r="C2" s="1554"/>
      <c r="D2" s="1559" t="s">
        <v>674</v>
      </c>
      <c r="E2" s="1560"/>
      <c r="F2" s="1560"/>
      <c r="G2" s="1560"/>
      <c r="H2" s="1560"/>
      <c r="I2" s="1560"/>
      <c r="J2" s="1560"/>
      <c r="K2" s="1560"/>
      <c r="L2" s="1560"/>
      <c r="M2" s="1561"/>
      <c r="N2" s="1562" t="s">
        <v>146</v>
      </c>
      <c r="O2" s="1563"/>
    </row>
    <row r="3" spans="1:15">
      <c r="A3" s="1558"/>
      <c r="B3" s="1555"/>
      <c r="C3" s="1556"/>
      <c r="D3" s="1551" t="s">
        <v>1278</v>
      </c>
      <c r="E3" s="1552"/>
      <c r="F3" s="1545" t="s">
        <v>1277</v>
      </c>
      <c r="G3" s="1546"/>
      <c r="H3" s="1545" t="s">
        <v>1279</v>
      </c>
      <c r="I3" s="1546"/>
      <c r="J3" s="1551" t="s">
        <v>104</v>
      </c>
      <c r="K3" s="1552"/>
      <c r="L3" s="1551" t="s">
        <v>1276</v>
      </c>
      <c r="M3" s="1552"/>
      <c r="N3" s="1551" t="s">
        <v>1274</v>
      </c>
      <c r="O3" s="1552"/>
    </row>
    <row r="4" spans="1:15" ht="45">
      <c r="A4" s="1555"/>
      <c r="B4" s="96" t="s">
        <v>147</v>
      </c>
      <c r="C4" s="96" t="s">
        <v>148</v>
      </c>
      <c r="D4" s="96" t="s">
        <v>147</v>
      </c>
      <c r="E4" s="96" t="s">
        <v>148</v>
      </c>
      <c r="F4" s="96" t="s">
        <v>147</v>
      </c>
      <c r="G4" s="96" t="s">
        <v>148</v>
      </c>
      <c r="H4" s="96" t="s">
        <v>147</v>
      </c>
      <c r="I4" s="96" t="s">
        <v>148</v>
      </c>
      <c r="J4" s="96" t="s">
        <v>147</v>
      </c>
      <c r="K4" s="96" t="s">
        <v>148</v>
      </c>
      <c r="L4" s="96" t="s">
        <v>147</v>
      </c>
      <c r="M4" s="96" t="s">
        <v>148</v>
      </c>
      <c r="N4" s="96" t="s">
        <v>147</v>
      </c>
      <c r="O4" s="96" t="s">
        <v>148</v>
      </c>
    </row>
    <row r="5" spans="1:15">
      <c r="A5" s="76" t="s">
        <v>73</v>
      </c>
      <c r="B5" s="77">
        <f>SUM(H5,J5,L5,N5)</f>
        <v>272</v>
      </c>
      <c r="C5" s="77">
        <f>SUM(I5,K5,M5,O5)</f>
        <v>75035.591425100007</v>
      </c>
      <c r="D5" s="77">
        <v>39</v>
      </c>
      <c r="E5" s="77">
        <v>52439.665620000007</v>
      </c>
      <c r="F5" s="77">
        <v>125</v>
      </c>
      <c r="G5" s="79">
        <v>2333.1033799999996</v>
      </c>
      <c r="H5" s="1121">
        <f>D5+F5</f>
        <v>164</v>
      </c>
      <c r="I5" s="1121">
        <f>E5+G5</f>
        <v>54772.769000000008</v>
      </c>
      <c r="J5" s="78">
        <v>73</v>
      </c>
      <c r="K5" s="79">
        <v>6750.8224250999992</v>
      </c>
      <c r="L5" s="78">
        <v>1</v>
      </c>
      <c r="M5" s="79">
        <v>4300</v>
      </c>
      <c r="N5" s="77">
        <v>34</v>
      </c>
      <c r="O5" s="79">
        <v>9212</v>
      </c>
    </row>
    <row r="6" spans="1:15">
      <c r="A6" s="76" t="s">
        <v>74</v>
      </c>
      <c r="B6" s="719">
        <f>SUM(B7:B18)</f>
        <v>345</v>
      </c>
      <c r="C6" s="719">
        <f>SUM(C7:C18)</f>
        <v>98111.727963599988</v>
      </c>
      <c r="D6" s="719">
        <f>SUM(D7:D18)</f>
        <v>68</v>
      </c>
      <c r="E6" s="719">
        <f t="shared" ref="E6:G6" si="0">SUM(E7:E18)</f>
        <v>58744.809242099996</v>
      </c>
      <c r="F6" s="719">
        <f>SUM(F7:F18)</f>
        <v>179</v>
      </c>
      <c r="G6" s="719">
        <f t="shared" si="0"/>
        <v>5381.0747200000005</v>
      </c>
      <c r="H6" s="719">
        <f>SUM(H7:H18)</f>
        <v>247</v>
      </c>
      <c r="I6" s="719">
        <f>SUM(I7:I18)</f>
        <v>64125.883962100001</v>
      </c>
      <c r="J6" s="718">
        <f>SUM(J7:J18)</f>
        <v>57</v>
      </c>
      <c r="K6" s="718">
        <f t="shared" ref="K6:N6" si="1">SUM(K7:K18)</f>
        <v>14689.864001500002</v>
      </c>
      <c r="L6" s="718">
        <f t="shared" si="1"/>
        <v>0</v>
      </c>
      <c r="M6" s="718">
        <f t="shared" si="1"/>
        <v>0</v>
      </c>
      <c r="N6" s="718">
        <f t="shared" si="1"/>
        <v>41</v>
      </c>
      <c r="O6" s="718">
        <f>SUM(O7:O18)</f>
        <v>19295.979999999996</v>
      </c>
    </row>
    <row r="7" spans="1:15">
      <c r="A7" s="82">
        <v>45017</v>
      </c>
      <c r="B7" s="83">
        <f>H7+J7+L7+N7</f>
        <v>21</v>
      </c>
      <c r="C7" s="83">
        <f>I7+K7+M7+O7</f>
        <v>4016.9477966000004</v>
      </c>
      <c r="D7" s="1138">
        <v>2</v>
      </c>
      <c r="E7" s="1139">
        <v>930.99984259999997</v>
      </c>
      <c r="F7" s="1140">
        <v>8</v>
      </c>
      <c r="G7" s="1141">
        <v>179.40764000000001</v>
      </c>
      <c r="H7" s="83">
        <f>D7+F7</f>
        <v>10</v>
      </c>
      <c r="I7" s="83">
        <f>E7+G7</f>
        <v>1110.4074826000001</v>
      </c>
      <c r="J7" s="1138">
        <v>4</v>
      </c>
      <c r="K7" s="1139">
        <v>870.8903140000001</v>
      </c>
      <c r="L7" s="83">
        <v>0</v>
      </c>
      <c r="M7" s="83">
        <v>0</v>
      </c>
      <c r="N7" s="459">
        <v>7</v>
      </c>
      <c r="O7" s="459">
        <v>2035.65</v>
      </c>
    </row>
    <row r="8" spans="1:15">
      <c r="A8" s="82">
        <v>45047</v>
      </c>
      <c r="B8" s="83">
        <f t="shared" ref="B8:B16" si="2">H8+J8+L8+N8</f>
        <v>14</v>
      </c>
      <c r="C8" s="83">
        <f>I8+K8+M8+O8</f>
        <v>7273.5494699999999</v>
      </c>
      <c r="D8" s="1138">
        <v>1</v>
      </c>
      <c r="E8" s="1139">
        <v>4326.3549999999996</v>
      </c>
      <c r="F8" s="1140">
        <v>7</v>
      </c>
      <c r="G8" s="1141">
        <v>157.27530000000002</v>
      </c>
      <c r="H8" s="83">
        <f t="shared" ref="H8:H16" si="3">D8+F8</f>
        <v>8</v>
      </c>
      <c r="I8" s="83">
        <f t="shared" ref="I8:I16" si="4">E8+G8</f>
        <v>4483.6302999999998</v>
      </c>
      <c r="J8" s="1139">
        <v>6</v>
      </c>
      <c r="K8" s="1139">
        <v>2789.9191700000001</v>
      </c>
      <c r="L8" s="83">
        <v>0</v>
      </c>
      <c r="M8" s="83">
        <v>0</v>
      </c>
      <c r="N8" s="459">
        <v>0</v>
      </c>
      <c r="O8" s="459">
        <v>0</v>
      </c>
    </row>
    <row r="9" spans="1:15">
      <c r="A9" s="82">
        <v>45078</v>
      </c>
      <c r="B9" s="83">
        <f t="shared" si="2"/>
        <v>27</v>
      </c>
      <c r="C9" s="83">
        <f>I9+K9+M9+O9</f>
        <v>2023.8790366999997</v>
      </c>
      <c r="D9" s="1138">
        <v>1</v>
      </c>
      <c r="E9" s="1139">
        <v>606.5</v>
      </c>
      <c r="F9" s="1140">
        <v>17</v>
      </c>
      <c r="G9" s="1141">
        <v>680.08019999999999</v>
      </c>
      <c r="H9" s="83">
        <f t="shared" si="3"/>
        <v>18</v>
      </c>
      <c r="I9" s="83">
        <f t="shared" si="4"/>
        <v>1286.5801999999999</v>
      </c>
      <c r="J9" s="1139">
        <v>7</v>
      </c>
      <c r="K9" s="1139">
        <v>197.90883670000002</v>
      </c>
      <c r="L9" s="83">
        <v>0</v>
      </c>
      <c r="M9" s="83">
        <v>0</v>
      </c>
      <c r="N9" s="459">
        <v>2</v>
      </c>
      <c r="O9" s="459">
        <v>539.39</v>
      </c>
    </row>
    <row r="10" spans="1:15">
      <c r="A10" s="82">
        <v>45108</v>
      </c>
      <c r="B10" s="83">
        <f>H10+J10+L10+N10</f>
        <v>32</v>
      </c>
      <c r="C10" s="83">
        <f t="shared" ref="C10:C16" si="5">I10+K10+M10+O10</f>
        <v>8052.4169477999994</v>
      </c>
      <c r="D10" s="1138">
        <v>6</v>
      </c>
      <c r="E10" s="1139">
        <v>3175.2399925</v>
      </c>
      <c r="F10" s="1140">
        <v>15</v>
      </c>
      <c r="G10" s="1141">
        <v>434.73560000000003</v>
      </c>
      <c r="H10" s="83">
        <f t="shared" si="3"/>
        <v>21</v>
      </c>
      <c r="I10" s="83">
        <f t="shared" si="4"/>
        <v>3609.9755924999999</v>
      </c>
      <c r="J10" s="1139">
        <v>7</v>
      </c>
      <c r="K10" s="1139">
        <v>776.9913552999999</v>
      </c>
      <c r="L10" s="83">
        <v>0</v>
      </c>
      <c r="M10" s="83">
        <v>0</v>
      </c>
      <c r="N10" s="459">
        <v>4</v>
      </c>
      <c r="O10" s="459">
        <v>3665.45</v>
      </c>
    </row>
    <row r="11" spans="1:15">
      <c r="A11" s="448">
        <v>45139</v>
      </c>
      <c r="B11" s="83">
        <f t="shared" si="2"/>
        <v>33</v>
      </c>
      <c r="C11" s="83">
        <f t="shared" si="5"/>
        <v>8414.5735768000013</v>
      </c>
      <c r="D11" s="1139">
        <v>6</v>
      </c>
      <c r="E11" s="1139">
        <v>4646.34</v>
      </c>
      <c r="F11" s="1140">
        <v>15</v>
      </c>
      <c r="G11" s="1141">
        <v>477.96999999999997</v>
      </c>
      <c r="H11" s="83">
        <f t="shared" si="3"/>
        <v>21</v>
      </c>
      <c r="I11" s="83">
        <f t="shared" si="4"/>
        <v>5124.3100000000004</v>
      </c>
      <c r="J11" s="1139">
        <v>10</v>
      </c>
      <c r="K11" s="1139">
        <v>1342.3635768000001</v>
      </c>
      <c r="L11" s="83">
        <v>0</v>
      </c>
      <c r="M11" s="83">
        <v>0</v>
      </c>
      <c r="N11" s="83">
        <v>2</v>
      </c>
      <c r="O11" s="459">
        <v>1947.9</v>
      </c>
    </row>
    <row r="12" spans="1:15">
      <c r="A12" s="448">
        <v>45170</v>
      </c>
      <c r="B12" s="83">
        <f t="shared" si="2"/>
        <v>41</v>
      </c>
      <c r="C12" s="83">
        <f t="shared" si="5"/>
        <v>11882.83</v>
      </c>
      <c r="D12" s="1139">
        <v>11</v>
      </c>
      <c r="E12" s="1139">
        <v>8758.23</v>
      </c>
      <c r="F12" s="1141">
        <v>20</v>
      </c>
      <c r="G12" s="1141">
        <v>526.76</v>
      </c>
      <c r="H12" s="83">
        <f t="shared" si="3"/>
        <v>31</v>
      </c>
      <c r="I12" s="83">
        <f t="shared" si="4"/>
        <v>9284.99</v>
      </c>
      <c r="J12" s="1139">
        <v>4</v>
      </c>
      <c r="K12" s="1139">
        <v>279.92</v>
      </c>
      <c r="L12" s="83">
        <v>0</v>
      </c>
      <c r="M12" s="83">
        <v>0</v>
      </c>
      <c r="N12" s="83">
        <v>6</v>
      </c>
      <c r="O12" s="83">
        <v>2317.92</v>
      </c>
    </row>
    <row r="13" spans="1:15">
      <c r="A13" s="448">
        <v>45200</v>
      </c>
      <c r="B13" s="83">
        <f t="shared" si="2"/>
        <v>39</v>
      </c>
      <c r="C13" s="83">
        <f t="shared" si="5"/>
        <v>8260.0500000000011</v>
      </c>
      <c r="D13" s="1139">
        <v>6</v>
      </c>
      <c r="E13" s="1139">
        <v>4478.3</v>
      </c>
      <c r="F13" s="1141">
        <v>24</v>
      </c>
      <c r="G13" s="1141">
        <v>680.02000000000021</v>
      </c>
      <c r="H13" s="83">
        <f t="shared" si="3"/>
        <v>30</v>
      </c>
      <c r="I13" s="83">
        <f t="shared" si="4"/>
        <v>5158.3200000000006</v>
      </c>
      <c r="J13" s="1139">
        <v>4</v>
      </c>
      <c r="K13" s="1139">
        <v>129.6</v>
      </c>
      <c r="L13" s="83">
        <v>0</v>
      </c>
      <c r="M13" s="83">
        <v>0</v>
      </c>
      <c r="N13" s="83">
        <v>5</v>
      </c>
      <c r="O13" s="83">
        <v>2972.13</v>
      </c>
    </row>
    <row r="14" spans="1:15">
      <c r="A14" s="333">
        <v>45231</v>
      </c>
      <c r="B14" s="83">
        <f t="shared" si="2"/>
        <v>31</v>
      </c>
      <c r="C14" s="83">
        <f t="shared" si="5"/>
        <v>13807.684106999997</v>
      </c>
      <c r="D14" s="1139">
        <v>10</v>
      </c>
      <c r="E14" s="1139">
        <v>13015.674106999999</v>
      </c>
      <c r="F14" s="1141">
        <v>16</v>
      </c>
      <c r="G14" s="1141">
        <v>415.38</v>
      </c>
      <c r="H14" s="83">
        <f t="shared" si="3"/>
        <v>26</v>
      </c>
      <c r="I14" s="83">
        <f t="shared" si="4"/>
        <v>13431.054106999998</v>
      </c>
      <c r="J14" s="1139">
        <v>4</v>
      </c>
      <c r="K14" s="1139">
        <v>112.16999999999999</v>
      </c>
      <c r="L14" s="83">
        <v>0</v>
      </c>
      <c r="M14" s="83">
        <v>0</v>
      </c>
      <c r="N14" s="83">
        <v>1</v>
      </c>
      <c r="O14" s="83">
        <v>264.45999999999998</v>
      </c>
    </row>
    <row r="15" spans="1:15">
      <c r="A15" s="333">
        <v>45261</v>
      </c>
      <c r="B15" s="83">
        <f t="shared" si="2"/>
        <v>38</v>
      </c>
      <c r="C15" s="83">
        <f t="shared" si="5"/>
        <v>11073.779999999999</v>
      </c>
      <c r="D15" s="326">
        <v>12</v>
      </c>
      <c r="E15" s="1139">
        <v>8931.7799999999988</v>
      </c>
      <c r="F15" s="1142">
        <v>19</v>
      </c>
      <c r="G15" s="1142">
        <v>601.99999999999989</v>
      </c>
      <c r="H15" s="83">
        <f t="shared" si="3"/>
        <v>31</v>
      </c>
      <c r="I15" s="83">
        <f t="shared" si="4"/>
        <v>9533.7799999999988</v>
      </c>
      <c r="J15" s="1139">
        <v>2</v>
      </c>
      <c r="K15" s="1139">
        <v>38</v>
      </c>
      <c r="L15" s="83">
        <v>0</v>
      </c>
      <c r="M15" s="83">
        <v>0</v>
      </c>
      <c r="N15" s="818">
        <v>5</v>
      </c>
      <c r="O15" s="83">
        <v>1502</v>
      </c>
    </row>
    <row r="16" spans="1:15">
      <c r="A16" s="333">
        <v>45292</v>
      </c>
      <c r="B16" s="83">
        <f t="shared" si="2"/>
        <v>30</v>
      </c>
      <c r="C16" s="83">
        <f t="shared" si="5"/>
        <v>5802.2480999999998</v>
      </c>
      <c r="D16" s="1139">
        <v>4</v>
      </c>
      <c r="E16" s="1139">
        <v>2955.6803</v>
      </c>
      <c r="F16" s="1142">
        <v>18</v>
      </c>
      <c r="G16" s="1142">
        <v>463.0478</v>
      </c>
      <c r="H16" s="83">
        <f t="shared" si="3"/>
        <v>22</v>
      </c>
      <c r="I16" s="83">
        <f t="shared" si="4"/>
        <v>3418.7280999999998</v>
      </c>
      <c r="J16" s="1139">
        <v>3</v>
      </c>
      <c r="K16" s="1139">
        <v>193.52</v>
      </c>
      <c r="L16" s="83">
        <v>0</v>
      </c>
      <c r="M16" s="83">
        <v>0</v>
      </c>
      <c r="N16" s="819">
        <v>5</v>
      </c>
      <c r="O16" s="83">
        <v>2190</v>
      </c>
    </row>
    <row r="17" spans="1:15">
      <c r="A17" s="333">
        <v>45323</v>
      </c>
      <c r="B17" s="83">
        <f t="shared" ref="B17" si="6">H17+J17+L17+N17</f>
        <v>39</v>
      </c>
      <c r="C17" s="83">
        <f t="shared" ref="C17" si="7">I17+K17+M17+O17</f>
        <v>17503.768928699999</v>
      </c>
      <c r="D17" s="326">
        <v>9</v>
      </c>
      <c r="E17" s="326">
        <v>6919.71</v>
      </c>
      <c r="F17" s="326">
        <v>20</v>
      </c>
      <c r="G17" s="326">
        <v>764.39818000000002</v>
      </c>
      <c r="H17" s="83">
        <f t="shared" ref="H17" si="8">D17+F17</f>
        <v>29</v>
      </c>
      <c r="I17" s="83">
        <f t="shared" ref="I17" si="9">E17+G17</f>
        <v>7684.1081800000002</v>
      </c>
      <c r="J17" s="326">
        <v>6</v>
      </c>
      <c r="K17" s="326">
        <v>7958.5807486999993</v>
      </c>
      <c r="L17" s="83">
        <v>0</v>
      </c>
      <c r="M17" s="83">
        <v>0</v>
      </c>
      <c r="N17" s="326">
        <v>4</v>
      </c>
      <c r="O17" s="326">
        <v>1861.08</v>
      </c>
    </row>
    <row r="18" spans="1:15">
      <c r="A18" s="333">
        <v>45352</v>
      </c>
      <c r="B18" s="83"/>
      <c r="C18" s="83"/>
      <c r="D18" s="83"/>
      <c r="E18" s="83"/>
      <c r="F18" s="672"/>
      <c r="G18" s="672"/>
      <c r="H18" s="83"/>
      <c r="I18" s="83"/>
      <c r="J18" s="83"/>
      <c r="K18" s="83"/>
      <c r="L18" s="83"/>
      <c r="M18" s="83"/>
      <c r="N18" s="83"/>
      <c r="O18" s="580"/>
    </row>
    <row r="19" spans="1:15">
      <c r="A19" s="1549" t="s">
        <v>149</v>
      </c>
      <c r="B19" s="1550"/>
      <c r="C19" s="1550"/>
      <c r="D19" s="1550"/>
      <c r="E19" s="1550"/>
      <c r="F19" s="1550"/>
      <c r="G19" s="1550"/>
      <c r="H19" s="1550"/>
      <c r="I19" s="1550"/>
      <c r="J19" s="1550"/>
      <c r="K19" s="1550"/>
      <c r="L19" s="1550"/>
      <c r="M19" s="1550"/>
      <c r="N19" s="1550"/>
      <c r="O19" s="1550"/>
    </row>
    <row r="20" spans="1:15">
      <c r="A20" s="1118" t="s">
        <v>1281</v>
      </c>
      <c r="B20" s="1118"/>
      <c r="C20" s="1118"/>
      <c r="D20" s="1118"/>
      <c r="E20" s="1118"/>
      <c r="F20" s="1118"/>
      <c r="G20" s="1118"/>
      <c r="H20" s="1118"/>
      <c r="I20" s="1118"/>
      <c r="J20" s="1118"/>
      <c r="K20" s="494"/>
      <c r="L20" s="84"/>
      <c r="M20" s="453"/>
    </row>
    <row r="21" spans="1:15">
      <c r="A21" s="1120" t="s">
        <v>1282</v>
      </c>
      <c r="B21" s="1120"/>
      <c r="C21" s="1120"/>
      <c r="D21" s="1120"/>
      <c r="E21" s="85"/>
      <c r="F21" s="85"/>
      <c r="G21" s="85"/>
      <c r="H21" s="85"/>
      <c r="I21" s="85"/>
      <c r="J21" s="80"/>
      <c r="K21" s="85"/>
      <c r="L21" s="85"/>
      <c r="M21" s="85"/>
    </row>
    <row r="22" spans="1:15">
      <c r="A22" s="1547" t="s">
        <v>1309</v>
      </c>
      <c r="B22" s="1547"/>
      <c r="C22" s="1547"/>
      <c r="D22" s="1547"/>
      <c r="E22" s="1117"/>
      <c r="F22" s="1117"/>
      <c r="G22" s="1117"/>
      <c r="H22" s="1117"/>
      <c r="I22" s="1117"/>
      <c r="K22" s="1117"/>
      <c r="L22" s="1117"/>
      <c r="M22" s="1117"/>
    </row>
    <row r="23" spans="1:15">
      <c r="A23" s="1117" t="s">
        <v>135</v>
      </c>
      <c r="B23" s="1117"/>
      <c r="C23" s="1117"/>
      <c r="D23" s="1117"/>
      <c r="E23" s="1117"/>
      <c r="F23" s="1117"/>
      <c r="G23" s="1117"/>
      <c r="H23" s="1117"/>
      <c r="I23" s="1117"/>
      <c r="K23" s="1117"/>
      <c r="L23" s="1117"/>
      <c r="M23" s="1117"/>
    </row>
  </sheetData>
  <mergeCells count="13">
    <mergeCell ref="H3:I3"/>
    <mergeCell ref="A22:D22"/>
    <mergeCell ref="A1:O1"/>
    <mergeCell ref="A19:O19"/>
    <mergeCell ref="D3:E3"/>
    <mergeCell ref="J3:K3"/>
    <mergeCell ref="L3:M3"/>
    <mergeCell ref="N3:O3"/>
    <mergeCell ref="B2:C3"/>
    <mergeCell ref="F3:G3"/>
    <mergeCell ref="A2:A4"/>
    <mergeCell ref="D2:M2"/>
    <mergeCell ref="N2:O2"/>
  </mergeCells>
  <printOptions horizontalCentered="1"/>
  <pageMargins left="0.7" right="0.7" top="0.75" bottom="0.75" header="0.3" footer="0.3"/>
  <pageSetup paperSize="9" scale="95"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opLeftCell="A18" zoomScale="91" zoomScaleNormal="91" workbookViewId="0">
      <selection activeCell="A39" sqref="A39"/>
    </sheetView>
  </sheetViews>
  <sheetFormatPr defaultColWidth="9.140625" defaultRowHeight="15.75"/>
  <cols>
    <col min="1" max="1" width="12.28515625" style="454" customWidth="1"/>
    <col min="2" max="2" width="8.7109375" style="454" customWidth="1"/>
    <col min="3" max="3" width="15.140625" style="454" customWidth="1"/>
    <col min="4" max="4" width="10.42578125" style="454" customWidth="1"/>
    <col min="5" max="5" width="12.7109375" style="454" customWidth="1"/>
    <col min="6" max="8" width="11.7109375" style="454" customWidth="1"/>
    <col min="9" max="9" width="11.28515625" style="454" customWidth="1"/>
    <col min="10" max="10" width="11.5703125" style="454" customWidth="1"/>
    <col min="11" max="11" width="10.7109375" style="457" customWidth="1"/>
    <col min="12" max="13" width="10.140625" style="457" customWidth="1"/>
    <col min="14" max="14" width="10.7109375" style="454" customWidth="1"/>
    <col min="15" max="15" width="10.85546875" style="454" customWidth="1"/>
    <col min="16" max="16" width="10.42578125" style="454" bestFit="1" customWidth="1"/>
    <col min="17" max="17" width="9.42578125" style="454" bestFit="1" customWidth="1"/>
    <col min="18" max="16384" width="9.140625" style="454"/>
  </cols>
  <sheetData>
    <row r="1" spans="1:14">
      <c r="A1" s="535" t="s">
        <v>762</v>
      </c>
      <c r="B1" s="536"/>
      <c r="C1" s="536"/>
      <c r="D1" s="536"/>
      <c r="E1" s="536"/>
      <c r="F1" s="536"/>
      <c r="G1" s="536"/>
      <c r="H1" s="536"/>
      <c r="I1" s="536"/>
      <c r="J1" s="536"/>
      <c r="K1" s="536"/>
      <c r="L1" s="536"/>
      <c r="M1" s="536"/>
      <c r="N1" s="537"/>
    </row>
    <row r="2" spans="1:14" ht="18.75">
      <c r="A2" s="1850" t="s">
        <v>696</v>
      </c>
      <c r="B2" s="1850"/>
      <c r="C2" s="1850"/>
      <c r="D2" s="1850"/>
      <c r="E2" s="1850"/>
      <c r="F2" s="1850"/>
      <c r="G2" s="1850"/>
      <c r="H2" s="1850"/>
      <c r="I2" s="1850"/>
      <c r="J2" s="1850"/>
      <c r="K2" s="1850"/>
      <c r="L2" s="1850"/>
      <c r="M2" s="1850"/>
      <c r="N2" s="1850"/>
    </row>
    <row r="3" spans="1:14" ht="69" customHeight="1">
      <c r="A3" s="1851" t="s">
        <v>715</v>
      </c>
      <c r="B3" s="1848" t="s">
        <v>726</v>
      </c>
      <c r="C3" s="1852" t="s">
        <v>755</v>
      </c>
      <c r="D3" s="1853"/>
      <c r="E3" s="1852" t="s">
        <v>756</v>
      </c>
      <c r="F3" s="1853"/>
      <c r="G3" s="1852" t="s">
        <v>763</v>
      </c>
      <c r="H3" s="1853"/>
      <c r="I3" s="1852" t="s">
        <v>764</v>
      </c>
      <c r="J3" s="1853"/>
      <c r="K3" s="1852" t="s">
        <v>98</v>
      </c>
      <c r="L3" s="1853"/>
      <c r="M3" s="1851" t="s">
        <v>734</v>
      </c>
      <c r="N3" s="1851"/>
    </row>
    <row r="4" spans="1:14" ht="47.25">
      <c r="A4" s="1851"/>
      <c r="B4" s="1849"/>
      <c r="C4" s="574" t="s">
        <v>735</v>
      </c>
      <c r="D4" s="574" t="s">
        <v>765</v>
      </c>
      <c r="E4" s="574" t="s">
        <v>735</v>
      </c>
      <c r="F4" s="574" t="s">
        <v>765</v>
      </c>
      <c r="G4" s="574" t="s">
        <v>735</v>
      </c>
      <c r="H4" s="574" t="s">
        <v>765</v>
      </c>
      <c r="I4" s="574" t="s">
        <v>735</v>
      </c>
      <c r="J4" s="574" t="s">
        <v>765</v>
      </c>
      <c r="K4" s="574" t="s">
        <v>735</v>
      </c>
      <c r="L4" s="574" t="s">
        <v>765</v>
      </c>
      <c r="M4" s="574" t="s">
        <v>735</v>
      </c>
      <c r="N4" s="574" t="s">
        <v>766</v>
      </c>
    </row>
    <row r="5" spans="1:14" s="664" customFormat="1" ht="15" customHeight="1">
      <c r="A5" s="344" t="s">
        <v>73</v>
      </c>
      <c r="B5" s="351">
        <v>258</v>
      </c>
      <c r="C5" s="351">
        <v>0</v>
      </c>
      <c r="D5" s="351">
        <v>0</v>
      </c>
      <c r="E5" s="351">
        <v>267</v>
      </c>
      <c r="F5" s="351">
        <v>14.088789999999999</v>
      </c>
      <c r="G5" s="351">
        <v>0</v>
      </c>
      <c r="H5" s="351">
        <v>0</v>
      </c>
      <c r="I5" s="351">
        <v>0</v>
      </c>
      <c r="J5" s="351">
        <v>0</v>
      </c>
      <c r="K5" s="351">
        <v>267</v>
      </c>
      <c r="L5" s="351">
        <v>14.088789999999999</v>
      </c>
      <c r="M5" s="352">
        <v>1</v>
      </c>
      <c r="N5" s="352">
        <v>5.9928000000000002E-2</v>
      </c>
    </row>
    <row r="6" spans="1:14" s="665" customFormat="1">
      <c r="A6" s="1111" t="s">
        <v>74</v>
      </c>
      <c r="B6" s="1114">
        <f>SUM(B7:B18)</f>
        <v>234</v>
      </c>
      <c r="C6" s="1114">
        <f t="shared" ref="C6:L6" si="0">SUM(C7:C18)</f>
        <v>0</v>
      </c>
      <c r="D6" s="1114">
        <f t="shared" si="0"/>
        <v>0</v>
      </c>
      <c r="E6" s="1114">
        <f t="shared" si="0"/>
        <v>97</v>
      </c>
      <c r="F6" s="1114">
        <f t="shared" si="0"/>
        <v>9.1796300000000013</v>
      </c>
      <c r="G6" s="1114">
        <f t="shared" si="0"/>
        <v>110799</v>
      </c>
      <c r="H6" s="1114">
        <f t="shared" si="0"/>
        <v>5400.7003261000018</v>
      </c>
      <c r="I6" s="1114">
        <f t="shared" si="0"/>
        <v>0</v>
      </c>
      <c r="J6" s="1114">
        <f t="shared" si="0"/>
        <v>0</v>
      </c>
      <c r="K6" s="1114">
        <f t="shared" si="0"/>
        <v>110896</v>
      </c>
      <c r="L6" s="1114">
        <f t="shared" si="0"/>
        <v>5409.3562725000011</v>
      </c>
      <c r="M6" s="1114">
        <f>INDEX(M7:M18,COUNT(M7:M18))</f>
        <v>76</v>
      </c>
      <c r="N6" s="1114">
        <f>INDEX(N7:N18,COUNT(N7:N18))</f>
        <v>3.5773000000000001</v>
      </c>
    </row>
    <row r="7" spans="1:14" s="665" customFormat="1">
      <c r="A7" s="340">
        <v>45044</v>
      </c>
      <c r="B7" s="353">
        <v>19</v>
      </c>
      <c r="C7" s="353">
        <v>0</v>
      </c>
      <c r="D7" s="353">
        <v>0</v>
      </c>
      <c r="E7" s="353">
        <v>20</v>
      </c>
      <c r="F7" s="353">
        <v>1.2034880000000003</v>
      </c>
      <c r="G7" s="353">
        <v>0</v>
      </c>
      <c r="H7" s="353">
        <v>0</v>
      </c>
      <c r="I7" s="353">
        <v>0</v>
      </c>
      <c r="J7" s="353">
        <v>0</v>
      </c>
      <c r="K7" s="353">
        <v>20</v>
      </c>
      <c r="L7" s="353">
        <v>1.2034880000000003</v>
      </c>
      <c r="M7" s="353">
        <v>1</v>
      </c>
      <c r="N7" s="353">
        <v>6.0336000000000001E-2</v>
      </c>
    </row>
    <row r="8" spans="1:14" s="665" customFormat="1">
      <c r="A8" s="340">
        <v>45077</v>
      </c>
      <c r="B8" s="353">
        <v>23</v>
      </c>
      <c r="C8" s="353">
        <v>0</v>
      </c>
      <c r="D8" s="353">
        <v>0</v>
      </c>
      <c r="E8" s="353">
        <v>26</v>
      </c>
      <c r="F8" s="353">
        <v>1.5666650000000002</v>
      </c>
      <c r="G8" s="353">
        <v>22276</v>
      </c>
      <c r="H8" s="353">
        <v>1015.9231025000003</v>
      </c>
      <c r="I8" s="353">
        <v>0</v>
      </c>
      <c r="J8" s="353">
        <v>0</v>
      </c>
      <c r="K8" s="353">
        <v>22302</v>
      </c>
      <c r="L8" s="353">
        <v>1017.4897675000002</v>
      </c>
      <c r="M8" s="353">
        <v>311</v>
      </c>
      <c r="N8" s="353">
        <v>11.76</v>
      </c>
    </row>
    <row r="9" spans="1:14" s="665" customFormat="1">
      <c r="A9" s="340">
        <v>45107</v>
      </c>
      <c r="B9" s="353">
        <v>22</v>
      </c>
      <c r="C9" s="353">
        <v>0</v>
      </c>
      <c r="D9" s="353">
        <v>0</v>
      </c>
      <c r="E9" s="353">
        <v>24</v>
      </c>
      <c r="F9" s="353">
        <v>1.42</v>
      </c>
      <c r="G9" s="353">
        <v>25701</v>
      </c>
      <c r="H9" s="353">
        <v>1217</v>
      </c>
      <c r="I9" s="353">
        <v>0</v>
      </c>
      <c r="J9" s="353">
        <v>0</v>
      </c>
      <c r="K9" s="353">
        <v>25725</v>
      </c>
      <c r="L9" s="353">
        <v>1218.06</v>
      </c>
      <c r="M9" s="353">
        <v>510</v>
      </c>
      <c r="N9" s="353">
        <v>24.18</v>
      </c>
    </row>
    <row r="10" spans="1:14" s="665" customFormat="1">
      <c r="A10" s="340">
        <v>45138</v>
      </c>
      <c r="B10" s="353">
        <v>21</v>
      </c>
      <c r="C10" s="353">
        <v>0</v>
      </c>
      <c r="D10" s="353">
        <v>0</v>
      </c>
      <c r="E10" s="353">
        <v>1</v>
      </c>
      <c r="F10" s="353">
        <v>5.8314999999999999E-2</v>
      </c>
      <c r="G10" s="353">
        <v>17871</v>
      </c>
      <c r="H10" s="353">
        <v>922.28721000000041</v>
      </c>
      <c r="I10" s="353">
        <v>0</v>
      </c>
      <c r="J10" s="353">
        <v>0</v>
      </c>
      <c r="K10" s="353">
        <v>17872</v>
      </c>
      <c r="L10" s="353">
        <v>922.34552500000041</v>
      </c>
      <c r="M10" s="353">
        <v>84</v>
      </c>
      <c r="N10" s="353">
        <v>3.8268675000000001</v>
      </c>
    </row>
    <row r="11" spans="1:14" s="665" customFormat="1">
      <c r="A11" s="340">
        <v>45169</v>
      </c>
      <c r="B11" s="353">
        <v>22</v>
      </c>
      <c r="C11" s="353">
        <v>0</v>
      </c>
      <c r="D11" s="353">
        <v>0</v>
      </c>
      <c r="E11" s="353">
        <v>0</v>
      </c>
      <c r="F11" s="353">
        <v>0</v>
      </c>
      <c r="G11" s="353">
        <v>23618</v>
      </c>
      <c r="H11" s="353">
        <v>1159.3288950000001</v>
      </c>
      <c r="I11" s="353">
        <v>0</v>
      </c>
      <c r="J11" s="353">
        <v>0</v>
      </c>
      <c r="K11" s="353">
        <v>23618</v>
      </c>
      <c r="L11" s="353">
        <v>1159.3288950000001</v>
      </c>
      <c r="M11" s="353">
        <v>72</v>
      </c>
      <c r="N11" s="353">
        <v>3.0020950000000006</v>
      </c>
    </row>
    <row r="12" spans="1:14" s="665" customFormat="1">
      <c r="A12" s="340">
        <v>45199</v>
      </c>
      <c r="B12" s="353">
        <v>21</v>
      </c>
      <c r="C12" s="353">
        <v>0</v>
      </c>
      <c r="D12" s="353">
        <v>0</v>
      </c>
      <c r="E12" s="353">
        <v>0</v>
      </c>
      <c r="F12" s="353">
        <v>0</v>
      </c>
      <c r="G12" s="353">
        <v>13188</v>
      </c>
      <c r="H12" s="353">
        <v>651.25</v>
      </c>
      <c r="I12" s="353">
        <v>0</v>
      </c>
      <c r="J12" s="353">
        <v>0</v>
      </c>
      <c r="K12" s="353">
        <v>13188</v>
      </c>
      <c r="L12" s="353">
        <v>651.25</v>
      </c>
      <c r="M12" s="353">
        <v>52</v>
      </c>
      <c r="N12" s="353">
        <v>2.77</v>
      </c>
    </row>
    <row r="13" spans="1:14" s="665" customFormat="1">
      <c r="A13" s="340">
        <v>45230</v>
      </c>
      <c r="B13" s="353">
        <v>21</v>
      </c>
      <c r="C13" s="353">
        <v>0</v>
      </c>
      <c r="D13" s="353">
        <v>0</v>
      </c>
      <c r="E13" s="353">
        <v>4</v>
      </c>
      <c r="F13" s="353">
        <v>0.08</v>
      </c>
      <c r="G13" s="353">
        <v>4598</v>
      </c>
      <c r="H13" s="353">
        <v>257.82992609999985</v>
      </c>
      <c r="I13" s="353">
        <v>0</v>
      </c>
      <c r="J13" s="353">
        <v>0</v>
      </c>
      <c r="K13" s="353">
        <v>4602</v>
      </c>
      <c r="L13" s="353">
        <v>257.74624249999988</v>
      </c>
      <c r="M13" s="353">
        <v>35</v>
      </c>
      <c r="N13" s="353">
        <v>2.1902949999999999</v>
      </c>
    </row>
    <row r="14" spans="1:14" s="666" customFormat="1">
      <c r="A14" s="354">
        <v>45260</v>
      </c>
      <c r="B14" s="353">
        <v>23</v>
      </c>
      <c r="C14" s="353">
        <v>0</v>
      </c>
      <c r="D14" s="353">
        <v>0</v>
      </c>
      <c r="E14" s="353">
        <v>3</v>
      </c>
      <c r="F14" s="353">
        <v>0.68795699999999993</v>
      </c>
      <c r="G14" s="353">
        <v>2049</v>
      </c>
      <c r="H14" s="353">
        <v>98.279845000000051</v>
      </c>
      <c r="I14" s="353">
        <v>0</v>
      </c>
      <c r="J14" s="353">
        <v>0</v>
      </c>
      <c r="K14" s="353">
        <v>2052</v>
      </c>
      <c r="L14" s="353">
        <v>98.967802000000049</v>
      </c>
      <c r="M14" s="353">
        <v>91</v>
      </c>
      <c r="N14" s="353">
        <v>4.5146875</v>
      </c>
    </row>
    <row r="15" spans="1:14" s="666" customFormat="1">
      <c r="A15" s="333">
        <v>45261</v>
      </c>
      <c r="B15" s="815">
        <v>20</v>
      </c>
      <c r="C15" s="815">
        <v>0</v>
      </c>
      <c r="D15" s="815">
        <v>0</v>
      </c>
      <c r="E15" s="815">
        <v>9</v>
      </c>
      <c r="F15" s="815">
        <v>2.0192700000000001</v>
      </c>
      <c r="G15" s="815">
        <v>620</v>
      </c>
      <c r="H15" s="815">
        <v>30.582899999999992</v>
      </c>
      <c r="I15" s="815">
        <v>0</v>
      </c>
      <c r="J15" s="815">
        <v>0</v>
      </c>
      <c r="K15" s="815">
        <v>629</v>
      </c>
      <c r="L15" s="815">
        <v>32.602169999999994</v>
      </c>
      <c r="M15" s="815">
        <v>80</v>
      </c>
      <c r="N15" s="815">
        <v>3.892655</v>
      </c>
    </row>
    <row r="16" spans="1:14" s="666" customFormat="1">
      <c r="A16" s="333">
        <v>45292</v>
      </c>
      <c r="B16" s="353">
        <v>21</v>
      </c>
      <c r="C16" s="353">
        <v>0</v>
      </c>
      <c r="D16" s="353">
        <v>0</v>
      </c>
      <c r="E16" s="353">
        <v>4</v>
      </c>
      <c r="F16" s="353">
        <v>0.86136000000000001</v>
      </c>
      <c r="G16" s="353">
        <v>556</v>
      </c>
      <c r="H16" s="353">
        <v>30.912614999999992</v>
      </c>
      <c r="I16" s="353">
        <v>0</v>
      </c>
      <c r="J16" s="353">
        <v>0</v>
      </c>
      <c r="K16" s="353">
        <v>560</v>
      </c>
      <c r="L16" s="353">
        <v>31.773974999999993</v>
      </c>
      <c r="M16" s="353">
        <v>88</v>
      </c>
      <c r="N16" s="353">
        <v>4.2479199999999997</v>
      </c>
    </row>
    <row r="17" spans="1:15" s="666" customFormat="1">
      <c r="A17" s="333">
        <v>45323</v>
      </c>
      <c r="B17" s="353">
        <v>21</v>
      </c>
      <c r="C17" s="353">
        <v>0</v>
      </c>
      <c r="D17" s="353">
        <v>0</v>
      </c>
      <c r="E17" s="353">
        <v>6</v>
      </c>
      <c r="F17" s="353">
        <v>1.282575</v>
      </c>
      <c r="G17" s="353">
        <v>322</v>
      </c>
      <c r="H17" s="353">
        <v>17.305832500000001</v>
      </c>
      <c r="I17" s="353">
        <v>0</v>
      </c>
      <c r="J17" s="353">
        <v>0</v>
      </c>
      <c r="K17" s="353">
        <v>328</v>
      </c>
      <c r="L17" s="353">
        <v>18.588407500000002</v>
      </c>
      <c r="M17" s="353">
        <v>76</v>
      </c>
      <c r="N17" s="353">
        <v>3.5773000000000001</v>
      </c>
    </row>
    <row r="18" spans="1:15" s="666" customFormat="1">
      <c r="A18" s="333">
        <v>45352</v>
      </c>
      <c r="B18" s="353"/>
      <c r="C18" s="353"/>
      <c r="D18" s="353"/>
      <c r="E18" s="353"/>
      <c r="F18" s="353"/>
      <c r="G18" s="353"/>
      <c r="H18" s="353"/>
      <c r="I18" s="353"/>
      <c r="J18" s="353"/>
      <c r="K18" s="353"/>
      <c r="L18" s="353"/>
      <c r="M18" s="353"/>
      <c r="N18" s="353"/>
    </row>
    <row r="19" spans="1:15" s="457" customFormat="1"/>
    <row r="20" spans="1:15" ht="18.75">
      <c r="A20" s="1836" t="s">
        <v>725</v>
      </c>
      <c r="B20" s="1837"/>
      <c r="C20" s="1837"/>
      <c r="D20" s="1837"/>
      <c r="E20" s="1837"/>
      <c r="F20" s="1837"/>
      <c r="G20" s="1837"/>
      <c r="H20" s="1837"/>
      <c r="I20" s="1837"/>
      <c r="J20" s="1837"/>
      <c r="K20" s="1837"/>
      <c r="L20" s="1837"/>
      <c r="M20" s="1837"/>
      <c r="N20" s="1837"/>
    </row>
    <row r="21" spans="1:15" ht="81" customHeight="1">
      <c r="A21" s="1838" t="s">
        <v>715</v>
      </c>
      <c r="B21" s="1838" t="s">
        <v>726</v>
      </c>
      <c r="C21" s="1841" t="s">
        <v>741</v>
      </c>
      <c r="D21" s="1842"/>
      <c r="E21" s="1842"/>
      <c r="F21" s="1843"/>
      <c r="G21" s="1844" t="s">
        <v>763</v>
      </c>
      <c r="H21" s="1844"/>
      <c r="I21" s="1844"/>
      <c r="J21" s="1844"/>
      <c r="K21" s="1841" t="s">
        <v>98</v>
      </c>
      <c r="L21" s="1843"/>
      <c r="M21" s="1841" t="s">
        <v>734</v>
      </c>
      <c r="N21" s="1843"/>
    </row>
    <row r="22" spans="1:15" ht="21" customHeight="1">
      <c r="A22" s="1839"/>
      <c r="B22" s="1839"/>
      <c r="C22" s="1845" t="s">
        <v>743</v>
      </c>
      <c r="D22" s="1846"/>
      <c r="E22" s="1845" t="s">
        <v>744</v>
      </c>
      <c r="F22" s="1846"/>
      <c r="G22" s="1847" t="s">
        <v>743</v>
      </c>
      <c r="H22" s="1847"/>
      <c r="I22" s="1847" t="s">
        <v>744</v>
      </c>
      <c r="J22" s="1847"/>
      <c r="K22" s="1848" t="s">
        <v>735</v>
      </c>
      <c r="L22" s="1848" t="s">
        <v>767</v>
      </c>
      <c r="M22" s="1838" t="s">
        <v>738</v>
      </c>
      <c r="N22" s="1838" t="s">
        <v>768</v>
      </c>
    </row>
    <row r="23" spans="1:15" ht="69.75" customHeight="1">
      <c r="A23" s="1840"/>
      <c r="B23" s="1840"/>
      <c r="C23" s="574" t="s">
        <v>735</v>
      </c>
      <c r="D23" s="574" t="s">
        <v>765</v>
      </c>
      <c r="E23" s="574" t="s">
        <v>735</v>
      </c>
      <c r="F23" s="574" t="s">
        <v>765</v>
      </c>
      <c r="G23" s="574" t="s">
        <v>1202</v>
      </c>
      <c r="H23" s="574" t="s">
        <v>1204</v>
      </c>
      <c r="I23" s="574" t="s">
        <v>1202</v>
      </c>
      <c r="J23" s="574" t="s">
        <v>1204</v>
      </c>
      <c r="K23" s="1849"/>
      <c r="L23" s="1849"/>
      <c r="M23" s="1840"/>
      <c r="N23" s="1840"/>
      <c r="O23" s="454" t="s">
        <v>713</v>
      </c>
    </row>
    <row r="24" spans="1:15">
      <c r="A24" s="344" t="s">
        <v>73</v>
      </c>
      <c r="B24" s="355">
        <v>258</v>
      </c>
      <c r="C24" s="355">
        <v>190221</v>
      </c>
      <c r="D24" s="355">
        <v>10192.341745000002</v>
      </c>
      <c r="E24" s="355">
        <v>144323</v>
      </c>
      <c r="F24" s="355">
        <v>7548.7102944999997</v>
      </c>
      <c r="G24" s="538">
        <v>0</v>
      </c>
      <c r="H24" s="538">
        <v>0</v>
      </c>
      <c r="I24" s="538">
        <v>0</v>
      </c>
      <c r="J24" s="538">
        <v>0</v>
      </c>
      <c r="K24" s="355">
        <v>334544</v>
      </c>
      <c r="L24" s="355">
        <v>17741.052039500002</v>
      </c>
      <c r="M24" s="355">
        <v>2493</v>
      </c>
      <c r="N24" s="355">
        <v>146.19999999999999</v>
      </c>
    </row>
    <row r="25" spans="1:15">
      <c r="A25" s="1111" t="s">
        <v>74</v>
      </c>
      <c r="B25" s="1114">
        <f>SUM(B26:B37)</f>
        <v>234</v>
      </c>
      <c r="C25" s="1114">
        <f t="shared" ref="C25" si="1">SUM(C26:C37)</f>
        <v>30504</v>
      </c>
      <c r="D25" s="1114">
        <f t="shared" ref="D25" si="2">SUM(D26:D37)</f>
        <v>2843.6720135000005</v>
      </c>
      <c r="E25" s="1114">
        <f t="shared" ref="E25" si="3">SUM(E26:E37)</f>
        <v>27397</v>
      </c>
      <c r="F25" s="1114">
        <f t="shared" ref="F25" si="4">SUM(F26:F37)</f>
        <v>2252.0022209999997</v>
      </c>
      <c r="G25" s="1114">
        <f t="shared" ref="G25" si="5">SUM(G26:G37)</f>
        <v>1005240</v>
      </c>
      <c r="H25" s="1114">
        <f t="shared" ref="H25" si="6">SUM(H26:H37)</f>
        <v>71009.371383749996</v>
      </c>
      <c r="I25" s="1114">
        <f t="shared" ref="I25" si="7">SUM(I26:I37)</f>
        <v>888397</v>
      </c>
      <c r="J25" s="1114">
        <f t="shared" ref="J25" si="8">SUM(J26:J37)</f>
        <v>48329.90280625</v>
      </c>
      <c r="K25" s="1114">
        <f t="shared" ref="K25" si="9">SUM(K26:K37)</f>
        <v>1951538</v>
      </c>
      <c r="L25" s="1114">
        <f t="shared" ref="L25" si="10">SUM(L26:L37)</f>
        <v>124434.94842450001</v>
      </c>
      <c r="M25" s="1114">
        <f>INDEX(M26:M37,COUNT(M26:M37))</f>
        <v>316</v>
      </c>
      <c r="N25" s="1114">
        <f>INDEX(N26:N37,COUNT(N26:N37))</f>
        <v>20.433999999999997</v>
      </c>
    </row>
    <row r="26" spans="1:15">
      <c r="A26" s="340">
        <v>45044</v>
      </c>
      <c r="B26" s="356">
        <v>19</v>
      </c>
      <c r="C26" s="356">
        <v>11269</v>
      </c>
      <c r="D26" s="356">
        <v>694.83447650000016</v>
      </c>
      <c r="E26" s="356">
        <v>14361</v>
      </c>
      <c r="F26" s="356">
        <v>851.46241399999974</v>
      </c>
      <c r="G26" s="356">
        <v>0</v>
      </c>
      <c r="H26" s="356">
        <v>0</v>
      </c>
      <c r="I26" s="356">
        <v>0</v>
      </c>
      <c r="J26" s="356">
        <v>0</v>
      </c>
      <c r="K26" s="356">
        <v>25630</v>
      </c>
      <c r="L26" s="356">
        <v>1546.2968904999998</v>
      </c>
      <c r="M26" s="356">
        <v>747</v>
      </c>
      <c r="N26" s="356">
        <v>45.113500000000002</v>
      </c>
    </row>
    <row r="27" spans="1:15">
      <c r="A27" s="340">
        <v>45077</v>
      </c>
      <c r="B27" s="356">
        <v>23</v>
      </c>
      <c r="C27" s="356">
        <v>11143</v>
      </c>
      <c r="D27" s="356">
        <v>682.78131599999995</v>
      </c>
      <c r="E27" s="356">
        <v>7623</v>
      </c>
      <c r="F27" s="356">
        <v>457.64991349999991</v>
      </c>
      <c r="G27" s="356">
        <v>0</v>
      </c>
      <c r="H27" s="356">
        <v>0</v>
      </c>
      <c r="I27" s="356">
        <v>0</v>
      </c>
      <c r="J27" s="356">
        <v>0</v>
      </c>
      <c r="K27" s="356">
        <v>18766</v>
      </c>
      <c r="L27" s="356">
        <v>1140.4312295</v>
      </c>
      <c r="M27" s="356">
        <v>637</v>
      </c>
      <c r="N27" s="356">
        <v>38.35</v>
      </c>
    </row>
    <row r="28" spans="1:15">
      <c r="A28" s="340">
        <v>45107</v>
      </c>
      <c r="B28" s="356">
        <v>22</v>
      </c>
      <c r="C28" s="356">
        <v>2165</v>
      </c>
      <c r="D28" s="356">
        <v>132</v>
      </c>
      <c r="E28" s="356">
        <v>1390</v>
      </c>
      <c r="F28" s="356">
        <v>83</v>
      </c>
      <c r="G28" s="356">
        <v>0</v>
      </c>
      <c r="H28" s="356">
        <v>0</v>
      </c>
      <c r="I28" s="356">
        <v>0</v>
      </c>
      <c r="J28" s="356">
        <v>0</v>
      </c>
      <c r="K28" s="356">
        <v>3555</v>
      </c>
      <c r="L28" s="356">
        <v>215</v>
      </c>
      <c r="M28" s="356">
        <v>64</v>
      </c>
      <c r="N28" s="356">
        <v>3.78</v>
      </c>
    </row>
    <row r="29" spans="1:15">
      <c r="A29" s="340">
        <v>45138</v>
      </c>
      <c r="B29" s="356">
        <v>21</v>
      </c>
      <c r="C29" s="356">
        <v>0</v>
      </c>
      <c r="D29" s="356">
        <v>0</v>
      </c>
      <c r="E29" s="356">
        <v>24</v>
      </c>
      <c r="F29" s="356">
        <v>1.4058899999999999</v>
      </c>
      <c r="G29" s="356">
        <v>0</v>
      </c>
      <c r="H29" s="356">
        <v>0</v>
      </c>
      <c r="I29" s="356">
        <v>0</v>
      </c>
      <c r="J29" s="356">
        <v>0</v>
      </c>
      <c r="K29" s="356">
        <v>24</v>
      </c>
      <c r="L29" s="356">
        <v>1.4058899999999999</v>
      </c>
      <c r="M29" s="356">
        <v>0</v>
      </c>
      <c r="N29" s="356">
        <v>0</v>
      </c>
    </row>
    <row r="30" spans="1:15">
      <c r="A30" s="340">
        <v>45169</v>
      </c>
      <c r="B30" s="356">
        <v>22</v>
      </c>
      <c r="C30" s="356">
        <v>0</v>
      </c>
      <c r="D30" s="356">
        <v>0</v>
      </c>
      <c r="E30" s="356">
        <v>0</v>
      </c>
      <c r="F30" s="356">
        <v>0</v>
      </c>
      <c r="G30" s="356">
        <v>0</v>
      </c>
      <c r="H30" s="356">
        <v>0</v>
      </c>
      <c r="I30" s="356">
        <v>0</v>
      </c>
      <c r="J30" s="356">
        <v>0</v>
      </c>
      <c r="K30" s="356">
        <v>0</v>
      </c>
      <c r="L30" s="356">
        <v>0</v>
      </c>
      <c r="M30" s="356">
        <v>0</v>
      </c>
      <c r="N30" s="356">
        <v>0</v>
      </c>
    </row>
    <row r="31" spans="1:15">
      <c r="A31" s="340">
        <v>45199</v>
      </c>
      <c r="B31" s="356">
        <v>21</v>
      </c>
      <c r="C31" s="356">
        <v>0</v>
      </c>
      <c r="D31" s="356">
        <v>0</v>
      </c>
      <c r="E31" s="356">
        <v>0</v>
      </c>
      <c r="F31" s="356">
        <v>0</v>
      </c>
      <c r="G31" s="356">
        <v>0</v>
      </c>
      <c r="H31" s="356">
        <v>0</v>
      </c>
      <c r="I31" s="356">
        <v>0</v>
      </c>
      <c r="J31" s="356">
        <v>0</v>
      </c>
      <c r="K31" s="356">
        <v>0</v>
      </c>
      <c r="L31" s="356">
        <v>0</v>
      </c>
      <c r="M31" s="356">
        <v>0</v>
      </c>
      <c r="N31" s="356">
        <v>0</v>
      </c>
    </row>
    <row r="32" spans="1:15">
      <c r="A32" s="340">
        <v>45230</v>
      </c>
      <c r="B32" s="356">
        <v>21</v>
      </c>
      <c r="C32" s="356">
        <v>0</v>
      </c>
      <c r="D32" s="356">
        <v>0</v>
      </c>
      <c r="E32" s="356">
        <v>0</v>
      </c>
      <c r="F32" s="356">
        <v>0</v>
      </c>
      <c r="G32" s="356">
        <v>7605</v>
      </c>
      <c r="H32" s="356">
        <v>586.54275099999973</v>
      </c>
      <c r="I32" s="356">
        <v>1648</v>
      </c>
      <c r="J32" s="356">
        <v>116.56364000000001</v>
      </c>
      <c r="K32" s="356">
        <v>9253</v>
      </c>
      <c r="L32" s="356">
        <v>703.10639099999969</v>
      </c>
      <c r="M32" s="356">
        <v>220</v>
      </c>
      <c r="N32" s="356">
        <v>16.202000000000002</v>
      </c>
    </row>
    <row r="33" spans="1:16">
      <c r="A33" s="354">
        <v>45260</v>
      </c>
      <c r="B33" s="356">
        <v>23</v>
      </c>
      <c r="C33" s="356">
        <v>0</v>
      </c>
      <c r="D33" s="356">
        <v>0</v>
      </c>
      <c r="E33" s="356">
        <v>0</v>
      </c>
      <c r="F33" s="356">
        <v>0</v>
      </c>
      <c r="G33" s="356">
        <v>10718</v>
      </c>
      <c r="H33" s="356">
        <v>768.03130199999998</v>
      </c>
      <c r="I33" s="356">
        <v>3391</v>
      </c>
      <c r="J33" s="356">
        <v>225.56811974999994</v>
      </c>
      <c r="K33" s="356">
        <v>14109</v>
      </c>
      <c r="L33" s="356">
        <v>993.59942174999992</v>
      </c>
      <c r="M33" s="356">
        <v>235</v>
      </c>
      <c r="N33" s="356">
        <v>15.525</v>
      </c>
    </row>
    <row r="34" spans="1:16">
      <c r="A34" s="333">
        <v>45261</v>
      </c>
      <c r="B34" s="816">
        <v>20</v>
      </c>
      <c r="C34" s="816">
        <v>1034</v>
      </c>
      <c r="D34" s="816">
        <v>247.11651750000001</v>
      </c>
      <c r="E34" s="816">
        <v>1662</v>
      </c>
      <c r="F34" s="816">
        <v>367.13622149999992</v>
      </c>
      <c r="G34" s="816">
        <v>143015</v>
      </c>
      <c r="H34" s="816">
        <v>9912.869284500006</v>
      </c>
      <c r="I34" s="816">
        <v>42788</v>
      </c>
      <c r="J34" s="816">
        <v>2307.1237015000011</v>
      </c>
      <c r="K34" s="816">
        <v>188499</v>
      </c>
      <c r="L34" s="816">
        <v>12834.245725000006</v>
      </c>
      <c r="M34" s="816">
        <v>503</v>
      </c>
      <c r="N34" s="816">
        <v>33.09525</v>
      </c>
    </row>
    <row r="35" spans="1:16">
      <c r="A35" s="333">
        <v>45292</v>
      </c>
      <c r="B35" s="356">
        <v>21</v>
      </c>
      <c r="C35" s="356">
        <v>881</v>
      </c>
      <c r="D35" s="356">
        <v>199.06239450000001</v>
      </c>
      <c r="E35" s="356">
        <v>1523</v>
      </c>
      <c r="F35" s="356">
        <v>318.64947599999994</v>
      </c>
      <c r="G35" s="356">
        <v>341733</v>
      </c>
      <c r="H35" s="356">
        <v>24041.419748249988</v>
      </c>
      <c r="I35" s="356">
        <v>262971</v>
      </c>
      <c r="J35" s="356">
        <v>13827.511947999996</v>
      </c>
      <c r="K35" s="356">
        <v>607108</v>
      </c>
      <c r="L35" s="356">
        <v>38386.643566749983</v>
      </c>
      <c r="M35" s="356">
        <v>353</v>
      </c>
      <c r="N35" s="356">
        <v>22.842999999999996</v>
      </c>
    </row>
    <row r="36" spans="1:16">
      <c r="A36" s="333">
        <v>45323</v>
      </c>
      <c r="B36" s="356">
        <v>21</v>
      </c>
      <c r="C36" s="356">
        <v>4012</v>
      </c>
      <c r="D36" s="356">
        <v>887.87730899999997</v>
      </c>
      <c r="E36" s="356">
        <v>814</v>
      </c>
      <c r="F36" s="356">
        <v>172.698306</v>
      </c>
      <c r="G36" s="356">
        <v>502169</v>
      </c>
      <c r="H36" s="356">
        <v>35700.508298000008</v>
      </c>
      <c r="I36" s="356">
        <v>577599</v>
      </c>
      <c r="J36" s="356">
        <v>31853.135397000002</v>
      </c>
      <c r="K36" s="356">
        <v>1084594</v>
      </c>
      <c r="L36" s="356">
        <v>68614.219310000015</v>
      </c>
      <c r="M36" s="356">
        <v>316</v>
      </c>
      <c r="N36" s="356">
        <v>20.433999999999997</v>
      </c>
    </row>
    <row r="37" spans="1:16">
      <c r="A37" s="333">
        <v>45352</v>
      </c>
      <c r="B37" s="356"/>
      <c r="C37" s="356"/>
      <c r="D37" s="356"/>
      <c r="E37" s="356"/>
      <c r="F37" s="356"/>
      <c r="G37" s="356"/>
      <c r="H37" s="356"/>
      <c r="I37" s="356"/>
      <c r="J37" s="356"/>
      <c r="K37" s="356"/>
      <c r="L37" s="356"/>
      <c r="M37" s="356"/>
      <c r="N37" s="356"/>
    </row>
    <row r="38" spans="1:16">
      <c r="A38" s="357"/>
      <c r="B38" s="309"/>
      <c r="C38" s="667"/>
      <c r="D38" s="667"/>
      <c r="E38" s="667"/>
      <c r="K38" s="454"/>
      <c r="L38" s="454"/>
      <c r="M38" s="539"/>
      <c r="N38" s="539"/>
    </row>
    <row r="39" spans="1:16" s="457" customFormat="1">
      <c r="A39" s="357" t="s">
        <v>1307</v>
      </c>
      <c r="B39" s="310"/>
      <c r="C39" s="310"/>
      <c r="D39" s="310"/>
      <c r="E39" s="668"/>
      <c r="F39" s="454"/>
      <c r="G39" s="454"/>
      <c r="H39" s="454"/>
      <c r="I39" s="454"/>
      <c r="J39" s="454"/>
      <c r="K39" s="454"/>
      <c r="L39" s="454"/>
      <c r="M39" s="667"/>
      <c r="N39" s="667"/>
      <c r="O39" s="669"/>
      <c r="P39" s="669"/>
    </row>
    <row r="40" spans="1:16" s="457" customFormat="1">
      <c r="A40" s="540" t="s">
        <v>298</v>
      </c>
      <c r="B40" s="310"/>
      <c r="C40" s="310"/>
      <c r="D40" s="310"/>
      <c r="E40" s="668"/>
      <c r="F40" s="454"/>
      <c r="G40" s="454"/>
      <c r="H40" s="454"/>
      <c r="I40" s="454"/>
      <c r="J40" s="454"/>
      <c r="K40" s="454"/>
      <c r="L40" s="454"/>
      <c r="M40" s="667"/>
      <c r="N40" s="667"/>
      <c r="O40" s="669"/>
      <c r="P40" s="669"/>
    </row>
  </sheetData>
  <mergeCells count="24">
    <mergeCell ref="A2:N2"/>
    <mergeCell ref="A3:A4"/>
    <mergeCell ref="B3:B4"/>
    <mergeCell ref="C3:D3"/>
    <mergeCell ref="E3:F3"/>
    <mergeCell ref="G3:H3"/>
    <mergeCell ref="I3:J3"/>
    <mergeCell ref="K3:L3"/>
    <mergeCell ref="M3:N3"/>
    <mergeCell ref="A20:N20"/>
    <mergeCell ref="A21:A23"/>
    <mergeCell ref="B21:B23"/>
    <mergeCell ref="C21:F21"/>
    <mergeCell ref="G21:J21"/>
    <mergeCell ref="K21:L21"/>
    <mergeCell ref="M21:N21"/>
    <mergeCell ref="C22:D22"/>
    <mergeCell ref="E22:F22"/>
    <mergeCell ref="G22:H22"/>
    <mergeCell ref="I22:J22"/>
    <mergeCell ref="K22:K23"/>
    <mergeCell ref="L22:L23"/>
    <mergeCell ref="M22:M23"/>
    <mergeCell ref="N22:N23"/>
  </mergeCells>
  <printOptions horizontalCentered="1"/>
  <pageMargins left="0.7" right="0.7" top="0.75" bottom="0.75" header="0.3" footer="0.3"/>
  <pageSetup scale="1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workbookViewId="0"/>
  </sheetViews>
  <sheetFormatPr defaultColWidth="9.140625" defaultRowHeight="15"/>
  <cols>
    <col min="1" max="1" width="13.140625" style="39" customWidth="1"/>
    <col min="2" max="4" width="8.7109375" style="39" customWidth="1"/>
    <col min="5" max="5" width="13.28515625" style="39" customWidth="1"/>
    <col min="6" max="7" width="8.7109375" style="39" customWidth="1"/>
    <col min="8" max="11" width="9.28515625" style="39" bestFit="1" customWidth="1"/>
    <col min="12" max="12" width="9.7109375" style="39" bestFit="1" customWidth="1"/>
    <col min="13" max="13" width="9.28515625" style="39" bestFit="1" customWidth="1"/>
    <col min="14" max="14" width="9.5703125" style="39" bestFit="1" customWidth="1"/>
    <col min="15" max="16384" width="9.140625" style="39"/>
  </cols>
  <sheetData>
    <row r="1" spans="1:10" ht="15.75">
      <c r="A1" s="1115" t="s">
        <v>769</v>
      </c>
      <c r="B1" s="1116"/>
      <c r="C1" s="1116"/>
      <c r="D1" s="1116"/>
      <c r="E1" s="1116"/>
      <c r="F1" s="1116"/>
      <c r="G1" s="1116"/>
      <c r="H1" s="1116"/>
      <c r="I1" s="1116"/>
      <c r="J1" s="1116"/>
    </row>
    <row r="2" spans="1:10" ht="96.75" customHeight="1">
      <c r="A2" s="541" t="s">
        <v>770</v>
      </c>
      <c r="B2" s="542" t="s">
        <v>771</v>
      </c>
      <c r="C2" s="542" t="s">
        <v>772</v>
      </c>
      <c r="D2" s="542" t="s">
        <v>773</v>
      </c>
      <c r="E2" s="542" t="s">
        <v>774</v>
      </c>
      <c r="F2" s="542" t="s">
        <v>775</v>
      </c>
      <c r="G2" s="542" t="s">
        <v>334</v>
      </c>
    </row>
    <row r="3" spans="1:10" ht="15.75">
      <c r="A3" s="1859" t="s">
        <v>78</v>
      </c>
      <c r="B3" s="1860"/>
      <c r="C3" s="1860"/>
      <c r="D3" s="1860"/>
      <c r="E3" s="1860"/>
      <c r="F3" s="1860"/>
      <c r="G3" s="1860"/>
    </row>
    <row r="4" spans="1:10" ht="15.75">
      <c r="A4" s="344" t="s">
        <v>73</v>
      </c>
      <c r="B4" s="360">
        <v>8.3829898678603485E-4</v>
      </c>
      <c r="C4" s="360">
        <v>2.2849183391735801</v>
      </c>
      <c r="D4" s="360">
        <v>48.145099967260585</v>
      </c>
      <c r="E4" s="360">
        <v>0.14453700135097011</v>
      </c>
      <c r="F4" s="361">
        <v>0</v>
      </c>
      <c r="G4" s="360">
        <v>49.424604648609019</v>
      </c>
    </row>
    <row r="5" spans="1:10" ht="15.75">
      <c r="A5" s="344" t="s">
        <v>74</v>
      </c>
      <c r="B5" s="360">
        <v>1.646149681039984E-5</v>
      </c>
      <c r="C5" s="360">
        <v>1.8402443905847283</v>
      </c>
      <c r="D5" s="360">
        <v>51.891036411486446</v>
      </c>
      <c r="E5" s="360">
        <v>0.1320826896713824</v>
      </c>
      <c r="F5" s="360">
        <v>0.82830696445065422</v>
      </c>
      <c r="G5" s="360">
        <v>45.30823017257628</v>
      </c>
    </row>
    <row r="6" spans="1:10" ht="15.75">
      <c r="A6" s="340">
        <v>45044</v>
      </c>
      <c r="B6" s="358">
        <v>0</v>
      </c>
      <c r="C6" s="358">
        <v>2.2044915411421324</v>
      </c>
      <c r="D6" s="358">
        <v>49.689400681536853</v>
      </c>
      <c r="E6" s="358">
        <v>0.13870938112498707</v>
      </c>
      <c r="F6" s="358">
        <v>1.4312791329684016E-3</v>
      </c>
      <c r="G6" s="358">
        <v>47.965966394194901</v>
      </c>
    </row>
    <row r="7" spans="1:10" ht="15.75">
      <c r="A7" s="340">
        <v>45077</v>
      </c>
      <c r="B7" s="358">
        <v>0</v>
      </c>
      <c r="C7" s="358">
        <v>2.1613268859969716</v>
      </c>
      <c r="D7" s="358">
        <v>50.409280384640532</v>
      </c>
      <c r="E7" s="358">
        <v>0.10627570827332147</v>
      </c>
      <c r="F7" s="358">
        <v>0.3541230540609952</v>
      </c>
      <c r="G7" s="358">
        <v>46.968995406193805</v>
      </c>
    </row>
    <row r="8" spans="1:10" ht="15.75">
      <c r="A8" s="340">
        <v>45107</v>
      </c>
      <c r="B8" s="358">
        <v>0</v>
      </c>
      <c r="C8" s="358">
        <v>1.6685248995300974</v>
      </c>
      <c r="D8" s="358">
        <v>50.967385928397832</v>
      </c>
      <c r="E8" s="358">
        <v>0.11495835710618826</v>
      </c>
      <c r="F8" s="358">
        <v>1.490446880405522</v>
      </c>
      <c r="G8" s="358">
        <v>45.758683815900739</v>
      </c>
    </row>
    <row r="9" spans="1:10" ht="15.75">
      <c r="A9" s="340">
        <v>45138</v>
      </c>
      <c r="B9" s="358">
        <v>2.9565160950172155E-5</v>
      </c>
      <c r="C9" s="358">
        <v>1.9851255215856904</v>
      </c>
      <c r="D9" s="358">
        <v>49.228241242461785</v>
      </c>
      <c r="E9" s="358">
        <v>0.15562184989096955</v>
      </c>
      <c r="F9" s="358">
        <v>1.1964397936684565</v>
      </c>
      <c r="G9" s="358">
        <v>47.434536271183106</v>
      </c>
    </row>
    <row r="10" spans="1:10" ht="15.75">
      <c r="A10" s="340">
        <v>45169</v>
      </c>
      <c r="B10" s="358">
        <v>3.3989241500101673E-6</v>
      </c>
      <c r="C10" s="358">
        <v>1.5741434229450704</v>
      </c>
      <c r="D10" s="358">
        <v>51.978628567627339</v>
      </c>
      <c r="E10" s="358">
        <v>0.14186578320244</v>
      </c>
      <c r="F10" s="358">
        <v>1.00129416373772</v>
      </c>
      <c r="G10" s="358">
        <v>45.304065831943454</v>
      </c>
    </row>
    <row r="11" spans="1:10" ht="15.75">
      <c r="A11" s="340">
        <v>45199</v>
      </c>
      <c r="B11" s="358">
        <v>2.5904852168780146E-5</v>
      </c>
      <c r="C11" s="358">
        <v>1.883446611139987</v>
      </c>
      <c r="D11" s="358">
        <v>52.014940051936833</v>
      </c>
      <c r="E11" s="358">
        <v>0.1384238111282656</v>
      </c>
      <c r="F11" s="358">
        <v>1.0865278312973397</v>
      </c>
      <c r="G11" s="358">
        <v>44.87663393929887</v>
      </c>
    </row>
    <row r="12" spans="1:10" ht="15.75">
      <c r="A12" s="340">
        <v>45230</v>
      </c>
      <c r="B12" s="358">
        <v>2.6435563237668856E-5</v>
      </c>
      <c r="C12" s="358">
        <v>2.0904872521341926</v>
      </c>
      <c r="D12" s="358">
        <v>50.879162002746071</v>
      </c>
      <c r="E12" s="358">
        <v>0.12061935936348026</v>
      </c>
      <c r="F12" s="358">
        <v>0.75960953536763332</v>
      </c>
      <c r="G12" s="358">
        <v>46.150095414825351</v>
      </c>
    </row>
    <row r="13" spans="1:10" ht="15.75">
      <c r="A13" s="340">
        <v>45260</v>
      </c>
      <c r="B13" s="358">
        <v>1.6139779462204707E-5</v>
      </c>
      <c r="C13" s="358">
        <v>1.9571721475022945</v>
      </c>
      <c r="D13" s="358">
        <v>52.022009055786064</v>
      </c>
      <c r="E13" s="358">
        <v>0.16623186549122695</v>
      </c>
      <c r="F13" s="358">
        <v>0.82929621752949756</v>
      </c>
      <c r="G13" s="358">
        <v>45.024506485945189</v>
      </c>
    </row>
    <row r="14" spans="1:10" ht="15.75">
      <c r="A14" s="340">
        <v>45291</v>
      </c>
      <c r="B14" s="358">
        <v>2.2230590481319469E-5</v>
      </c>
      <c r="C14" s="358">
        <v>1.5674228389553129</v>
      </c>
      <c r="D14" s="358">
        <v>53.855221625700665</v>
      </c>
      <c r="E14" s="358">
        <v>9.8073262464994815E-2</v>
      </c>
      <c r="F14" s="358">
        <v>0.59634514673767669</v>
      </c>
      <c r="G14" s="358">
        <v>43.882918635276319</v>
      </c>
    </row>
    <row r="15" spans="1:10" s="455" customFormat="1" ht="15.75">
      <c r="A15" s="340">
        <v>45322</v>
      </c>
      <c r="B15" s="363">
        <v>2.7080885365094737E-5</v>
      </c>
      <c r="C15" s="358">
        <v>1.5906251945871013</v>
      </c>
      <c r="D15" s="358">
        <v>55.119490039055094</v>
      </c>
      <c r="E15" s="358">
        <v>0.13945945915419705</v>
      </c>
      <c r="F15" s="364">
        <v>0.69307746634717415</v>
      </c>
      <c r="G15" s="358">
        <v>42.457320759971076</v>
      </c>
    </row>
    <row r="16" spans="1:10" s="455" customFormat="1" ht="15.75">
      <c r="A16" s="340">
        <v>45323</v>
      </c>
      <c r="B16" s="363">
        <v>1.076238974575002E-5</v>
      </c>
      <c r="C16" s="358">
        <v>1.8853280404865891</v>
      </c>
      <c r="D16" s="358">
        <v>53.343093438028653</v>
      </c>
      <c r="E16" s="358">
        <v>7.6972807141417646E-2</v>
      </c>
      <c r="F16" s="364">
        <v>0.73341792088996571</v>
      </c>
      <c r="G16" s="358">
        <v>43.961177031063535</v>
      </c>
    </row>
    <row r="17" spans="1:24" ht="15.75">
      <c r="A17" s="1859" t="s">
        <v>79</v>
      </c>
      <c r="B17" s="1860"/>
      <c r="C17" s="1860"/>
      <c r="D17" s="1860"/>
      <c r="E17" s="1860"/>
      <c r="F17" s="1860"/>
      <c r="G17" s="1860"/>
      <c r="I17" s="456"/>
      <c r="J17" s="456"/>
      <c r="K17" s="456"/>
      <c r="L17" s="456"/>
      <c r="M17" s="456"/>
      <c r="N17" s="456"/>
      <c r="O17" s="456"/>
    </row>
    <row r="18" spans="1:24" s="456" customFormat="1" ht="15.75">
      <c r="A18" s="344" t="s">
        <v>73</v>
      </c>
      <c r="B18" s="366">
        <v>5.3296214472925513E-2</v>
      </c>
      <c r="C18" s="360">
        <v>3.3938874358459192</v>
      </c>
      <c r="D18" s="362">
        <v>39.432815905726258</v>
      </c>
      <c r="E18" s="366">
        <v>7.1397857348703573E-3</v>
      </c>
      <c r="F18" s="366">
        <v>0</v>
      </c>
      <c r="G18" s="362">
        <v>57.113683887648492</v>
      </c>
    </row>
    <row r="19" spans="1:24" s="456" customFormat="1" ht="15.75">
      <c r="A19" s="344" t="s">
        <v>74</v>
      </c>
      <c r="B19" s="366">
        <v>0.44124097094860959</v>
      </c>
      <c r="C19" s="366">
        <v>5.481795309325534</v>
      </c>
      <c r="D19" s="366">
        <v>38.344363267633383</v>
      </c>
      <c r="E19" s="366">
        <v>6.5387581100967054E-2</v>
      </c>
      <c r="F19" s="366">
        <v>8.7425860576167253E-4</v>
      </c>
      <c r="G19" s="366">
        <v>55.666338612385729</v>
      </c>
    </row>
    <row r="20" spans="1:24" s="456" customFormat="1" ht="15.75">
      <c r="A20" s="340">
        <v>45044</v>
      </c>
      <c r="B20" s="365">
        <v>0.32229999999999998</v>
      </c>
      <c r="C20" s="365">
        <v>5.1140999999999996</v>
      </c>
      <c r="D20" s="365">
        <v>36.222700000000003</v>
      </c>
      <c r="E20" s="365">
        <v>0</v>
      </c>
      <c r="F20" s="365">
        <v>0</v>
      </c>
      <c r="G20" s="365">
        <v>58.340899999999998</v>
      </c>
    </row>
    <row r="21" spans="1:24" s="456" customFormat="1" ht="15.75">
      <c r="A21" s="340">
        <v>45077</v>
      </c>
      <c r="B21" s="365">
        <v>0.03</v>
      </c>
      <c r="C21" s="365">
        <v>2.96</v>
      </c>
      <c r="D21" s="365">
        <v>37.08</v>
      </c>
      <c r="E21" s="365">
        <v>0</v>
      </c>
      <c r="F21" s="365">
        <v>0</v>
      </c>
      <c r="G21" s="365">
        <v>59.927999999999997</v>
      </c>
    </row>
    <row r="22" spans="1:24" s="456" customFormat="1" ht="15.75">
      <c r="A22" s="340">
        <v>45107</v>
      </c>
      <c r="B22" s="365">
        <v>2.5000000000000001E-2</v>
      </c>
      <c r="C22" s="365">
        <v>2.9609999999999999</v>
      </c>
      <c r="D22" s="365">
        <v>37.085999999999999</v>
      </c>
      <c r="E22" s="365">
        <v>0</v>
      </c>
      <c r="F22" s="365">
        <v>0</v>
      </c>
      <c r="G22" s="365">
        <v>59.927999999999997</v>
      </c>
    </row>
    <row r="23" spans="1:24" s="456" customFormat="1" ht="15.75">
      <c r="A23" s="340">
        <v>45138</v>
      </c>
      <c r="B23" s="365">
        <v>0.21</v>
      </c>
      <c r="C23" s="365">
        <v>3.75</v>
      </c>
      <c r="D23" s="365">
        <v>37.4</v>
      </c>
      <c r="E23" s="365">
        <v>0</v>
      </c>
      <c r="F23" s="365">
        <v>0</v>
      </c>
      <c r="G23" s="365">
        <v>58.64</v>
      </c>
    </row>
    <row r="24" spans="1:24" s="456" customFormat="1" ht="15.75">
      <c r="A24" s="340">
        <v>45169</v>
      </c>
      <c r="B24" s="365">
        <v>0.51164664834427998</v>
      </c>
      <c r="C24" s="365">
        <v>6.1273258922579288</v>
      </c>
      <c r="D24" s="365">
        <v>40.971294155322049</v>
      </c>
      <c r="E24" s="365">
        <v>0</v>
      </c>
      <c r="F24" s="365">
        <v>0</v>
      </c>
      <c r="G24" s="365">
        <v>52.387529090871062</v>
      </c>
    </row>
    <row r="25" spans="1:24" s="456" customFormat="1" ht="15.75">
      <c r="A25" s="340">
        <v>45199</v>
      </c>
      <c r="B25" s="365">
        <v>0.59482301262465587</v>
      </c>
      <c r="C25" s="365">
        <v>6.1613324042361706</v>
      </c>
      <c r="D25" s="365">
        <v>43.421814595684403</v>
      </c>
      <c r="E25" s="365">
        <v>0.11254672489401604</v>
      </c>
      <c r="F25" s="365">
        <v>2.0541385041566752E-3</v>
      </c>
      <c r="G25" s="365">
        <v>49.707429124056588</v>
      </c>
    </row>
    <row r="26" spans="1:24" s="456" customFormat="1" ht="15.75">
      <c r="A26" s="340">
        <v>45230</v>
      </c>
      <c r="B26" s="365">
        <v>1.3297181874574162</v>
      </c>
      <c r="C26" s="365">
        <v>7.5496774980128123</v>
      </c>
      <c r="D26" s="365">
        <v>41.759274168761586</v>
      </c>
      <c r="E26" s="365">
        <v>0.14707719995629615</v>
      </c>
      <c r="F26" s="365">
        <v>1.6556820169621516E-3</v>
      </c>
      <c r="G26" s="365">
        <v>49.212597263794919</v>
      </c>
    </row>
    <row r="27" spans="1:24" s="456" customFormat="1" ht="15.75">
      <c r="A27" s="340">
        <v>45260</v>
      </c>
      <c r="B27" s="365">
        <v>0.47092094128961431</v>
      </c>
      <c r="C27" s="365">
        <v>8.6010710152600378</v>
      </c>
      <c r="D27" s="365">
        <v>41.216483755995974</v>
      </c>
      <c r="E27" s="365">
        <v>0.15146037299669646</v>
      </c>
      <c r="F27" s="365">
        <v>2.9624575098358397E-3</v>
      </c>
      <c r="G27" s="365">
        <v>49.557101456947834</v>
      </c>
    </row>
    <row r="28" spans="1:24" s="456" customFormat="1" ht="15.75">
      <c r="A28" s="340">
        <v>45291</v>
      </c>
      <c r="B28" s="365">
        <v>0.68306330895359724</v>
      </c>
      <c r="C28" s="365">
        <v>8.2625922352682011</v>
      </c>
      <c r="D28" s="365">
        <v>41.477688003183502</v>
      </c>
      <c r="E28" s="365">
        <v>0.20176585394356619</v>
      </c>
      <c r="F28" s="365">
        <v>2.4537030681586998E-3</v>
      </c>
      <c r="G28" s="365">
        <v>49.372436895582965</v>
      </c>
    </row>
    <row r="29" spans="1:24" s="670" customFormat="1" ht="15.75">
      <c r="A29" s="340">
        <v>45322</v>
      </c>
      <c r="B29" s="363">
        <v>0.17052683203426813</v>
      </c>
      <c r="C29" s="363">
        <v>3.8671233719439884</v>
      </c>
      <c r="D29" s="358">
        <v>19.755041988503024</v>
      </c>
      <c r="E29" s="365">
        <v>0.1460341130155757</v>
      </c>
      <c r="F29" s="364">
        <v>6.8069888500079713E-4</v>
      </c>
      <c r="G29" s="358">
        <v>76.060592995618151</v>
      </c>
      <c r="H29" s="456"/>
      <c r="I29" s="456"/>
      <c r="J29" s="456"/>
      <c r="K29" s="456"/>
      <c r="L29" s="456"/>
      <c r="M29" s="456"/>
      <c r="N29" s="456"/>
      <c r="O29" s="456"/>
      <c r="P29" s="456"/>
      <c r="Q29" s="456"/>
      <c r="R29" s="456"/>
      <c r="S29" s="456"/>
      <c r="T29" s="456"/>
      <c r="U29" s="456"/>
      <c r="V29" s="456"/>
      <c r="W29" s="456"/>
      <c r="X29" s="456"/>
    </row>
    <row r="30" spans="1:24" ht="15.75">
      <c r="A30" s="340">
        <v>45323</v>
      </c>
      <c r="B30" s="363">
        <v>0.20729309625528838</v>
      </c>
      <c r="C30" s="363">
        <v>3.71305306233252</v>
      </c>
      <c r="D30" s="358">
        <v>18.968671458021188</v>
      </c>
      <c r="E30" s="365">
        <v>0.15035284187157349</v>
      </c>
      <c r="F30" s="364">
        <v>0</v>
      </c>
      <c r="G30" s="358">
        <v>76.960629541519438</v>
      </c>
      <c r="H30" s="456"/>
      <c r="I30" s="456"/>
      <c r="J30" s="456"/>
      <c r="K30" s="456"/>
      <c r="L30" s="456"/>
      <c r="M30" s="456"/>
      <c r="N30" s="456"/>
      <c r="O30" s="456"/>
      <c r="P30" s="456"/>
      <c r="Q30" s="456"/>
      <c r="R30" s="456"/>
      <c r="S30" s="456"/>
      <c r="T30" s="456"/>
      <c r="U30" s="456"/>
      <c r="V30" s="456"/>
      <c r="W30" s="456"/>
      <c r="X30" s="456"/>
    </row>
    <row r="31" spans="1:24" s="456" customFormat="1" ht="15.75">
      <c r="A31" s="1859" t="s">
        <v>75</v>
      </c>
      <c r="B31" s="1860"/>
      <c r="C31" s="1860"/>
      <c r="D31" s="1860"/>
      <c r="E31" s="1860"/>
      <c r="F31" s="1860"/>
      <c r="G31" s="1860"/>
    </row>
    <row r="32" spans="1:24" s="456" customFormat="1" ht="15.75">
      <c r="A32" s="344" t="s">
        <v>73</v>
      </c>
      <c r="B32" s="366">
        <v>0</v>
      </c>
      <c r="C32" s="362">
        <v>0</v>
      </c>
      <c r="D32" s="362">
        <v>7</v>
      </c>
      <c r="E32" s="366">
        <v>0</v>
      </c>
      <c r="F32" s="366">
        <v>0</v>
      </c>
      <c r="G32" s="362">
        <v>92</v>
      </c>
    </row>
    <row r="33" spans="1:24" s="456" customFormat="1" ht="15.75">
      <c r="A33" s="344" t="s">
        <v>74</v>
      </c>
      <c r="B33" s="366">
        <v>0</v>
      </c>
      <c r="C33" s="366">
        <v>2.5000368626588099</v>
      </c>
      <c r="D33" s="366">
        <v>0.48019000715702698</v>
      </c>
      <c r="E33" s="366">
        <v>0</v>
      </c>
      <c r="F33" s="366">
        <v>0</v>
      </c>
      <c r="G33" s="366">
        <v>97.019773130184205</v>
      </c>
    </row>
    <row r="34" spans="1:24" s="456" customFormat="1" ht="15.75">
      <c r="A34" s="340">
        <v>45044</v>
      </c>
      <c r="B34" s="365">
        <v>0</v>
      </c>
      <c r="C34" s="365">
        <v>12.2916043952122</v>
      </c>
      <c r="D34" s="365">
        <v>0</v>
      </c>
      <c r="E34" s="365">
        <v>0</v>
      </c>
      <c r="F34" s="365">
        <v>0</v>
      </c>
      <c r="G34" s="365">
        <v>87.708395604787796</v>
      </c>
    </row>
    <row r="35" spans="1:24" s="456" customFormat="1" ht="15.75">
      <c r="A35" s="340">
        <v>45077</v>
      </c>
      <c r="B35" s="365">
        <v>0</v>
      </c>
      <c r="C35" s="365">
        <v>0</v>
      </c>
      <c r="D35" s="365">
        <v>0</v>
      </c>
      <c r="E35" s="365">
        <v>0</v>
      </c>
      <c r="F35" s="365">
        <v>0</v>
      </c>
      <c r="G35" s="365">
        <v>100</v>
      </c>
    </row>
    <row r="36" spans="1:24" s="456" customFormat="1" ht="15.75">
      <c r="A36" s="340">
        <v>45107</v>
      </c>
      <c r="B36" s="365">
        <v>0</v>
      </c>
      <c r="C36" s="365">
        <v>0</v>
      </c>
      <c r="D36" s="365">
        <v>0</v>
      </c>
      <c r="E36" s="365">
        <v>0</v>
      </c>
      <c r="F36" s="365">
        <v>0</v>
      </c>
      <c r="G36" s="365">
        <v>0</v>
      </c>
    </row>
    <row r="37" spans="1:24" s="456" customFormat="1" ht="15.75">
      <c r="A37" s="340">
        <v>45138</v>
      </c>
      <c r="B37" s="365">
        <v>0</v>
      </c>
      <c r="C37" s="365">
        <v>0</v>
      </c>
      <c r="D37" s="365">
        <v>0</v>
      </c>
      <c r="E37" s="365">
        <v>0</v>
      </c>
      <c r="F37" s="365">
        <v>0</v>
      </c>
      <c r="G37" s="365">
        <v>0</v>
      </c>
    </row>
    <row r="38" spans="1:24" s="456" customFormat="1" ht="15.75">
      <c r="A38" s="340">
        <v>45169</v>
      </c>
      <c r="B38" s="365">
        <v>0</v>
      </c>
      <c r="C38" s="365">
        <v>0</v>
      </c>
      <c r="D38" s="365">
        <v>0</v>
      </c>
      <c r="E38" s="365">
        <v>0</v>
      </c>
      <c r="F38" s="365">
        <v>0</v>
      </c>
      <c r="G38" s="365">
        <v>0</v>
      </c>
    </row>
    <row r="39" spans="1:24" s="456" customFormat="1" ht="15.75">
      <c r="A39" s="340">
        <v>45199</v>
      </c>
      <c r="B39" s="365">
        <v>0</v>
      </c>
      <c r="C39" s="365">
        <v>0</v>
      </c>
      <c r="D39" s="365">
        <v>0</v>
      </c>
      <c r="E39" s="365">
        <v>0</v>
      </c>
      <c r="F39" s="365">
        <v>0</v>
      </c>
      <c r="G39" s="365">
        <v>0</v>
      </c>
    </row>
    <row r="40" spans="1:24" s="456" customFormat="1" ht="15.75">
      <c r="A40" s="340">
        <v>45230</v>
      </c>
      <c r="B40" s="365">
        <v>0</v>
      </c>
      <c r="C40" s="365">
        <v>0</v>
      </c>
      <c r="D40" s="365">
        <v>0</v>
      </c>
      <c r="E40" s="365">
        <v>0</v>
      </c>
      <c r="F40" s="365">
        <v>0</v>
      </c>
      <c r="G40" s="365">
        <v>100</v>
      </c>
    </row>
    <row r="41" spans="1:24" s="456" customFormat="1" ht="15.75">
      <c r="A41" s="340">
        <v>45260</v>
      </c>
      <c r="B41" s="365">
        <v>0</v>
      </c>
      <c r="C41" s="365">
        <v>0</v>
      </c>
      <c r="D41" s="365">
        <v>0</v>
      </c>
      <c r="E41" s="365">
        <v>0</v>
      </c>
      <c r="F41" s="365">
        <v>0</v>
      </c>
      <c r="G41" s="365">
        <v>100</v>
      </c>
    </row>
    <row r="42" spans="1:24" s="670" customFormat="1" ht="15.75">
      <c r="A42" s="340">
        <v>45291</v>
      </c>
      <c r="B42" s="365">
        <v>0</v>
      </c>
      <c r="C42" s="365">
        <v>0</v>
      </c>
      <c r="D42" s="365">
        <v>0</v>
      </c>
      <c r="E42" s="365">
        <v>0</v>
      </c>
      <c r="F42" s="365">
        <v>0</v>
      </c>
      <c r="G42" s="365">
        <v>100</v>
      </c>
      <c r="H42" s="456"/>
      <c r="I42" s="456"/>
      <c r="J42" s="456"/>
      <c r="K42" s="456"/>
      <c r="L42" s="456"/>
      <c r="M42" s="456"/>
      <c r="N42" s="456"/>
      <c r="O42" s="456"/>
      <c r="P42" s="456"/>
      <c r="Q42" s="456"/>
      <c r="R42" s="456"/>
      <c r="S42" s="456"/>
      <c r="T42" s="456"/>
      <c r="U42" s="456"/>
      <c r="V42" s="456"/>
      <c r="W42" s="456"/>
      <c r="X42" s="456"/>
    </row>
    <row r="43" spans="1:24" ht="15.75">
      <c r="A43" s="340">
        <v>45322</v>
      </c>
      <c r="B43" s="363">
        <v>0</v>
      </c>
      <c r="C43" s="363">
        <v>0</v>
      </c>
      <c r="D43" s="359">
        <v>2.53311490083779</v>
      </c>
      <c r="E43" s="365">
        <v>0</v>
      </c>
      <c r="F43" s="364">
        <v>0</v>
      </c>
      <c r="G43" s="359">
        <v>97.466885099162212</v>
      </c>
      <c r="H43" s="456"/>
      <c r="I43" s="456"/>
      <c r="J43" s="456"/>
      <c r="K43" s="456"/>
      <c r="L43" s="456"/>
      <c r="M43" s="456"/>
      <c r="N43" s="456"/>
      <c r="O43" s="456"/>
      <c r="P43" s="456"/>
      <c r="Q43" s="456"/>
      <c r="R43" s="456"/>
      <c r="S43" s="456"/>
      <c r="T43" s="456"/>
      <c r="U43" s="456"/>
      <c r="V43" s="456"/>
      <c r="W43" s="456"/>
      <c r="X43" s="456"/>
    </row>
    <row r="44" spans="1:24" ht="15.75">
      <c r="A44" s="340">
        <v>45323</v>
      </c>
      <c r="B44" s="363">
        <v>0</v>
      </c>
      <c r="C44" s="363">
        <v>0</v>
      </c>
      <c r="D44" s="359">
        <v>4.7216712501157838</v>
      </c>
      <c r="E44" s="365">
        <v>0</v>
      </c>
      <c r="F44" s="364">
        <v>0</v>
      </c>
      <c r="G44" s="359">
        <v>95.27832874988421</v>
      </c>
      <c r="H44" s="456"/>
      <c r="I44" s="456" t="s">
        <v>713</v>
      </c>
      <c r="J44" s="456"/>
      <c r="K44" s="456"/>
      <c r="L44" s="456"/>
      <c r="M44" s="456"/>
      <c r="N44" s="456"/>
      <c r="O44" s="456"/>
      <c r="P44" s="456"/>
      <c r="Q44" s="456"/>
      <c r="R44" s="456"/>
      <c r="S44" s="456"/>
      <c r="T44" s="456"/>
      <c r="U44" s="456"/>
      <c r="V44" s="456"/>
      <c r="W44" s="456"/>
      <c r="X44" s="456"/>
    </row>
    <row r="45" spans="1:24" ht="15.75">
      <c r="A45" s="1859" t="s">
        <v>76</v>
      </c>
      <c r="B45" s="1860"/>
      <c r="C45" s="1860"/>
      <c r="D45" s="1860"/>
      <c r="E45" s="1860"/>
      <c r="F45" s="1860"/>
      <c r="G45" s="1860"/>
      <c r="H45" s="456"/>
      <c r="I45" s="456" t="s">
        <v>713</v>
      </c>
      <c r="J45" s="456"/>
      <c r="K45" s="456"/>
      <c r="L45" s="456"/>
      <c r="M45" s="456"/>
      <c r="N45" s="456"/>
      <c r="O45" s="456"/>
      <c r="P45" s="456"/>
      <c r="Q45" s="456"/>
      <c r="R45" s="456"/>
      <c r="S45" s="456"/>
      <c r="T45" s="456"/>
      <c r="U45" s="456"/>
      <c r="V45" s="456"/>
      <c r="W45" s="456"/>
      <c r="X45" s="456"/>
    </row>
    <row r="46" spans="1:24" ht="15.75">
      <c r="A46" s="344" t="s">
        <v>73</v>
      </c>
      <c r="B46" s="366">
        <v>0</v>
      </c>
      <c r="C46" s="362">
        <v>5</v>
      </c>
      <c r="D46" s="362">
        <v>83.12</v>
      </c>
      <c r="E46" s="366">
        <v>0</v>
      </c>
      <c r="F46" s="366">
        <v>0</v>
      </c>
      <c r="G46" s="362">
        <v>12</v>
      </c>
      <c r="I46" s="456"/>
      <c r="J46" s="456"/>
      <c r="K46" s="456"/>
      <c r="L46" s="456"/>
      <c r="M46" s="456"/>
      <c r="N46" s="456"/>
      <c r="O46" s="456"/>
      <c r="P46" s="456"/>
      <c r="Q46" s="456"/>
      <c r="R46" s="456"/>
    </row>
    <row r="47" spans="1:24" ht="15.75">
      <c r="A47" s="344" t="s">
        <v>74</v>
      </c>
      <c r="B47" s="361" t="s">
        <v>266</v>
      </c>
      <c r="C47" s="361">
        <v>0.02</v>
      </c>
      <c r="D47" s="361">
        <v>85.92</v>
      </c>
      <c r="E47" s="361" t="s">
        <v>266</v>
      </c>
      <c r="F47" s="361">
        <v>0.02</v>
      </c>
      <c r="G47" s="361">
        <v>14.04</v>
      </c>
      <c r="I47" s="456"/>
      <c r="J47" s="456"/>
      <c r="K47" s="456"/>
      <c r="L47" s="456"/>
      <c r="M47" s="456"/>
      <c r="N47" s="456"/>
      <c r="O47" s="456"/>
      <c r="P47" s="456"/>
      <c r="Q47" s="456"/>
      <c r="R47" s="456"/>
    </row>
    <row r="48" spans="1:24" ht="15.75">
      <c r="A48" s="340">
        <v>45044</v>
      </c>
      <c r="B48" s="364" t="s">
        <v>776</v>
      </c>
      <c r="C48" s="364">
        <v>0.68236886379540218</v>
      </c>
      <c r="D48" s="364">
        <v>92.471836090087265</v>
      </c>
      <c r="E48" s="364" t="s">
        <v>776</v>
      </c>
      <c r="F48" s="364" t="s">
        <v>776</v>
      </c>
      <c r="G48" s="364">
        <v>6.8457950461173329</v>
      </c>
      <c r="I48" s="456"/>
      <c r="J48" s="456"/>
      <c r="K48" s="456"/>
      <c r="L48" s="456"/>
      <c r="M48" s="456"/>
      <c r="N48" s="456"/>
      <c r="O48" s="456"/>
      <c r="P48" s="456"/>
      <c r="Q48" s="456"/>
      <c r="R48" s="456"/>
    </row>
    <row r="49" spans="1:18" ht="15.75">
      <c r="A49" s="340">
        <v>45077</v>
      </c>
      <c r="B49" s="364" t="s">
        <v>776</v>
      </c>
      <c r="C49" s="364">
        <v>0.40557201872390886</v>
      </c>
      <c r="D49" s="364">
        <v>92.467570686045846</v>
      </c>
      <c r="E49" s="364" t="s">
        <v>776</v>
      </c>
      <c r="F49" s="364">
        <v>5.8749717981450275E-2</v>
      </c>
      <c r="G49" s="364">
        <v>7.0681075772488073</v>
      </c>
      <c r="I49" s="456"/>
      <c r="J49" s="456"/>
      <c r="K49" s="456"/>
      <c r="L49" s="456"/>
      <c r="M49" s="456"/>
      <c r="N49" s="456"/>
      <c r="O49" s="456"/>
      <c r="P49" s="456"/>
      <c r="Q49" s="456"/>
      <c r="R49" s="456"/>
    </row>
    <row r="50" spans="1:18" ht="15.75">
      <c r="A50" s="340">
        <v>45107</v>
      </c>
      <c r="B50" s="364" t="s">
        <v>776</v>
      </c>
      <c r="C50" s="364">
        <v>1.4729588414900125</v>
      </c>
      <c r="D50" s="364">
        <v>86.463536351740416</v>
      </c>
      <c r="E50" s="364" t="s">
        <v>776</v>
      </c>
      <c r="F50" s="364">
        <v>0.7839499607432614</v>
      </c>
      <c r="G50" s="364">
        <v>11.276397173514791</v>
      </c>
      <c r="I50" s="456"/>
      <c r="J50" s="456"/>
      <c r="K50" s="456"/>
      <c r="L50" s="456"/>
      <c r="M50" s="456"/>
      <c r="N50" s="456"/>
      <c r="O50" s="456"/>
      <c r="P50" s="456"/>
      <c r="Q50" s="456"/>
      <c r="R50" s="456"/>
    </row>
    <row r="51" spans="1:18" ht="15.75">
      <c r="A51" s="340">
        <v>45138</v>
      </c>
      <c r="B51" s="364" t="s">
        <v>266</v>
      </c>
      <c r="C51" s="364">
        <v>1.1000000000000001</v>
      </c>
      <c r="D51" s="364">
        <v>79.66</v>
      </c>
      <c r="E51" s="364" t="s">
        <v>266</v>
      </c>
      <c r="F51" s="364" t="s">
        <v>266</v>
      </c>
      <c r="G51" s="364">
        <v>19.239999999999998</v>
      </c>
      <c r="I51" s="456"/>
      <c r="J51" s="456"/>
      <c r="K51" s="456"/>
      <c r="L51" s="456"/>
      <c r="M51" s="456"/>
      <c r="N51" s="456"/>
      <c r="O51" s="456"/>
      <c r="P51" s="456"/>
      <c r="Q51" s="456"/>
      <c r="R51" s="456"/>
    </row>
    <row r="52" spans="1:18" ht="15.75">
      <c r="A52" s="340">
        <v>45169</v>
      </c>
      <c r="B52" s="364" t="s">
        <v>266</v>
      </c>
      <c r="C52" s="364" t="s">
        <v>266</v>
      </c>
      <c r="D52" s="364">
        <v>76.821025172282376</v>
      </c>
      <c r="E52" s="364" t="s">
        <v>266</v>
      </c>
      <c r="F52" s="364">
        <v>5.8305357145079029E-3</v>
      </c>
      <c r="G52" s="364">
        <v>23.172982560300099</v>
      </c>
      <c r="I52" s="456"/>
      <c r="J52" s="456"/>
      <c r="K52" s="456"/>
      <c r="L52" s="456"/>
      <c r="M52" s="456"/>
      <c r="N52" s="456"/>
      <c r="O52" s="456"/>
      <c r="P52" s="456"/>
      <c r="Q52" s="456"/>
      <c r="R52" s="456"/>
    </row>
    <row r="53" spans="1:18" ht="15.75">
      <c r="A53" s="340">
        <v>45199</v>
      </c>
      <c r="B53" s="364" t="s">
        <v>266</v>
      </c>
      <c r="C53" s="364" t="s">
        <v>266</v>
      </c>
      <c r="D53" s="364">
        <v>81.099999999999994</v>
      </c>
      <c r="E53" s="364" t="s">
        <v>266</v>
      </c>
      <c r="F53" s="364">
        <v>0.14000000000000001</v>
      </c>
      <c r="G53" s="364">
        <v>18.760000000000002</v>
      </c>
      <c r="I53" s="456"/>
      <c r="J53" s="456"/>
      <c r="K53" s="456"/>
      <c r="L53" s="456"/>
      <c r="M53" s="456"/>
      <c r="N53" s="456"/>
      <c r="O53" s="456"/>
      <c r="P53" s="456"/>
      <c r="Q53" s="456"/>
      <c r="R53" s="456"/>
    </row>
    <row r="54" spans="1:18" ht="15.75">
      <c r="A54" s="340">
        <v>45230</v>
      </c>
      <c r="B54" s="364" t="s">
        <v>266</v>
      </c>
      <c r="C54" s="364" t="s">
        <v>266</v>
      </c>
      <c r="D54" s="364">
        <v>86.64</v>
      </c>
      <c r="E54" s="364" t="s">
        <v>266</v>
      </c>
      <c r="F54" s="364" t="s">
        <v>266</v>
      </c>
      <c r="G54" s="364">
        <v>13.36</v>
      </c>
      <c r="I54" s="456"/>
      <c r="J54" s="456"/>
      <c r="K54" s="456"/>
      <c r="L54" s="456"/>
      <c r="M54" s="456"/>
      <c r="N54" s="456"/>
      <c r="O54" s="456"/>
      <c r="P54" s="456"/>
      <c r="Q54" s="456"/>
      <c r="R54" s="456"/>
    </row>
    <row r="55" spans="1:18" s="455" customFormat="1" ht="15.75">
      <c r="A55" s="340">
        <v>45260</v>
      </c>
      <c r="B55" s="364" t="s">
        <v>266</v>
      </c>
      <c r="C55" s="364" t="s">
        <v>266</v>
      </c>
      <c r="D55" s="364">
        <v>89.57</v>
      </c>
      <c r="E55" s="364" t="s">
        <v>266</v>
      </c>
      <c r="F55" s="364" t="s">
        <v>266</v>
      </c>
      <c r="G55" s="364">
        <v>10.43</v>
      </c>
      <c r="I55" s="456"/>
      <c r="J55" s="456"/>
      <c r="K55" s="456"/>
      <c r="L55" s="456"/>
      <c r="M55" s="456"/>
      <c r="N55" s="456"/>
      <c r="O55" s="456"/>
      <c r="P55" s="456"/>
      <c r="Q55" s="456"/>
      <c r="R55" s="456"/>
    </row>
    <row r="56" spans="1:18" ht="15.75">
      <c r="A56" s="340">
        <v>45291</v>
      </c>
      <c r="B56" s="364" t="s">
        <v>266</v>
      </c>
      <c r="C56" s="364" t="s">
        <v>266</v>
      </c>
      <c r="D56" s="364">
        <v>84.73</v>
      </c>
      <c r="E56" s="364" t="s">
        <v>266</v>
      </c>
      <c r="F56" s="364" t="s">
        <v>266</v>
      </c>
      <c r="G56" s="364">
        <v>15.27</v>
      </c>
    </row>
    <row r="57" spans="1:18" ht="15.75">
      <c r="A57" s="340">
        <v>45322</v>
      </c>
      <c r="B57" s="365" t="s">
        <v>266</v>
      </c>
      <c r="C57" s="365" t="s">
        <v>266</v>
      </c>
      <c r="D57" s="359">
        <v>86.05</v>
      </c>
      <c r="E57" s="365" t="s">
        <v>266</v>
      </c>
      <c r="F57" s="364">
        <v>3.3E-3</v>
      </c>
      <c r="G57" s="359">
        <v>13.95</v>
      </c>
      <c r="H57" s="1211"/>
    </row>
    <row r="58" spans="1:18" ht="15.75" customHeight="1">
      <c r="A58" s="340">
        <v>45323</v>
      </c>
      <c r="B58" s="365" t="s">
        <v>266</v>
      </c>
      <c r="C58" s="365" t="s">
        <v>266</v>
      </c>
      <c r="D58" s="359">
        <v>89.09</v>
      </c>
      <c r="E58" s="365" t="s">
        <v>266</v>
      </c>
      <c r="F58" s="364" t="s">
        <v>266</v>
      </c>
      <c r="G58" s="359">
        <v>10.91</v>
      </c>
      <c r="H58" s="1212"/>
    </row>
    <row r="59" spans="1:18" ht="15.75">
      <c r="A59" s="1861" t="s">
        <v>1309</v>
      </c>
      <c r="B59" s="1862"/>
      <c r="C59" s="1862"/>
      <c r="D59" s="1862"/>
      <c r="E59" s="1863"/>
      <c r="F59" s="457"/>
      <c r="G59" s="457"/>
      <c r="H59" s="1211"/>
    </row>
    <row r="60" spans="1:18" ht="61.5" customHeight="1">
      <c r="A60" s="1854" t="s">
        <v>777</v>
      </c>
      <c r="B60" s="1855"/>
      <c r="C60" s="1855"/>
      <c r="D60" s="1855"/>
      <c r="E60" s="1855"/>
      <c r="F60" s="1855"/>
      <c r="G60" s="1855"/>
    </row>
    <row r="61" spans="1:18" ht="15" customHeight="1">
      <c r="A61" s="1864" t="s">
        <v>778</v>
      </c>
      <c r="B61" s="1865"/>
      <c r="C61" s="1865"/>
      <c r="D61" s="1865"/>
      <c r="E61" s="1865"/>
      <c r="F61" s="1865"/>
      <c r="G61" s="1865"/>
    </row>
    <row r="62" spans="1:18" ht="15.75">
      <c r="A62" s="1856" t="s">
        <v>1215</v>
      </c>
      <c r="B62" s="1857"/>
      <c r="C62" s="1857"/>
      <c r="D62" s="1857"/>
      <c r="E62" s="1857"/>
      <c r="F62" s="1857"/>
      <c r="G62" s="1857"/>
    </row>
    <row r="63" spans="1:18" ht="15.75">
      <c r="A63" s="1858"/>
      <c r="B63" s="1858"/>
      <c r="C63" s="1858"/>
      <c r="D63" s="1858"/>
      <c r="E63" s="1858"/>
      <c r="F63" s="1858"/>
      <c r="G63" s="1858"/>
    </row>
    <row r="64" spans="1:18">
      <c r="A64" s="879"/>
      <c r="B64" s="879"/>
      <c r="C64" s="879"/>
      <c r="D64" s="879"/>
      <c r="E64" s="879"/>
      <c r="F64" s="879"/>
      <c r="G64" s="879"/>
    </row>
  </sheetData>
  <mergeCells count="9">
    <mergeCell ref="A60:G60"/>
    <mergeCell ref="A62:G62"/>
    <mergeCell ref="A63:G63"/>
    <mergeCell ref="A3:G3"/>
    <mergeCell ref="A17:G17"/>
    <mergeCell ref="A31:G31"/>
    <mergeCell ref="A45:G45"/>
    <mergeCell ref="A59:E59"/>
    <mergeCell ref="A61:G61"/>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zoomScale="98" zoomScaleNormal="98" workbookViewId="0">
      <selection sqref="A1:O1"/>
    </sheetView>
  </sheetViews>
  <sheetFormatPr defaultColWidth="9.140625" defaultRowHeight="12.75"/>
  <cols>
    <col min="1" max="1" width="14" style="367" customWidth="1"/>
    <col min="2" max="2" width="13.140625" style="367" customWidth="1"/>
    <col min="3" max="3" width="21.28515625" style="367" customWidth="1"/>
    <col min="4" max="4" width="18.5703125" style="379" customWidth="1"/>
    <col min="5" max="5" width="11.28515625" style="367" customWidth="1"/>
    <col min="6" max="7" width="10.5703125" style="367" bestFit="1" customWidth="1"/>
    <col min="8" max="8" width="10.7109375" style="367" bestFit="1" customWidth="1"/>
    <col min="9" max="9" width="9.7109375" style="367" customWidth="1"/>
    <col min="10" max="10" width="9.28515625" style="367" bestFit="1" customWidth="1"/>
    <col min="11" max="11" width="15.140625" style="367" customWidth="1"/>
    <col min="12" max="13" width="8.7109375" style="367" customWidth="1"/>
    <col min="14" max="14" width="9.5703125" style="367" customWidth="1"/>
    <col min="15" max="15" width="12.7109375" style="367" customWidth="1"/>
    <col min="16" max="16384" width="9.140625" style="367"/>
  </cols>
  <sheetData>
    <row r="1" spans="1:15" ht="15">
      <c r="A1" s="1786" t="s">
        <v>779</v>
      </c>
      <c r="B1" s="1786"/>
      <c r="C1" s="1786"/>
      <c r="D1" s="1786"/>
      <c r="E1" s="1786"/>
      <c r="F1" s="1786"/>
      <c r="G1" s="1786"/>
      <c r="H1" s="1786"/>
      <c r="I1" s="1786"/>
      <c r="J1" s="1786"/>
      <c r="K1" s="1786"/>
      <c r="L1" s="1786"/>
      <c r="M1" s="1786"/>
      <c r="N1" s="1786"/>
      <c r="O1" s="1786"/>
    </row>
    <row r="2" spans="1:15" ht="63.75" customHeight="1">
      <c r="A2" s="1800" t="s">
        <v>780</v>
      </c>
      <c r="B2" s="1800" t="s">
        <v>781</v>
      </c>
      <c r="C2" s="1800" t="s">
        <v>782</v>
      </c>
      <c r="D2" s="1866" t="s">
        <v>783</v>
      </c>
      <c r="E2" s="1868" t="s">
        <v>735</v>
      </c>
      <c r="F2" s="1869"/>
      <c r="G2" s="1870"/>
      <c r="H2" s="1800" t="s">
        <v>784</v>
      </c>
      <c r="I2" s="1800"/>
      <c r="J2" s="1800"/>
      <c r="K2" s="1871" t="s">
        <v>785</v>
      </c>
      <c r="L2" s="1800" t="s">
        <v>786</v>
      </c>
      <c r="M2" s="1800"/>
      <c r="N2" s="1800" t="s">
        <v>1383</v>
      </c>
      <c r="O2" s="1800"/>
    </row>
    <row r="3" spans="1:15" ht="79.5" customHeight="1">
      <c r="A3" s="1800"/>
      <c r="B3" s="1800"/>
      <c r="C3" s="1800"/>
      <c r="D3" s="1867"/>
      <c r="E3" s="894" t="s">
        <v>74</v>
      </c>
      <c r="F3" s="894">
        <v>45292</v>
      </c>
      <c r="G3" s="894">
        <v>45323</v>
      </c>
      <c r="H3" s="894" t="s">
        <v>74</v>
      </c>
      <c r="I3" s="894">
        <v>45292</v>
      </c>
      <c r="J3" s="894">
        <v>45323</v>
      </c>
      <c r="K3" s="1804"/>
      <c r="L3" s="894">
        <v>45292</v>
      </c>
      <c r="M3" s="894">
        <v>45323</v>
      </c>
      <c r="N3" s="1192" t="s">
        <v>735</v>
      </c>
      <c r="O3" s="894" t="s">
        <v>787</v>
      </c>
    </row>
    <row r="4" spans="1:15" ht="12.6" customHeight="1">
      <c r="A4" s="1872" t="s">
        <v>788</v>
      </c>
      <c r="B4" s="1872" t="s">
        <v>789</v>
      </c>
      <c r="C4" s="895" t="s">
        <v>790</v>
      </c>
      <c r="D4" s="880" t="s">
        <v>791</v>
      </c>
      <c r="E4" s="881">
        <v>1440991</v>
      </c>
      <c r="F4" s="881">
        <v>145752</v>
      </c>
      <c r="G4" s="881">
        <v>93218</v>
      </c>
      <c r="H4" s="881">
        <v>869852.94834999961</v>
      </c>
      <c r="I4" s="881">
        <v>90894.820819999994</v>
      </c>
      <c r="J4" s="881">
        <v>58017.349659999993</v>
      </c>
      <c r="K4" s="882" t="s">
        <v>792</v>
      </c>
      <c r="L4" s="883">
        <v>62735</v>
      </c>
      <c r="M4" s="883">
        <v>62567</v>
      </c>
      <c r="N4" s="1213">
        <v>15961.190476190477</v>
      </c>
      <c r="O4" s="1213">
        <v>9935.7747157142858</v>
      </c>
    </row>
    <row r="5" spans="1:15" ht="12.6" customHeight="1">
      <c r="A5" s="1873"/>
      <c r="B5" s="1873"/>
      <c r="C5" s="896" t="s">
        <v>793</v>
      </c>
      <c r="D5" s="880" t="s">
        <v>794</v>
      </c>
      <c r="E5" s="881">
        <v>3368961</v>
      </c>
      <c r="F5" s="881">
        <v>327010</v>
      </c>
      <c r="G5" s="881">
        <v>258677</v>
      </c>
      <c r="H5" s="881">
        <v>203249.22601600003</v>
      </c>
      <c r="I5" s="881">
        <v>20389.480662000002</v>
      </c>
      <c r="J5" s="881">
        <v>16040.409503999999</v>
      </c>
      <c r="K5" s="882" t="s">
        <v>792</v>
      </c>
      <c r="L5" s="883">
        <v>62497</v>
      </c>
      <c r="M5" s="883">
        <v>62541</v>
      </c>
      <c r="N5" s="1213">
        <v>24550.571428571428</v>
      </c>
      <c r="O5" s="1213">
        <v>1520.4066896190477</v>
      </c>
    </row>
    <row r="6" spans="1:15" ht="12.6" customHeight="1">
      <c r="A6" s="1873"/>
      <c r="B6" s="1873"/>
      <c r="C6" s="896" t="s">
        <v>795</v>
      </c>
      <c r="D6" s="880" t="s">
        <v>796</v>
      </c>
      <c r="E6" s="881">
        <v>420667</v>
      </c>
      <c r="F6" s="881">
        <v>35904</v>
      </c>
      <c r="G6" s="881">
        <v>32429</v>
      </c>
      <c r="H6" s="881">
        <v>2051.6961751000008</v>
      </c>
      <c r="I6" s="881">
        <v>181.20923500000001</v>
      </c>
      <c r="J6" s="881">
        <v>162.0956961</v>
      </c>
      <c r="K6" s="882" t="s">
        <v>797</v>
      </c>
      <c r="L6" s="883">
        <v>50360</v>
      </c>
      <c r="M6" s="883">
        <v>50223</v>
      </c>
      <c r="N6" s="1213">
        <v>4099.5714285714284</v>
      </c>
      <c r="O6" s="1213">
        <v>20.501895190476191</v>
      </c>
    </row>
    <row r="7" spans="1:15" ht="12.6" customHeight="1">
      <c r="A7" s="1873"/>
      <c r="B7" s="1873"/>
      <c r="C7" s="896" t="s">
        <v>798</v>
      </c>
      <c r="D7" s="880" t="s">
        <v>799</v>
      </c>
      <c r="E7" s="881">
        <v>5044345</v>
      </c>
      <c r="F7" s="881">
        <v>408136</v>
      </c>
      <c r="G7" s="881">
        <v>358033</v>
      </c>
      <c r="H7" s="881">
        <v>3026.8541594999992</v>
      </c>
      <c r="I7" s="881">
        <v>250.94537539999996</v>
      </c>
      <c r="J7" s="881">
        <v>218.86305109999998</v>
      </c>
      <c r="K7" s="882" t="s">
        <v>800</v>
      </c>
      <c r="L7" s="883">
        <v>6144</v>
      </c>
      <c r="M7" s="883">
        <v>6137</v>
      </c>
      <c r="N7" s="1213">
        <v>65567.857142857145</v>
      </c>
      <c r="O7" s="1213">
        <v>40.097802190476195</v>
      </c>
    </row>
    <row r="8" spans="1:15" ht="12.6" customHeight="1">
      <c r="A8" s="1873"/>
      <c r="B8" s="1873"/>
      <c r="C8" s="896" t="s">
        <v>801</v>
      </c>
      <c r="D8" s="880" t="s">
        <v>802</v>
      </c>
      <c r="E8" s="881">
        <v>4773909</v>
      </c>
      <c r="F8" s="881">
        <v>374737</v>
      </c>
      <c r="G8" s="881">
        <v>475202</v>
      </c>
      <c r="H8" s="881">
        <v>1040234.6891939994</v>
      </c>
      <c r="I8" s="881">
        <v>81262.978633000021</v>
      </c>
      <c r="J8" s="881">
        <v>101189.669442</v>
      </c>
      <c r="K8" s="882" t="s">
        <v>803</v>
      </c>
      <c r="L8" s="883">
        <v>72247</v>
      </c>
      <c r="M8" s="883">
        <v>71279</v>
      </c>
      <c r="N8" s="1213">
        <v>33621.285714285717</v>
      </c>
      <c r="O8" s="1213">
        <v>7164.4674260000011</v>
      </c>
    </row>
    <row r="9" spans="1:15" ht="12.6" customHeight="1">
      <c r="A9" s="1873"/>
      <c r="B9" s="1873"/>
      <c r="C9" s="896" t="s">
        <v>804</v>
      </c>
      <c r="D9" s="880" t="s">
        <v>805</v>
      </c>
      <c r="E9" s="881">
        <v>11810344</v>
      </c>
      <c r="F9" s="881">
        <v>939049</v>
      </c>
      <c r="G9" s="881">
        <v>961139</v>
      </c>
      <c r="H9" s="881">
        <v>430241.4325695</v>
      </c>
      <c r="I9" s="881">
        <v>34051.319693999991</v>
      </c>
      <c r="J9" s="881">
        <v>34335.709051000005</v>
      </c>
      <c r="K9" s="882" t="s">
        <v>803</v>
      </c>
      <c r="L9" s="883">
        <v>72310</v>
      </c>
      <c r="M9" s="883">
        <v>71362</v>
      </c>
      <c r="N9" s="1213">
        <v>64491.761904761908</v>
      </c>
      <c r="O9" s="1213">
        <v>2304.2369562857143</v>
      </c>
    </row>
    <row r="10" spans="1:15" ht="12.6" customHeight="1">
      <c r="A10" s="1873"/>
      <c r="B10" s="1873"/>
      <c r="C10" s="896" t="s">
        <v>806</v>
      </c>
      <c r="D10" s="880" t="s">
        <v>807</v>
      </c>
      <c r="E10" s="881">
        <v>42877398</v>
      </c>
      <c r="F10" s="881">
        <v>3244569</v>
      </c>
      <c r="G10" s="881">
        <v>3350151</v>
      </c>
      <c r="H10" s="881">
        <v>312760.85207160003</v>
      </c>
      <c r="I10" s="881">
        <v>23526.658105500002</v>
      </c>
      <c r="J10" s="881">
        <v>23942.5400692</v>
      </c>
      <c r="K10" s="882" t="s">
        <v>803</v>
      </c>
      <c r="L10" s="883">
        <v>72332</v>
      </c>
      <c r="M10" s="883">
        <v>71386</v>
      </c>
      <c r="N10" s="1213">
        <v>254645.76190476189</v>
      </c>
      <c r="O10" s="1213">
        <v>1819.2366388571429</v>
      </c>
    </row>
    <row r="11" spans="1:15" ht="25.5">
      <c r="A11" s="1873"/>
      <c r="B11" s="1874"/>
      <c r="C11" s="897" t="s">
        <v>808</v>
      </c>
      <c r="D11" s="884"/>
      <c r="E11" s="885">
        <v>69736615</v>
      </c>
      <c r="F11" s="885">
        <v>5475157</v>
      </c>
      <c r="G11" s="885">
        <v>5528849</v>
      </c>
      <c r="H11" s="885">
        <v>2861417.6985356994</v>
      </c>
      <c r="I11" s="885">
        <v>250557.41252490002</v>
      </c>
      <c r="J11" s="885">
        <v>233906.63647340002</v>
      </c>
      <c r="K11" s="898"/>
      <c r="L11" s="893"/>
      <c r="M11" s="893"/>
      <c r="N11" s="1214"/>
      <c r="O11" s="1214"/>
    </row>
    <row r="12" spans="1:15" ht="12.6" customHeight="1">
      <c r="A12" s="1873"/>
      <c r="B12" s="1875" t="s">
        <v>809</v>
      </c>
      <c r="C12" s="895" t="s">
        <v>810</v>
      </c>
      <c r="D12" s="886" t="s">
        <v>811</v>
      </c>
      <c r="E12" s="887">
        <v>489454</v>
      </c>
      <c r="F12" s="881">
        <v>51310</v>
      </c>
      <c r="G12" s="881">
        <v>43995</v>
      </c>
      <c r="H12" s="881">
        <v>49781.09479999997</v>
      </c>
      <c r="I12" s="881">
        <v>5204.4750750000003</v>
      </c>
      <c r="J12" s="881">
        <v>4396.6530499999999</v>
      </c>
      <c r="K12" s="882" t="s">
        <v>803</v>
      </c>
      <c r="L12" s="883">
        <v>204.9</v>
      </c>
      <c r="M12" s="883">
        <v>200.3</v>
      </c>
      <c r="N12" s="1213">
        <v>4504.1428571428569</v>
      </c>
      <c r="O12" s="1213">
        <v>450.56385119047627</v>
      </c>
    </row>
    <row r="13" spans="1:15" ht="12.6" customHeight="1">
      <c r="A13" s="1873"/>
      <c r="B13" s="1876"/>
      <c r="C13" s="899" t="s">
        <v>812</v>
      </c>
      <c r="D13" s="886" t="s">
        <v>813</v>
      </c>
      <c r="E13" s="881">
        <v>439204</v>
      </c>
      <c r="F13" s="881">
        <v>42324</v>
      </c>
      <c r="G13" s="881">
        <v>36710</v>
      </c>
      <c r="H13" s="881">
        <v>8946.8957250000039</v>
      </c>
      <c r="I13" s="881">
        <v>862.18154499999991</v>
      </c>
      <c r="J13" s="881">
        <v>734.93400000000008</v>
      </c>
      <c r="K13" s="882" t="s">
        <v>803</v>
      </c>
      <c r="L13" s="883">
        <v>205.15</v>
      </c>
      <c r="M13" s="883">
        <v>200.45</v>
      </c>
      <c r="N13" s="1213">
        <v>2291.2380952380954</v>
      </c>
      <c r="O13" s="1213">
        <v>45.860751904761898</v>
      </c>
    </row>
    <row r="14" spans="1:15" ht="12.6" customHeight="1">
      <c r="A14" s="1873"/>
      <c r="B14" s="1876"/>
      <c r="C14" s="896" t="s">
        <v>814</v>
      </c>
      <c r="D14" s="886" t="s">
        <v>815</v>
      </c>
      <c r="E14" s="881">
        <v>1350384</v>
      </c>
      <c r="F14" s="881">
        <v>91468</v>
      </c>
      <c r="G14" s="881">
        <v>81808</v>
      </c>
      <c r="H14" s="881">
        <v>245046.74376249989</v>
      </c>
      <c r="I14" s="881">
        <v>16502.745725000001</v>
      </c>
      <c r="J14" s="881">
        <v>14721.94405</v>
      </c>
      <c r="K14" s="882" t="s">
        <v>803</v>
      </c>
      <c r="L14" s="883">
        <v>733.25</v>
      </c>
      <c r="M14" s="883">
        <v>727.15</v>
      </c>
      <c r="N14" s="1213">
        <v>5628.4285714285716</v>
      </c>
      <c r="O14" s="1213">
        <v>1011.570930904762</v>
      </c>
    </row>
    <row r="15" spans="1:15" ht="12.6" customHeight="1">
      <c r="A15" s="1873"/>
      <c r="B15" s="1876"/>
      <c r="C15" s="896" t="s">
        <v>816</v>
      </c>
      <c r="D15" s="886" t="s">
        <v>811</v>
      </c>
      <c r="E15" s="881">
        <v>140863</v>
      </c>
      <c r="F15" s="881">
        <v>11343</v>
      </c>
      <c r="G15" s="881">
        <v>11516</v>
      </c>
      <c r="H15" s="881">
        <v>12962.521050000003</v>
      </c>
      <c r="I15" s="881">
        <v>1033.6115500000001</v>
      </c>
      <c r="J15" s="881">
        <v>1030.0763999999999</v>
      </c>
      <c r="K15" s="882" t="s">
        <v>803</v>
      </c>
      <c r="L15" s="883">
        <v>183</v>
      </c>
      <c r="M15" s="883">
        <v>178.5</v>
      </c>
      <c r="N15" s="1213">
        <v>854.23809523809518</v>
      </c>
      <c r="O15" s="1213">
        <v>76.408583333333326</v>
      </c>
    </row>
    <row r="16" spans="1:15" ht="12.6" customHeight="1">
      <c r="A16" s="1873"/>
      <c r="B16" s="1876"/>
      <c r="C16" s="899" t="s">
        <v>817</v>
      </c>
      <c r="D16" s="886" t="s">
        <v>813</v>
      </c>
      <c r="E16" s="881">
        <v>102894</v>
      </c>
      <c r="F16" s="881">
        <v>9854</v>
      </c>
      <c r="G16" s="881">
        <v>10068</v>
      </c>
      <c r="H16" s="881">
        <v>1894.0711499999995</v>
      </c>
      <c r="I16" s="881">
        <v>179.72916000000001</v>
      </c>
      <c r="J16" s="881">
        <v>180.23005999999998</v>
      </c>
      <c r="K16" s="882" t="s">
        <v>803</v>
      </c>
      <c r="L16" s="883">
        <v>183.3</v>
      </c>
      <c r="M16" s="883">
        <v>178.8</v>
      </c>
      <c r="N16" s="1213">
        <v>650.23809523809518</v>
      </c>
      <c r="O16" s="1213">
        <v>11.625916190476193</v>
      </c>
    </row>
    <row r="17" spans="1:15" ht="12.6" customHeight="1">
      <c r="A17" s="1873"/>
      <c r="B17" s="1876"/>
      <c r="C17" s="896" t="s">
        <v>818</v>
      </c>
      <c r="D17" s="886" t="s">
        <v>819</v>
      </c>
      <c r="E17" s="881">
        <v>0</v>
      </c>
      <c r="F17" s="881">
        <v>0</v>
      </c>
      <c r="G17" s="881"/>
      <c r="H17" s="881">
        <v>0</v>
      </c>
      <c r="I17" s="881">
        <v>0</v>
      </c>
      <c r="J17" s="881">
        <v>0</v>
      </c>
      <c r="K17" s="882" t="s">
        <v>803</v>
      </c>
      <c r="L17" s="883">
        <v>1396.4</v>
      </c>
      <c r="M17" s="883">
        <v>1468.5</v>
      </c>
      <c r="N17" s="888"/>
      <c r="O17" s="888">
        <v>0</v>
      </c>
    </row>
    <row r="18" spans="1:15" ht="12.6" customHeight="1">
      <c r="A18" s="1873"/>
      <c r="B18" s="1876"/>
      <c r="C18" s="900" t="s">
        <v>1228</v>
      </c>
      <c r="D18" s="886" t="s">
        <v>811</v>
      </c>
      <c r="E18" s="881">
        <v>128</v>
      </c>
      <c r="F18" s="881">
        <v>111</v>
      </c>
      <c r="G18" s="881">
        <v>17</v>
      </c>
      <c r="H18" s="881">
        <v>2.9601600000000001</v>
      </c>
      <c r="I18" s="881">
        <v>2.5767399999999996</v>
      </c>
      <c r="J18" s="881">
        <v>0.38340000000000002</v>
      </c>
      <c r="K18" s="889" t="s">
        <v>928</v>
      </c>
      <c r="L18" s="890">
        <v>46020</v>
      </c>
      <c r="M18" s="883">
        <v>46450</v>
      </c>
      <c r="N18" s="888">
        <v>4.5714285714285712</v>
      </c>
      <c r="O18" s="888">
        <v>0.1041438095238095</v>
      </c>
    </row>
    <row r="19" spans="1:15" ht="12.6" customHeight="1">
      <c r="A19" s="1873"/>
      <c r="B19" s="1876"/>
      <c r="C19" s="896" t="s">
        <v>820</v>
      </c>
      <c r="D19" s="886" t="s">
        <v>811</v>
      </c>
      <c r="E19" s="881">
        <v>971432</v>
      </c>
      <c r="F19" s="881">
        <v>77157</v>
      </c>
      <c r="G19" s="881">
        <v>83627</v>
      </c>
      <c r="H19" s="881">
        <v>107901.71790000003</v>
      </c>
      <c r="I19" s="881">
        <v>8684.14185</v>
      </c>
      <c r="J19" s="881">
        <v>8911.2661999999982</v>
      </c>
      <c r="K19" s="882" t="s">
        <v>803</v>
      </c>
      <c r="L19" s="883">
        <v>225.2</v>
      </c>
      <c r="M19" s="883">
        <v>214.6</v>
      </c>
      <c r="N19" s="1213">
        <v>5798.3809523809523</v>
      </c>
      <c r="O19" s="1213">
        <v>617.5670059523809</v>
      </c>
    </row>
    <row r="20" spans="1:15" ht="12.6" customHeight="1">
      <c r="A20" s="1873"/>
      <c r="B20" s="1876"/>
      <c r="C20" s="899" t="s">
        <v>821</v>
      </c>
      <c r="D20" s="886" t="s">
        <v>813</v>
      </c>
      <c r="E20" s="881">
        <v>1141676</v>
      </c>
      <c r="F20" s="881">
        <v>81658</v>
      </c>
      <c r="G20" s="881">
        <v>98962</v>
      </c>
      <c r="H20" s="881">
        <v>25310.435449999986</v>
      </c>
      <c r="I20" s="881">
        <v>1840.148375</v>
      </c>
      <c r="J20" s="881">
        <v>2110.7593200000001</v>
      </c>
      <c r="K20" s="882" t="s">
        <v>803</v>
      </c>
      <c r="L20" s="883">
        <v>225.35</v>
      </c>
      <c r="M20" s="883">
        <v>214.55</v>
      </c>
      <c r="N20" s="883">
        <v>5447.0952380952385</v>
      </c>
      <c r="O20" s="883">
        <v>116.02555738095238</v>
      </c>
    </row>
    <row r="21" spans="1:15" ht="25.5">
      <c r="A21" s="1873"/>
      <c r="B21" s="1877"/>
      <c r="C21" s="897" t="s">
        <v>822</v>
      </c>
      <c r="D21" s="891"/>
      <c r="E21" s="885">
        <v>4636035</v>
      </c>
      <c r="F21" s="885">
        <v>365225</v>
      </c>
      <c r="G21" s="885">
        <v>366703</v>
      </c>
      <c r="H21" s="885">
        <v>451846.43999749987</v>
      </c>
      <c r="I21" s="885">
        <v>34309.61002</v>
      </c>
      <c r="J21" s="885">
        <v>32086.246479999998</v>
      </c>
      <c r="K21" s="892"/>
      <c r="L21" s="893"/>
      <c r="M21" s="893"/>
      <c r="N21" s="1214"/>
      <c r="O21" s="1214"/>
    </row>
    <row r="22" spans="1:15" ht="12.6" customHeight="1">
      <c r="A22" s="1873"/>
      <c r="B22" s="1875" t="s">
        <v>823</v>
      </c>
      <c r="C22" s="896" t="s">
        <v>824</v>
      </c>
      <c r="D22" s="880" t="s">
        <v>825</v>
      </c>
      <c r="E22" s="901" t="s">
        <v>266</v>
      </c>
      <c r="F22" s="888" t="s">
        <v>266</v>
      </c>
      <c r="G22" s="888" t="s">
        <v>266</v>
      </c>
      <c r="H22" s="888" t="s">
        <v>266</v>
      </c>
      <c r="I22" s="888" t="s">
        <v>266</v>
      </c>
      <c r="J22" s="888" t="s">
        <v>266</v>
      </c>
      <c r="K22" s="882" t="s">
        <v>826</v>
      </c>
      <c r="L22" s="890" t="s">
        <v>253</v>
      </c>
      <c r="M22" s="890" t="s">
        <v>253</v>
      </c>
      <c r="N22" s="888">
        <v>0</v>
      </c>
      <c r="O22" s="888">
        <v>0</v>
      </c>
    </row>
    <row r="23" spans="1:15" ht="12.6" customHeight="1">
      <c r="A23" s="1873"/>
      <c r="B23" s="1876"/>
      <c r="C23" s="895" t="s">
        <v>827</v>
      </c>
      <c r="D23" s="902" t="s">
        <v>828</v>
      </c>
      <c r="E23" s="901">
        <v>9501</v>
      </c>
      <c r="F23" s="888">
        <v>934</v>
      </c>
      <c r="G23" s="888">
        <v>1539</v>
      </c>
      <c r="H23" s="888">
        <v>2713.6115519999985</v>
      </c>
      <c r="I23" s="888">
        <v>253.79441600000007</v>
      </c>
      <c r="J23" s="888">
        <v>450.67977599999995</v>
      </c>
      <c r="K23" s="903" t="s">
        <v>829</v>
      </c>
      <c r="L23" s="883">
        <v>57020</v>
      </c>
      <c r="M23" s="883">
        <v>61940</v>
      </c>
      <c r="N23" s="1215">
        <v>460.28571428571428</v>
      </c>
      <c r="O23" s="1215">
        <v>132.5698925714286</v>
      </c>
    </row>
    <row r="24" spans="1:15" ht="12.6" customHeight="1">
      <c r="A24" s="1873"/>
      <c r="B24" s="1876"/>
      <c r="C24" s="896" t="s">
        <v>830</v>
      </c>
      <c r="D24" s="880" t="s">
        <v>831</v>
      </c>
      <c r="E24" s="904" t="s">
        <v>266</v>
      </c>
      <c r="F24" s="904" t="s">
        <v>266</v>
      </c>
      <c r="G24" s="904" t="s">
        <v>266</v>
      </c>
      <c r="H24" s="904" t="s">
        <v>266</v>
      </c>
      <c r="I24" s="904" t="s">
        <v>266</v>
      </c>
      <c r="J24" s="904" t="s">
        <v>266</v>
      </c>
      <c r="K24" s="882" t="s">
        <v>832</v>
      </c>
      <c r="L24" s="890" t="s">
        <v>253</v>
      </c>
      <c r="M24" s="890" t="s">
        <v>253</v>
      </c>
      <c r="N24" s="1213">
        <v>3.2464545454545454E-2</v>
      </c>
      <c r="O24" s="1213">
        <v>3.2464545454545454E-2</v>
      </c>
    </row>
    <row r="25" spans="1:15" ht="12.6" customHeight="1">
      <c r="A25" s="1873"/>
      <c r="B25" s="1876"/>
      <c r="C25" s="905" t="s">
        <v>833</v>
      </c>
      <c r="D25" s="880" t="s">
        <v>834</v>
      </c>
      <c r="E25" s="888">
        <v>67296</v>
      </c>
      <c r="F25" s="888">
        <v>3501</v>
      </c>
      <c r="G25" s="888">
        <v>3271</v>
      </c>
      <c r="H25" s="888">
        <v>2277.7539084000018</v>
      </c>
      <c r="I25" s="888">
        <v>116.246274</v>
      </c>
      <c r="J25" s="888">
        <v>107.26405559999999</v>
      </c>
      <c r="K25" s="882" t="s">
        <v>803</v>
      </c>
      <c r="L25" s="883">
        <v>929</v>
      </c>
      <c r="M25" s="883">
        <v>921.5</v>
      </c>
      <c r="N25" s="1213">
        <v>860.19047619047615</v>
      </c>
      <c r="O25" s="1213">
        <v>28.242650000000005</v>
      </c>
    </row>
    <row r="26" spans="1:15" ht="12.6" customHeight="1">
      <c r="A26" s="1873"/>
      <c r="B26" s="1876"/>
      <c r="C26" s="896" t="s">
        <v>835</v>
      </c>
      <c r="D26" s="880" t="s">
        <v>836</v>
      </c>
      <c r="E26" s="888">
        <v>40</v>
      </c>
      <c r="F26" s="904">
        <v>1</v>
      </c>
      <c r="G26" s="904">
        <v>2</v>
      </c>
      <c r="H26" s="888">
        <v>1.2565799999999996</v>
      </c>
      <c r="I26" s="904">
        <v>3.0619999999999998E-2</v>
      </c>
      <c r="J26" s="904">
        <v>6.368E-2</v>
      </c>
      <c r="K26" s="882" t="s">
        <v>837</v>
      </c>
      <c r="L26" s="883">
        <v>1531</v>
      </c>
      <c r="M26" s="883">
        <v>1592</v>
      </c>
      <c r="N26" s="888">
        <v>1</v>
      </c>
      <c r="O26" s="888">
        <v>3.067809523809523E-2</v>
      </c>
    </row>
    <row r="27" spans="1:15" ht="12.6" customHeight="1">
      <c r="A27" s="1873"/>
      <c r="B27" s="1876"/>
      <c r="C27" s="896" t="s">
        <v>838</v>
      </c>
      <c r="D27" s="880" t="s">
        <v>813</v>
      </c>
      <c r="E27" s="888" t="s">
        <v>266</v>
      </c>
      <c r="F27" s="904" t="s">
        <v>266</v>
      </c>
      <c r="G27" s="904" t="s">
        <v>266</v>
      </c>
      <c r="H27" s="888" t="s">
        <v>266</v>
      </c>
      <c r="I27" s="904" t="s">
        <v>266</v>
      </c>
      <c r="J27" s="904" t="s">
        <v>266</v>
      </c>
      <c r="K27" s="882" t="s">
        <v>839</v>
      </c>
      <c r="L27" s="890" t="s">
        <v>253</v>
      </c>
      <c r="M27" s="890" t="s">
        <v>253</v>
      </c>
      <c r="N27" s="888">
        <v>0</v>
      </c>
      <c r="O27" s="888">
        <v>0</v>
      </c>
    </row>
    <row r="28" spans="1:15" ht="15" customHeight="1">
      <c r="A28" s="1873"/>
      <c r="B28" s="1877"/>
      <c r="C28" s="898" t="s">
        <v>840</v>
      </c>
      <c r="D28" s="891"/>
      <c r="E28" s="885">
        <v>76837</v>
      </c>
      <c r="F28" s="885">
        <v>4436</v>
      </c>
      <c r="G28" s="885">
        <v>4812</v>
      </c>
      <c r="H28" s="885">
        <v>4992.6220404000005</v>
      </c>
      <c r="I28" s="885">
        <v>370.07131000000004</v>
      </c>
      <c r="J28" s="885">
        <v>558.00751159999993</v>
      </c>
      <c r="K28" s="892"/>
      <c r="L28" s="893"/>
      <c r="M28" s="893"/>
      <c r="N28" s="1214"/>
      <c r="O28" s="1214"/>
    </row>
    <row r="29" spans="1:15" ht="12.6" customHeight="1">
      <c r="A29" s="1873"/>
      <c r="B29" s="1875" t="s">
        <v>729</v>
      </c>
      <c r="C29" s="895" t="s">
        <v>841</v>
      </c>
      <c r="D29" s="886" t="s">
        <v>842</v>
      </c>
      <c r="E29" s="881">
        <v>7340118</v>
      </c>
      <c r="F29" s="881">
        <v>638313</v>
      </c>
      <c r="G29" s="881">
        <v>458945</v>
      </c>
      <c r="H29" s="881">
        <v>466040.74482000037</v>
      </c>
      <c r="I29" s="881">
        <v>38926.252780000003</v>
      </c>
      <c r="J29" s="881">
        <v>29015.476479999998</v>
      </c>
      <c r="K29" s="882" t="s">
        <v>843</v>
      </c>
      <c r="L29" s="883">
        <v>6313</v>
      </c>
      <c r="M29" s="883">
        <v>6513</v>
      </c>
      <c r="N29" s="1213">
        <v>8737</v>
      </c>
      <c r="O29" s="1213">
        <v>552.43948523809513</v>
      </c>
    </row>
    <row r="30" spans="1:15" ht="12.6" customHeight="1">
      <c r="A30" s="1873"/>
      <c r="B30" s="1876"/>
      <c r="C30" s="895" t="s">
        <v>844</v>
      </c>
      <c r="D30" s="906" t="s">
        <v>845</v>
      </c>
      <c r="E30" s="881">
        <v>7874179</v>
      </c>
      <c r="F30" s="881">
        <v>842875</v>
      </c>
      <c r="G30" s="881">
        <v>546783</v>
      </c>
      <c r="H30" s="881">
        <v>50009.588323000004</v>
      </c>
      <c r="I30" s="881">
        <v>5155.871486</v>
      </c>
      <c r="J30" s="881">
        <v>3462.405444</v>
      </c>
      <c r="K30" s="882" t="s">
        <v>843</v>
      </c>
      <c r="L30" s="883">
        <v>6318</v>
      </c>
      <c r="M30" s="883">
        <v>6516</v>
      </c>
      <c r="N30" s="1213">
        <v>11364.380952380952</v>
      </c>
      <c r="O30" s="1213">
        <v>71.953261190476198</v>
      </c>
    </row>
    <row r="31" spans="1:15" ht="12.6" customHeight="1">
      <c r="A31" s="1873"/>
      <c r="B31" s="1876"/>
      <c r="C31" s="896" t="s">
        <v>846</v>
      </c>
      <c r="D31" s="886" t="s">
        <v>847</v>
      </c>
      <c r="E31" s="881">
        <v>27879269</v>
      </c>
      <c r="F31" s="881">
        <v>2698679</v>
      </c>
      <c r="G31" s="881">
        <v>2233425</v>
      </c>
      <c r="H31" s="881">
        <v>748770.91292500007</v>
      </c>
      <c r="I31" s="881">
        <v>75643.795612500006</v>
      </c>
      <c r="J31" s="881">
        <v>42032.377012500001</v>
      </c>
      <c r="K31" s="882" t="s">
        <v>848</v>
      </c>
      <c r="L31" s="883">
        <v>177.2</v>
      </c>
      <c r="M31" s="883">
        <v>157.1</v>
      </c>
      <c r="N31" s="1213">
        <v>86991.571428571435</v>
      </c>
      <c r="O31" s="1213">
        <v>1640.8070612380952</v>
      </c>
    </row>
    <row r="32" spans="1:15" ht="12.6" customHeight="1">
      <c r="A32" s="1873"/>
      <c r="B32" s="1876"/>
      <c r="C32" s="895" t="s">
        <v>849</v>
      </c>
      <c r="D32" s="906" t="s">
        <v>850</v>
      </c>
      <c r="E32" s="881">
        <v>8872030</v>
      </c>
      <c r="F32" s="881">
        <v>1346191</v>
      </c>
      <c r="G32" s="881">
        <v>974803</v>
      </c>
      <c r="H32" s="881">
        <v>48439.23724749995</v>
      </c>
      <c r="I32" s="881">
        <v>7498.261555000001</v>
      </c>
      <c r="J32" s="881">
        <v>3705.6311575</v>
      </c>
      <c r="K32" s="882" t="s">
        <v>848</v>
      </c>
      <c r="L32" s="883">
        <v>177.4</v>
      </c>
      <c r="M32" s="883">
        <v>157.19999999999999</v>
      </c>
      <c r="N32" s="1213">
        <v>54367.428571428572</v>
      </c>
      <c r="O32" s="1213">
        <v>206.349497047619</v>
      </c>
    </row>
    <row r="33" spans="1:15" ht="15" customHeight="1">
      <c r="A33" s="1873"/>
      <c r="B33" s="1877"/>
      <c r="C33" s="898" t="s">
        <v>851</v>
      </c>
      <c r="D33" s="891"/>
      <c r="E33" s="885">
        <v>51965596</v>
      </c>
      <c r="F33" s="885">
        <v>5526058</v>
      </c>
      <c r="G33" s="885">
        <v>4213956</v>
      </c>
      <c r="H33" s="885">
        <v>1313260.4833155002</v>
      </c>
      <c r="I33" s="885">
        <v>127224.18143350001</v>
      </c>
      <c r="J33" s="885">
        <v>78215.890094000002</v>
      </c>
      <c r="K33" s="892"/>
      <c r="L33" s="893"/>
      <c r="M33" s="893"/>
      <c r="N33" s="1214"/>
      <c r="O33" s="1214"/>
    </row>
    <row r="34" spans="1:15" ht="25.5">
      <c r="A34" s="1873"/>
      <c r="B34" s="1875" t="s">
        <v>852</v>
      </c>
      <c r="C34" s="905" t="s">
        <v>853</v>
      </c>
      <c r="D34" s="907">
        <v>50</v>
      </c>
      <c r="E34" s="887">
        <v>96050</v>
      </c>
      <c r="F34" s="881">
        <v>4449</v>
      </c>
      <c r="G34" s="881">
        <v>3267</v>
      </c>
      <c r="H34" s="881">
        <v>7722.7384749999992</v>
      </c>
      <c r="I34" s="881">
        <v>359.45486000000005</v>
      </c>
      <c r="J34" s="881">
        <v>261.31211499999995</v>
      </c>
      <c r="K34" s="882" t="s">
        <v>854</v>
      </c>
      <c r="L34" s="883">
        <v>16199</v>
      </c>
      <c r="M34" s="883">
        <v>16003</v>
      </c>
      <c r="N34" s="1213">
        <v>316.71428571428572</v>
      </c>
      <c r="O34" s="1213">
        <v>25.313368571428573</v>
      </c>
    </row>
    <row r="35" spans="1:15" ht="25.5">
      <c r="A35" s="1873"/>
      <c r="B35" s="1876"/>
      <c r="C35" s="905" t="s">
        <v>731</v>
      </c>
      <c r="D35" s="907">
        <v>125</v>
      </c>
      <c r="E35" s="881">
        <v>0</v>
      </c>
      <c r="F35" s="881">
        <v>0</v>
      </c>
      <c r="G35" s="881"/>
      <c r="H35" s="881">
        <v>0</v>
      </c>
      <c r="I35" s="881">
        <v>0</v>
      </c>
      <c r="J35" s="881">
        <v>0</v>
      </c>
      <c r="K35" s="882" t="s">
        <v>854</v>
      </c>
      <c r="L35" s="890"/>
      <c r="M35" s="890"/>
      <c r="N35" s="1215"/>
      <c r="O35" s="1215">
        <v>0</v>
      </c>
    </row>
    <row r="36" spans="1:15" ht="25.5" customHeight="1">
      <c r="A36" s="1873"/>
      <c r="B36" s="1876"/>
      <c r="C36" s="905" t="s">
        <v>732</v>
      </c>
      <c r="D36" s="907">
        <v>50</v>
      </c>
      <c r="E36" s="881">
        <v>0</v>
      </c>
      <c r="F36" s="881">
        <v>0</v>
      </c>
      <c r="G36" s="881"/>
      <c r="H36" s="881">
        <v>0</v>
      </c>
      <c r="I36" s="881">
        <v>0</v>
      </c>
      <c r="J36" s="881">
        <v>0</v>
      </c>
      <c r="K36" s="882" t="s">
        <v>854</v>
      </c>
      <c r="L36" s="883">
        <v>15535</v>
      </c>
      <c r="M36" s="883">
        <v>15048</v>
      </c>
      <c r="N36" s="1215"/>
      <c r="O36" s="1215">
        <v>0</v>
      </c>
    </row>
    <row r="37" spans="1:15" ht="29.25" customHeight="1">
      <c r="A37" s="1873"/>
      <c r="B37" s="1877"/>
      <c r="C37" s="897" t="s">
        <v>855</v>
      </c>
      <c r="D37" s="892"/>
      <c r="E37" s="885">
        <v>96050</v>
      </c>
      <c r="F37" s="885">
        <v>4449</v>
      </c>
      <c r="G37" s="885">
        <v>3267</v>
      </c>
      <c r="H37" s="885">
        <v>7722.7384749999992</v>
      </c>
      <c r="I37" s="885">
        <v>359.45486000000005</v>
      </c>
      <c r="J37" s="885">
        <v>261.31211499999995</v>
      </c>
      <c r="K37" s="892"/>
      <c r="L37" s="893"/>
      <c r="M37" s="893"/>
      <c r="N37" s="1214"/>
      <c r="O37" s="1214"/>
    </row>
    <row r="38" spans="1:15" ht="50.25" customHeight="1">
      <c r="A38" s="1874"/>
      <c r="B38" s="908" t="s">
        <v>856</v>
      </c>
      <c r="C38" s="909" t="s">
        <v>856</v>
      </c>
      <c r="D38" s="910"/>
      <c r="E38" s="911">
        <v>126511133</v>
      </c>
      <c r="F38" s="911">
        <v>11375325</v>
      </c>
      <c r="G38" s="911">
        <v>10117587</v>
      </c>
      <c r="H38" s="911">
        <v>4639239.9823640985</v>
      </c>
      <c r="I38" s="911">
        <v>412820.73014840006</v>
      </c>
      <c r="J38" s="911">
        <v>345028.09267399996</v>
      </c>
      <c r="K38" s="912"/>
      <c r="L38" s="913"/>
      <c r="M38" s="913"/>
      <c r="N38" s="1216"/>
      <c r="O38" s="1216"/>
    </row>
    <row r="39" spans="1:15" ht="12.6" customHeight="1">
      <c r="A39" s="1875" t="s">
        <v>857</v>
      </c>
      <c r="B39" s="1872" t="s">
        <v>727</v>
      </c>
      <c r="C39" s="896" t="s">
        <v>790</v>
      </c>
      <c r="D39" s="880" t="s">
        <v>791</v>
      </c>
      <c r="E39" s="914">
        <v>1861751</v>
      </c>
      <c r="F39" s="915">
        <v>275979</v>
      </c>
      <c r="G39" s="915">
        <v>106783</v>
      </c>
      <c r="H39" s="915">
        <v>1129891.4435200007</v>
      </c>
      <c r="I39" s="915">
        <v>172761.10510500002</v>
      </c>
      <c r="J39" s="915">
        <v>66910.460460000002</v>
      </c>
      <c r="K39" s="882" t="s">
        <v>792</v>
      </c>
      <c r="L39" s="916" t="s">
        <v>253</v>
      </c>
      <c r="M39" s="916" t="s">
        <v>253</v>
      </c>
      <c r="N39" s="1213">
        <v>4421.333333333333</v>
      </c>
      <c r="O39" s="1213">
        <v>2772.182525238095</v>
      </c>
    </row>
    <row r="40" spans="1:15" ht="12.6" customHeight="1">
      <c r="A40" s="1876"/>
      <c r="B40" s="1873"/>
      <c r="C40" s="896" t="s">
        <v>793</v>
      </c>
      <c r="D40" s="880" t="s">
        <v>794</v>
      </c>
      <c r="E40" s="915">
        <v>2427515</v>
      </c>
      <c r="F40" s="915">
        <v>252287</v>
      </c>
      <c r="G40" s="915">
        <v>248988</v>
      </c>
      <c r="H40" s="915">
        <v>147750.87794649988</v>
      </c>
      <c r="I40" s="915">
        <v>15805.612168000001</v>
      </c>
      <c r="J40" s="915">
        <v>15559.201402499997</v>
      </c>
      <c r="K40" s="882" t="s">
        <v>792</v>
      </c>
      <c r="L40" s="916" t="s">
        <v>253</v>
      </c>
      <c r="M40" s="916" t="s">
        <v>253</v>
      </c>
      <c r="N40" s="1213">
        <v>7242.0476190476193</v>
      </c>
      <c r="O40" s="1213">
        <v>452.98660609523802</v>
      </c>
    </row>
    <row r="41" spans="1:15" ht="12.6" customHeight="1">
      <c r="A41" s="1876"/>
      <c r="B41" s="1873"/>
      <c r="C41" s="896" t="s">
        <v>858</v>
      </c>
      <c r="D41" s="880" t="s">
        <v>802</v>
      </c>
      <c r="E41" s="915">
        <v>2805092</v>
      </c>
      <c r="F41" s="915">
        <v>171615</v>
      </c>
      <c r="G41" s="915">
        <v>609068</v>
      </c>
      <c r="H41" s="915">
        <v>616100.45826000022</v>
      </c>
      <c r="I41" s="915">
        <v>38337.341595500002</v>
      </c>
      <c r="J41" s="915">
        <v>131183.16807749998</v>
      </c>
      <c r="K41" s="882" t="s">
        <v>859</v>
      </c>
      <c r="L41" s="916" t="s">
        <v>253</v>
      </c>
      <c r="M41" s="916" t="s">
        <v>253</v>
      </c>
      <c r="N41" s="1213">
        <v>14489.904761904761</v>
      </c>
      <c r="O41" s="1213">
        <v>3216.1230307619048</v>
      </c>
    </row>
    <row r="42" spans="1:15" ht="12.6" customHeight="1">
      <c r="A42" s="1876"/>
      <c r="B42" s="1873"/>
      <c r="C42" s="896" t="s">
        <v>804</v>
      </c>
      <c r="D42" s="880" t="s">
        <v>805</v>
      </c>
      <c r="E42" s="915">
        <v>2648706</v>
      </c>
      <c r="F42" s="915">
        <v>184883</v>
      </c>
      <c r="G42" s="915">
        <v>395254</v>
      </c>
      <c r="H42" s="915">
        <v>97526.127614800003</v>
      </c>
      <c r="I42" s="915">
        <v>6873.4700357500005</v>
      </c>
      <c r="J42" s="915">
        <v>14278.581590500004</v>
      </c>
      <c r="K42" s="882" t="s">
        <v>859</v>
      </c>
      <c r="L42" s="916" t="s">
        <v>253</v>
      </c>
      <c r="M42" s="916" t="s">
        <v>253</v>
      </c>
      <c r="N42" s="1213">
        <v>15785.047619047618</v>
      </c>
      <c r="O42" s="1213">
        <v>585.10831480952379</v>
      </c>
    </row>
    <row r="43" spans="1:15" ht="27.75" customHeight="1">
      <c r="A43" s="1876"/>
      <c r="B43" s="1874"/>
      <c r="C43" s="897" t="s">
        <v>808</v>
      </c>
      <c r="D43" s="891"/>
      <c r="E43" s="885">
        <v>9743064</v>
      </c>
      <c r="F43" s="885">
        <v>884764</v>
      </c>
      <c r="G43" s="885">
        <v>1360093</v>
      </c>
      <c r="H43" s="885">
        <v>1991268.907341301</v>
      </c>
      <c r="I43" s="885">
        <v>233777.52890425004</v>
      </c>
      <c r="J43" s="885">
        <v>227931.41153049996</v>
      </c>
      <c r="K43" s="892"/>
      <c r="L43" s="893"/>
      <c r="M43" s="893"/>
      <c r="N43" s="1214"/>
      <c r="O43" s="1214"/>
    </row>
    <row r="44" spans="1:15" ht="12.6" customHeight="1">
      <c r="A44" s="1876"/>
      <c r="B44" s="1875" t="s">
        <v>809</v>
      </c>
      <c r="C44" s="917" t="s">
        <v>814</v>
      </c>
      <c r="D44" s="886" t="s">
        <v>815</v>
      </c>
      <c r="E44" s="881">
        <v>21708</v>
      </c>
      <c r="F44" s="881">
        <v>2662</v>
      </c>
      <c r="G44" s="881">
        <v>1233</v>
      </c>
      <c r="H44" s="881">
        <v>3949.1719700000008</v>
      </c>
      <c r="I44" s="881">
        <v>487.68957999999986</v>
      </c>
      <c r="J44" s="881">
        <v>223.67577249999999</v>
      </c>
      <c r="K44" s="882" t="s">
        <v>859</v>
      </c>
      <c r="L44" s="916" t="s">
        <v>253</v>
      </c>
      <c r="M44" s="916" t="s">
        <v>253</v>
      </c>
      <c r="N44" s="1213">
        <v>96.38095238095238</v>
      </c>
      <c r="O44" s="1213">
        <v>17.52316585714286</v>
      </c>
    </row>
    <row r="45" spans="1:15" ht="12.6" customHeight="1">
      <c r="A45" s="1876"/>
      <c r="B45" s="1876"/>
      <c r="C45" s="896" t="s">
        <v>818</v>
      </c>
      <c r="D45" s="886" t="s">
        <v>819</v>
      </c>
      <c r="E45" s="904">
        <v>0</v>
      </c>
      <c r="F45" s="904">
        <v>0</v>
      </c>
      <c r="G45" s="904">
        <v>0</v>
      </c>
      <c r="H45" s="904">
        <v>0</v>
      </c>
      <c r="I45" s="904">
        <v>0</v>
      </c>
      <c r="J45" s="904">
        <v>0</v>
      </c>
      <c r="K45" s="882" t="s">
        <v>859</v>
      </c>
      <c r="L45" s="916" t="s">
        <v>253</v>
      </c>
      <c r="M45" s="916" t="s">
        <v>253</v>
      </c>
      <c r="N45" s="1215"/>
      <c r="O45" s="1215">
        <v>0</v>
      </c>
    </row>
    <row r="46" spans="1:15" ht="12.6" customHeight="1">
      <c r="A46" s="1876"/>
      <c r="B46" s="1876"/>
      <c r="C46" s="917" t="s">
        <v>820</v>
      </c>
      <c r="D46" s="886" t="s">
        <v>811</v>
      </c>
      <c r="E46" s="881">
        <v>884</v>
      </c>
      <c r="F46" s="881">
        <v>56</v>
      </c>
      <c r="G46" s="881">
        <v>111</v>
      </c>
      <c r="H46" s="881">
        <v>99.105220000000003</v>
      </c>
      <c r="I46" s="881">
        <v>6.4416600000000006</v>
      </c>
      <c r="J46" s="881">
        <v>12.065420000000001</v>
      </c>
      <c r="K46" s="882" t="s">
        <v>859</v>
      </c>
      <c r="L46" s="916" t="s">
        <v>253</v>
      </c>
      <c r="M46" s="916" t="s">
        <v>253</v>
      </c>
      <c r="N46" s="1213">
        <v>9.0476190476190474</v>
      </c>
      <c r="O46" s="1213">
        <v>0.98514619047619045</v>
      </c>
    </row>
    <row r="47" spans="1:15" ht="27" customHeight="1">
      <c r="A47" s="1876"/>
      <c r="B47" s="1877"/>
      <c r="C47" s="897" t="s">
        <v>860</v>
      </c>
      <c r="D47" s="891"/>
      <c r="E47" s="885">
        <v>22592</v>
      </c>
      <c r="F47" s="885">
        <v>2718</v>
      </c>
      <c r="G47" s="885">
        <v>1344</v>
      </c>
      <c r="H47" s="885">
        <v>4048.2771900000007</v>
      </c>
      <c r="I47" s="885">
        <v>494.13123999999988</v>
      </c>
      <c r="J47" s="885">
        <v>235.74119249999998</v>
      </c>
      <c r="K47" s="892"/>
      <c r="L47" s="893"/>
      <c r="M47" s="893"/>
      <c r="N47" s="1214"/>
      <c r="O47" s="1214"/>
    </row>
    <row r="48" spans="1:15" ht="12.6" customHeight="1">
      <c r="A48" s="1876"/>
      <c r="B48" s="1875" t="s">
        <v>729</v>
      </c>
      <c r="C48" s="917" t="s">
        <v>841</v>
      </c>
      <c r="D48" s="886" t="s">
        <v>842</v>
      </c>
      <c r="E48" s="915">
        <v>240543136</v>
      </c>
      <c r="F48" s="915">
        <v>31829553</v>
      </c>
      <c r="G48" s="915">
        <v>27582119</v>
      </c>
      <c r="H48" s="915">
        <v>15709370.165033</v>
      </c>
      <c r="I48" s="915">
        <v>1976299.44695</v>
      </c>
      <c r="J48" s="915">
        <v>1775497.086873</v>
      </c>
      <c r="K48" s="882" t="s">
        <v>843</v>
      </c>
      <c r="L48" s="916" t="s">
        <v>253</v>
      </c>
      <c r="M48" s="916" t="s">
        <v>253</v>
      </c>
      <c r="N48" s="1217">
        <v>100183.80952380953</v>
      </c>
      <c r="O48" s="1217">
        <v>6417.6423512380943</v>
      </c>
    </row>
    <row r="49" spans="1:18" ht="12.6" customHeight="1">
      <c r="A49" s="1876"/>
      <c r="B49" s="1876"/>
      <c r="C49" s="896" t="s">
        <v>846</v>
      </c>
      <c r="D49" s="886" t="s">
        <v>847</v>
      </c>
      <c r="E49" s="915">
        <v>93497269</v>
      </c>
      <c r="F49" s="915">
        <v>13341814</v>
      </c>
      <c r="G49" s="915">
        <v>10489623</v>
      </c>
      <c r="H49" s="915">
        <v>2627214.0727767511</v>
      </c>
      <c r="I49" s="915">
        <v>404574.18399375002</v>
      </c>
      <c r="J49" s="915">
        <v>206502.25502490002</v>
      </c>
      <c r="K49" s="882" t="s">
        <v>848</v>
      </c>
      <c r="L49" s="916" t="s">
        <v>253</v>
      </c>
      <c r="M49" s="916" t="s">
        <v>253</v>
      </c>
      <c r="N49" s="1217">
        <v>181355.76190476189</v>
      </c>
      <c r="O49" s="1217">
        <v>4205.2587655714287</v>
      </c>
    </row>
    <row r="50" spans="1:18" s="369" customFormat="1" ht="25.5">
      <c r="A50" s="1876"/>
      <c r="B50" s="1877"/>
      <c r="C50" s="897" t="s">
        <v>861</v>
      </c>
      <c r="D50" s="891"/>
      <c r="E50" s="885">
        <v>334040405</v>
      </c>
      <c r="F50" s="885">
        <v>45171367</v>
      </c>
      <c r="G50" s="885">
        <v>38071742</v>
      </c>
      <c r="H50" s="885">
        <v>18336584.237809751</v>
      </c>
      <c r="I50" s="885">
        <v>2380873.63094375</v>
      </c>
      <c r="J50" s="885">
        <v>1981999.3418979</v>
      </c>
      <c r="K50" s="892"/>
      <c r="L50" s="918"/>
      <c r="M50" s="918"/>
      <c r="N50" s="918"/>
      <c r="O50" s="918"/>
      <c r="P50" s="367"/>
      <c r="Q50" s="367"/>
      <c r="R50" s="367"/>
    </row>
    <row r="51" spans="1:18" ht="53.25" customHeight="1">
      <c r="A51" s="1877"/>
      <c r="B51" s="909" t="s">
        <v>862</v>
      </c>
      <c r="C51" s="909" t="s">
        <v>862</v>
      </c>
      <c r="D51" s="919"/>
      <c r="E51" s="911">
        <v>343806061</v>
      </c>
      <c r="F51" s="911">
        <v>46058849</v>
      </c>
      <c r="G51" s="911">
        <v>39433179</v>
      </c>
      <c r="H51" s="911">
        <v>20331901.422341052</v>
      </c>
      <c r="I51" s="911">
        <v>2615145.2910879999</v>
      </c>
      <c r="J51" s="911">
        <v>2210166.4946209001</v>
      </c>
      <c r="K51" s="912"/>
      <c r="L51" s="920"/>
      <c r="M51" s="920"/>
      <c r="N51" s="920"/>
      <c r="O51" s="920"/>
    </row>
    <row r="52" spans="1:18" s="373" customFormat="1">
      <c r="A52" s="370" t="s">
        <v>1307</v>
      </c>
      <c r="B52" s="370"/>
      <c r="C52" s="371"/>
      <c r="D52" s="372"/>
      <c r="E52" s="371"/>
      <c r="F52" s="371"/>
      <c r="G52" s="371"/>
      <c r="H52" s="371"/>
      <c r="I52" s="371"/>
      <c r="J52" s="371"/>
      <c r="K52" s="371"/>
      <c r="L52" s="371"/>
      <c r="M52" s="371"/>
      <c r="N52" s="371"/>
      <c r="O52" s="371"/>
      <c r="P52" s="367"/>
      <c r="Q52" s="367"/>
      <c r="R52" s="367"/>
    </row>
    <row r="53" spans="1:18" s="373" customFormat="1">
      <c r="A53" s="374" t="s">
        <v>565</v>
      </c>
      <c r="B53" s="375"/>
      <c r="C53" s="375"/>
      <c r="D53" s="376"/>
      <c r="E53" s="375"/>
      <c r="F53" s="375"/>
      <c r="G53" s="375"/>
      <c r="H53" s="375"/>
      <c r="I53" s="375"/>
      <c r="J53" s="375"/>
      <c r="K53" s="375"/>
      <c r="L53" s="375"/>
      <c r="M53" s="375"/>
      <c r="N53" s="375"/>
      <c r="O53" s="375"/>
      <c r="P53" s="367"/>
      <c r="Q53" s="367"/>
      <c r="R53" s="367"/>
    </row>
    <row r="54" spans="1:18" s="373" customFormat="1">
      <c r="A54" s="375" t="s">
        <v>863</v>
      </c>
      <c r="B54" s="375"/>
      <c r="C54" s="375"/>
      <c r="D54" s="376"/>
      <c r="E54" s="375"/>
      <c r="F54" s="375"/>
      <c r="G54" s="375"/>
      <c r="H54" s="375"/>
      <c r="I54" s="375"/>
      <c r="J54" s="311"/>
      <c r="K54" s="375"/>
      <c r="L54" s="375"/>
      <c r="M54" s="375"/>
      <c r="N54" s="375"/>
      <c r="O54" s="375"/>
      <c r="P54" s="367"/>
      <c r="Q54" s="367"/>
      <c r="R54" s="367"/>
    </row>
    <row r="55" spans="1:18" s="373" customFormat="1">
      <c r="A55" s="375" t="s">
        <v>864</v>
      </c>
      <c r="B55" s="375"/>
      <c r="C55" s="375"/>
      <c r="D55" s="376"/>
      <c r="E55" s="375"/>
      <c r="F55" s="375"/>
      <c r="G55" s="375"/>
      <c r="H55" s="375"/>
      <c r="I55" s="375"/>
      <c r="J55" s="375"/>
      <c r="K55" s="375"/>
      <c r="L55" s="375"/>
      <c r="M55" s="375"/>
      <c r="N55" s="375"/>
      <c r="O55" s="375"/>
      <c r="P55" s="367"/>
      <c r="Q55" s="367"/>
      <c r="R55" s="367"/>
    </row>
    <row r="56" spans="1:18" s="373" customFormat="1">
      <c r="A56" s="375" t="s">
        <v>865</v>
      </c>
      <c r="B56" s="375"/>
      <c r="C56" s="375"/>
      <c r="D56" s="376"/>
      <c r="E56" s="375"/>
      <c r="F56" s="375"/>
      <c r="G56" s="375"/>
      <c r="H56" s="375"/>
      <c r="I56" s="375"/>
      <c r="J56" s="375"/>
      <c r="K56" s="375"/>
      <c r="L56" s="375"/>
      <c r="M56" s="375"/>
      <c r="N56" s="375"/>
      <c r="O56" s="375"/>
      <c r="P56" s="367"/>
      <c r="Q56" s="367"/>
      <c r="R56" s="367"/>
    </row>
    <row r="57" spans="1:18" s="373" customFormat="1">
      <c r="A57" s="921" t="s">
        <v>1229</v>
      </c>
      <c r="B57" s="375"/>
      <c r="C57" s="375"/>
      <c r="D57" s="376"/>
      <c r="E57" s="375"/>
      <c r="F57" s="375"/>
      <c r="G57" s="375"/>
      <c r="H57" s="375"/>
      <c r="I57" s="375"/>
      <c r="J57" s="375"/>
      <c r="K57" s="375"/>
      <c r="L57" s="375"/>
      <c r="M57" s="375"/>
      <c r="N57" s="375"/>
      <c r="O57" s="375"/>
      <c r="P57" s="368"/>
      <c r="Q57" s="368"/>
    </row>
    <row r="58" spans="1:18" s="373" customFormat="1">
      <c r="A58" s="377" t="s">
        <v>866</v>
      </c>
      <c r="B58" s="377"/>
      <c r="D58" s="378"/>
      <c r="P58" s="368"/>
      <c r="Q58" s="368"/>
    </row>
    <row r="59" spans="1:18" s="380" customFormat="1">
      <c r="A59" s="367"/>
      <c r="B59" s="367"/>
      <c r="C59" s="367"/>
      <c r="D59" s="379"/>
      <c r="E59" s="367"/>
      <c r="F59" s="367"/>
      <c r="G59" s="367"/>
      <c r="H59" s="367"/>
      <c r="I59" s="367"/>
      <c r="J59" s="367"/>
      <c r="K59" s="367"/>
      <c r="L59" s="367"/>
      <c r="M59" s="367"/>
      <c r="N59" s="367"/>
      <c r="O59" s="367"/>
    </row>
    <row r="60" spans="1:18" s="380" customFormat="1">
      <c r="A60" s="367"/>
      <c r="B60" s="367"/>
      <c r="C60" s="367"/>
      <c r="D60" s="379"/>
      <c r="E60" s="367"/>
      <c r="F60" s="367"/>
      <c r="G60" s="367"/>
      <c r="H60" s="367"/>
      <c r="I60" s="367"/>
      <c r="J60" s="367"/>
      <c r="K60" s="367"/>
      <c r="L60" s="367"/>
      <c r="M60" s="367"/>
      <c r="N60" s="367"/>
      <c r="O60" s="367"/>
    </row>
    <row r="61" spans="1:18" s="380" customFormat="1">
      <c r="A61" s="367"/>
      <c r="B61" s="367"/>
      <c r="C61" s="367"/>
      <c r="D61" s="379"/>
      <c r="E61" s="367"/>
      <c r="F61" s="367"/>
      <c r="G61" s="367"/>
      <c r="H61" s="367"/>
      <c r="I61" s="367"/>
      <c r="J61" s="367"/>
      <c r="K61" s="367"/>
      <c r="L61" s="367"/>
      <c r="M61" s="367"/>
      <c r="N61" s="367"/>
      <c r="O61" s="367"/>
    </row>
    <row r="62" spans="1:18" s="380" customFormat="1" ht="19.5">
      <c r="A62" s="922"/>
      <c r="B62" s="367"/>
      <c r="C62" s="367"/>
      <c r="D62" s="379"/>
      <c r="E62" s="367"/>
      <c r="F62" s="367"/>
      <c r="G62" s="367"/>
      <c r="H62" s="367"/>
      <c r="I62" s="367"/>
      <c r="J62" s="367"/>
      <c r="K62" s="367"/>
      <c r="L62" s="367"/>
      <c r="M62" s="367"/>
      <c r="N62" s="367"/>
      <c r="O62" s="367"/>
    </row>
    <row r="63" spans="1:18" s="380" customFormat="1">
      <c r="A63" s="367"/>
      <c r="B63" s="367"/>
      <c r="C63" s="367"/>
      <c r="D63" s="379"/>
      <c r="E63" s="367"/>
      <c r="F63" s="367"/>
      <c r="G63" s="367"/>
      <c r="H63" s="367"/>
      <c r="I63" s="367"/>
      <c r="J63" s="367"/>
      <c r="K63" s="367"/>
      <c r="L63" s="367"/>
      <c r="M63" s="367"/>
      <c r="N63" s="367"/>
      <c r="O63" s="367"/>
    </row>
    <row r="64" spans="1:18" s="380" customFormat="1">
      <c r="A64" s="367"/>
      <c r="B64" s="367"/>
      <c r="C64" s="367"/>
      <c r="D64" s="379"/>
      <c r="E64" s="367"/>
      <c r="F64" s="367"/>
      <c r="G64" s="367"/>
      <c r="H64" s="367"/>
      <c r="I64" s="367"/>
      <c r="J64" s="367"/>
      <c r="K64" s="367"/>
      <c r="L64" s="367"/>
      <c r="M64" s="367"/>
      <c r="N64" s="367"/>
      <c r="O64" s="367"/>
    </row>
    <row r="65" spans="1:15" s="380" customFormat="1">
      <c r="A65" s="367"/>
      <c r="B65" s="367"/>
      <c r="C65" s="367"/>
      <c r="D65" s="379"/>
      <c r="E65" s="367"/>
      <c r="F65" s="367"/>
      <c r="G65" s="367"/>
      <c r="H65" s="367"/>
      <c r="I65" s="367"/>
      <c r="J65" s="367"/>
      <c r="K65" s="367"/>
      <c r="L65" s="367"/>
      <c r="M65" s="367"/>
      <c r="N65" s="367"/>
      <c r="O65" s="367"/>
    </row>
    <row r="66" spans="1:15" s="380" customFormat="1">
      <c r="A66" s="367"/>
      <c r="B66" s="367"/>
      <c r="C66" s="367"/>
      <c r="D66" s="379"/>
      <c r="E66" s="367"/>
      <c r="F66" s="367"/>
      <c r="G66" s="367"/>
      <c r="H66" s="367"/>
      <c r="I66" s="367"/>
      <c r="J66" s="367"/>
      <c r="K66" s="367"/>
      <c r="L66" s="367"/>
      <c r="M66" s="367"/>
      <c r="N66" s="367"/>
      <c r="O66" s="367"/>
    </row>
    <row r="67" spans="1:15" s="380" customFormat="1">
      <c r="A67" s="367"/>
      <c r="B67" s="367"/>
      <c r="C67" s="367"/>
      <c r="D67" s="379"/>
      <c r="E67" s="367"/>
      <c r="F67" s="367"/>
      <c r="G67" s="367"/>
      <c r="H67" s="367"/>
      <c r="I67" s="367"/>
      <c r="J67" s="367"/>
      <c r="K67" s="367"/>
      <c r="L67" s="367"/>
      <c r="M67" s="367"/>
      <c r="N67" s="367"/>
      <c r="O67" s="367"/>
    </row>
    <row r="68" spans="1:15" s="380" customFormat="1">
      <c r="A68" s="367"/>
      <c r="B68" s="367"/>
      <c r="C68" s="367"/>
      <c r="D68" s="379"/>
      <c r="E68" s="367"/>
      <c r="F68" s="367"/>
      <c r="G68" s="367"/>
      <c r="H68" s="367"/>
      <c r="I68" s="367"/>
      <c r="J68" s="367"/>
      <c r="K68" s="367"/>
      <c r="L68" s="367"/>
      <c r="M68" s="367"/>
      <c r="N68" s="367"/>
      <c r="O68" s="367"/>
    </row>
  </sheetData>
  <mergeCells count="20">
    <mergeCell ref="B39:B43"/>
    <mergeCell ref="B44:B47"/>
    <mergeCell ref="B48:B50"/>
    <mergeCell ref="B4:B11"/>
    <mergeCell ref="A4:A38"/>
    <mergeCell ref="B12:B21"/>
    <mergeCell ref="B22:B28"/>
    <mergeCell ref="B29:B33"/>
    <mergeCell ref="B34:B37"/>
    <mergeCell ref="A39:A51"/>
    <mergeCell ref="A1:O1"/>
    <mergeCell ref="A2:A3"/>
    <mergeCell ref="B2:B3"/>
    <mergeCell ref="C2:C3"/>
    <mergeCell ref="D2:D3"/>
    <mergeCell ref="E2:G2"/>
    <mergeCell ref="H2:J2"/>
    <mergeCell ref="K2:K3"/>
    <mergeCell ref="L2:M2"/>
    <mergeCell ref="N2:O2"/>
  </mergeCells>
  <printOptions horizontalCentered="1"/>
  <pageMargins left="0.7" right="0.7" top="0.75" bottom="0.75" header="0.3" footer="0.3"/>
  <pageSetup paperSize="9" scale="71"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112" zoomScaleNormal="112" workbookViewId="0">
      <selection sqref="A1:P1"/>
    </sheetView>
  </sheetViews>
  <sheetFormatPr defaultColWidth="9.140625" defaultRowHeight="11.25"/>
  <cols>
    <col min="1" max="1" width="7.85546875" style="381" customWidth="1"/>
    <col min="2" max="2" width="11.85546875" style="381" customWidth="1"/>
    <col min="3" max="3" width="21.28515625" style="381" customWidth="1"/>
    <col min="4" max="4" width="11" style="381" bestFit="1" customWidth="1"/>
    <col min="5" max="5" width="8.140625" style="381" customWidth="1"/>
    <col min="6" max="6" width="9" style="381" customWidth="1"/>
    <col min="7" max="8" width="7.42578125" style="381" customWidth="1"/>
    <col min="9" max="9" width="8" style="381" bestFit="1" customWidth="1"/>
    <col min="10" max="11" width="7" style="381" bestFit="1" customWidth="1"/>
    <col min="12" max="12" width="14.140625" style="381" customWidth="1"/>
    <col min="13" max="14" width="9" style="381" customWidth="1"/>
    <col min="15" max="16384" width="9.140625" style="381"/>
  </cols>
  <sheetData>
    <row r="1" spans="1:16" ht="18" customHeight="1">
      <c r="A1" s="1878" t="s">
        <v>867</v>
      </c>
      <c r="B1" s="1878"/>
      <c r="C1" s="1878"/>
      <c r="D1" s="1878"/>
      <c r="E1" s="1878"/>
      <c r="F1" s="1878"/>
      <c r="G1" s="1878"/>
      <c r="H1" s="1878"/>
      <c r="I1" s="1878"/>
      <c r="J1" s="1878"/>
      <c r="K1" s="1878"/>
      <c r="L1" s="1878"/>
      <c r="M1" s="1878"/>
      <c r="N1" s="1878"/>
      <c r="O1" s="1878"/>
      <c r="P1" s="1878"/>
    </row>
    <row r="2" spans="1:16" ht="51" customHeight="1">
      <c r="A2" s="1800" t="s">
        <v>780</v>
      </c>
      <c r="B2" s="1800" t="s">
        <v>868</v>
      </c>
      <c r="C2" s="1800" t="s">
        <v>782</v>
      </c>
      <c r="D2" s="1871" t="s">
        <v>869</v>
      </c>
      <c r="E2" s="1866" t="s">
        <v>870</v>
      </c>
      <c r="F2" s="1868" t="s">
        <v>735</v>
      </c>
      <c r="G2" s="1869"/>
      <c r="H2" s="1870"/>
      <c r="I2" s="1800" t="s">
        <v>871</v>
      </c>
      <c r="J2" s="1800"/>
      <c r="K2" s="1800"/>
      <c r="L2" s="1871" t="s">
        <v>785</v>
      </c>
      <c r="M2" s="1800" t="s">
        <v>786</v>
      </c>
      <c r="N2" s="1800"/>
      <c r="O2" s="1800" t="s">
        <v>1383</v>
      </c>
      <c r="P2" s="1800"/>
    </row>
    <row r="3" spans="1:16" ht="76.5" customHeight="1">
      <c r="A3" s="1800"/>
      <c r="B3" s="1800"/>
      <c r="C3" s="1800"/>
      <c r="D3" s="1804" t="s">
        <v>872</v>
      </c>
      <c r="E3" s="1867"/>
      <c r="F3" s="923" t="s">
        <v>74</v>
      </c>
      <c r="G3" s="923">
        <v>45292</v>
      </c>
      <c r="H3" s="923">
        <v>45323</v>
      </c>
      <c r="I3" s="923" t="s">
        <v>74</v>
      </c>
      <c r="J3" s="923">
        <v>45292</v>
      </c>
      <c r="K3" s="923">
        <v>45323</v>
      </c>
      <c r="L3" s="1804"/>
      <c r="M3" s="923">
        <v>45292</v>
      </c>
      <c r="N3" s="923">
        <v>45323</v>
      </c>
      <c r="O3" s="894" t="s">
        <v>873</v>
      </c>
      <c r="P3" s="894" t="s">
        <v>874</v>
      </c>
    </row>
    <row r="4" spans="1:16" ht="12" customHeight="1">
      <c r="A4" s="1879" t="s">
        <v>875</v>
      </c>
      <c r="B4" s="1879" t="s">
        <v>876</v>
      </c>
      <c r="C4" s="924" t="s">
        <v>877</v>
      </c>
      <c r="D4" s="925" t="s">
        <v>878</v>
      </c>
      <c r="E4" s="926" t="s">
        <v>831</v>
      </c>
      <c r="F4" s="927">
        <v>79</v>
      </c>
      <c r="G4" s="928">
        <v>0</v>
      </c>
      <c r="H4" s="928">
        <v>3</v>
      </c>
      <c r="I4" s="927">
        <v>1.6900000000000002</v>
      </c>
      <c r="J4" s="927">
        <v>0</v>
      </c>
      <c r="K4" s="927">
        <v>7.0000000000000007E-2</v>
      </c>
      <c r="L4" s="927" t="s">
        <v>879</v>
      </c>
      <c r="M4" s="927">
        <v>2345</v>
      </c>
      <c r="N4" s="927">
        <v>2405</v>
      </c>
      <c r="O4" s="929">
        <v>0</v>
      </c>
      <c r="P4" s="929">
        <v>0</v>
      </c>
    </row>
    <row r="5" spans="1:16" ht="12" customHeight="1">
      <c r="A5" s="1879"/>
      <c r="B5" s="1879"/>
      <c r="C5" s="924" t="s">
        <v>880</v>
      </c>
      <c r="D5" s="930" t="s">
        <v>881</v>
      </c>
      <c r="E5" s="931" t="s">
        <v>831</v>
      </c>
      <c r="F5" s="927">
        <v>0</v>
      </c>
      <c r="G5" s="928">
        <v>0</v>
      </c>
      <c r="H5" s="928">
        <v>0</v>
      </c>
      <c r="I5" s="927">
        <v>0</v>
      </c>
      <c r="J5" s="927">
        <v>0</v>
      </c>
      <c r="K5" s="927">
        <v>0</v>
      </c>
      <c r="L5" s="927" t="s">
        <v>879</v>
      </c>
      <c r="M5" s="927">
        <v>2000</v>
      </c>
      <c r="N5" s="927">
        <v>2033</v>
      </c>
      <c r="O5" s="927">
        <v>0</v>
      </c>
      <c r="P5" s="927">
        <v>0</v>
      </c>
    </row>
    <row r="6" spans="1:16" ht="12" customHeight="1">
      <c r="A6" s="1879"/>
      <c r="B6" s="1879"/>
      <c r="C6" s="924" t="s">
        <v>882</v>
      </c>
      <c r="D6" s="925" t="s">
        <v>882</v>
      </c>
      <c r="E6" s="926" t="s">
        <v>883</v>
      </c>
      <c r="F6" s="927">
        <v>0</v>
      </c>
      <c r="G6" s="928">
        <v>0</v>
      </c>
      <c r="H6" s="928">
        <v>0</v>
      </c>
      <c r="I6" s="927">
        <v>0</v>
      </c>
      <c r="J6" s="927">
        <v>0</v>
      </c>
      <c r="K6" s="927">
        <v>0</v>
      </c>
      <c r="L6" s="927" t="s">
        <v>884</v>
      </c>
      <c r="M6" s="927">
        <v>1200</v>
      </c>
      <c r="N6" s="927">
        <v>1196</v>
      </c>
      <c r="O6" s="929">
        <v>0</v>
      </c>
      <c r="P6" s="929">
        <v>0</v>
      </c>
    </row>
    <row r="7" spans="1:16" ht="12" customHeight="1">
      <c r="A7" s="1879"/>
      <c r="B7" s="1879"/>
      <c r="C7" s="924" t="s">
        <v>885</v>
      </c>
      <c r="D7" s="930" t="s">
        <v>886</v>
      </c>
      <c r="E7" s="926" t="s">
        <v>811</v>
      </c>
      <c r="F7" s="927">
        <v>449791</v>
      </c>
      <c r="G7" s="927">
        <v>35286</v>
      </c>
      <c r="H7" s="927">
        <v>44838</v>
      </c>
      <c r="I7" s="927">
        <v>13438.518865</v>
      </c>
      <c r="J7" s="927">
        <v>1004.48</v>
      </c>
      <c r="K7" s="927">
        <v>1285.94</v>
      </c>
      <c r="L7" s="927" t="s">
        <v>879</v>
      </c>
      <c r="M7" s="927">
        <v>5739</v>
      </c>
      <c r="N7" s="927">
        <v>5720</v>
      </c>
      <c r="O7" s="927">
        <v>8474</v>
      </c>
      <c r="P7" s="927">
        <v>244</v>
      </c>
    </row>
    <row r="8" spans="1:16" ht="12" customHeight="1">
      <c r="A8" s="1879"/>
      <c r="B8" s="1879"/>
      <c r="C8" s="932" t="s">
        <v>887</v>
      </c>
      <c r="D8" s="925" t="s">
        <v>888</v>
      </c>
      <c r="E8" s="926" t="s">
        <v>831</v>
      </c>
      <c r="F8" s="927">
        <v>0</v>
      </c>
      <c r="G8" s="927">
        <v>0</v>
      </c>
      <c r="H8" s="927">
        <v>0</v>
      </c>
      <c r="I8" s="927">
        <v>0</v>
      </c>
      <c r="J8" s="927">
        <v>0</v>
      </c>
      <c r="K8" s="927">
        <v>0</v>
      </c>
      <c r="L8" s="927" t="s">
        <v>879</v>
      </c>
      <c r="M8" s="933" t="s">
        <v>253</v>
      </c>
      <c r="N8" s="933" t="s">
        <v>253</v>
      </c>
      <c r="O8" s="929">
        <v>0</v>
      </c>
      <c r="P8" s="929">
        <v>0</v>
      </c>
    </row>
    <row r="9" spans="1:16" ht="12" customHeight="1">
      <c r="A9" s="1879"/>
      <c r="B9" s="1879"/>
      <c r="C9" s="924" t="s">
        <v>889</v>
      </c>
      <c r="D9" s="925" t="s">
        <v>890</v>
      </c>
      <c r="E9" s="926" t="s">
        <v>891</v>
      </c>
      <c r="F9" s="927">
        <v>0</v>
      </c>
      <c r="G9" s="927">
        <v>0</v>
      </c>
      <c r="H9" s="927">
        <v>0</v>
      </c>
      <c r="I9" s="927">
        <v>0</v>
      </c>
      <c r="J9" s="927">
        <v>0</v>
      </c>
      <c r="K9" s="927">
        <v>0</v>
      </c>
      <c r="L9" s="927" t="s">
        <v>879</v>
      </c>
      <c r="M9" s="933">
        <v>28860</v>
      </c>
      <c r="N9" s="933">
        <v>28870</v>
      </c>
      <c r="O9" s="929">
        <v>0</v>
      </c>
      <c r="P9" s="929">
        <v>0</v>
      </c>
    </row>
    <row r="10" spans="1:16" ht="12" customHeight="1">
      <c r="A10" s="1879"/>
      <c r="B10" s="1879"/>
      <c r="C10" s="924" t="s">
        <v>892</v>
      </c>
      <c r="D10" s="925" t="s">
        <v>893</v>
      </c>
      <c r="E10" s="926" t="s">
        <v>811</v>
      </c>
      <c r="F10" s="927">
        <v>331861</v>
      </c>
      <c r="G10" s="927">
        <v>19813</v>
      </c>
      <c r="H10" s="927">
        <v>11445</v>
      </c>
      <c r="I10" s="927">
        <v>11985.28595</v>
      </c>
      <c r="J10" s="927">
        <v>742.11</v>
      </c>
      <c r="K10" s="927">
        <v>448.1</v>
      </c>
      <c r="L10" s="927" t="s">
        <v>879</v>
      </c>
      <c r="M10" s="933">
        <v>7724</v>
      </c>
      <c r="N10" s="933">
        <v>8000</v>
      </c>
      <c r="O10" s="929">
        <v>4461</v>
      </c>
      <c r="P10" s="929">
        <v>173</v>
      </c>
    </row>
    <row r="11" spans="1:16">
      <c r="A11" s="1879"/>
      <c r="B11" s="1879"/>
      <c r="C11" s="924" t="s">
        <v>894</v>
      </c>
      <c r="D11" s="925" t="s">
        <v>895</v>
      </c>
      <c r="E11" s="926" t="s">
        <v>891</v>
      </c>
      <c r="F11" s="927">
        <v>62</v>
      </c>
      <c r="G11" s="927">
        <v>12</v>
      </c>
      <c r="H11" s="927">
        <v>8</v>
      </c>
      <c r="I11" s="927">
        <v>4.2699999999999996</v>
      </c>
      <c r="J11" s="927">
        <v>0.8</v>
      </c>
      <c r="K11" s="927">
        <v>0.54</v>
      </c>
      <c r="L11" s="927" t="s">
        <v>896</v>
      </c>
      <c r="M11" s="933">
        <v>26620</v>
      </c>
      <c r="N11" s="933">
        <v>29290</v>
      </c>
      <c r="O11" s="929">
        <v>3</v>
      </c>
      <c r="P11" s="929">
        <v>0</v>
      </c>
    </row>
    <row r="12" spans="1:16" ht="12" customHeight="1">
      <c r="A12" s="1879"/>
      <c r="B12" s="1879"/>
      <c r="C12" s="924" t="s">
        <v>897</v>
      </c>
      <c r="D12" s="925" t="s">
        <v>898</v>
      </c>
      <c r="E12" s="926" t="s">
        <v>831</v>
      </c>
      <c r="F12" s="927">
        <v>770875</v>
      </c>
      <c r="G12" s="927">
        <v>66169</v>
      </c>
      <c r="H12" s="927">
        <v>81291</v>
      </c>
      <c r="I12" s="927">
        <v>20476.931849999997</v>
      </c>
      <c r="J12" s="927">
        <v>1757.96</v>
      </c>
      <c r="K12" s="927">
        <v>2072.71</v>
      </c>
      <c r="L12" s="927" t="s">
        <v>879</v>
      </c>
      <c r="M12" s="933">
        <v>2475</v>
      </c>
      <c r="N12" s="933">
        <v>2656</v>
      </c>
      <c r="O12" s="929">
        <v>8563</v>
      </c>
      <c r="P12" s="929">
        <v>219</v>
      </c>
    </row>
    <row r="13" spans="1:16" ht="12" customHeight="1">
      <c r="A13" s="1879"/>
      <c r="B13" s="1879"/>
      <c r="C13" s="924" t="s">
        <v>830</v>
      </c>
      <c r="D13" s="925" t="s">
        <v>830</v>
      </c>
      <c r="E13" s="926" t="s">
        <v>831</v>
      </c>
      <c r="F13" s="927">
        <v>0</v>
      </c>
      <c r="G13" s="927">
        <v>0</v>
      </c>
      <c r="H13" s="927">
        <v>0</v>
      </c>
      <c r="I13" s="927">
        <v>0</v>
      </c>
      <c r="J13" s="927">
        <v>0</v>
      </c>
      <c r="K13" s="927">
        <v>0</v>
      </c>
      <c r="L13" s="927" t="s">
        <v>884</v>
      </c>
      <c r="M13" s="933" t="s">
        <v>253</v>
      </c>
      <c r="N13" s="933" t="s">
        <v>253</v>
      </c>
      <c r="O13" s="929">
        <v>0</v>
      </c>
      <c r="P13" s="929">
        <v>0</v>
      </c>
    </row>
    <row r="14" spans="1:16" ht="12" customHeight="1">
      <c r="A14" s="1879"/>
      <c r="B14" s="1879"/>
      <c r="C14" s="924" t="s">
        <v>899</v>
      </c>
      <c r="D14" s="925" t="s">
        <v>900</v>
      </c>
      <c r="E14" s="926" t="s">
        <v>831</v>
      </c>
      <c r="F14" s="927">
        <v>1776873</v>
      </c>
      <c r="G14" s="927">
        <v>125332</v>
      </c>
      <c r="H14" s="927">
        <v>107583</v>
      </c>
      <c r="I14" s="927">
        <v>51082.175124999987</v>
      </c>
      <c r="J14" s="927">
        <v>3400.96</v>
      </c>
      <c r="K14" s="927">
        <v>2872.7</v>
      </c>
      <c r="L14" s="927" t="s">
        <v>879</v>
      </c>
      <c r="M14" s="927">
        <v>5310</v>
      </c>
      <c r="N14" s="927">
        <v>5270</v>
      </c>
      <c r="O14" s="929">
        <v>17885</v>
      </c>
      <c r="P14" s="929">
        <v>478</v>
      </c>
    </row>
    <row r="15" spans="1:16" ht="12" customHeight="1">
      <c r="A15" s="1879"/>
      <c r="B15" s="1879"/>
      <c r="C15" s="924" t="s">
        <v>901</v>
      </c>
      <c r="D15" s="925" t="s">
        <v>902</v>
      </c>
      <c r="E15" s="926" t="s">
        <v>811</v>
      </c>
      <c r="F15" s="927">
        <v>785086</v>
      </c>
      <c r="G15" s="927">
        <v>63748</v>
      </c>
      <c r="H15" s="927">
        <v>54434</v>
      </c>
      <c r="I15" s="927">
        <v>45147.965525</v>
      </c>
      <c r="J15" s="927">
        <v>3346.86</v>
      </c>
      <c r="K15" s="927">
        <v>2799.26</v>
      </c>
      <c r="L15" s="927" t="s">
        <v>879</v>
      </c>
      <c r="M15" s="927">
        <v>10065</v>
      </c>
      <c r="N15" s="927">
        <v>10263</v>
      </c>
      <c r="O15" s="929">
        <v>11045</v>
      </c>
      <c r="P15" s="929">
        <v>569</v>
      </c>
    </row>
    <row r="16" spans="1:16" ht="12" customHeight="1">
      <c r="A16" s="1879"/>
      <c r="B16" s="1879"/>
      <c r="C16" s="924" t="s">
        <v>903</v>
      </c>
      <c r="D16" s="925" t="s">
        <v>904</v>
      </c>
      <c r="E16" s="926" t="s">
        <v>905</v>
      </c>
      <c r="F16" s="927">
        <v>141</v>
      </c>
      <c r="G16" s="927">
        <v>1</v>
      </c>
      <c r="H16" s="927">
        <v>0</v>
      </c>
      <c r="I16" s="927">
        <v>4.9400000000000004</v>
      </c>
      <c r="J16" s="928">
        <v>0.03</v>
      </c>
      <c r="K16" s="927">
        <v>0</v>
      </c>
      <c r="L16" s="927" t="s">
        <v>879</v>
      </c>
      <c r="M16" s="933">
        <v>6188</v>
      </c>
      <c r="N16" s="927">
        <v>6099</v>
      </c>
      <c r="O16" s="929">
        <v>0</v>
      </c>
      <c r="P16" s="929">
        <v>0</v>
      </c>
    </row>
    <row r="17" spans="1:18" ht="12" customHeight="1">
      <c r="A17" s="1879"/>
      <c r="B17" s="1879"/>
      <c r="C17" s="924" t="s">
        <v>906</v>
      </c>
      <c r="D17" s="925" t="s">
        <v>907</v>
      </c>
      <c r="E17" s="926" t="s">
        <v>831</v>
      </c>
      <c r="F17" s="927">
        <v>0</v>
      </c>
      <c r="G17" s="927">
        <v>0</v>
      </c>
      <c r="H17" s="927">
        <v>0</v>
      </c>
      <c r="I17" s="927">
        <v>0</v>
      </c>
      <c r="J17" s="927">
        <v>0</v>
      </c>
      <c r="K17" s="927">
        <v>0</v>
      </c>
      <c r="L17" s="927" t="s">
        <v>908</v>
      </c>
      <c r="M17" s="933">
        <v>1420</v>
      </c>
      <c r="N17" s="933">
        <v>1456</v>
      </c>
      <c r="O17" s="929">
        <v>0</v>
      </c>
      <c r="P17" s="929">
        <v>0</v>
      </c>
    </row>
    <row r="18" spans="1:18" ht="12" customHeight="1">
      <c r="A18" s="1879"/>
      <c r="B18" s="1879"/>
      <c r="C18" s="924" t="s">
        <v>909</v>
      </c>
      <c r="D18" s="925" t="s">
        <v>910</v>
      </c>
      <c r="E18" s="926" t="s">
        <v>911</v>
      </c>
      <c r="F18" s="927">
        <v>697</v>
      </c>
      <c r="G18" s="927">
        <v>0</v>
      </c>
      <c r="H18" s="927">
        <v>0</v>
      </c>
      <c r="I18" s="927">
        <v>51.604040000000005</v>
      </c>
      <c r="J18" s="927">
        <v>0</v>
      </c>
      <c r="K18" s="927">
        <v>0</v>
      </c>
      <c r="L18" s="927" t="s">
        <v>879</v>
      </c>
      <c r="M18" s="933">
        <v>19690</v>
      </c>
      <c r="N18" s="933">
        <v>19805</v>
      </c>
      <c r="O18" s="929">
        <v>0</v>
      </c>
      <c r="P18" s="929">
        <v>0</v>
      </c>
    </row>
    <row r="19" spans="1:18" ht="12" customHeight="1">
      <c r="A19" s="1879"/>
      <c r="B19" s="1879"/>
      <c r="C19" s="924" t="s">
        <v>912</v>
      </c>
      <c r="D19" s="925" t="s">
        <v>1222</v>
      </c>
      <c r="E19" s="926"/>
      <c r="F19" s="927">
        <v>165</v>
      </c>
      <c r="G19" s="927">
        <v>96</v>
      </c>
      <c r="H19" s="927">
        <v>31</v>
      </c>
      <c r="I19" s="927">
        <v>4.6899999999999995</v>
      </c>
      <c r="J19" s="927">
        <v>2.74</v>
      </c>
      <c r="K19" s="927">
        <v>0.81</v>
      </c>
      <c r="L19" s="927"/>
      <c r="M19" s="933">
        <v>27400</v>
      </c>
      <c r="N19" s="933">
        <v>25260</v>
      </c>
      <c r="O19" s="929">
        <v>27</v>
      </c>
      <c r="P19" s="929">
        <v>1</v>
      </c>
    </row>
    <row r="20" spans="1:18" ht="12" customHeight="1">
      <c r="A20" s="1879"/>
      <c r="B20" s="1879"/>
      <c r="C20" s="932" t="s">
        <v>912</v>
      </c>
      <c r="D20" s="925" t="s">
        <v>913</v>
      </c>
      <c r="E20" s="926" t="s">
        <v>911</v>
      </c>
      <c r="F20" s="927">
        <v>226680</v>
      </c>
      <c r="G20" s="927">
        <v>10850</v>
      </c>
      <c r="H20" s="927">
        <v>6729</v>
      </c>
      <c r="I20" s="927">
        <v>32452.940315</v>
      </c>
      <c r="J20" s="927">
        <v>927.71</v>
      </c>
      <c r="K20" s="927">
        <v>518.28</v>
      </c>
      <c r="L20" s="927" t="s">
        <v>879</v>
      </c>
      <c r="M20" s="927">
        <v>27110</v>
      </c>
      <c r="N20" s="927">
        <v>24745</v>
      </c>
      <c r="O20" s="929">
        <v>1202</v>
      </c>
      <c r="P20" s="929">
        <v>93</v>
      </c>
    </row>
    <row r="21" spans="1:18" ht="12" customHeight="1">
      <c r="A21" s="1879"/>
      <c r="B21" s="1879"/>
      <c r="C21" s="924" t="s">
        <v>835</v>
      </c>
      <c r="D21" s="925" t="s">
        <v>914</v>
      </c>
      <c r="E21" s="926" t="s">
        <v>836</v>
      </c>
      <c r="F21" s="927">
        <v>78322</v>
      </c>
      <c r="G21" s="927">
        <v>8709</v>
      </c>
      <c r="H21" s="927">
        <v>11676</v>
      </c>
      <c r="I21" s="927">
        <v>2456.7709500000001</v>
      </c>
      <c r="J21" s="927">
        <v>266.17</v>
      </c>
      <c r="K21" s="927">
        <v>362.23</v>
      </c>
      <c r="L21" s="927" t="s">
        <v>915</v>
      </c>
      <c r="M21" s="933">
        <v>1368</v>
      </c>
      <c r="N21" s="933">
        <v>1495</v>
      </c>
      <c r="O21" s="929">
        <v>2628</v>
      </c>
      <c r="P21" s="929">
        <v>81</v>
      </c>
    </row>
    <row r="22" spans="1:18" ht="12" customHeight="1">
      <c r="A22" s="1879"/>
      <c r="B22" s="1879"/>
      <c r="C22" s="924" t="s">
        <v>916</v>
      </c>
      <c r="D22" s="925" t="s">
        <v>917</v>
      </c>
      <c r="E22" s="926" t="s">
        <v>831</v>
      </c>
      <c r="F22" s="927">
        <v>12</v>
      </c>
      <c r="G22" s="927">
        <v>0</v>
      </c>
      <c r="H22" s="927">
        <v>0</v>
      </c>
      <c r="I22" s="927">
        <v>0.25108000000000003</v>
      </c>
      <c r="J22" s="927">
        <v>0</v>
      </c>
      <c r="K22" s="927">
        <v>0</v>
      </c>
      <c r="L22" s="927" t="s">
        <v>879</v>
      </c>
      <c r="M22" s="927">
        <v>2209</v>
      </c>
      <c r="N22" s="927">
        <v>2264</v>
      </c>
      <c r="O22" s="929">
        <v>0</v>
      </c>
      <c r="P22" s="929">
        <v>0</v>
      </c>
    </row>
    <row r="23" spans="1:18" ht="12" customHeight="1">
      <c r="A23" s="1879"/>
      <c r="B23" s="1879"/>
      <c r="C23" s="924" t="s">
        <v>918</v>
      </c>
      <c r="D23" s="925" t="s">
        <v>919</v>
      </c>
      <c r="E23" s="926" t="s">
        <v>811</v>
      </c>
      <c r="F23" s="927">
        <v>0</v>
      </c>
      <c r="G23" s="927">
        <v>0</v>
      </c>
      <c r="H23" s="927">
        <v>0</v>
      </c>
      <c r="I23" s="927">
        <v>0</v>
      </c>
      <c r="J23" s="927">
        <v>0</v>
      </c>
      <c r="K23" s="927">
        <v>0</v>
      </c>
      <c r="L23" s="927" t="s">
        <v>884</v>
      </c>
      <c r="M23" s="933" t="s">
        <v>253</v>
      </c>
      <c r="N23" s="933" t="s">
        <v>253</v>
      </c>
      <c r="O23" s="929">
        <v>0</v>
      </c>
      <c r="P23" s="929">
        <v>0</v>
      </c>
    </row>
    <row r="24" spans="1:18" ht="12" customHeight="1">
      <c r="A24" s="1879"/>
      <c r="B24" s="1879"/>
      <c r="C24" s="924" t="s">
        <v>920</v>
      </c>
      <c r="D24" s="925" t="s">
        <v>921</v>
      </c>
      <c r="E24" s="926" t="s">
        <v>831</v>
      </c>
      <c r="F24" s="927">
        <v>0</v>
      </c>
      <c r="G24" s="927">
        <v>0</v>
      </c>
      <c r="H24" s="927">
        <v>0</v>
      </c>
      <c r="I24" s="927">
        <v>0</v>
      </c>
      <c r="J24" s="927">
        <v>0</v>
      </c>
      <c r="K24" s="927">
        <v>0</v>
      </c>
      <c r="L24" s="927" t="s">
        <v>879</v>
      </c>
      <c r="M24" s="933" t="s">
        <v>253</v>
      </c>
      <c r="N24" s="933" t="s">
        <v>253</v>
      </c>
      <c r="O24" s="929">
        <v>0</v>
      </c>
      <c r="P24" s="929">
        <v>0</v>
      </c>
    </row>
    <row r="25" spans="1:18" ht="12" customHeight="1">
      <c r="A25" s="1879"/>
      <c r="B25" s="1879"/>
      <c r="C25" s="932" t="s">
        <v>922</v>
      </c>
      <c r="D25" s="925" t="s">
        <v>923</v>
      </c>
      <c r="E25" s="926" t="s">
        <v>811</v>
      </c>
      <c r="F25" s="927">
        <v>0</v>
      </c>
      <c r="G25" s="927">
        <v>0</v>
      </c>
      <c r="H25" s="927">
        <v>0</v>
      </c>
      <c r="I25" s="927">
        <v>0</v>
      </c>
      <c r="J25" s="927">
        <v>0</v>
      </c>
      <c r="K25" s="927">
        <v>0</v>
      </c>
      <c r="L25" s="927" t="s">
        <v>879</v>
      </c>
      <c r="M25" s="933">
        <v>16265</v>
      </c>
      <c r="N25" s="933">
        <v>16065</v>
      </c>
      <c r="O25" s="929">
        <v>0</v>
      </c>
      <c r="P25" s="929">
        <v>0</v>
      </c>
    </row>
    <row r="26" spans="1:18" ht="12" customHeight="1">
      <c r="A26" s="1879"/>
      <c r="B26" s="1879"/>
      <c r="C26" s="924" t="s">
        <v>924</v>
      </c>
      <c r="D26" s="925" t="s">
        <v>925</v>
      </c>
      <c r="E26" s="926" t="s">
        <v>811</v>
      </c>
      <c r="F26" s="927">
        <v>0</v>
      </c>
      <c r="G26" s="927">
        <v>0</v>
      </c>
      <c r="H26" s="927">
        <v>0</v>
      </c>
      <c r="I26" s="927">
        <v>0</v>
      </c>
      <c r="J26" s="927">
        <v>0</v>
      </c>
      <c r="K26" s="927">
        <v>0</v>
      </c>
      <c r="L26" s="927" t="s">
        <v>879</v>
      </c>
      <c r="M26" s="933" t="s">
        <v>253</v>
      </c>
      <c r="N26" s="933" t="s">
        <v>253</v>
      </c>
      <c r="O26" s="929">
        <v>0</v>
      </c>
      <c r="P26" s="929">
        <v>0</v>
      </c>
    </row>
    <row r="27" spans="1:18" ht="12" customHeight="1">
      <c r="A27" s="1879"/>
      <c r="B27" s="1879"/>
      <c r="C27" s="924" t="s">
        <v>926</v>
      </c>
      <c r="D27" s="925" t="s">
        <v>927</v>
      </c>
      <c r="E27" s="926" t="s">
        <v>831</v>
      </c>
      <c r="F27" s="927">
        <v>0</v>
      </c>
      <c r="G27" s="927">
        <v>0</v>
      </c>
      <c r="H27" s="927">
        <v>0</v>
      </c>
      <c r="I27" s="927">
        <v>0</v>
      </c>
      <c r="J27" s="927">
        <v>0</v>
      </c>
      <c r="K27" s="927">
        <v>0</v>
      </c>
      <c r="L27" s="927" t="s">
        <v>928</v>
      </c>
      <c r="M27" s="933" t="s">
        <v>253</v>
      </c>
      <c r="N27" s="933" t="s">
        <v>253</v>
      </c>
      <c r="O27" s="929">
        <v>0</v>
      </c>
      <c r="P27" s="929">
        <v>0</v>
      </c>
    </row>
    <row r="28" spans="1:18" ht="12" customHeight="1">
      <c r="A28" s="1879"/>
      <c r="B28" s="1879"/>
      <c r="C28" s="924" t="s">
        <v>1230</v>
      </c>
      <c r="D28" s="925" t="s">
        <v>1216</v>
      </c>
      <c r="E28" s="926" t="s">
        <v>811</v>
      </c>
      <c r="F28" s="927">
        <v>7517</v>
      </c>
      <c r="G28" s="927">
        <v>2142</v>
      </c>
      <c r="H28" s="927">
        <v>1827</v>
      </c>
      <c r="I28" s="927">
        <v>322.75</v>
      </c>
      <c r="J28" s="927">
        <v>90.67</v>
      </c>
      <c r="K28" s="927">
        <v>76.78</v>
      </c>
      <c r="L28" s="927"/>
      <c r="M28" s="933">
        <v>878</v>
      </c>
      <c r="N28" s="933">
        <v>848</v>
      </c>
      <c r="O28" s="927">
        <v>469</v>
      </c>
      <c r="P28" s="927">
        <v>20</v>
      </c>
    </row>
    <row r="29" spans="1:18" ht="12" customHeight="1">
      <c r="A29" s="1879"/>
      <c r="B29" s="1879"/>
      <c r="C29" s="924" t="s">
        <v>929</v>
      </c>
      <c r="D29" s="925" t="s">
        <v>930</v>
      </c>
      <c r="E29" s="926" t="s">
        <v>811</v>
      </c>
      <c r="F29" s="927">
        <v>276900</v>
      </c>
      <c r="G29" s="927">
        <v>13056</v>
      </c>
      <c r="H29" s="927">
        <v>12496</v>
      </c>
      <c r="I29" s="927">
        <v>17256.69154</v>
      </c>
      <c r="J29" s="927">
        <v>943.55</v>
      </c>
      <c r="K29" s="927">
        <v>972.9</v>
      </c>
      <c r="L29" s="927" t="s">
        <v>879</v>
      </c>
      <c r="M29" s="927">
        <v>14096</v>
      </c>
      <c r="N29" s="927">
        <v>17162</v>
      </c>
      <c r="O29" s="929">
        <v>2914</v>
      </c>
      <c r="P29" s="929">
        <v>227</v>
      </c>
    </row>
    <row r="30" spans="1:18" ht="12" customHeight="1">
      <c r="A30" s="1879"/>
      <c r="B30" s="1879"/>
      <c r="C30" s="924" t="s">
        <v>931</v>
      </c>
      <c r="D30" s="925" t="s">
        <v>932</v>
      </c>
      <c r="E30" s="926" t="s">
        <v>831</v>
      </c>
      <c r="F30" s="927">
        <v>0</v>
      </c>
      <c r="G30" s="927">
        <v>0</v>
      </c>
      <c r="H30" s="927">
        <v>0</v>
      </c>
      <c r="I30" s="927">
        <v>0</v>
      </c>
      <c r="J30" s="927">
        <v>0</v>
      </c>
      <c r="K30" s="927">
        <v>0</v>
      </c>
      <c r="L30" s="927" t="s">
        <v>879</v>
      </c>
      <c r="M30" s="933" t="s">
        <v>253</v>
      </c>
      <c r="N30" s="933" t="s">
        <v>253</v>
      </c>
      <c r="O30" s="929">
        <v>0</v>
      </c>
      <c r="P30" s="929">
        <v>0</v>
      </c>
    </row>
    <row r="31" spans="1:18" s="383" customFormat="1" ht="12" customHeight="1">
      <c r="A31" s="1879"/>
      <c r="B31" s="1880"/>
      <c r="C31" s="934" t="s">
        <v>933</v>
      </c>
      <c r="D31" s="934"/>
      <c r="E31" s="935"/>
      <c r="F31" s="935">
        <v>4705061</v>
      </c>
      <c r="G31" s="935">
        <v>345214</v>
      </c>
      <c r="H31" s="935">
        <v>332361</v>
      </c>
      <c r="I31" s="935">
        <v>194687.47523999997</v>
      </c>
      <c r="J31" s="935">
        <v>12484.04</v>
      </c>
      <c r="K31" s="935">
        <v>11410.32</v>
      </c>
      <c r="L31" s="935"/>
      <c r="M31" s="936"/>
      <c r="N31" s="936"/>
      <c r="O31" s="936"/>
      <c r="P31" s="936"/>
      <c r="Q31" s="381"/>
      <c r="R31" s="381"/>
    </row>
    <row r="32" spans="1:18" ht="12" customHeight="1">
      <c r="A32" s="1879"/>
      <c r="B32" s="1881" t="s">
        <v>764</v>
      </c>
      <c r="C32" s="924" t="s">
        <v>934</v>
      </c>
      <c r="D32" s="925" t="s">
        <v>935</v>
      </c>
      <c r="E32" s="926" t="s">
        <v>831</v>
      </c>
      <c r="F32" s="937">
        <v>20435</v>
      </c>
      <c r="G32" s="937">
        <v>579</v>
      </c>
      <c r="H32" s="937">
        <v>440</v>
      </c>
      <c r="I32" s="937">
        <v>932.86209999999994</v>
      </c>
      <c r="J32" s="937">
        <v>25.16</v>
      </c>
      <c r="K32" s="937">
        <v>18.75</v>
      </c>
      <c r="L32" s="927" t="s">
        <v>928</v>
      </c>
      <c r="M32" s="933">
        <v>43300</v>
      </c>
      <c r="N32" s="933">
        <v>42770</v>
      </c>
      <c r="O32" s="927">
        <v>109</v>
      </c>
      <c r="P32" s="927">
        <v>5</v>
      </c>
    </row>
    <row r="33" spans="1:18" s="383" customFormat="1" ht="12" customHeight="1">
      <c r="A33" s="1879"/>
      <c r="B33" s="1882"/>
      <c r="C33" s="934" t="s">
        <v>936</v>
      </c>
      <c r="D33" s="934"/>
      <c r="E33" s="938"/>
      <c r="F33" s="935">
        <v>20435</v>
      </c>
      <c r="G33" s="935">
        <v>579</v>
      </c>
      <c r="H33" s="935">
        <v>440</v>
      </c>
      <c r="I33" s="935">
        <v>932.86209999999994</v>
      </c>
      <c r="J33" s="935">
        <v>25.16</v>
      </c>
      <c r="K33" s="935">
        <v>18.75</v>
      </c>
      <c r="L33" s="936"/>
      <c r="M33" s="936"/>
      <c r="N33" s="936"/>
      <c r="O33" s="936"/>
      <c r="P33" s="936"/>
      <c r="Q33" s="381"/>
      <c r="R33" s="381"/>
    </row>
    <row r="34" spans="1:18" ht="12" customHeight="1">
      <c r="A34" s="1879"/>
      <c r="B34" s="1881" t="s">
        <v>937</v>
      </c>
      <c r="C34" s="939" t="s">
        <v>938</v>
      </c>
      <c r="D34" s="925" t="s">
        <v>938</v>
      </c>
      <c r="E34" s="940" t="s">
        <v>939</v>
      </c>
      <c r="F34" s="937">
        <v>0</v>
      </c>
      <c r="G34" s="937">
        <v>0</v>
      </c>
      <c r="H34" s="937">
        <v>0</v>
      </c>
      <c r="I34" s="937">
        <v>0</v>
      </c>
      <c r="J34" s="937">
        <v>0</v>
      </c>
      <c r="K34" s="937">
        <v>0</v>
      </c>
      <c r="L34" s="937" t="s">
        <v>854</v>
      </c>
      <c r="M34" s="933" t="s">
        <v>253</v>
      </c>
      <c r="N34" s="933" t="s">
        <v>253</v>
      </c>
      <c r="O34" s="927">
        <v>0</v>
      </c>
      <c r="P34" s="927">
        <v>0</v>
      </c>
    </row>
    <row r="35" spans="1:18" ht="12" customHeight="1">
      <c r="A35" s="1879"/>
      <c r="B35" s="1883"/>
      <c r="C35" s="925" t="s">
        <v>940</v>
      </c>
      <c r="D35" s="925" t="s">
        <v>940</v>
      </c>
      <c r="E35" s="940" t="s">
        <v>939</v>
      </c>
      <c r="F35" s="937">
        <v>0</v>
      </c>
      <c r="G35" s="937">
        <v>0</v>
      </c>
      <c r="H35" s="937">
        <v>0</v>
      </c>
      <c r="I35" s="937">
        <v>0</v>
      </c>
      <c r="J35" s="937">
        <v>0</v>
      </c>
      <c r="K35" s="937">
        <v>0</v>
      </c>
      <c r="L35" s="937" t="s">
        <v>854</v>
      </c>
      <c r="M35" s="933" t="s">
        <v>253</v>
      </c>
      <c r="N35" s="933" t="s">
        <v>253</v>
      </c>
      <c r="O35" s="927">
        <v>0</v>
      </c>
      <c r="P35" s="927">
        <v>0</v>
      </c>
    </row>
    <row r="36" spans="1:18" ht="12" customHeight="1">
      <c r="A36" s="1879"/>
      <c r="B36" s="1883"/>
      <c r="C36" s="925" t="s">
        <v>941</v>
      </c>
      <c r="D36" s="925" t="s">
        <v>941</v>
      </c>
      <c r="E36" s="940" t="s">
        <v>939</v>
      </c>
      <c r="F36" s="937">
        <v>0</v>
      </c>
      <c r="G36" s="937">
        <v>0</v>
      </c>
      <c r="H36" s="937">
        <v>0</v>
      </c>
      <c r="I36" s="937">
        <v>0</v>
      </c>
      <c r="J36" s="937">
        <v>0</v>
      </c>
      <c r="K36" s="937">
        <v>0</v>
      </c>
      <c r="L36" s="937" t="s">
        <v>854</v>
      </c>
      <c r="M36" s="933" t="s">
        <v>253</v>
      </c>
      <c r="N36" s="933" t="s">
        <v>253</v>
      </c>
      <c r="O36" s="927">
        <v>0</v>
      </c>
      <c r="P36" s="927">
        <v>0</v>
      </c>
    </row>
    <row r="37" spans="1:18" s="383" customFormat="1" ht="21.75" customHeight="1">
      <c r="A37" s="1879"/>
      <c r="B37" s="1882"/>
      <c r="C37" s="934" t="s">
        <v>942</v>
      </c>
      <c r="D37" s="934"/>
      <c r="E37" s="938"/>
      <c r="F37" s="935">
        <v>0</v>
      </c>
      <c r="G37" s="935">
        <v>0</v>
      </c>
      <c r="H37" s="935">
        <v>0</v>
      </c>
      <c r="I37" s="935">
        <v>0</v>
      </c>
      <c r="J37" s="935">
        <v>0</v>
      </c>
      <c r="K37" s="935">
        <v>0</v>
      </c>
      <c r="L37" s="936"/>
      <c r="M37" s="941"/>
      <c r="N37" s="941"/>
      <c r="O37" s="936"/>
      <c r="P37" s="936"/>
      <c r="Q37" s="381"/>
      <c r="R37" s="381"/>
    </row>
    <row r="38" spans="1:18" s="383" customFormat="1" ht="43.5" customHeight="1">
      <c r="A38" s="1880"/>
      <c r="B38" s="942" t="s">
        <v>943</v>
      </c>
      <c r="C38" s="934" t="s">
        <v>944</v>
      </c>
      <c r="D38" s="934"/>
      <c r="E38" s="935"/>
      <c r="F38" s="935">
        <v>4725496</v>
      </c>
      <c r="G38" s="935">
        <v>345793</v>
      </c>
      <c r="H38" s="935">
        <v>332801</v>
      </c>
      <c r="I38" s="935">
        <v>195620.33733999997</v>
      </c>
      <c r="J38" s="935">
        <v>12509.2</v>
      </c>
      <c r="K38" s="935">
        <v>11429.07</v>
      </c>
      <c r="L38" s="935"/>
      <c r="M38" s="941"/>
      <c r="N38" s="941"/>
      <c r="O38" s="936"/>
      <c r="P38" s="936"/>
      <c r="Q38" s="381"/>
      <c r="R38" s="381"/>
    </row>
    <row r="39" spans="1:18" ht="12" customHeight="1">
      <c r="A39" s="1884" t="s">
        <v>945</v>
      </c>
      <c r="B39" s="1881" t="s">
        <v>946</v>
      </c>
      <c r="C39" s="932" t="s">
        <v>887</v>
      </c>
      <c r="D39" s="925" t="s">
        <v>888</v>
      </c>
      <c r="E39" s="926" t="s">
        <v>831</v>
      </c>
      <c r="F39" s="937">
        <v>0</v>
      </c>
      <c r="G39" s="943">
        <v>0</v>
      </c>
      <c r="H39" s="943">
        <v>0</v>
      </c>
      <c r="I39" s="937">
        <v>0</v>
      </c>
      <c r="J39" s="937">
        <v>0</v>
      </c>
      <c r="K39" s="937">
        <v>0</v>
      </c>
      <c r="L39" s="927" t="s">
        <v>879</v>
      </c>
      <c r="M39" s="933" t="s">
        <v>253</v>
      </c>
      <c r="N39" s="933" t="s">
        <v>253</v>
      </c>
      <c r="O39" s="929">
        <v>0</v>
      </c>
      <c r="P39" s="927">
        <v>0</v>
      </c>
    </row>
    <row r="40" spans="1:18" ht="12" customHeight="1">
      <c r="A40" s="1879"/>
      <c r="B40" s="1883"/>
      <c r="C40" s="924" t="s">
        <v>893</v>
      </c>
      <c r="D40" s="925" t="s">
        <v>893</v>
      </c>
      <c r="E40" s="926" t="s">
        <v>811</v>
      </c>
      <c r="F40" s="937">
        <v>0</v>
      </c>
      <c r="G40" s="943">
        <v>0</v>
      </c>
      <c r="H40" s="943">
        <v>0</v>
      </c>
      <c r="I40" s="937">
        <v>0</v>
      </c>
      <c r="J40" s="937">
        <v>0</v>
      </c>
      <c r="K40" s="937">
        <v>0</v>
      </c>
      <c r="L40" s="927" t="s">
        <v>879</v>
      </c>
      <c r="M40" s="933" t="s">
        <v>253</v>
      </c>
      <c r="N40" s="933" t="s">
        <v>253</v>
      </c>
      <c r="O40" s="929">
        <v>0</v>
      </c>
      <c r="P40" s="927">
        <v>0</v>
      </c>
    </row>
    <row r="41" spans="1:18" ht="12" customHeight="1">
      <c r="A41" s="1879"/>
      <c r="B41" s="1883"/>
      <c r="C41" s="924" t="s">
        <v>901</v>
      </c>
      <c r="D41" s="925" t="s">
        <v>902</v>
      </c>
      <c r="E41" s="926" t="s">
        <v>811</v>
      </c>
      <c r="F41" s="937">
        <v>0.37</v>
      </c>
      <c r="G41" s="943">
        <v>0</v>
      </c>
      <c r="H41" s="943">
        <v>0</v>
      </c>
      <c r="I41" s="937">
        <v>0.4</v>
      </c>
      <c r="J41" s="937">
        <v>0</v>
      </c>
      <c r="K41" s="937">
        <v>0</v>
      </c>
      <c r="L41" s="927" t="s">
        <v>879</v>
      </c>
      <c r="M41" s="933" t="s">
        <v>253</v>
      </c>
      <c r="N41" s="933" t="s">
        <v>253</v>
      </c>
      <c r="O41" s="929">
        <v>0</v>
      </c>
      <c r="P41" s="927">
        <v>0</v>
      </c>
    </row>
    <row r="42" spans="1:18" ht="12" customHeight="1">
      <c r="A42" s="1879"/>
      <c r="B42" s="1883"/>
      <c r="C42" s="924" t="s">
        <v>947</v>
      </c>
      <c r="D42" s="925" t="s">
        <v>900</v>
      </c>
      <c r="E42" s="926" t="s">
        <v>811</v>
      </c>
      <c r="F42" s="937">
        <v>1.91</v>
      </c>
      <c r="G42" s="943">
        <v>0</v>
      </c>
      <c r="H42" s="943">
        <v>0</v>
      </c>
      <c r="I42" s="937">
        <v>9.49</v>
      </c>
      <c r="J42" s="937">
        <v>0</v>
      </c>
      <c r="K42" s="937">
        <v>0</v>
      </c>
      <c r="L42" s="927" t="s">
        <v>879</v>
      </c>
      <c r="M42" s="933" t="s">
        <v>253</v>
      </c>
      <c r="N42" s="933" t="s">
        <v>253</v>
      </c>
      <c r="O42" s="929">
        <v>0</v>
      </c>
      <c r="P42" s="927">
        <v>0</v>
      </c>
    </row>
    <row r="43" spans="1:18" ht="12" customHeight="1">
      <c r="A43" s="1879"/>
      <c r="B43" s="1883"/>
      <c r="C43" s="924" t="s">
        <v>912</v>
      </c>
      <c r="D43" s="925" t="s">
        <v>913</v>
      </c>
      <c r="E43" s="926" t="s">
        <v>911</v>
      </c>
      <c r="F43" s="937">
        <v>0</v>
      </c>
      <c r="G43" s="943">
        <v>0</v>
      </c>
      <c r="H43" s="943">
        <v>0</v>
      </c>
      <c r="I43" s="937">
        <v>0</v>
      </c>
      <c r="J43" s="937">
        <v>0</v>
      </c>
      <c r="K43" s="937">
        <v>0</v>
      </c>
      <c r="L43" s="927" t="s">
        <v>879</v>
      </c>
      <c r="M43" s="933" t="s">
        <v>253</v>
      </c>
      <c r="N43" s="933" t="s">
        <v>253</v>
      </c>
      <c r="O43" s="929">
        <v>0</v>
      </c>
      <c r="P43" s="927">
        <v>0</v>
      </c>
    </row>
    <row r="44" spans="1:18" ht="12" customHeight="1">
      <c r="A44" s="1879"/>
      <c r="B44" s="1883"/>
      <c r="C44" s="924" t="s">
        <v>948</v>
      </c>
      <c r="D44" s="925" t="s">
        <v>925</v>
      </c>
      <c r="E44" s="926" t="s">
        <v>811</v>
      </c>
      <c r="F44" s="937">
        <v>0</v>
      </c>
      <c r="G44" s="943">
        <v>0</v>
      </c>
      <c r="H44" s="943">
        <v>0</v>
      </c>
      <c r="I44" s="937">
        <v>0</v>
      </c>
      <c r="J44" s="937">
        <v>0</v>
      </c>
      <c r="K44" s="937">
        <v>0</v>
      </c>
      <c r="L44" s="927" t="s">
        <v>879</v>
      </c>
      <c r="M44" s="933" t="s">
        <v>253</v>
      </c>
      <c r="N44" s="933" t="s">
        <v>253</v>
      </c>
      <c r="O44" s="929">
        <v>0</v>
      </c>
      <c r="P44" s="927">
        <v>0</v>
      </c>
    </row>
    <row r="45" spans="1:18" ht="12" customHeight="1">
      <c r="A45" s="1879"/>
      <c r="B45" s="1883"/>
      <c r="C45" s="924" t="s">
        <v>916</v>
      </c>
      <c r="D45" s="925" t="s">
        <v>917</v>
      </c>
      <c r="E45" s="926" t="s">
        <v>831</v>
      </c>
      <c r="F45" s="937">
        <v>0</v>
      </c>
      <c r="G45" s="943">
        <v>0</v>
      </c>
      <c r="H45" s="943">
        <v>0</v>
      </c>
      <c r="I45" s="937">
        <v>0</v>
      </c>
      <c r="J45" s="937">
        <v>0</v>
      </c>
      <c r="K45" s="937">
        <v>0</v>
      </c>
      <c r="L45" s="927" t="s">
        <v>879</v>
      </c>
      <c r="M45" s="933" t="s">
        <v>253</v>
      </c>
      <c r="N45" s="933" t="s">
        <v>253</v>
      </c>
      <c r="O45" s="929">
        <v>0</v>
      </c>
      <c r="P45" s="927">
        <v>0</v>
      </c>
    </row>
    <row r="46" spans="1:18" ht="12" customHeight="1">
      <c r="A46" s="1879"/>
      <c r="B46" s="1883"/>
      <c r="C46" s="924" t="s">
        <v>949</v>
      </c>
      <c r="D46" s="925" t="s">
        <v>921</v>
      </c>
      <c r="E46" s="926" t="s">
        <v>831</v>
      </c>
      <c r="F46" s="937">
        <v>0</v>
      </c>
      <c r="G46" s="943">
        <v>0</v>
      </c>
      <c r="H46" s="943">
        <v>0</v>
      </c>
      <c r="I46" s="937">
        <v>0</v>
      </c>
      <c r="J46" s="937">
        <v>0</v>
      </c>
      <c r="K46" s="937">
        <v>0</v>
      </c>
      <c r="L46" s="927" t="s">
        <v>879</v>
      </c>
      <c r="M46" s="933" t="s">
        <v>253</v>
      </c>
      <c r="N46" s="933" t="s">
        <v>253</v>
      </c>
      <c r="O46" s="929">
        <v>0</v>
      </c>
      <c r="P46" s="927">
        <v>0</v>
      </c>
    </row>
    <row r="47" spans="1:18" ht="12" customHeight="1">
      <c r="A47" s="1879"/>
      <c r="B47" s="1883"/>
      <c r="C47" s="924" t="s">
        <v>931</v>
      </c>
      <c r="D47" s="925" t="s">
        <v>932</v>
      </c>
      <c r="E47" s="926" t="s">
        <v>831</v>
      </c>
      <c r="F47" s="937">
        <v>0</v>
      </c>
      <c r="G47" s="943">
        <v>0</v>
      </c>
      <c r="H47" s="943">
        <v>0</v>
      </c>
      <c r="I47" s="937">
        <v>0</v>
      </c>
      <c r="J47" s="937">
        <v>0</v>
      </c>
      <c r="K47" s="937">
        <v>0</v>
      </c>
      <c r="L47" s="927" t="s">
        <v>879</v>
      </c>
      <c r="M47" s="933" t="s">
        <v>253</v>
      </c>
      <c r="N47" s="933" t="s">
        <v>253</v>
      </c>
      <c r="O47" s="929">
        <v>0</v>
      </c>
      <c r="P47" s="927">
        <v>0</v>
      </c>
      <c r="Q47" s="382"/>
    </row>
    <row r="48" spans="1:18" ht="12" customHeight="1">
      <c r="A48" s="1879"/>
      <c r="B48" s="1882"/>
      <c r="C48" s="924" t="s">
        <v>929</v>
      </c>
      <c r="D48" s="925" t="s">
        <v>930</v>
      </c>
      <c r="E48" s="926" t="s">
        <v>811</v>
      </c>
      <c r="F48" s="937">
        <v>0</v>
      </c>
      <c r="G48" s="943">
        <v>0</v>
      </c>
      <c r="H48" s="943">
        <v>0</v>
      </c>
      <c r="I48" s="937">
        <v>0</v>
      </c>
      <c r="J48" s="937">
        <v>0</v>
      </c>
      <c r="K48" s="937">
        <v>0</v>
      </c>
      <c r="L48" s="927" t="s">
        <v>879</v>
      </c>
      <c r="M48" s="933" t="s">
        <v>253</v>
      </c>
      <c r="N48" s="933" t="s">
        <v>253</v>
      </c>
      <c r="O48" s="929">
        <v>0</v>
      </c>
      <c r="P48" s="927">
        <v>0</v>
      </c>
      <c r="Q48" s="382"/>
    </row>
    <row r="49" spans="1:17" s="383" customFormat="1" ht="51" customHeight="1">
      <c r="A49" s="1880"/>
      <c r="B49" s="942" t="s">
        <v>950</v>
      </c>
      <c r="C49" s="934" t="s">
        <v>951</v>
      </c>
      <c r="D49" s="934"/>
      <c r="E49" s="935"/>
      <c r="F49" s="944">
        <v>2.2799999999999998</v>
      </c>
      <c r="G49" s="944">
        <v>0</v>
      </c>
      <c r="H49" s="944">
        <v>0</v>
      </c>
      <c r="I49" s="944">
        <v>9.89</v>
      </c>
      <c r="J49" s="944">
        <v>0</v>
      </c>
      <c r="K49" s="944">
        <v>0</v>
      </c>
      <c r="L49" s="935"/>
      <c r="M49" s="941"/>
      <c r="N49" s="941"/>
      <c r="O49" s="941"/>
      <c r="P49" s="941"/>
      <c r="Q49" s="382"/>
    </row>
    <row r="50" spans="1:17">
      <c r="A50" s="1218" t="s">
        <v>1307</v>
      </c>
      <c r="C50" s="383"/>
      <c r="D50" s="383"/>
      <c r="E50" s="383"/>
      <c r="F50" s="383"/>
      <c r="G50" s="383"/>
      <c r="H50" s="383"/>
      <c r="I50" s="383"/>
      <c r="J50" s="383"/>
      <c r="K50" s="383"/>
      <c r="L50" s="383"/>
      <c r="M50" s="383"/>
      <c r="N50" s="383"/>
      <c r="Q50" s="382"/>
    </row>
    <row r="51" spans="1:17">
      <c r="A51" s="381" t="s">
        <v>1231</v>
      </c>
      <c r="C51" s="383"/>
      <c r="D51" s="383"/>
      <c r="E51" s="383"/>
      <c r="F51" s="383"/>
      <c r="G51" s="383"/>
      <c r="H51" s="383"/>
      <c r="I51" s="383"/>
      <c r="J51" s="383"/>
      <c r="K51" s="383"/>
      <c r="L51" s="383"/>
      <c r="M51" s="383"/>
      <c r="N51" s="383"/>
      <c r="Q51" s="382"/>
    </row>
    <row r="52" spans="1:17">
      <c r="A52" s="381" t="s">
        <v>1232</v>
      </c>
      <c r="I52" s="383"/>
    </row>
    <row r="53" spans="1:17">
      <c r="A53" s="383" t="s">
        <v>753</v>
      </c>
      <c r="I53" s="383"/>
      <c r="Q53" s="382"/>
    </row>
  </sheetData>
  <mergeCells count="17">
    <mergeCell ref="A4:A38"/>
    <mergeCell ref="B4:B31"/>
    <mergeCell ref="B32:B33"/>
    <mergeCell ref="B34:B37"/>
    <mergeCell ref="A39:A49"/>
    <mergeCell ref="B39:B48"/>
    <mergeCell ref="A1:P1"/>
    <mergeCell ref="A2:A3"/>
    <mergeCell ref="B2:B3"/>
    <mergeCell ref="C2:C3"/>
    <mergeCell ref="D2:D3"/>
    <mergeCell ref="E2:E3"/>
    <mergeCell ref="F2:H2"/>
    <mergeCell ref="I2:K2"/>
    <mergeCell ref="L2:L3"/>
    <mergeCell ref="M2:N2"/>
    <mergeCell ref="O2:P2"/>
  </mergeCells>
  <printOptions horizontalCentered="1"/>
  <pageMargins left="0.7" right="0.7" top="0.75" bottom="0.75" header="0.3" footer="0.3"/>
  <pageSetup paperSize="9" scale="94"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46"/>
  <sheetViews>
    <sheetView zoomScaleNormal="100" workbookViewId="0">
      <selection sqref="A1:O1"/>
    </sheetView>
  </sheetViews>
  <sheetFormatPr defaultColWidth="9.140625" defaultRowHeight="12.75"/>
  <cols>
    <col min="1" max="1" width="8.5703125" style="394" customWidth="1"/>
    <col min="2" max="2" width="15.42578125" style="388" customWidth="1"/>
    <col min="3" max="3" width="27.7109375" style="369" customWidth="1"/>
    <col min="4" max="4" width="12.5703125" style="369" customWidth="1"/>
    <col min="5" max="5" width="8.7109375" style="965" customWidth="1"/>
    <col min="6" max="10" width="8.7109375" style="369" customWidth="1"/>
    <col min="11" max="11" width="12.7109375" style="392" customWidth="1"/>
    <col min="12" max="13" width="8.28515625" style="369" customWidth="1"/>
    <col min="14" max="14" width="9.42578125" style="369" customWidth="1"/>
    <col min="15" max="15" width="8.28515625" style="369" customWidth="1"/>
    <col min="16" max="16384" width="9.140625" style="369"/>
  </cols>
  <sheetData>
    <row r="1" spans="1:54" ht="20.25" customHeight="1">
      <c r="A1" s="1891" t="s">
        <v>952</v>
      </c>
      <c r="B1" s="1891"/>
      <c r="C1" s="1891"/>
      <c r="D1" s="1891"/>
      <c r="E1" s="1891"/>
      <c r="F1" s="1891"/>
      <c r="G1" s="1891"/>
      <c r="H1" s="1891"/>
      <c r="I1" s="1891"/>
      <c r="J1" s="1891"/>
      <c r="K1" s="1891"/>
      <c r="L1" s="1891"/>
      <c r="M1" s="1891"/>
      <c r="N1" s="1891"/>
      <c r="O1" s="1891"/>
    </row>
    <row r="2" spans="1:54" ht="65.25" customHeight="1">
      <c r="A2" s="1800" t="s">
        <v>953</v>
      </c>
      <c r="B2" s="1800" t="s">
        <v>868</v>
      </c>
      <c r="C2" s="1871" t="s">
        <v>782</v>
      </c>
      <c r="D2" s="1871" t="s">
        <v>870</v>
      </c>
      <c r="E2" s="1868" t="s">
        <v>738</v>
      </c>
      <c r="F2" s="1869"/>
      <c r="G2" s="1870"/>
      <c r="H2" s="1892" t="s">
        <v>871</v>
      </c>
      <c r="I2" s="1892"/>
      <c r="J2" s="1892"/>
      <c r="K2" s="1892" t="s">
        <v>785</v>
      </c>
      <c r="L2" s="1800" t="s">
        <v>786</v>
      </c>
      <c r="M2" s="1800"/>
      <c r="N2" s="1800" t="s">
        <v>1384</v>
      </c>
      <c r="O2" s="1800"/>
    </row>
    <row r="3" spans="1:54" ht="103.5" customHeight="1">
      <c r="A3" s="1800"/>
      <c r="B3" s="1800"/>
      <c r="C3" s="1804"/>
      <c r="D3" s="1804"/>
      <c r="E3" s="894" t="s">
        <v>74</v>
      </c>
      <c r="F3" s="894">
        <v>45292</v>
      </c>
      <c r="G3" s="894">
        <v>45323</v>
      </c>
      <c r="H3" s="894" t="s">
        <v>74</v>
      </c>
      <c r="I3" s="894">
        <v>45292</v>
      </c>
      <c r="J3" s="894">
        <v>45323</v>
      </c>
      <c r="K3" s="1892"/>
      <c r="L3" s="894">
        <v>45292</v>
      </c>
      <c r="M3" s="894">
        <v>45323</v>
      </c>
      <c r="N3" s="894" t="s">
        <v>873</v>
      </c>
      <c r="O3" s="894" t="s">
        <v>954</v>
      </c>
    </row>
    <row r="4" spans="1:54" s="385" customFormat="1" ht="12.75" customHeight="1">
      <c r="A4" s="1885" t="s">
        <v>955</v>
      </c>
      <c r="B4" s="1885" t="s">
        <v>727</v>
      </c>
      <c r="C4" s="900" t="s">
        <v>790</v>
      </c>
      <c r="D4" s="900" t="s">
        <v>956</v>
      </c>
      <c r="E4" s="1219">
        <v>0</v>
      </c>
      <c r="F4" s="1220" t="s">
        <v>266</v>
      </c>
      <c r="G4" s="1220" t="s">
        <v>266</v>
      </c>
      <c r="H4" s="1220">
        <v>0</v>
      </c>
      <c r="I4" s="1220" t="s">
        <v>266</v>
      </c>
      <c r="J4" s="1220" t="s">
        <v>266</v>
      </c>
      <c r="K4" s="945" t="s">
        <v>792</v>
      </c>
      <c r="L4" s="946">
        <v>62958</v>
      </c>
      <c r="M4" s="946">
        <v>62435</v>
      </c>
      <c r="N4" s="947">
        <v>0</v>
      </c>
      <c r="O4" s="947">
        <v>0</v>
      </c>
      <c r="P4" s="384"/>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row>
    <row r="5" spans="1:54" s="385" customFormat="1">
      <c r="A5" s="1886"/>
      <c r="B5" s="1890"/>
      <c r="C5" s="900" t="s">
        <v>858</v>
      </c>
      <c r="D5" s="900" t="s">
        <v>957</v>
      </c>
      <c r="E5" s="1219">
        <v>0</v>
      </c>
      <c r="F5" s="1220" t="s">
        <v>266</v>
      </c>
      <c r="G5" s="1220" t="s">
        <v>266</v>
      </c>
      <c r="H5" s="1220">
        <v>0</v>
      </c>
      <c r="I5" s="1220" t="s">
        <v>266</v>
      </c>
      <c r="J5" s="1220" t="s">
        <v>266</v>
      </c>
      <c r="K5" s="945" t="s">
        <v>803</v>
      </c>
      <c r="L5" s="946">
        <v>72247</v>
      </c>
      <c r="M5" s="946">
        <v>69267</v>
      </c>
      <c r="N5" s="947">
        <v>0</v>
      </c>
      <c r="O5" s="947">
        <v>0</v>
      </c>
      <c r="P5" s="384"/>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row>
    <row r="6" spans="1:54" s="385" customFormat="1">
      <c r="A6" s="1886"/>
      <c r="B6" s="1890"/>
      <c r="C6" s="900" t="s">
        <v>958</v>
      </c>
      <c r="D6" s="900" t="s">
        <v>959</v>
      </c>
      <c r="E6" s="1219">
        <v>0</v>
      </c>
      <c r="F6" s="1219" t="s">
        <v>266</v>
      </c>
      <c r="G6" s="1219" t="s">
        <v>266</v>
      </c>
      <c r="H6" s="1219">
        <v>0</v>
      </c>
      <c r="I6" s="1219" t="s">
        <v>266</v>
      </c>
      <c r="J6" s="1219" t="s">
        <v>266</v>
      </c>
      <c r="K6" s="945" t="s">
        <v>792</v>
      </c>
      <c r="L6" s="946">
        <v>62865</v>
      </c>
      <c r="M6" s="946">
        <v>62078</v>
      </c>
      <c r="N6" s="947">
        <v>0</v>
      </c>
      <c r="O6" s="947">
        <v>0</v>
      </c>
      <c r="P6" s="384"/>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row>
    <row r="7" spans="1:54" s="385" customFormat="1">
      <c r="A7" s="1886"/>
      <c r="B7" s="1890"/>
      <c r="C7" s="900" t="s">
        <v>960</v>
      </c>
      <c r="D7" s="900" t="s">
        <v>961</v>
      </c>
      <c r="E7" s="1219">
        <v>0</v>
      </c>
      <c r="F7" s="1220" t="s">
        <v>266</v>
      </c>
      <c r="G7" s="1220" t="s">
        <v>266</v>
      </c>
      <c r="H7" s="1220">
        <v>0</v>
      </c>
      <c r="I7" s="1220" t="s">
        <v>266</v>
      </c>
      <c r="J7" s="1220" t="s">
        <v>266</v>
      </c>
      <c r="K7" s="945" t="s">
        <v>803</v>
      </c>
      <c r="L7" s="946">
        <v>71904</v>
      </c>
      <c r="M7" s="946">
        <v>69326</v>
      </c>
      <c r="N7" s="947">
        <v>0</v>
      </c>
      <c r="O7" s="947">
        <v>0</v>
      </c>
      <c r="P7" s="384"/>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row>
    <row r="8" spans="1:54" s="385" customFormat="1">
      <c r="A8" s="1886"/>
      <c r="B8" s="1890"/>
      <c r="C8" s="900" t="s">
        <v>962</v>
      </c>
      <c r="D8" s="900" t="s">
        <v>963</v>
      </c>
      <c r="E8" s="1219">
        <v>0</v>
      </c>
      <c r="F8" s="1220" t="s">
        <v>266</v>
      </c>
      <c r="G8" s="1220" t="s">
        <v>266</v>
      </c>
      <c r="H8" s="1220">
        <v>0</v>
      </c>
      <c r="I8" s="1220" t="s">
        <v>266</v>
      </c>
      <c r="J8" s="1220" t="s">
        <v>266</v>
      </c>
      <c r="K8" s="945" t="s">
        <v>803</v>
      </c>
      <c r="L8" s="946">
        <v>71904</v>
      </c>
      <c r="M8" s="946">
        <v>69326</v>
      </c>
      <c r="N8" s="947">
        <v>0</v>
      </c>
      <c r="O8" s="947">
        <v>0</v>
      </c>
      <c r="P8" s="384"/>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row>
    <row r="9" spans="1:54" s="385" customFormat="1">
      <c r="A9" s="1886"/>
      <c r="B9" s="1889"/>
      <c r="C9" s="948" t="s">
        <v>964</v>
      </c>
      <c r="D9" s="948"/>
      <c r="E9" s="1221">
        <v>0</v>
      </c>
      <c r="F9" s="1221">
        <v>0</v>
      </c>
      <c r="G9" s="1221">
        <v>0</v>
      </c>
      <c r="H9" s="1221">
        <v>0</v>
      </c>
      <c r="I9" s="1221">
        <v>0</v>
      </c>
      <c r="J9" s="1221">
        <v>0</v>
      </c>
      <c r="K9" s="949"/>
      <c r="L9" s="1222"/>
      <c r="M9" s="1222"/>
      <c r="N9" s="1222"/>
      <c r="O9" s="1222"/>
      <c r="P9" s="384"/>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row>
    <row r="10" spans="1:54" s="385" customFormat="1" ht="12.75" customHeight="1">
      <c r="A10" s="1886"/>
      <c r="B10" s="1885" t="s">
        <v>965</v>
      </c>
      <c r="C10" s="899" t="s">
        <v>929</v>
      </c>
      <c r="D10" s="900" t="s">
        <v>831</v>
      </c>
      <c r="E10" s="1223">
        <v>26</v>
      </c>
      <c r="F10" s="1219" t="s">
        <v>266</v>
      </c>
      <c r="G10" s="1219" t="s">
        <v>266</v>
      </c>
      <c r="H10" s="1223">
        <v>1.78908</v>
      </c>
      <c r="I10" s="1219" t="s">
        <v>266</v>
      </c>
      <c r="J10" s="1219" t="s">
        <v>266</v>
      </c>
      <c r="K10" s="945" t="s">
        <v>879</v>
      </c>
      <c r="L10" s="1224" t="s">
        <v>253</v>
      </c>
      <c r="M10" s="1224" t="s">
        <v>253</v>
      </c>
      <c r="N10" s="1225">
        <v>0</v>
      </c>
      <c r="O10" s="1225">
        <v>0</v>
      </c>
      <c r="P10" s="384"/>
      <c r="Q10" s="369"/>
      <c r="R10" s="369"/>
      <c r="S10" s="369"/>
      <c r="T10" s="369"/>
      <c r="U10" s="369"/>
      <c r="V10" s="369"/>
      <c r="W10" s="369"/>
      <c r="X10" s="369"/>
      <c r="Y10" s="369" t="s">
        <v>266</v>
      </c>
      <c r="Z10" s="369" t="s">
        <v>266</v>
      </c>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row>
    <row r="11" spans="1:54" s="385" customFormat="1">
      <c r="A11" s="1886"/>
      <c r="B11" s="1890"/>
      <c r="C11" s="900" t="s">
        <v>966</v>
      </c>
      <c r="D11" s="900" t="s">
        <v>967</v>
      </c>
      <c r="E11" s="1223">
        <v>49</v>
      </c>
      <c r="F11" s="1219" t="s">
        <v>266</v>
      </c>
      <c r="G11" s="1219" t="s">
        <v>266</v>
      </c>
      <c r="H11" s="1223">
        <v>1.9402699999999999</v>
      </c>
      <c r="I11" s="1219" t="s">
        <v>266</v>
      </c>
      <c r="J11" s="1219" t="s">
        <v>266</v>
      </c>
      <c r="K11" s="945" t="s">
        <v>803</v>
      </c>
      <c r="L11" s="1226">
        <v>395</v>
      </c>
      <c r="M11" s="1226">
        <v>384.8</v>
      </c>
      <c r="N11" s="1225">
        <v>0</v>
      </c>
      <c r="O11" s="1225">
        <v>0</v>
      </c>
      <c r="P11" s="384"/>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row>
    <row r="12" spans="1:54" s="385" customFormat="1">
      <c r="A12" s="1886"/>
      <c r="B12" s="1890"/>
      <c r="C12" s="900" t="s">
        <v>968</v>
      </c>
      <c r="D12" s="950" t="s">
        <v>969</v>
      </c>
      <c r="E12" s="1219">
        <v>0</v>
      </c>
      <c r="F12" s="1219" t="s">
        <v>266</v>
      </c>
      <c r="G12" s="1219" t="s">
        <v>266</v>
      </c>
      <c r="H12" s="1219">
        <v>0</v>
      </c>
      <c r="I12" s="1219" t="s">
        <v>266</v>
      </c>
      <c r="J12" s="1219" t="s">
        <v>266</v>
      </c>
      <c r="K12" s="945" t="s">
        <v>896</v>
      </c>
      <c r="L12" s="1224" t="s">
        <v>253</v>
      </c>
      <c r="M12" s="1224" t="s">
        <v>253</v>
      </c>
      <c r="N12" s="1225">
        <v>0</v>
      </c>
      <c r="O12" s="1225">
        <v>0</v>
      </c>
      <c r="P12" s="384"/>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row>
    <row r="13" spans="1:54" s="385" customFormat="1">
      <c r="A13" s="1886"/>
      <c r="B13" s="1889"/>
      <c r="C13" s="948" t="s">
        <v>933</v>
      </c>
      <c r="D13" s="948"/>
      <c r="E13" s="1221">
        <v>75</v>
      </c>
      <c r="F13" s="1221">
        <v>0</v>
      </c>
      <c r="G13" s="1221">
        <v>0</v>
      </c>
      <c r="H13" s="1221">
        <v>3.7293500000000002</v>
      </c>
      <c r="I13" s="1221">
        <v>0</v>
      </c>
      <c r="J13" s="1221">
        <v>0</v>
      </c>
      <c r="K13" s="949"/>
      <c r="L13" s="1222"/>
      <c r="M13" s="1222"/>
      <c r="N13" s="1222"/>
      <c r="O13" s="1222"/>
      <c r="P13" s="384"/>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row>
    <row r="14" spans="1:54" s="385" customFormat="1" ht="25.5">
      <c r="A14" s="1886"/>
      <c r="B14" s="1885" t="s">
        <v>749</v>
      </c>
      <c r="C14" s="951" t="s">
        <v>970</v>
      </c>
      <c r="D14" s="900" t="s">
        <v>831</v>
      </c>
      <c r="E14" s="1223">
        <v>21</v>
      </c>
      <c r="F14" s="1223" t="s">
        <v>266</v>
      </c>
      <c r="G14" s="1219" t="s">
        <v>266</v>
      </c>
      <c r="H14" s="1223">
        <v>1.0297099999999999</v>
      </c>
      <c r="I14" s="1219" t="s">
        <v>266</v>
      </c>
      <c r="J14" s="1219" t="s">
        <v>266</v>
      </c>
      <c r="K14" s="945" t="s">
        <v>928</v>
      </c>
      <c r="L14" s="1227">
        <v>41510</v>
      </c>
      <c r="M14" s="1227">
        <v>41280</v>
      </c>
      <c r="N14" s="945">
        <v>0</v>
      </c>
      <c r="O14" s="945">
        <v>0</v>
      </c>
      <c r="P14" s="384"/>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row>
    <row r="15" spans="1:54" s="385" customFormat="1">
      <c r="A15" s="1886"/>
      <c r="B15" s="1890"/>
      <c r="C15" s="900" t="s">
        <v>814</v>
      </c>
      <c r="D15" s="900" t="s">
        <v>815</v>
      </c>
      <c r="E15" s="1220">
        <v>0</v>
      </c>
      <c r="F15" s="1220" t="s">
        <v>266</v>
      </c>
      <c r="G15" s="1220" t="s">
        <v>266</v>
      </c>
      <c r="H15" s="1220">
        <v>0</v>
      </c>
      <c r="I15" s="1220" t="s">
        <v>266</v>
      </c>
      <c r="J15" s="1220" t="s">
        <v>266</v>
      </c>
      <c r="K15" s="945" t="s">
        <v>803</v>
      </c>
      <c r="L15" s="1224">
        <v>730.65</v>
      </c>
      <c r="M15" s="1224">
        <v>727.95</v>
      </c>
      <c r="N15" s="945">
        <v>0</v>
      </c>
      <c r="O15" s="945">
        <v>0</v>
      </c>
      <c r="P15" s="384"/>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row>
    <row r="16" spans="1:54" s="385" customFormat="1">
      <c r="A16" s="1886"/>
      <c r="B16" s="1890"/>
      <c r="C16" s="900" t="s">
        <v>810</v>
      </c>
      <c r="D16" s="900" t="s">
        <v>811</v>
      </c>
      <c r="E16" s="1220">
        <v>0</v>
      </c>
      <c r="F16" s="1220" t="s">
        <v>266</v>
      </c>
      <c r="G16" s="1220" t="s">
        <v>266</v>
      </c>
      <c r="H16" s="1220">
        <v>0</v>
      </c>
      <c r="I16" s="1220" t="s">
        <v>266</v>
      </c>
      <c r="J16" s="1220" t="s">
        <v>266</v>
      </c>
      <c r="K16" s="945"/>
      <c r="L16" s="1224" t="s">
        <v>253</v>
      </c>
      <c r="M16" s="1224" t="s">
        <v>253</v>
      </c>
      <c r="N16" s="945">
        <v>0</v>
      </c>
      <c r="O16" s="945">
        <v>0</v>
      </c>
      <c r="P16" s="384"/>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row>
    <row r="17" spans="1:54" s="385" customFormat="1">
      <c r="A17" s="1886"/>
      <c r="B17" s="1890"/>
      <c r="C17" s="900" t="s">
        <v>820</v>
      </c>
      <c r="D17" s="900" t="s">
        <v>811</v>
      </c>
      <c r="E17" s="1220">
        <v>0</v>
      </c>
      <c r="F17" s="1220" t="s">
        <v>266</v>
      </c>
      <c r="G17" s="1220" t="s">
        <v>266</v>
      </c>
      <c r="H17" s="1220">
        <v>0</v>
      </c>
      <c r="I17" s="1220" t="s">
        <v>266</v>
      </c>
      <c r="J17" s="1220" t="s">
        <v>266</v>
      </c>
      <c r="K17" s="945"/>
      <c r="L17" s="1224">
        <v>228.65</v>
      </c>
      <c r="M17" s="1224">
        <v>216.35</v>
      </c>
      <c r="N17" s="945">
        <v>0</v>
      </c>
      <c r="O17" s="945">
        <v>0</v>
      </c>
      <c r="P17" s="384"/>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row>
    <row r="18" spans="1:54" s="385" customFormat="1">
      <c r="A18" s="1886"/>
      <c r="B18" s="1889"/>
      <c r="C18" s="948" t="s">
        <v>936</v>
      </c>
      <c r="D18" s="948"/>
      <c r="E18" s="1221">
        <v>21</v>
      </c>
      <c r="F18" s="1221">
        <v>0</v>
      </c>
      <c r="G18" s="1221">
        <v>0</v>
      </c>
      <c r="H18" s="1221">
        <v>1.0297099999999999</v>
      </c>
      <c r="I18" s="1221">
        <v>0</v>
      </c>
      <c r="J18" s="1221">
        <v>0</v>
      </c>
      <c r="K18" s="949"/>
      <c r="L18" s="1222"/>
      <c r="M18" s="1222"/>
      <c r="N18" s="1222"/>
      <c r="O18" s="1222"/>
      <c r="P18" s="384"/>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row>
    <row r="19" spans="1:54" s="385" customFormat="1" ht="12.75" customHeight="1">
      <c r="A19" s="1886"/>
      <c r="B19" s="1885" t="s">
        <v>729</v>
      </c>
      <c r="C19" s="900" t="s">
        <v>971</v>
      </c>
      <c r="D19" s="900"/>
      <c r="E19" s="1228">
        <v>4</v>
      </c>
      <c r="F19" s="1228" t="s">
        <v>266</v>
      </c>
      <c r="G19" s="1228" t="s">
        <v>266</v>
      </c>
      <c r="H19" s="1228">
        <v>0.25931999999999999</v>
      </c>
      <c r="I19" s="1228" t="s">
        <v>266</v>
      </c>
      <c r="J19" s="1228" t="s">
        <v>266</v>
      </c>
      <c r="K19" s="945" t="s">
        <v>266</v>
      </c>
      <c r="L19" s="1224">
        <v>6789</v>
      </c>
      <c r="M19" s="1224">
        <v>6936</v>
      </c>
      <c r="N19" s="945">
        <v>0</v>
      </c>
      <c r="O19" s="945">
        <v>0</v>
      </c>
      <c r="P19" s="384"/>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row>
    <row r="20" spans="1:54" s="385" customFormat="1">
      <c r="A20" s="1886"/>
      <c r="B20" s="1886"/>
      <c r="C20" s="900" t="s">
        <v>988</v>
      </c>
      <c r="D20" s="900"/>
      <c r="E20" s="1228" t="s">
        <v>266</v>
      </c>
      <c r="F20" s="1228" t="s">
        <v>266</v>
      </c>
      <c r="G20" s="1228" t="s">
        <v>266</v>
      </c>
      <c r="H20" s="1228">
        <v>0</v>
      </c>
      <c r="I20" s="1228" t="s">
        <v>266</v>
      </c>
      <c r="J20" s="1228" t="s">
        <v>266</v>
      </c>
      <c r="K20" s="945"/>
      <c r="L20" s="1224">
        <v>6319</v>
      </c>
      <c r="M20" s="1224">
        <v>6517</v>
      </c>
      <c r="N20" s="945">
        <v>0</v>
      </c>
      <c r="O20" s="945">
        <v>0</v>
      </c>
      <c r="P20" s="384"/>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row>
    <row r="21" spans="1:54" s="385" customFormat="1">
      <c r="A21" s="1886"/>
      <c r="B21" s="1889"/>
      <c r="C21" s="948" t="s">
        <v>972</v>
      </c>
      <c r="D21" s="948"/>
      <c r="E21" s="1221">
        <v>4</v>
      </c>
      <c r="F21" s="1221">
        <v>0</v>
      </c>
      <c r="G21" s="1221">
        <v>0</v>
      </c>
      <c r="H21" s="1221">
        <v>0.25931999999999999</v>
      </c>
      <c r="I21" s="1221">
        <v>0</v>
      </c>
      <c r="J21" s="1221">
        <v>0</v>
      </c>
      <c r="K21" s="949"/>
      <c r="L21" s="1222"/>
      <c r="M21" s="1222"/>
      <c r="N21" s="1222"/>
      <c r="O21" s="1222"/>
      <c r="P21" s="384"/>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row>
    <row r="22" spans="1:54" s="385" customFormat="1" ht="25.5">
      <c r="A22" s="1887"/>
      <c r="B22" s="952" t="s">
        <v>973</v>
      </c>
      <c r="C22" s="953"/>
      <c r="D22" s="953"/>
      <c r="E22" s="1229">
        <v>100</v>
      </c>
      <c r="F22" s="1229">
        <v>0</v>
      </c>
      <c r="G22" s="1229">
        <v>0</v>
      </c>
      <c r="H22" s="1229">
        <v>5.0183799999999996</v>
      </c>
      <c r="I22" s="1229">
        <v>0</v>
      </c>
      <c r="J22" s="1229">
        <v>0</v>
      </c>
      <c r="K22" s="954"/>
      <c r="L22" s="1230"/>
      <c r="M22" s="1230"/>
      <c r="N22" s="1230"/>
      <c r="O22" s="1230"/>
      <c r="P22" s="384"/>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row>
    <row r="23" spans="1:54" s="385" customFormat="1" ht="12.75" customHeight="1">
      <c r="A23" s="1885" t="s">
        <v>974</v>
      </c>
      <c r="B23" s="1885" t="s">
        <v>789</v>
      </c>
      <c r="C23" s="899" t="s">
        <v>790</v>
      </c>
      <c r="D23" s="900" t="s">
        <v>956</v>
      </c>
      <c r="E23" s="1220">
        <v>0</v>
      </c>
      <c r="F23" s="1220" t="s">
        <v>266</v>
      </c>
      <c r="G23" s="1220" t="s">
        <v>266</v>
      </c>
      <c r="H23" s="1220">
        <v>0</v>
      </c>
      <c r="I23" s="1220" t="s">
        <v>266</v>
      </c>
      <c r="J23" s="1220" t="s">
        <v>266</v>
      </c>
      <c r="K23" s="955" t="s">
        <v>792</v>
      </c>
      <c r="L23" s="1224" t="s">
        <v>253</v>
      </c>
      <c r="M23" s="1224" t="s">
        <v>253</v>
      </c>
      <c r="N23" s="1225">
        <v>0</v>
      </c>
      <c r="O23" s="1225">
        <v>0</v>
      </c>
      <c r="P23" s="384"/>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row>
    <row r="24" spans="1:54" s="385" customFormat="1">
      <c r="A24" s="1886"/>
      <c r="B24" s="1890"/>
      <c r="C24" s="900" t="s">
        <v>858</v>
      </c>
      <c r="D24" s="950" t="s">
        <v>975</v>
      </c>
      <c r="E24" s="1220">
        <v>0</v>
      </c>
      <c r="F24" s="1220" t="s">
        <v>266</v>
      </c>
      <c r="G24" s="1220" t="s">
        <v>266</v>
      </c>
      <c r="H24" s="1220">
        <v>0</v>
      </c>
      <c r="I24" s="1220" t="s">
        <v>266</v>
      </c>
      <c r="J24" s="1220" t="s">
        <v>266</v>
      </c>
      <c r="K24" s="955" t="s">
        <v>803</v>
      </c>
      <c r="L24" s="1224" t="s">
        <v>253</v>
      </c>
      <c r="M24" s="1224" t="s">
        <v>253</v>
      </c>
      <c r="N24" s="1225">
        <v>0</v>
      </c>
      <c r="O24" s="1225">
        <v>0</v>
      </c>
      <c r="P24" s="384"/>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row>
    <row r="25" spans="1:54" s="385" customFormat="1">
      <c r="A25" s="1886"/>
      <c r="B25" s="1890"/>
      <c r="C25" s="900" t="s">
        <v>976</v>
      </c>
      <c r="D25" s="367" t="s">
        <v>956</v>
      </c>
      <c r="E25" s="1220">
        <v>0</v>
      </c>
      <c r="F25" s="1220" t="s">
        <v>266</v>
      </c>
      <c r="G25" s="1220" t="s">
        <v>266</v>
      </c>
      <c r="H25" s="1220">
        <v>0</v>
      </c>
      <c r="I25" s="1220" t="s">
        <v>266</v>
      </c>
      <c r="J25" s="1220" t="s">
        <v>266</v>
      </c>
      <c r="K25" s="955" t="s">
        <v>803</v>
      </c>
      <c r="L25" s="1224" t="s">
        <v>253</v>
      </c>
      <c r="M25" s="1224" t="s">
        <v>253</v>
      </c>
      <c r="N25" s="1225">
        <v>0</v>
      </c>
      <c r="O25" s="1225">
        <v>0</v>
      </c>
      <c r="P25" s="384"/>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row>
    <row r="26" spans="1:54" s="385" customFormat="1">
      <c r="A26" s="1886"/>
      <c r="B26" s="1890"/>
      <c r="C26" s="900" t="s">
        <v>958</v>
      </c>
      <c r="D26" s="900" t="s">
        <v>959</v>
      </c>
      <c r="E26" s="1219">
        <v>0</v>
      </c>
      <c r="F26" s="1219" t="s">
        <v>266</v>
      </c>
      <c r="G26" s="1219" t="s">
        <v>266</v>
      </c>
      <c r="H26" s="1219">
        <v>0</v>
      </c>
      <c r="I26" s="1219" t="s">
        <v>266</v>
      </c>
      <c r="J26" s="1219" t="s">
        <v>266</v>
      </c>
      <c r="K26" s="955" t="s">
        <v>792</v>
      </c>
      <c r="L26" s="1224" t="s">
        <v>253</v>
      </c>
      <c r="M26" s="1224" t="s">
        <v>253</v>
      </c>
      <c r="N26" s="1225">
        <v>0</v>
      </c>
      <c r="O26" s="1225">
        <v>0</v>
      </c>
      <c r="P26" s="386"/>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row>
    <row r="27" spans="1:54" s="385" customFormat="1">
      <c r="A27" s="1886"/>
      <c r="B27" s="1889"/>
      <c r="C27" s="948" t="s">
        <v>964</v>
      </c>
      <c r="D27" s="948"/>
      <c r="E27" s="1229">
        <v>0</v>
      </c>
      <c r="F27" s="1229">
        <v>0</v>
      </c>
      <c r="G27" s="1229">
        <v>0</v>
      </c>
      <c r="H27" s="1229">
        <v>0</v>
      </c>
      <c r="I27" s="1229">
        <v>0</v>
      </c>
      <c r="J27" s="1229">
        <v>0</v>
      </c>
      <c r="K27" s="954"/>
      <c r="L27" s="1230"/>
      <c r="M27" s="1230"/>
      <c r="N27" s="1230"/>
      <c r="O27" s="1230"/>
      <c r="P27" s="386"/>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row>
    <row r="28" spans="1:54" s="385" customFormat="1">
      <c r="A28" s="1886"/>
      <c r="B28" s="1885" t="s">
        <v>763</v>
      </c>
      <c r="C28" s="900" t="s">
        <v>971</v>
      </c>
      <c r="D28" s="900"/>
      <c r="E28" s="1220">
        <v>243</v>
      </c>
      <c r="F28" s="1220">
        <v>116</v>
      </c>
      <c r="G28" s="1220">
        <v>87</v>
      </c>
      <c r="H28" s="1220">
        <v>17.579809999999998</v>
      </c>
      <c r="I28" s="1220">
        <v>8.3565100000000001</v>
      </c>
      <c r="J28" s="1220">
        <v>6.26166</v>
      </c>
      <c r="K28" s="955" t="s">
        <v>1205</v>
      </c>
      <c r="L28" s="1224" t="s">
        <v>253</v>
      </c>
      <c r="M28" s="1224" t="s">
        <v>253</v>
      </c>
      <c r="N28" s="945">
        <v>2</v>
      </c>
      <c r="O28" s="945">
        <v>0.1436829411764706</v>
      </c>
      <c r="P28" s="386"/>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row>
    <row r="29" spans="1:54" s="385" customFormat="1">
      <c r="A29" s="1886"/>
      <c r="B29" s="1890"/>
      <c r="C29" s="900" t="s">
        <v>988</v>
      </c>
      <c r="D29" s="900"/>
      <c r="E29" s="1220">
        <v>129</v>
      </c>
      <c r="F29" s="1220">
        <v>0</v>
      </c>
      <c r="G29" s="1220">
        <v>0</v>
      </c>
      <c r="H29" s="1220">
        <v>9.8830000000000009</v>
      </c>
      <c r="I29" s="1220">
        <v>0</v>
      </c>
      <c r="J29" s="1220">
        <v>0</v>
      </c>
      <c r="K29" s="955" t="s">
        <v>1205</v>
      </c>
      <c r="L29" s="1224" t="s">
        <v>253</v>
      </c>
      <c r="M29" s="1224" t="s">
        <v>253</v>
      </c>
      <c r="N29" s="945">
        <v>0</v>
      </c>
      <c r="O29" s="945">
        <v>0</v>
      </c>
      <c r="P29" s="386"/>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row>
    <row r="30" spans="1:54" s="385" customFormat="1">
      <c r="A30" s="1886"/>
      <c r="B30" s="1890"/>
      <c r="C30" s="948" t="s">
        <v>972</v>
      </c>
      <c r="D30" s="948"/>
      <c r="E30" s="1229">
        <v>372</v>
      </c>
      <c r="F30" s="1229">
        <v>116</v>
      </c>
      <c r="G30" s="1229">
        <v>87</v>
      </c>
      <c r="H30" s="1229">
        <v>27.462809999999998</v>
      </c>
      <c r="I30" s="1229">
        <v>8.3565100000000001</v>
      </c>
      <c r="J30" s="1229">
        <v>6.26166</v>
      </c>
      <c r="K30" s="954"/>
      <c r="L30" s="1230"/>
      <c r="M30" s="1230"/>
      <c r="N30" s="1230"/>
      <c r="O30" s="1230"/>
      <c r="P30" s="386"/>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row>
    <row r="31" spans="1:54" s="385" customFormat="1" ht="12.75" customHeight="1">
      <c r="A31" s="1886"/>
      <c r="B31" s="1885" t="s">
        <v>749</v>
      </c>
      <c r="C31" s="900" t="s">
        <v>814</v>
      </c>
      <c r="D31" s="900" t="s">
        <v>815</v>
      </c>
      <c r="E31" s="1228">
        <v>0</v>
      </c>
      <c r="F31" s="1228">
        <v>0</v>
      </c>
      <c r="G31" s="1228">
        <v>0</v>
      </c>
      <c r="H31" s="1228">
        <v>0</v>
      </c>
      <c r="I31" s="1228">
        <v>0</v>
      </c>
      <c r="J31" s="1228">
        <v>0</v>
      </c>
      <c r="K31" s="955" t="s">
        <v>803</v>
      </c>
      <c r="L31" s="1224" t="s">
        <v>253</v>
      </c>
      <c r="M31" s="1224" t="s">
        <v>253</v>
      </c>
      <c r="N31" s="1225">
        <v>0</v>
      </c>
      <c r="O31" s="1225">
        <v>0</v>
      </c>
      <c r="P31" s="386"/>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row>
    <row r="32" spans="1:54" s="385" customFormat="1" ht="16.5" customHeight="1">
      <c r="A32" s="1886"/>
      <c r="B32" s="1889"/>
      <c r="C32" s="948" t="s">
        <v>936</v>
      </c>
      <c r="D32" s="948"/>
      <c r="E32" s="1229">
        <v>0</v>
      </c>
      <c r="F32" s="1229">
        <v>0</v>
      </c>
      <c r="G32" s="1229">
        <v>0</v>
      </c>
      <c r="H32" s="1229">
        <v>0</v>
      </c>
      <c r="I32" s="1229">
        <v>0</v>
      </c>
      <c r="J32" s="1229">
        <v>0</v>
      </c>
      <c r="K32" s="954"/>
      <c r="L32" s="1230"/>
      <c r="M32" s="1230"/>
      <c r="N32" s="1230">
        <v>0</v>
      </c>
      <c r="O32" s="1230">
        <v>0</v>
      </c>
      <c r="P32" s="386"/>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row>
    <row r="33" spans="1:54" s="385" customFormat="1">
      <c r="A33" s="1887"/>
      <c r="B33" s="956" t="s">
        <v>977</v>
      </c>
      <c r="C33" s="953"/>
      <c r="D33" s="953"/>
      <c r="E33" s="1229">
        <v>372</v>
      </c>
      <c r="F33" s="1229">
        <v>116</v>
      </c>
      <c r="G33" s="1229">
        <v>87</v>
      </c>
      <c r="H33" s="1229">
        <v>27.462809999999998</v>
      </c>
      <c r="I33" s="1229">
        <v>8.3565100000000001</v>
      </c>
      <c r="J33" s="1229">
        <v>6.26166</v>
      </c>
      <c r="K33" s="954"/>
      <c r="L33" s="1230"/>
      <c r="M33" s="1230"/>
      <c r="N33" s="1230">
        <v>0</v>
      </c>
      <c r="O33" s="1230">
        <v>0</v>
      </c>
      <c r="P33" s="386"/>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row>
    <row r="34" spans="1:54" s="385" customFormat="1" ht="12.75" customHeight="1">
      <c r="A34" s="1885" t="s">
        <v>978</v>
      </c>
      <c r="B34" s="1885" t="s">
        <v>789</v>
      </c>
      <c r="C34" s="900" t="s">
        <v>790</v>
      </c>
      <c r="D34" s="900" t="s">
        <v>956</v>
      </c>
      <c r="E34" s="1223">
        <v>0</v>
      </c>
      <c r="F34" s="1223">
        <v>0</v>
      </c>
      <c r="G34" s="1223">
        <v>0</v>
      </c>
      <c r="H34" s="1223">
        <v>0</v>
      </c>
      <c r="I34" s="1223">
        <v>0</v>
      </c>
      <c r="J34" s="1223">
        <v>0</v>
      </c>
      <c r="K34" s="945" t="s">
        <v>792</v>
      </c>
      <c r="L34" s="1224" t="s">
        <v>253</v>
      </c>
      <c r="M34" s="1224" t="s">
        <v>253</v>
      </c>
      <c r="N34" s="1225">
        <v>0</v>
      </c>
      <c r="O34" s="1225">
        <v>0</v>
      </c>
      <c r="P34" s="386"/>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row>
    <row r="35" spans="1:54" s="385" customFormat="1">
      <c r="A35" s="1886"/>
      <c r="B35" s="1890"/>
      <c r="C35" s="900" t="s">
        <v>793</v>
      </c>
      <c r="D35" s="900" t="s">
        <v>959</v>
      </c>
      <c r="E35" s="1223">
        <v>71</v>
      </c>
      <c r="F35" s="1223">
        <v>0</v>
      </c>
      <c r="G35" s="1223">
        <v>0</v>
      </c>
      <c r="H35" s="1223">
        <v>4.2467489999999977</v>
      </c>
      <c r="I35" s="1223">
        <v>0</v>
      </c>
      <c r="J35" s="1223">
        <v>0</v>
      </c>
      <c r="K35" s="945" t="s">
        <v>792</v>
      </c>
      <c r="L35" s="1224" t="s">
        <v>253</v>
      </c>
      <c r="M35" s="1224" t="s">
        <v>253</v>
      </c>
      <c r="N35" s="1225">
        <v>0</v>
      </c>
      <c r="O35" s="1225">
        <v>0</v>
      </c>
      <c r="P35" s="386"/>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row>
    <row r="36" spans="1:54" s="385" customFormat="1">
      <c r="A36" s="1886"/>
      <c r="B36" s="1890"/>
      <c r="C36" s="900" t="s">
        <v>979</v>
      </c>
      <c r="D36" s="900" t="s">
        <v>980</v>
      </c>
      <c r="E36" s="1223">
        <v>0</v>
      </c>
      <c r="F36" s="1223">
        <v>0</v>
      </c>
      <c r="G36" s="1223">
        <v>0</v>
      </c>
      <c r="H36" s="1223">
        <v>0</v>
      </c>
      <c r="I36" s="1223">
        <v>0</v>
      </c>
      <c r="J36" s="1223">
        <v>0</v>
      </c>
      <c r="K36" s="945" t="s">
        <v>981</v>
      </c>
      <c r="L36" s="1224" t="s">
        <v>253</v>
      </c>
      <c r="M36" s="1224" t="s">
        <v>253</v>
      </c>
      <c r="N36" s="1225">
        <v>0</v>
      </c>
      <c r="O36" s="1225">
        <v>0</v>
      </c>
      <c r="P36" s="386"/>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row>
    <row r="37" spans="1:54" s="385" customFormat="1">
      <c r="A37" s="1886"/>
      <c r="B37" s="1890"/>
      <c r="C37" s="900" t="s">
        <v>858</v>
      </c>
      <c r="D37" s="900" t="s">
        <v>957</v>
      </c>
      <c r="E37" s="1223">
        <v>22</v>
      </c>
      <c r="F37" s="1223">
        <v>4</v>
      </c>
      <c r="G37" s="1223">
        <v>6</v>
      </c>
      <c r="H37" s="1223">
        <v>4.8511620000000004</v>
      </c>
      <c r="I37" s="1223">
        <v>0.86136000000000001</v>
      </c>
      <c r="J37" s="1223">
        <v>1.282575</v>
      </c>
      <c r="K37" s="945" t="s">
        <v>803</v>
      </c>
      <c r="L37" s="1224" t="s">
        <v>253</v>
      </c>
      <c r="M37" s="1224" t="s">
        <v>253</v>
      </c>
      <c r="N37" s="1225">
        <v>0.5714285714285714</v>
      </c>
      <c r="O37" s="1225">
        <v>0.12128857142857143</v>
      </c>
      <c r="P37" s="386"/>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row>
    <row r="38" spans="1:54" s="385" customFormat="1">
      <c r="A38" s="1886"/>
      <c r="B38" s="1890"/>
      <c r="C38" s="900" t="s">
        <v>1217</v>
      </c>
      <c r="D38" s="900" t="s">
        <v>1218</v>
      </c>
      <c r="E38" s="1223">
        <v>2</v>
      </c>
      <c r="F38" s="1223">
        <v>0</v>
      </c>
      <c r="G38" s="1223">
        <v>0</v>
      </c>
      <c r="H38" s="1223">
        <v>6.9752499999999995E-2</v>
      </c>
      <c r="I38" s="1223">
        <v>0</v>
      </c>
      <c r="J38" s="1223">
        <v>0</v>
      </c>
      <c r="K38" s="945" t="s">
        <v>1218</v>
      </c>
      <c r="L38" s="1224" t="s">
        <v>253</v>
      </c>
      <c r="M38" s="1224" t="s">
        <v>253</v>
      </c>
      <c r="N38" s="1225">
        <v>0</v>
      </c>
      <c r="O38" s="1225">
        <v>0</v>
      </c>
      <c r="P38" s="386"/>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row>
    <row r="39" spans="1:54" s="385" customFormat="1">
      <c r="A39" s="1886"/>
      <c r="B39" s="1890"/>
      <c r="C39" s="900" t="s">
        <v>1219</v>
      </c>
      <c r="D39" s="900" t="s">
        <v>956</v>
      </c>
      <c r="E39" s="1223">
        <v>2</v>
      </c>
      <c r="F39" s="1223">
        <v>0</v>
      </c>
      <c r="G39" s="1223">
        <v>0</v>
      </c>
      <c r="H39" s="1223">
        <v>1.39311E-2</v>
      </c>
      <c r="I39" s="1223">
        <v>0</v>
      </c>
      <c r="J39" s="1223">
        <v>0</v>
      </c>
      <c r="K39" s="945" t="s">
        <v>956</v>
      </c>
      <c r="L39" s="1224" t="s">
        <v>253</v>
      </c>
      <c r="M39" s="1224" t="s">
        <v>253</v>
      </c>
      <c r="N39" s="1225">
        <v>0</v>
      </c>
      <c r="O39" s="1225">
        <v>0</v>
      </c>
      <c r="P39" s="386"/>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row>
    <row r="40" spans="1:54" s="385" customFormat="1">
      <c r="A40" s="1886"/>
      <c r="B40" s="1889"/>
      <c r="C40" s="948" t="s">
        <v>964</v>
      </c>
      <c r="D40" s="948"/>
      <c r="E40" s="1229">
        <v>97</v>
      </c>
      <c r="F40" s="1229">
        <v>4</v>
      </c>
      <c r="G40" s="1229">
        <v>6</v>
      </c>
      <c r="H40" s="1229">
        <v>9.1815945999999986</v>
      </c>
      <c r="I40" s="1229">
        <v>0.86136000000000001</v>
      </c>
      <c r="J40" s="1229">
        <v>1.282575</v>
      </c>
      <c r="K40" s="954"/>
      <c r="L40" s="1230"/>
      <c r="M40" s="1230"/>
      <c r="N40" s="1230"/>
      <c r="O40" s="1230"/>
      <c r="P40" s="386"/>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row>
    <row r="41" spans="1:54" s="385" customFormat="1">
      <c r="A41" s="1886"/>
      <c r="B41" s="1885" t="s">
        <v>982</v>
      </c>
      <c r="C41" s="900" t="s">
        <v>983</v>
      </c>
      <c r="D41" s="900" t="s">
        <v>984</v>
      </c>
      <c r="E41" s="1223">
        <v>0</v>
      </c>
      <c r="F41" s="1223">
        <v>0</v>
      </c>
      <c r="G41" s="1223">
        <v>0</v>
      </c>
      <c r="H41" s="1223">
        <v>0</v>
      </c>
      <c r="I41" s="1223">
        <v>0</v>
      </c>
      <c r="J41" s="1223">
        <v>0</v>
      </c>
      <c r="K41" s="945" t="s">
        <v>843</v>
      </c>
      <c r="L41" s="1224" t="s">
        <v>253</v>
      </c>
      <c r="M41" s="1224" t="s">
        <v>253</v>
      </c>
      <c r="N41" s="1225">
        <v>0</v>
      </c>
      <c r="O41" s="1225">
        <v>0</v>
      </c>
      <c r="P41" s="386"/>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row>
    <row r="42" spans="1:54" s="385" customFormat="1">
      <c r="A42" s="1886"/>
      <c r="B42" s="1890"/>
      <c r="C42" s="900" t="s">
        <v>985</v>
      </c>
      <c r="D42" s="900" t="s">
        <v>986</v>
      </c>
      <c r="E42" s="1223">
        <v>0</v>
      </c>
      <c r="F42" s="1223">
        <v>0</v>
      </c>
      <c r="G42" s="1223">
        <v>0</v>
      </c>
      <c r="H42" s="1223">
        <v>0</v>
      </c>
      <c r="I42" s="1223">
        <v>0</v>
      </c>
      <c r="J42" s="1223">
        <v>0</v>
      </c>
      <c r="K42" s="945" t="s">
        <v>843</v>
      </c>
      <c r="L42" s="1224" t="s">
        <v>253</v>
      </c>
      <c r="M42" s="1224" t="s">
        <v>253</v>
      </c>
      <c r="N42" s="1225">
        <v>0</v>
      </c>
      <c r="O42" s="1225">
        <v>0</v>
      </c>
      <c r="P42" s="386"/>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row>
    <row r="43" spans="1:54" s="385" customFormat="1">
      <c r="A43" s="1886"/>
      <c r="B43" s="1890"/>
      <c r="C43" s="900" t="s">
        <v>987</v>
      </c>
      <c r="D43" s="900" t="s">
        <v>847</v>
      </c>
      <c r="E43" s="1223">
        <v>43963</v>
      </c>
      <c r="F43" s="1223">
        <v>83</v>
      </c>
      <c r="G43" s="1223">
        <v>73</v>
      </c>
      <c r="H43" s="1223">
        <v>1193.5281375000015</v>
      </c>
      <c r="I43" s="1223">
        <v>2.1884749999999999</v>
      </c>
      <c r="J43" s="1223">
        <v>1.4674625000000001</v>
      </c>
      <c r="K43" s="945" t="s">
        <v>848</v>
      </c>
      <c r="L43" s="1224">
        <v>173</v>
      </c>
      <c r="M43" s="1224">
        <v>173</v>
      </c>
      <c r="N43" s="1225">
        <v>31.428571428571427</v>
      </c>
      <c r="O43" s="1225">
        <v>0.58560535714285722</v>
      </c>
      <c r="P43" s="386"/>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row>
    <row r="44" spans="1:54" s="385" customFormat="1">
      <c r="A44" s="1886"/>
      <c r="B44" s="1890"/>
      <c r="C44" s="900" t="s">
        <v>988</v>
      </c>
      <c r="D44" s="900" t="s">
        <v>989</v>
      </c>
      <c r="E44" s="1223">
        <v>66836</v>
      </c>
      <c r="F44" s="1223">
        <v>473</v>
      </c>
      <c r="G44" s="1223">
        <v>249</v>
      </c>
      <c r="H44" s="1223">
        <v>4206.7320200000004</v>
      </c>
      <c r="I44" s="1223">
        <v>28.724139999999991</v>
      </c>
      <c r="J44" s="1223">
        <v>15.838369999999998</v>
      </c>
      <c r="K44" s="945" t="s">
        <v>843</v>
      </c>
      <c r="L44" s="1224">
        <v>6333</v>
      </c>
      <c r="M44" s="1224">
        <v>6492</v>
      </c>
      <c r="N44" s="1225">
        <v>50.238095238095241</v>
      </c>
      <c r="O44" s="1225">
        <v>3.1983314285714286</v>
      </c>
      <c r="P44" s="386"/>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row>
    <row r="45" spans="1:54" s="385" customFormat="1">
      <c r="A45" s="1886"/>
      <c r="B45" s="1889"/>
      <c r="C45" s="948" t="s">
        <v>972</v>
      </c>
      <c r="D45" s="948"/>
      <c r="E45" s="1221">
        <v>110799</v>
      </c>
      <c r="F45" s="1221">
        <v>556</v>
      </c>
      <c r="G45" s="1221">
        <v>322</v>
      </c>
      <c r="H45" s="1221">
        <v>5400.2601575000017</v>
      </c>
      <c r="I45" s="1221">
        <v>30.912614999999992</v>
      </c>
      <c r="J45" s="1221">
        <v>17.305832499999998</v>
      </c>
      <c r="K45" s="949"/>
      <c r="L45" s="1222"/>
      <c r="M45" s="1222"/>
      <c r="N45" s="1222"/>
      <c r="O45" s="1222"/>
      <c r="P45" s="386"/>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row>
    <row r="46" spans="1:54" s="385" customFormat="1" ht="12.75" customHeight="1">
      <c r="A46" s="1886"/>
      <c r="B46" s="1885" t="s">
        <v>965</v>
      </c>
      <c r="C46" s="957" t="s">
        <v>990</v>
      </c>
      <c r="D46" s="900" t="s">
        <v>831</v>
      </c>
      <c r="E46" s="945">
        <v>0</v>
      </c>
      <c r="F46" s="945">
        <v>0</v>
      </c>
      <c r="G46" s="945">
        <v>0</v>
      </c>
      <c r="H46" s="945">
        <v>0</v>
      </c>
      <c r="I46" s="958">
        <v>0</v>
      </c>
      <c r="J46" s="958">
        <v>0</v>
      </c>
      <c r="K46" s="955" t="s">
        <v>991</v>
      </c>
      <c r="L46" s="945" t="s">
        <v>253</v>
      </c>
      <c r="M46" s="945" t="s">
        <v>253</v>
      </c>
      <c r="N46" s="945">
        <v>0</v>
      </c>
      <c r="O46" s="945">
        <v>0</v>
      </c>
      <c r="P46" s="386"/>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row>
    <row r="47" spans="1:54" s="385" customFormat="1">
      <c r="A47" s="1886"/>
      <c r="B47" s="1889"/>
      <c r="C47" s="948" t="s">
        <v>933</v>
      </c>
      <c r="D47" s="948"/>
      <c r="E47" s="1229">
        <v>0</v>
      </c>
      <c r="F47" s="1229">
        <v>0</v>
      </c>
      <c r="G47" s="1229">
        <v>0</v>
      </c>
      <c r="H47" s="1229">
        <v>0</v>
      </c>
      <c r="I47" s="1229">
        <v>0</v>
      </c>
      <c r="J47" s="1229">
        <v>0</v>
      </c>
      <c r="K47" s="954"/>
      <c r="L47" s="1230"/>
      <c r="M47" s="1230"/>
      <c r="N47" s="1230">
        <v>0</v>
      </c>
      <c r="O47" s="1230">
        <v>0</v>
      </c>
      <c r="P47" s="386"/>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row>
    <row r="48" spans="1:54" s="385" customFormat="1" ht="12.75" customHeight="1">
      <c r="A48" s="1886"/>
      <c r="B48" s="1885" t="s">
        <v>749</v>
      </c>
      <c r="C48" s="900" t="s">
        <v>814</v>
      </c>
      <c r="D48" s="900" t="s">
        <v>815</v>
      </c>
      <c r="E48" s="1223">
        <v>0</v>
      </c>
      <c r="F48" s="1223">
        <v>0</v>
      </c>
      <c r="G48" s="1223">
        <v>0</v>
      </c>
      <c r="H48" s="1223">
        <v>0</v>
      </c>
      <c r="I48" s="1223">
        <v>0</v>
      </c>
      <c r="J48" s="1223">
        <v>0</v>
      </c>
      <c r="K48" s="955" t="s">
        <v>803</v>
      </c>
      <c r="L48" s="1224" t="s">
        <v>253</v>
      </c>
      <c r="M48" s="1224" t="s">
        <v>253</v>
      </c>
      <c r="N48" s="1225">
        <v>0</v>
      </c>
      <c r="O48" s="1225">
        <v>0</v>
      </c>
      <c r="P48" s="386"/>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row>
    <row r="49" spans="1:52" s="385" customFormat="1">
      <c r="A49" s="1886"/>
      <c r="B49" s="1889"/>
      <c r="C49" s="948" t="s">
        <v>992</v>
      </c>
      <c r="D49" s="948"/>
      <c r="E49" s="1229">
        <v>0</v>
      </c>
      <c r="F49" s="1229">
        <v>0</v>
      </c>
      <c r="G49" s="1229">
        <v>0</v>
      </c>
      <c r="H49" s="1229">
        <v>0</v>
      </c>
      <c r="I49" s="1229">
        <v>0</v>
      </c>
      <c r="J49" s="1229">
        <v>0</v>
      </c>
      <c r="K49" s="954"/>
      <c r="L49" s="1230"/>
      <c r="M49" s="1230"/>
      <c r="N49" s="1230"/>
      <c r="O49" s="1230"/>
      <c r="P49" s="386"/>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row>
    <row r="50" spans="1:52" s="385" customFormat="1" ht="38.25">
      <c r="A50" s="1887"/>
      <c r="B50" s="952" t="s">
        <v>993</v>
      </c>
      <c r="C50" s="959" t="s">
        <v>994</v>
      </c>
      <c r="D50" s="953"/>
      <c r="E50" s="1229">
        <v>110896</v>
      </c>
      <c r="F50" s="1229">
        <v>560</v>
      </c>
      <c r="G50" s="1229">
        <v>328</v>
      </c>
      <c r="H50" s="1229">
        <v>5409.4417521000014</v>
      </c>
      <c r="I50" s="1229">
        <v>31.773974999999993</v>
      </c>
      <c r="J50" s="1229">
        <v>18.588407499999999</v>
      </c>
      <c r="K50" s="954"/>
      <c r="L50" s="1230"/>
      <c r="M50" s="1230"/>
      <c r="N50" s="1230"/>
      <c r="O50" s="1230"/>
      <c r="P50" s="386"/>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row>
    <row r="51" spans="1:52" s="385" customFormat="1" ht="15" customHeight="1">
      <c r="A51" s="1885" t="s">
        <v>995</v>
      </c>
      <c r="B51" s="1888" t="s">
        <v>741</v>
      </c>
      <c r="C51" s="900" t="s">
        <v>793</v>
      </c>
      <c r="D51" s="900" t="s">
        <v>959</v>
      </c>
      <c r="E51" s="1223">
        <v>47975</v>
      </c>
      <c r="F51" s="1223">
        <v>0</v>
      </c>
      <c r="G51" s="1223">
        <v>0</v>
      </c>
      <c r="H51" s="1223">
        <v>2902.9042565000004</v>
      </c>
      <c r="I51" s="1223">
        <v>0</v>
      </c>
      <c r="J51" s="1223">
        <v>0</v>
      </c>
      <c r="K51" s="955" t="s">
        <v>792</v>
      </c>
      <c r="L51" s="1224" t="s">
        <v>253</v>
      </c>
      <c r="M51" s="1224" t="s">
        <v>253</v>
      </c>
      <c r="N51" s="1225">
        <v>0</v>
      </c>
      <c r="O51" s="1225">
        <v>0</v>
      </c>
      <c r="P51" s="386"/>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row>
    <row r="52" spans="1:52" s="385" customFormat="1" ht="15" customHeight="1">
      <c r="A52" s="1886"/>
      <c r="B52" s="1889"/>
      <c r="C52" s="900" t="s">
        <v>858</v>
      </c>
      <c r="D52" s="900" t="s">
        <v>957</v>
      </c>
      <c r="E52" s="1223">
        <v>9926</v>
      </c>
      <c r="F52" s="1223">
        <v>2404</v>
      </c>
      <c r="G52" s="1223">
        <v>4826</v>
      </c>
      <c r="H52" s="1223">
        <v>2192.5402245000005</v>
      </c>
      <c r="I52" s="1223">
        <v>517.71187049999992</v>
      </c>
      <c r="J52" s="1223">
        <v>1060.575615</v>
      </c>
      <c r="K52" s="955" t="s">
        <v>803</v>
      </c>
      <c r="L52" s="1224" t="s">
        <v>253</v>
      </c>
      <c r="M52" s="1224" t="s">
        <v>253</v>
      </c>
      <c r="N52" s="1225">
        <v>6.333333333333333</v>
      </c>
      <c r="O52" s="1225">
        <v>1.4392499999999997</v>
      </c>
      <c r="P52" s="386"/>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row>
    <row r="53" spans="1:52" s="385" customFormat="1">
      <c r="A53" s="1886"/>
      <c r="B53" s="1888" t="s">
        <v>763</v>
      </c>
      <c r="C53" s="900" t="s">
        <v>987</v>
      </c>
      <c r="D53" s="900" t="s">
        <v>1223</v>
      </c>
      <c r="E53" s="1223">
        <v>16</v>
      </c>
      <c r="F53" s="1223">
        <v>3</v>
      </c>
      <c r="G53" s="1223">
        <v>0</v>
      </c>
      <c r="H53" s="1223">
        <v>0.52147500000000002</v>
      </c>
      <c r="I53" s="1223">
        <v>8.518125E-2</v>
      </c>
      <c r="J53" s="1223">
        <v>0</v>
      </c>
      <c r="K53" s="955" t="s">
        <v>848</v>
      </c>
      <c r="L53" s="1224" t="s">
        <v>253</v>
      </c>
      <c r="M53" s="1224" t="s">
        <v>253</v>
      </c>
      <c r="N53" s="1224">
        <v>9.5238095238095233E-2</v>
      </c>
      <c r="O53" s="1224">
        <v>2.5000000000000001E-3</v>
      </c>
      <c r="P53" s="386"/>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row>
    <row r="54" spans="1:52" s="385" customFormat="1" ht="12.75" customHeight="1">
      <c r="A54" s="1886"/>
      <c r="B54" s="1889"/>
      <c r="C54" s="900" t="s">
        <v>988</v>
      </c>
      <c r="D54" s="960" t="s">
        <v>1224</v>
      </c>
      <c r="E54" s="1223">
        <v>1893621</v>
      </c>
      <c r="F54" s="1223">
        <v>604701</v>
      </c>
      <c r="G54" s="1223">
        <v>1079768</v>
      </c>
      <c r="H54" s="1223">
        <v>119338.75271500008</v>
      </c>
      <c r="I54" s="1223">
        <v>37868.846515000056</v>
      </c>
      <c r="J54" s="1223">
        <v>67553.643695000064</v>
      </c>
      <c r="K54" s="961" t="s">
        <v>843</v>
      </c>
      <c r="L54" s="1224" t="s">
        <v>253</v>
      </c>
      <c r="M54" s="1224" t="s">
        <v>253</v>
      </c>
      <c r="N54" s="1224">
        <v>364.8095238095238</v>
      </c>
      <c r="O54" s="1224">
        <v>23.326476190476193</v>
      </c>
      <c r="P54" s="386"/>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row>
    <row r="55" spans="1:52" s="385" customFormat="1" ht="37.5" customHeight="1">
      <c r="A55" s="1887"/>
      <c r="B55" s="952" t="s">
        <v>996</v>
      </c>
      <c r="C55" s="959" t="s">
        <v>997</v>
      </c>
      <c r="D55" s="953"/>
      <c r="E55" s="1229">
        <v>1951538</v>
      </c>
      <c r="F55" s="1229">
        <v>607108</v>
      </c>
      <c r="G55" s="1229">
        <v>1084594</v>
      </c>
      <c r="H55" s="1229">
        <v>124434.71867100008</v>
      </c>
      <c r="I55" s="1229">
        <v>38386.643566750055</v>
      </c>
      <c r="J55" s="1229">
        <v>68614.219310000059</v>
      </c>
      <c r="K55" s="954"/>
      <c r="L55" s="1230"/>
      <c r="M55" s="1230"/>
      <c r="N55" s="1230"/>
      <c r="O55" s="1230"/>
      <c r="P55" s="386"/>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row>
    <row r="56" spans="1:52" ht="15.75" customHeight="1">
      <c r="A56" s="387" t="s">
        <v>1307</v>
      </c>
      <c r="C56" s="312"/>
      <c r="D56" s="312"/>
      <c r="E56" s="312"/>
      <c r="F56" s="312"/>
      <c r="G56" s="312"/>
      <c r="H56" s="389"/>
      <c r="I56" s="389"/>
      <c r="J56" s="389"/>
      <c r="K56" s="389"/>
      <c r="L56" s="389"/>
      <c r="M56" s="389"/>
      <c r="N56" s="389"/>
      <c r="O56" s="389"/>
      <c r="P56" s="384"/>
    </row>
    <row r="57" spans="1:52" ht="14.25" customHeight="1">
      <c r="A57" s="390" t="s">
        <v>998</v>
      </c>
      <c r="B57" s="391"/>
      <c r="C57" s="391"/>
      <c r="D57" s="391"/>
      <c r="E57" s="391"/>
      <c r="F57" s="391"/>
      <c r="G57" s="391"/>
      <c r="H57" s="391"/>
      <c r="I57" s="391"/>
      <c r="L57" s="393"/>
      <c r="M57" s="393"/>
      <c r="N57" s="393"/>
      <c r="O57" s="393"/>
      <c r="P57" s="384"/>
    </row>
    <row r="58" spans="1:52">
      <c r="E58" s="369"/>
      <c r="I58" s="384"/>
      <c r="L58" s="384"/>
      <c r="M58" s="384"/>
      <c r="N58" s="384"/>
      <c r="O58" s="384"/>
    </row>
    <row r="59" spans="1:52">
      <c r="E59" s="369"/>
      <c r="I59" s="384"/>
      <c r="L59" s="384"/>
      <c r="M59" s="384"/>
      <c r="N59" s="384"/>
      <c r="O59" s="384"/>
    </row>
    <row r="60" spans="1:52">
      <c r="E60" s="369"/>
      <c r="H60" s="962"/>
      <c r="I60" s="963"/>
      <c r="J60" s="962"/>
      <c r="K60" s="964"/>
      <c r="L60" s="963"/>
      <c r="M60" s="963"/>
      <c r="N60" s="963"/>
      <c r="O60" s="963"/>
    </row>
    <row r="61" spans="1:52">
      <c r="E61" s="369"/>
      <c r="I61" s="963"/>
      <c r="L61" s="963"/>
      <c r="M61" s="963"/>
      <c r="N61" s="963"/>
      <c r="O61" s="963"/>
    </row>
    <row r="62" spans="1:52">
      <c r="E62" s="369"/>
    </row>
    <row r="63" spans="1:52">
      <c r="E63" s="369"/>
    </row>
    <row r="64" spans="1:52">
      <c r="E64" s="369"/>
    </row>
    <row r="65" spans="5:5">
      <c r="E65" s="369"/>
    </row>
    <row r="66" spans="5:5">
      <c r="E66" s="369"/>
    </row>
    <row r="67" spans="5:5">
      <c r="E67" s="369"/>
    </row>
    <row r="68" spans="5:5">
      <c r="E68" s="369"/>
    </row>
    <row r="69" spans="5:5">
      <c r="E69" s="369"/>
    </row>
    <row r="70" spans="5:5">
      <c r="E70" s="369"/>
    </row>
    <row r="71" spans="5:5">
      <c r="E71" s="369"/>
    </row>
    <row r="72" spans="5:5">
      <c r="E72" s="369"/>
    </row>
    <row r="73" spans="5:5">
      <c r="E73" s="369"/>
    </row>
    <row r="74" spans="5:5">
      <c r="E74" s="369"/>
    </row>
    <row r="75" spans="5:5">
      <c r="E75" s="369"/>
    </row>
    <row r="76" spans="5:5">
      <c r="E76" s="369"/>
    </row>
    <row r="77" spans="5:5">
      <c r="E77" s="369"/>
    </row>
    <row r="78" spans="5:5">
      <c r="E78" s="369"/>
    </row>
    <row r="79" spans="5:5">
      <c r="E79" s="369"/>
    </row>
    <row r="80" spans="5:5">
      <c r="E80" s="369"/>
    </row>
    <row r="81" spans="5:5">
      <c r="E81" s="369"/>
    </row>
    <row r="82" spans="5:5">
      <c r="E82" s="369"/>
    </row>
    <row r="83" spans="5:5">
      <c r="E83" s="369"/>
    </row>
    <row r="84" spans="5:5">
      <c r="E84" s="369"/>
    </row>
    <row r="85" spans="5:5">
      <c r="E85" s="369"/>
    </row>
    <row r="86" spans="5:5">
      <c r="E86" s="369"/>
    </row>
    <row r="87" spans="5:5">
      <c r="E87" s="369"/>
    </row>
    <row r="88" spans="5:5">
      <c r="E88" s="369"/>
    </row>
    <row r="89" spans="5:5">
      <c r="E89" s="369"/>
    </row>
    <row r="90" spans="5:5">
      <c r="E90" s="369"/>
    </row>
    <row r="91" spans="5:5">
      <c r="E91" s="369"/>
    </row>
    <row r="92" spans="5:5">
      <c r="E92" s="369"/>
    </row>
    <row r="93" spans="5:5">
      <c r="E93" s="369"/>
    </row>
    <row r="94" spans="5:5">
      <c r="E94" s="369"/>
    </row>
    <row r="95" spans="5:5">
      <c r="E95" s="369"/>
    </row>
    <row r="96" spans="5:5">
      <c r="E96" s="369"/>
    </row>
    <row r="97" spans="5:5">
      <c r="E97" s="369"/>
    </row>
    <row r="98" spans="5:5">
      <c r="E98" s="369"/>
    </row>
    <row r="99" spans="5:5">
      <c r="E99" s="369"/>
    </row>
    <row r="100" spans="5:5">
      <c r="E100" s="369"/>
    </row>
    <row r="101" spans="5:5">
      <c r="E101" s="369"/>
    </row>
    <row r="102" spans="5:5">
      <c r="E102" s="369"/>
    </row>
    <row r="103" spans="5:5">
      <c r="E103" s="369"/>
    </row>
    <row r="104" spans="5:5">
      <c r="E104" s="369"/>
    </row>
    <row r="105" spans="5:5">
      <c r="E105" s="369"/>
    </row>
    <row r="106" spans="5:5">
      <c r="E106" s="369"/>
    </row>
    <row r="107" spans="5:5">
      <c r="E107" s="369"/>
    </row>
    <row r="108" spans="5:5">
      <c r="E108" s="369"/>
    </row>
    <row r="109" spans="5:5">
      <c r="E109" s="369"/>
    </row>
    <row r="110" spans="5:5">
      <c r="E110" s="369"/>
    </row>
    <row r="111" spans="5:5">
      <c r="E111" s="369"/>
    </row>
    <row r="112" spans="5:5">
      <c r="E112" s="369"/>
    </row>
    <row r="113" spans="5:5">
      <c r="E113" s="369"/>
    </row>
    <row r="114" spans="5:5">
      <c r="E114" s="369"/>
    </row>
    <row r="115" spans="5:5">
      <c r="E115" s="369"/>
    </row>
    <row r="116" spans="5:5">
      <c r="E116" s="369"/>
    </row>
    <row r="117" spans="5:5">
      <c r="E117" s="369"/>
    </row>
    <row r="118" spans="5:5">
      <c r="E118" s="369"/>
    </row>
    <row r="119" spans="5:5">
      <c r="E119" s="369"/>
    </row>
    <row r="120" spans="5:5">
      <c r="E120" s="369"/>
    </row>
    <row r="121" spans="5:5">
      <c r="E121" s="369"/>
    </row>
    <row r="122" spans="5:5">
      <c r="E122" s="369"/>
    </row>
    <row r="123" spans="5:5">
      <c r="E123" s="369"/>
    </row>
    <row r="124" spans="5:5">
      <c r="E124" s="369"/>
    </row>
    <row r="125" spans="5:5">
      <c r="E125" s="369"/>
    </row>
    <row r="126" spans="5:5">
      <c r="E126" s="369"/>
    </row>
    <row r="127" spans="5:5">
      <c r="E127" s="369"/>
    </row>
    <row r="128" spans="5:5">
      <c r="E128" s="369"/>
    </row>
    <row r="129" spans="5:5">
      <c r="E129" s="369"/>
    </row>
    <row r="130" spans="5:5">
      <c r="E130" s="369"/>
    </row>
    <row r="131" spans="5:5">
      <c r="E131" s="369"/>
    </row>
    <row r="132" spans="5:5">
      <c r="E132" s="369"/>
    </row>
    <row r="133" spans="5:5">
      <c r="E133" s="369"/>
    </row>
    <row r="134" spans="5:5">
      <c r="E134" s="369"/>
    </row>
    <row r="135" spans="5:5">
      <c r="E135" s="369"/>
    </row>
    <row r="136" spans="5:5">
      <c r="E136" s="369"/>
    </row>
    <row r="137" spans="5:5">
      <c r="E137" s="369"/>
    </row>
    <row r="138" spans="5:5">
      <c r="E138" s="369"/>
    </row>
    <row r="139" spans="5:5">
      <c r="E139" s="369"/>
    </row>
    <row r="140" spans="5:5">
      <c r="E140" s="369"/>
    </row>
    <row r="141" spans="5:5">
      <c r="E141" s="369"/>
    </row>
    <row r="142" spans="5:5">
      <c r="E142" s="369"/>
    </row>
    <row r="143" spans="5:5">
      <c r="E143" s="369"/>
    </row>
    <row r="144" spans="5:5">
      <c r="E144" s="369"/>
    </row>
    <row r="145" spans="5:5">
      <c r="E145" s="369"/>
    </row>
    <row r="146" spans="5:5">
      <c r="E146" s="369"/>
    </row>
    <row r="147" spans="5:5">
      <c r="E147" s="369"/>
    </row>
    <row r="148" spans="5:5">
      <c r="E148" s="369"/>
    </row>
    <row r="149" spans="5:5">
      <c r="E149" s="369"/>
    </row>
    <row r="150" spans="5:5">
      <c r="E150" s="369"/>
    </row>
    <row r="151" spans="5:5">
      <c r="E151" s="369"/>
    </row>
    <row r="152" spans="5:5">
      <c r="E152" s="369"/>
    </row>
    <row r="153" spans="5:5">
      <c r="E153" s="369"/>
    </row>
    <row r="154" spans="5:5">
      <c r="E154" s="369"/>
    </row>
    <row r="155" spans="5:5">
      <c r="E155" s="369"/>
    </row>
    <row r="156" spans="5:5">
      <c r="E156" s="369"/>
    </row>
    <row r="157" spans="5:5">
      <c r="E157" s="369"/>
    </row>
    <row r="158" spans="5:5">
      <c r="E158" s="369"/>
    </row>
    <row r="159" spans="5:5">
      <c r="E159" s="369"/>
    </row>
    <row r="160" spans="5:5">
      <c r="E160" s="369"/>
    </row>
    <row r="161" spans="5:5">
      <c r="E161" s="369"/>
    </row>
    <row r="162" spans="5:5">
      <c r="E162" s="369"/>
    </row>
    <row r="163" spans="5:5">
      <c r="E163" s="369"/>
    </row>
    <row r="164" spans="5:5">
      <c r="E164" s="369"/>
    </row>
    <row r="165" spans="5:5">
      <c r="E165" s="369"/>
    </row>
    <row r="166" spans="5:5">
      <c r="E166" s="369"/>
    </row>
    <row r="167" spans="5:5">
      <c r="E167" s="369"/>
    </row>
    <row r="168" spans="5:5">
      <c r="E168" s="369"/>
    </row>
    <row r="169" spans="5:5">
      <c r="E169" s="369"/>
    </row>
    <row r="170" spans="5:5">
      <c r="E170" s="369"/>
    </row>
    <row r="171" spans="5:5">
      <c r="E171" s="369"/>
    </row>
    <row r="172" spans="5:5">
      <c r="E172" s="369"/>
    </row>
    <row r="173" spans="5:5">
      <c r="E173" s="369"/>
    </row>
    <row r="174" spans="5:5">
      <c r="E174" s="369"/>
    </row>
    <row r="175" spans="5:5">
      <c r="E175" s="369"/>
    </row>
    <row r="176" spans="5:5">
      <c r="E176" s="369"/>
    </row>
    <row r="177" spans="5:5">
      <c r="E177" s="369"/>
    </row>
    <row r="178" spans="5:5">
      <c r="E178" s="369"/>
    </row>
    <row r="179" spans="5:5">
      <c r="E179" s="369"/>
    </row>
    <row r="180" spans="5:5">
      <c r="E180" s="369"/>
    </row>
    <row r="181" spans="5:5">
      <c r="E181" s="369"/>
    </row>
    <row r="182" spans="5:5">
      <c r="E182" s="369"/>
    </row>
    <row r="183" spans="5:5">
      <c r="E183" s="369"/>
    </row>
    <row r="184" spans="5:5">
      <c r="E184" s="369"/>
    </row>
    <row r="185" spans="5:5">
      <c r="E185" s="369"/>
    </row>
    <row r="186" spans="5:5">
      <c r="E186" s="369"/>
    </row>
    <row r="187" spans="5:5">
      <c r="E187" s="369"/>
    </row>
    <row r="188" spans="5:5">
      <c r="E188" s="369"/>
    </row>
    <row r="189" spans="5:5">
      <c r="E189" s="369"/>
    </row>
    <row r="190" spans="5:5">
      <c r="E190" s="369"/>
    </row>
    <row r="191" spans="5:5">
      <c r="E191" s="369"/>
    </row>
    <row r="192" spans="5:5">
      <c r="E192" s="369"/>
    </row>
    <row r="193" spans="5:5">
      <c r="E193" s="369"/>
    </row>
    <row r="194" spans="5:5">
      <c r="E194" s="369"/>
    </row>
    <row r="195" spans="5:5">
      <c r="E195" s="369"/>
    </row>
    <row r="196" spans="5:5">
      <c r="E196" s="369"/>
    </row>
    <row r="197" spans="5:5">
      <c r="E197" s="369"/>
    </row>
    <row r="198" spans="5:5">
      <c r="E198" s="369"/>
    </row>
    <row r="199" spans="5:5">
      <c r="E199" s="369"/>
    </row>
    <row r="200" spans="5:5">
      <c r="E200" s="369"/>
    </row>
    <row r="201" spans="5:5">
      <c r="E201" s="369"/>
    </row>
    <row r="202" spans="5:5">
      <c r="E202" s="369"/>
    </row>
    <row r="203" spans="5:5">
      <c r="E203" s="369"/>
    </row>
    <row r="204" spans="5:5">
      <c r="E204" s="369"/>
    </row>
    <row r="205" spans="5:5">
      <c r="E205" s="369"/>
    </row>
    <row r="206" spans="5:5">
      <c r="E206" s="369"/>
    </row>
    <row r="207" spans="5:5">
      <c r="E207" s="369"/>
    </row>
    <row r="208" spans="5:5">
      <c r="E208" s="369"/>
    </row>
    <row r="209" spans="5:5">
      <c r="E209" s="369"/>
    </row>
    <row r="210" spans="5:5">
      <c r="E210" s="369"/>
    </row>
    <row r="211" spans="5:5">
      <c r="E211" s="369"/>
    </row>
    <row r="212" spans="5:5">
      <c r="E212" s="369"/>
    </row>
    <row r="213" spans="5:5">
      <c r="E213" s="369"/>
    </row>
    <row r="214" spans="5:5">
      <c r="E214" s="369"/>
    </row>
    <row r="215" spans="5:5">
      <c r="E215" s="369"/>
    </row>
    <row r="216" spans="5:5">
      <c r="E216" s="369"/>
    </row>
    <row r="217" spans="5:5">
      <c r="E217" s="369"/>
    </row>
    <row r="218" spans="5:5">
      <c r="E218" s="369"/>
    </row>
    <row r="219" spans="5:5">
      <c r="E219" s="369"/>
    </row>
    <row r="220" spans="5:5">
      <c r="E220" s="369"/>
    </row>
    <row r="221" spans="5:5">
      <c r="E221" s="369"/>
    </row>
    <row r="222" spans="5:5">
      <c r="E222" s="369"/>
    </row>
    <row r="223" spans="5:5">
      <c r="E223" s="369"/>
    </row>
    <row r="224" spans="5:5">
      <c r="E224" s="369"/>
    </row>
    <row r="225" spans="5:5">
      <c r="E225" s="369"/>
    </row>
    <row r="226" spans="5:5">
      <c r="E226" s="369"/>
    </row>
    <row r="227" spans="5:5">
      <c r="E227" s="369"/>
    </row>
    <row r="228" spans="5:5">
      <c r="E228" s="369"/>
    </row>
    <row r="229" spans="5:5">
      <c r="E229" s="369"/>
    </row>
    <row r="230" spans="5:5">
      <c r="E230" s="369"/>
    </row>
    <row r="231" spans="5:5">
      <c r="E231" s="369"/>
    </row>
    <row r="232" spans="5:5">
      <c r="E232" s="369"/>
    </row>
    <row r="233" spans="5:5">
      <c r="E233" s="369"/>
    </row>
    <row r="234" spans="5:5">
      <c r="E234" s="369"/>
    </row>
    <row r="235" spans="5:5">
      <c r="E235" s="369"/>
    </row>
    <row r="236" spans="5:5">
      <c r="E236" s="369"/>
    </row>
    <row r="237" spans="5:5">
      <c r="E237" s="369"/>
    </row>
    <row r="238" spans="5:5">
      <c r="E238" s="369"/>
    </row>
    <row r="239" spans="5:5">
      <c r="E239" s="369"/>
    </row>
    <row r="240" spans="5:5">
      <c r="E240" s="369"/>
    </row>
    <row r="241" spans="5:5">
      <c r="E241" s="369"/>
    </row>
    <row r="242" spans="5:5">
      <c r="E242" s="369"/>
    </row>
    <row r="243" spans="5:5">
      <c r="E243" s="369"/>
    </row>
    <row r="244" spans="5:5">
      <c r="E244" s="369"/>
    </row>
    <row r="245" spans="5:5">
      <c r="E245" s="369"/>
    </row>
    <row r="246" spans="5:5">
      <c r="E246" s="369"/>
    </row>
    <row r="247" spans="5:5">
      <c r="E247" s="369"/>
    </row>
    <row r="248" spans="5:5">
      <c r="E248" s="369"/>
    </row>
    <row r="249" spans="5:5">
      <c r="E249" s="369"/>
    </row>
    <row r="250" spans="5:5">
      <c r="E250" s="369"/>
    </row>
    <row r="251" spans="5:5">
      <c r="E251" s="369"/>
    </row>
    <row r="252" spans="5:5">
      <c r="E252" s="369"/>
    </row>
    <row r="253" spans="5:5">
      <c r="E253" s="369"/>
    </row>
    <row r="254" spans="5:5">
      <c r="E254" s="369"/>
    </row>
    <row r="255" spans="5:5">
      <c r="E255" s="369"/>
    </row>
    <row r="256" spans="5:5">
      <c r="E256" s="369"/>
    </row>
    <row r="257" spans="5:5">
      <c r="E257" s="369"/>
    </row>
    <row r="258" spans="5:5">
      <c r="E258" s="369"/>
    </row>
    <row r="259" spans="5:5">
      <c r="E259" s="369"/>
    </row>
    <row r="260" spans="5:5">
      <c r="E260" s="369"/>
    </row>
    <row r="261" spans="5:5">
      <c r="E261" s="369"/>
    </row>
    <row r="262" spans="5:5">
      <c r="E262" s="369"/>
    </row>
    <row r="263" spans="5:5">
      <c r="E263" s="369"/>
    </row>
    <row r="264" spans="5:5">
      <c r="E264" s="369"/>
    </row>
    <row r="265" spans="5:5">
      <c r="E265" s="369"/>
    </row>
    <row r="266" spans="5:5">
      <c r="E266" s="369"/>
    </row>
    <row r="267" spans="5:5">
      <c r="E267" s="369"/>
    </row>
    <row r="268" spans="5:5">
      <c r="E268" s="369"/>
    </row>
    <row r="269" spans="5:5">
      <c r="E269" s="369"/>
    </row>
    <row r="270" spans="5:5">
      <c r="E270" s="369"/>
    </row>
    <row r="271" spans="5:5">
      <c r="E271" s="369"/>
    </row>
    <row r="272" spans="5:5">
      <c r="E272" s="369"/>
    </row>
    <row r="273" spans="5:5">
      <c r="E273" s="369"/>
    </row>
    <row r="274" spans="5:5">
      <c r="E274" s="369"/>
    </row>
    <row r="275" spans="5:5">
      <c r="E275" s="369"/>
    </row>
    <row r="276" spans="5:5">
      <c r="E276" s="369"/>
    </row>
    <row r="277" spans="5:5">
      <c r="E277" s="369"/>
    </row>
    <row r="278" spans="5:5">
      <c r="E278" s="369"/>
    </row>
    <row r="279" spans="5:5">
      <c r="E279" s="369"/>
    </row>
    <row r="280" spans="5:5">
      <c r="E280" s="369"/>
    </row>
    <row r="281" spans="5:5">
      <c r="E281" s="369"/>
    </row>
    <row r="282" spans="5:5">
      <c r="E282" s="369"/>
    </row>
    <row r="283" spans="5:5">
      <c r="E283" s="369"/>
    </row>
    <row r="284" spans="5:5">
      <c r="E284" s="369"/>
    </row>
    <row r="285" spans="5:5">
      <c r="E285" s="369"/>
    </row>
    <row r="286" spans="5:5">
      <c r="E286" s="369"/>
    </row>
    <row r="287" spans="5:5">
      <c r="E287" s="369"/>
    </row>
    <row r="288" spans="5:5">
      <c r="E288" s="369"/>
    </row>
    <row r="289" spans="5:5">
      <c r="E289" s="369"/>
    </row>
    <row r="290" spans="5:5">
      <c r="E290" s="369"/>
    </row>
    <row r="291" spans="5:5">
      <c r="E291" s="369"/>
    </row>
    <row r="292" spans="5:5">
      <c r="E292" s="369"/>
    </row>
    <row r="293" spans="5:5">
      <c r="E293" s="369"/>
    </row>
    <row r="294" spans="5:5">
      <c r="E294" s="369"/>
    </row>
    <row r="295" spans="5:5">
      <c r="E295" s="369"/>
    </row>
    <row r="296" spans="5:5">
      <c r="E296" s="369"/>
    </row>
    <row r="297" spans="5:5">
      <c r="E297" s="369"/>
    </row>
    <row r="298" spans="5:5">
      <c r="E298" s="369"/>
    </row>
    <row r="299" spans="5:5">
      <c r="E299" s="369"/>
    </row>
    <row r="300" spans="5:5">
      <c r="E300" s="369"/>
    </row>
    <row r="301" spans="5:5">
      <c r="E301" s="369"/>
    </row>
    <row r="302" spans="5:5">
      <c r="E302" s="369"/>
    </row>
    <row r="303" spans="5:5">
      <c r="E303" s="369"/>
    </row>
    <row r="304" spans="5:5">
      <c r="E304" s="369"/>
    </row>
    <row r="305" spans="5:5">
      <c r="E305" s="369"/>
    </row>
    <row r="306" spans="5:5">
      <c r="E306" s="369"/>
    </row>
    <row r="307" spans="5:5">
      <c r="E307" s="369"/>
    </row>
    <row r="308" spans="5:5">
      <c r="E308" s="369"/>
    </row>
    <row r="309" spans="5:5">
      <c r="E309" s="369"/>
    </row>
    <row r="310" spans="5:5">
      <c r="E310" s="369"/>
    </row>
    <row r="311" spans="5:5">
      <c r="E311" s="369"/>
    </row>
    <row r="312" spans="5:5">
      <c r="E312" s="369"/>
    </row>
    <row r="313" spans="5:5">
      <c r="E313" s="369"/>
    </row>
    <row r="314" spans="5:5">
      <c r="E314" s="369"/>
    </row>
    <row r="315" spans="5:5">
      <c r="E315" s="369"/>
    </row>
    <row r="316" spans="5:5">
      <c r="E316" s="369"/>
    </row>
    <row r="317" spans="5:5">
      <c r="E317" s="369"/>
    </row>
    <row r="318" spans="5:5">
      <c r="E318" s="369"/>
    </row>
    <row r="319" spans="5:5">
      <c r="E319" s="369"/>
    </row>
    <row r="320" spans="5:5">
      <c r="E320" s="369"/>
    </row>
    <row r="321" spans="5:5">
      <c r="E321" s="369"/>
    </row>
    <row r="322" spans="5:5">
      <c r="E322" s="369"/>
    </row>
    <row r="323" spans="5:5">
      <c r="E323" s="369"/>
    </row>
    <row r="324" spans="5:5">
      <c r="E324" s="369"/>
    </row>
    <row r="325" spans="5:5">
      <c r="E325" s="369"/>
    </row>
    <row r="326" spans="5:5">
      <c r="E326" s="369"/>
    </row>
    <row r="327" spans="5:5">
      <c r="E327" s="369"/>
    </row>
    <row r="328" spans="5:5">
      <c r="E328" s="369"/>
    </row>
    <row r="329" spans="5:5">
      <c r="E329" s="369"/>
    </row>
    <row r="330" spans="5:5">
      <c r="E330" s="369"/>
    </row>
    <row r="331" spans="5:5">
      <c r="E331" s="369"/>
    </row>
    <row r="332" spans="5:5">
      <c r="E332" s="369"/>
    </row>
    <row r="333" spans="5:5">
      <c r="E333" s="369"/>
    </row>
    <row r="334" spans="5:5">
      <c r="E334" s="369"/>
    </row>
    <row r="335" spans="5:5">
      <c r="E335" s="369"/>
    </row>
    <row r="336" spans="5:5">
      <c r="E336" s="369"/>
    </row>
    <row r="337" spans="5:5">
      <c r="E337" s="369"/>
    </row>
    <row r="338" spans="5:5">
      <c r="E338" s="369"/>
    </row>
    <row r="339" spans="5:5">
      <c r="E339" s="369"/>
    </row>
    <row r="340" spans="5:5">
      <c r="E340" s="369"/>
    </row>
    <row r="341" spans="5:5">
      <c r="E341" s="369"/>
    </row>
    <row r="342" spans="5:5">
      <c r="E342" s="369"/>
    </row>
    <row r="343" spans="5:5">
      <c r="E343" s="369"/>
    </row>
    <row r="344" spans="5:5">
      <c r="E344" s="369"/>
    </row>
    <row r="345" spans="5:5">
      <c r="E345" s="369"/>
    </row>
    <row r="346" spans="5:5">
      <c r="E346" s="369"/>
    </row>
    <row r="347" spans="5:5">
      <c r="E347" s="369"/>
    </row>
    <row r="348" spans="5:5">
      <c r="E348" s="369"/>
    </row>
    <row r="349" spans="5:5">
      <c r="E349" s="369"/>
    </row>
    <row r="350" spans="5:5">
      <c r="E350" s="369"/>
    </row>
    <row r="351" spans="5:5">
      <c r="E351" s="369"/>
    </row>
    <row r="352" spans="5:5">
      <c r="E352" s="369"/>
    </row>
    <row r="353" spans="5:5">
      <c r="E353" s="369"/>
    </row>
    <row r="354" spans="5:5">
      <c r="E354" s="369"/>
    </row>
    <row r="355" spans="5:5">
      <c r="E355" s="369"/>
    </row>
    <row r="356" spans="5:5">
      <c r="E356" s="369"/>
    </row>
    <row r="357" spans="5:5">
      <c r="E357" s="369"/>
    </row>
    <row r="358" spans="5:5">
      <c r="E358" s="369"/>
    </row>
    <row r="359" spans="5:5">
      <c r="E359" s="369"/>
    </row>
    <row r="360" spans="5:5">
      <c r="E360" s="369"/>
    </row>
    <row r="361" spans="5:5">
      <c r="E361" s="369"/>
    </row>
    <row r="362" spans="5:5">
      <c r="E362" s="369"/>
    </row>
    <row r="363" spans="5:5">
      <c r="E363" s="369"/>
    </row>
    <row r="364" spans="5:5">
      <c r="E364" s="369"/>
    </row>
    <row r="365" spans="5:5">
      <c r="E365" s="369"/>
    </row>
    <row r="366" spans="5:5">
      <c r="E366" s="369"/>
    </row>
    <row r="367" spans="5:5">
      <c r="E367" s="369"/>
    </row>
    <row r="368" spans="5:5">
      <c r="E368" s="369"/>
    </row>
    <row r="369" spans="5:5">
      <c r="E369" s="369"/>
    </row>
    <row r="370" spans="5:5">
      <c r="E370" s="369"/>
    </row>
    <row r="371" spans="5:5">
      <c r="E371" s="369"/>
    </row>
    <row r="372" spans="5:5">
      <c r="E372" s="369"/>
    </row>
    <row r="373" spans="5:5">
      <c r="E373" s="369"/>
    </row>
    <row r="374" spans="5:5">
      <c r="E374" s="369"/>
    </row>
    <row r="375" spans="5:5">
      <c r="E375" s="369"/>
    </row>
    <row r="376" spans="5:5">
      <c r="E376" s="369"/>
    </row>
    <row r="377" spans="5:5">
      <c r="E377" s="369"/>
    </row>
    <row r="378" spans="5:5">
      <c r="E378" s="369"/>
    </row>
    <row r="379" spans="5:5">
      <c r="E379" s="369"/>
    </row>
    <row r="380" spans="5:5">
      <c r="E380" s="369"/>
    </row>
    <row r="381" spans="5:5">
      <c r="E381" s="369"/>
    </row>
    <row r="382" spans="5:5">
      <c r="E382" s="369"/>
    </row>
    <row r="383" spans="5:5">
      <c r="E383" s="369"/>
    </row>
    <row r="384" spans="5:5">
      <c r="E384" s="369"/>
    </row>
    <row r="385" spans="5:5">
      <c r="E385" s="369"/>
    </row>
    <row r="386" spans="5:5">
      <c r="E386" s="369"/>
    </row>
    <row r="387" spans="5:5">
      <c r="E387" s="369"/>
    </row>
    <row r="388" spans="5:5">
      <c r="E388" s="369"/>
    </row>
    <row r="389" spans="5:5">
      <c r="E389" s="369"/>
    </row>
    <row r="390" spans="5:5">
      <c r="E390" s="369"/>
    </row>
    <row r="391" spans="5:5">
      <c r="E391" s="369"/>
    </row>
    <row r="392" spans="5:5">
      <c r="E392" s="369"/>
    </row>
    <row r="393" spans="5:5">
      <c r="E393" s="369"/>
    </row>
    <row r="394" spans="5:5">
      <c r="E394" s="369"/>
    </row>
    <row r="395" spans="5:5">
      <c r="E395" s="369"/>
    </row>
    <row r="396" spans="5:5">
      <c r="E396" s="369"/>
    </row>
    <row r="397" spans="5:5">
      <c r="E397" s="369"/>
    </row>
    <row r="398" spans="5:5">
      <c r="E398" s="369"/>
    </row>
    <row r="399" spans="5:5">
      <c r="E399" s="369"/>
    </row>
    <row r="400" spans="5:5">
      <c r="E400" s="369"/>
    </row>
    <row r="401" spans="5:5">
      <c r="E401" s="369"/>
    </row>
    <row r="402" spans="5:5">
      <c r="E402" s="369"/>
    </row>
    <row r="403" spans="5:5">
      <c r="E403" s="369"/>
    </row>
    <row r="404" spans="5:5">
      <c r="E404" s="369"/>
    </row>
    <row r="405" spans="5:5">
      <c r="E405" s="369"/>
    </row>
    <row r="406" spans="5:5">
      <c r="E406" s="369"/>
    </row>
    <row r="407" spans="5:5">
      <c r="E407" s="369"/>
    </row>
    <row r="408" spans="5:5">
      <c r="E408" s="369"/>
    </row>
    <row r="409" spans="5:5">
      <c r="E409" s="369"/>
    </row>
    <row r="410" spans="5:5">
      <c r="E410" s="369"/>
    </row>
    <row r="411" spans="5:5">
      <c r="E411" s="369"/>
    </row>
    <row r="412" spans="5:5">
      <c r="E412" s="369"/>
    </row>
    <row r="413" spans="5:5">
      <c r="E413" s="369"/>
    </row>
    <row r="414" spans="5:5">
      <c r="E414" s="369"/>
    </row>
    <row r="415" spans="5:5">
      <c r="E415" s="369"/>
    </row>
    <row r="416" spans="5:5">
      <c r="E416" s="369"/>
    </row>
    <row r="417" spans="5:5">
      <c r="E417" s="369"/>
    </row>
    <row r="418" spans="5:5">
      <c r="E418" s="369"/>
    </row>
    <row r="419" spans="5:5">
      <c r="E419" s="369"/>
    </row>
    <row r="420" spans="5:5">
      <c r="E420" s="369"/>
    </row>
    <row r="421" spans="5:5">
      <c r="E421" s="369"/>
    </row>
    <row r="422" spans="5:5">
      <c r="E422" s="369"/>
    </row>
    <row r="423" spans="5:5">
      <c r="E423" s="369"/>
    </row>
    <row r="424" spans="5:5">
      <c r="E424" s="369"/>
    </row>
    <row r="425" spans="5:5">
      <c r="E425" s="369"/>
    </row>
    <row r="426" spans="5:5">
      <c r="E426" s="369"/>
    </row>
    <row r="427" spans="5:5">
      <c r="E427" s="369"/>
    </row>
    <row r="428" spans="5:5">
      <c r="E428" s="369"/>
    </row>
    <row r="429" spans="5:5">
      <c r="E429" s="369"/>
    </row>
    <row r="430" spans="5:5">
      <c r="E430" s="369"/>
    </row>
    <row r="431" spans="5:5">
      <c r="E431" s="369"/>
    </row>
    <row r="432" spans="5:5">
      <c r="E432" s="369"/>
    </row>
    <row r="433" spans="5:5">
      <c r="E433" s="369"/>
    </row>
    <row r="434" spans="5:5">
      <c r="E434" s="369"/>
    </row>
    <row r="435" spans="5:5">
      <c r="E435" s="369"/>
    </row>
    <row r="436" spans="5:5">
      <c r="E436" s="369"/>
    </row>
    <row r="437" spans="5:5">
      <c r="E437" s="369"/>
    </row>
    <row r="438" spans="5:5">
      <c r="E438" s="369"/>
    </row>
    <row r="439" spans="5:5">
      <c r="E439" s="369"/>
    </row>
    <row r="440" spans="5:5">
      <c r="E440" s="369"/>
    </row>
    <row r="441" spans="5:5">
      <c r="E441" s="369"/>
    </row>
    <row r="442" spans="5:5">
      <c r="E442" s="369"/>
    </row>
    <row r="443" spans="5:5">
      <c r="E443" s="369"/>
    </row>
    <row r="444" spans="5:5">
      <c r="E444" s="369"/>
    </row>
    <row r="445" spans="5:5">
      <c r="E445" s="369"/>
    </row>
    <row r="446" spans="5:5">
      <c r="E446" s="369"/>
    </row>
  </sheetData>
  <mergeCells count="27">
    <mergeCell ref="A4:A22"/>
    <mergeCell ref="B14:B18"/>
    <mergeCell ref="B19:B21"/>
    <mergeCell ref="A23:A33"/>
    <mergeCell ref="B23:B27"/>
    <mergeCell ref="B28:B30"/>
    <mergeCell ref="B31:B32"/>
    <mergeCell ref="B4:B9"/>
    <mergeCell ref="B10:B13"/>
    <mergeCell ref="A1:O1"/>
    <mergeCell ref="A2:A3"/>
    <mergeCell ref="B2:B3"/>
    <mergeCell ref="C2:C3"/>
    <mergeCell ref="D2:D3"/>
    <mergeCell ref="E2:G2"/>
    <mergeCell ref="H2:J2"/>
    <mergeCell ref="K2:K3"/>
    <mergeCell ref="L2:M2"/>
    <mergeCell ref="N2:O2"/>
    <mergeCell ref="A51:A55"/>
    <mergeCell ref="B51:B52"/>
    <mergeCell ref="B53:B54"/>
    <mergeCell ref="B46:B47"/>
    <mergeCell ref="A34:A50"/>
    <mergeCell ref="B34:B40"/>
    <mergeCell ref="B41:B45"/>
    <mergeCell ref="B48:B49"/>
  </mergeCells>
  <printOptions horizontalCentered="1"/>
  <pageMargins left="0.7" right="0.7" top="0.75" bottom="0.75" header="0.3" footer="0.3"/>
  <pageSetup paperSize="9" scale="80"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workbookViewId="0">
      <pane xSplit="1" topLeftCell="B1" activePane="topRight" state="frozen"/>
      <selection activeCell="A4" sqref="A4:A37"/>
      <selection pane="topRight" sqref="A1:XFD44"/>
    </sheetView>
  </sheetViews>
  <sheetFormatPr defaultRowHeight="15"/>
  <cols>
    <col min="1" max="1" width="73" bestFit="1" customWidth="1"/>
    <col min="2" max="8" width="15" bestFit="1" customWidth="1"/>
    <col min="9" max="9" width="14.5703125" bestFit="1" customWidth="1"/>
    <col min="10" max="10" width="12.42578125" bestFit="1" customWidth="1"/>
    <col min="11" max="11" width="16" bestFit="1" customWidth="1"/>
    <col min="12" max="12" width="14.5703125" bestFit="1" customWidth="1"/>
    <col min="13" max="13" width="16" bestFit="1" customWidth="1"/>
    <col min="14" max="14" width="11.140625" bestFit="1" customWidth="1"/>
    <col min="15" max="15" width="10.85546875" customWidth="1"/>
  </cols>
  <sheetData>
    <row r="1" spans="1:16">
      <c r="A1" s="188" t="s">
        <v>222</v>
      </c>
      <c r="B1" s="188"/>
      <c r="C1" s="188"/>
      <c r="D1" s="189"/>
      <c r="E1" s="189"/>
      <c r="F1" s="190"/>
      <c r="G1" s="191"/>
      <c r="H1" s="191"/>
      <c r="I1" s="191"/>
      <c r="J1" s="191"/>
    </row>
    <row r="2" spans="1:16">
      <c r="A2" s="188" t="s">
        <v>1208</v>
      </c>
      <c r="B2" s="188"/>
      <c r="C2" s="188"/>
      <c r="D2" s="190"/>
      <c r="E2" s="190"/>
      <c r="F2" s="330"/>
      <c r="G2" s="543"/>
      <c r="H2" s="330"/>
      <c r="I2" s="1187"/>
      <c r="J2" s="1188"/>
      <c r="K2" s="543"/>
      <c r="L2" s="330">
        <v>7549059</v>
      </c>
    </row>
    <row r="3" spans="1:16" ht="30">
      <c r="A3" s="188" t="s">
        <v>1370</v>
      </c>
      <c r="B3" s="188"/>
      <c r="C3" s="188"/>
      <c r="D3" s="190"/>
      <c r="E3" s="190"/>
      <c r="F3" s="329"/>
      <c r="G3" s="543"/>
      <c r="H3" s="329"/>
      <c r="I3" s="1189"/>
      <c r="J3" s="1188"/>
      <c r="K3" s="543"/>
      <c r="L3" s="331">
        <v>29.7</v>
      </c>
    </row>
    <row r="4" spans="1:16" ht="30">
      <c r="A4" s="192" t="s">
        <v>1373</v>
      </c>
      <c r="B4" s="192"/>
      <c r="C4" s="192"/>
      <c r="D4" s="193"/>
      <c r="E4" s="193"/>
      <c r="F4" s="331"/>
      <c r="G4" s="543"/>
      <c r="H4" s="331"/>
      <c r="I4" s="1189"/>
      <c r="J4" s="1188"/>
      <c r="K4" s="543"/>
      <c r="L4" s="331">
        <v>32.299999999999997</v>
      </c>
    </row>
    <row r="5" spans="1:16">
      <c r="A5" s="192" t="s">
        <v>223</v>
      </c>
      <c r="B5" s="684">
        <v>45017</v>
      </c>
      <c r="C5" s="684">
        <v>45047</v>
      </c>
      <c r="D5" s="684">
        <v>45078</v>
      </c>
      <c r="E5" s="684">
        <v>45108</v>
      </c>
      <c r="F5" s="684">
        <v>45139</v>
      </c>
      <c r="G5" s="684">
        <v>45170</v>
      </c>
      <c r="H5" s="684">
        <v>45200</v>
      </c>
      <c r="I5" s="684">
        <v>45231</v>
      </c>
      <c r="J5" s="701">
        <v>45261</v>
      </c>
      <c r="K5" s="701">
        <v>45292</v>
      </c>
      <c r="L5" s="701">
        <v>45323</v>
      </c>
    </row>
    <row r="6" spans="1:16">
      <c r="A6" s="682" t="s">
        <v>224</v>
      </c>
      <c r="B6" s="691">
        <v>4.5</v>
      </c>
      <c r="C6" s="691">
        <v>4.5</v>
      </c>
      <c r="D6" s="691">
        <v>4.5</v>
      </c>
      <c r="E6" s="685">
        <v>4.5</v>
      </c>
      <c r="F6" s="691">
        <v>4.5</v>
      </c>
      <c r="G6" s="691">
        <v>4.5</v>
      </c>
      <c r="H6" s="691">
        <v>4.5</v>
      </c>
      <c r="I6" s="686">
        <v>4.5</v>
      </c>
      <c r="J6" s="702">
        <v>4.5</v>
      </c>
      <c r="K6" s="702">
        <v>4.5</v>
      </c>
      <c r="L6" s="702">
        <v>4.5</v>
      </c>
    </row>
    <row r="7" spans="1:16">
      <c r="A7" s="682" t="s">
        <v>225</v>
      </c>
      <c r="B7" s="194">
        <v>6.5</v>
      </c>
      <c r="C7" s="194">
        <v>6.5</v>
      </c>
      <c r="D7" s="194">
        <v>6.5</v>
      </c>
      <c r="E7" s="195">
        <v>6.5</v>
      </c>
      <c r="F7" s="194">
        <v>6.5</v>
      </c>
      <c r="G7" s="194">
        <v>6.5</v>
      </c>
      <c r="H7" s="194">
        <v>6.5</v>
      </c>
      <c r="I7" s="687">
        <v>6.5</v>
      </c>
      <c r="J7" s="194">
        <v>6.5</v>
      </c>
      <c r="K7" s="194">
        <v>6.5</v>
      </c>
      <c r="L7" s="194">
        <v>6.5</v>
      </c>
    </row>
    <row r="8" spans="1:16">
      <c r="A8" s="683" t="s">
        <v>226</v>
      </c>
      <c r="B8" s="692">
        <v>226821.93</v>
      </c>
      <c r="C8" s="692">
        <v>227649.13</v>
      </c>
      <c r="D8" s="692">
        <v>234284.25</v>
      </c>
      <c r="E8" s="196">
        <v>231429.32</v>
      </c>
      <c r="F8" s="692">
        <v>233168.65</v>
      </c>
      <c r="G8" s="692">
        <v>233574.77</v>
      </c>
      <c r="H8" s="692">
        <v>236032.81</v>
      </c>
      <c r="I8" s="688">
        <v>238057.29</v>
      </c>
      <c r="J8" s="692">
        <v>239682.77</v>
      </c>
      <c r="K8" s="692">
        <v>243007.49</v>
      </c>
      <c r="L8" s="692">
        <v>244936.45</v>
      </c>
    </row>
    <row r="9" spans="1:16">
      <c r="A9" s="682" t="s">
        <v>227</v>
      </c>
      <c r="B9" s="692">
        <v>183115.8</v>
      </c>
      <c r="C9" s="692">
        <v>183744.55</v>
      </c>
      <c r="D9" s="692">
        <v>191599.01</v>
      </c>
      <c r="E9" s="196">
        <v>190300.38</v>
      </c>
      <c r="F9" s="692">
        <v>192321.74</v>
      </c>
      <c r="G9" s="692">
        <v>192758.42</v>
      </c>
      <c r="H9" s="692">
        <v>195133.28</v>
      </c>
      <c r="I9" s="688">
        <v>196517.77</v>
      </c>
      <c r="J9" s="692">
        <v>197915.57</v>
      </c>
      <c r="K9" s="692">
        <v>200591.97</v>
      </c>
      <c r="L9" s="692">
        <v>202048.73</v>
      </c>
    </row>
    <row r="10" spans="1:16">
      <c r="A10" s="214" t="s">
        <v>228</v>
      </c>
      <c r="B10" s="693">
        <v>138576.71</v>
      </c>
      <c r="C10" s="693">
        <v>138938.71</v>
      </c>
      <c r="D10" s="693">
        <v>143916.93</v>
      </c>
      <c r="E10" s="689">
        <v>147644.04</v>
      </c>
      <c r="F10" s="693">
        <v>149201.47</v>
      </c>
      <c r="G10" s="693">
        <v>151513.19</v>
      </c>
      <c r="H10" s="693">
        <v>155746.96</v>
      </c>
      <c r="I10" s="690">
        <v>156205.54</v>
      </c>
      <c r="J10" s="693">
        <v>158052.76</v>
      </c>
      <c r="K10" s="693">
        <v>160446.93</v>
      </c>
      <c r="L10" s="693">
        <v>164278</v>
      </c>
    </row>
    <row r="11" spans="1:16">
      <c r="A11" s="1893" t="s">
        <v>229</v>
      </c>
      <c r="B11" s="1896"/>
      <c r="C11" s="1896"/>
      <c r="D11" s="1896"/>
      <c r="E11" s="1896"/>
      <c r="F11" s="1897"/>
      <c r="G11" s="201"/>
      <c r="H11" s="198"/>
      <c r="I11" s="198"/>
      <c r="J11" s="198"/>
    </row>
    <row r="12" spans="1:16">
      <c r="A12" s="199" t="s">
        <v>230</v>
      </c>
      <c r="B12" s="200">
        <v>6.7</v>
      </c>
      <c r="C12" s="200">
        <v>6.36</v>
      </c>
      <c r="D12" s="200">
        <v>6.79</v>
      </c>
      <c r="E12" s="200">
        <v>6.5</v>
      </c>
      <c r="F12" s="200">
        <v>6.65</v>
      </c>
      <c r="G12" s="576">
        <v>6.75</v>
      </c>
      <c r="H12" s="576">
        <v>6.75</v>
      </c>
      <c r="I12" s="576">
        <v>6.79</v>
      </c>
      <c r="J12" s="703">
        <v>6.81</v>
      </c>
      <c r="K12" s="1173">
        <v>6.72</v>
      </c>
      <c r="L12" s="842">
        <v>6.61</v>
      </c>
    </row>
    <row r="13" spans="1:16">
      <c r="A13" s="194" t="s">
        <v>231</v>
      </c>
      <c r="B13" s="201">
        <v>6.82</v>
      </c>
      <c r="C13" s="201">
        <v>6.77</v>
      </c>
      <c r="D13" s="201">
        <v>6.76</v>
      </c>
      <c r="E13" s="201">
        <v>6.72</v>
      </c>
      <c r="F13" s="201">
        <v>6.82</v>
      </c>
      <c r="G13" s="201">
        <v>6.86</v>
      </c>
      <c r="H13" s="201">
        <v>6.93</v>
      </c>
      <c r="I13" s="201">
        <v>6.96</v>
      </c>
      <c r="J13" s="201">
        <v>6.93</v>
      </c>
      <c r="K13" s="1174">
        <v>7.04</v>
      </c>
      <c r="L13" s="201">
        <v>6.96</v>
      </c>
    </row>
    <row r="14" spans="1:16">
      <c r="A14" s="202" t="s">
        <v>232</v>
      </c>
      <c r="B14" s="203" t="s">
        <v>233</v>
      </c>
      <c r="C14" s="203" t="s">
        <v>233</v>
      </c>
      <c r="D14" s="203" t="s">
        <v>233</v>
      </c>
      <c r="E14" s="203" t="s">
        <v>234</v>
      </c>
      <c r="F14" s="203" t="s">
        <v>234</v>
      </c>
      <c r="G14" s="201" t="s">
        <v>234</v>
      </c>
      <c r="H14" s="201" t="s">
        <v>1200</v>
      </c>
      <c r="I14" s="201" t="s">
        <v>1200</v>
      </c>
      <c r="J14" s="201" t="s">
        <v>1220</v>
      </c>
      <c r="K14" s="1174" t="s">
        <v>1225</v>
      </c>
      <c r="L14" s="201" t="s">
        <v>1225</v>
      </c>
    </row>
    <row r="15" spans="1:16">
      <c r="A15" s="197" t="s">
        <v>235</v>
      </c>
      <c r="B15" s="204" t="s">
        <v>236</v>
      </c>
      <c r="C15" s="204" t="s">
        <v>236</v>
      </c>
      <c r="D15" s="204" t="s">
        <v>236</v>
      </c>
      <c r="E15" s="204" t="s">
        <v>236</v>
      </c>
      <c r="F15" s="204" t="s">
        <v>236</v>
      </c>
      <c r="G15" s="204" t="s">
        <v>236</v>
      </c>
      <c r="H15" s="204" t="s">
        <v>1201</v>
      </c>
      <c r="I15" s="204" t="s">
        <v>236</v>
      </c>
      <c r="J15" s="204" t="s">
        <v>1221</v>
      </c>
      <c r="K15" s="1175" t="s">
        <v>1221</v>
      </c>
      <c r="L15" s="204" t="s">
        <v>1221</v>
      </c>
    </row>
    <row r="16" spans="1:16">
      <c r="A16" s="1893" t="s">
        <v>237</v>
      </c>
      <c r="B16" s="1898"/>
      <c r="C16" s="1898"/>
      <c r="D16" s="1898"/>
      <c r="E16" s="1898"/>
      <c r="F16" s="1898"/>
      <c r="G16" s="198"/>
      <c r="H16" s="198"/>
      <c r="J16" s="198"/>
      <c r="P16" s="205"/>
    </row>
    <row r="17" spans="1:17">
      <c r="A17" s="199" t="s">
        <v>238</v>
      </c>
      <c r="B17" s="206">
        <v>930933.72</v>
      </c>
      <c r="C17" s="206">
        <v>1403030.83</v>
      </c>
      <c r="D17" s="206">
        <v>1417306.07</v>
      </c>
      <c r="E17" s="206">
        <v>1624075.2200000002</v>
      </c>
      <c r="F17" s="482">
        <v>1835810.94</v>
      </c>
      <c r="G17" s="578">
        <v>1794945.46</v>
      </c>
      <c r="H17" s="578">
        <v>1443553.44</v>
      </c>
      <c r="I17" s="579">
        <v>1594179.22</v>
      </c>
      <c r="J17" s="704">
        <v>2273479.589416049</v>
      </c>
      <c r="K17" s="1182">
        <v>2707030.55</v>
      </c>
      <c r="L17" s="847">
        <v>2678735</v>
      </c>
      <c r="M17" s="845"/>
      <c r="P17" s="207"/>
      <c r="Q17" s="208"/>
    </row>
    <row r="18" spans="1:17">
      <c r="A18" s="194" t="s">
        <v>239</v>
      </c>
      <c r="B18" s="209">
        <v>27182858.920000002</v>
      </c>
      <c r="C18" s="209">
        <v>28376277.780000001</v>
      </c>
      <c r="D18" s="209">
        <v>29648153.59</v>
      </c>
      <c r="E18" s="209">
        <v>30666348.989999998</v>
      </c>
      <c r="F18" s="483">
        <v>30959138.699999999</v>
      </c>
      <c r="G18" s="209">
        <v>31906871.940000001</v>
      </c>
      <c r="H18" s="209">
        <v>31145025.489999998</v>
      </c>
      <c r="I18" s="209">
        <v>33560155.579999998</v>
      </c>
      <c r="J18" s="209">
        <v>36428846.25</v>
      </c>
      <c r="K18" s="1183">
        <v>37978375.880000003</v>
      </c>
      <c r="L18" s="209">
        <v>38795690.229999997</v>
      </c>
      <c r="M18" s="846"/>
    </row>
    <row r="19" spans="1:17">
      <c r="A19" s="194" t="s">
        <v>240</v>
      </c>
      <c r="B19" s="210">
        <v>27018489.850000001</v>
      </c>
      <c r="C19" s="210">
        <v>28181394.599368699</v>
      </c>
      <c r="D19" s="210">
        <v>29459940</v>
      </c>
      <c r="E19" s="210">
        <v>30482952.169576898</v>
      </c>
      <c r="F19" s="484">
        <v>30724882</v>
      </c>
      <c r="G19" s="209">
        <v>31680850.6384435</v>
      </c>
      <c r="H19" s="209">
        <v>30876187.828884602</v>
      </c>
      <c r="I19" s="209">
        <v>33264104</v>
      </c>
      <c r="J19" s="209">
        <v>36105547.972838096</v>
      </c>
      <c r="K19" s="1183">
        <v>37638048</v>
      </c>
      <c r="L19" s="1185">
        <v>38456806</v>
      </c>
    </row>
    <row r="20" spans="1:17">
      <c r="A20" s="197" t="s">
        <v>241</v>
      </c>
      <c r="B20" s="211">
        <v>11630.82</v>
      </c>
      <c r="C20" s="211">
        <v>43838.11</v>
      </c>
      <c r="D20" s="211">
        <v>47148</v>
      </c>
      <c r="E20" s="211">
        <v>46617.760000000002</v>
      </c>
      <c r="F20" s="485">
        <v>12262</v>
      </c>
      <c r="G20" s="577">
        <v>-14768</v>
      </c>
      <c r="H20" s="211">
        <v>-24548</v>
      </c>
      <c r="I20" s="211">
        <v>9001</v>
      </c>
      <c r="J20" s="211">
        <v>66135</v>
      </c>
      <c r="K20" s="1184">
        <v>-25744</v>
      </c>
      <c r="L20" s="848">
        <v>1539</v>
      </c>
    </row>
    <row r="21" spans="1:17">
      <c r="A21" s="1893" t="s">
        <v>242</v>
      </c>
      <c r="B21" s="1898"/>
      <c r="C21" s="1898"/>
      <c r="D21" s="1898"/>
      <c r="E21" s="1898"/>
      <c r="F21" s="1899"/>
      <c r="G21" s="198"/>
    </row>
    <row r="22" spans="1:17">
      <c r="A22" s="212" t="s">
        <v>243</v>
      </c>
      <c r="B22" s="206">
        <v>588780</v>
      </c>
      <c r="C22" s="206">
        <v>589138</v>
      </c>
      <c r="D22" s="206">
        <v>595051</v>
      </c>
      <c r="E22" s="206">
        <v>603870</v>
      </c>
      <c r="F22" s="206">
        <v>598897</v>
      </c>
      <c r="G22" s="206">
        <v>586908</v>
      </c>
      <c r="H22" s="559">
        <v>521896</v>
      </c>
      <c r="I22" s="559">
        <v>604042</v>
      </c>
      <c r="J22" s="704">
        <v>623200</v>
      </c>
      <c r="K22" s="1176">
        <v>622469</v>
      </c>
      <c r="L22" s="1178">
        <v>625626</v>
      </c>
    </row>
    <row r="23" spans="1:17">
      <c r="A23" s="213" t="s">
        <v>244</v>
      </c>
      <c r="B23" s="201">
        <v>81.782899999999998</v>
      </c>
      <c r="C23" s="201">
        <v>82.677300000000002</v>
      </c>
      <c r="D23" s="201">
        <v>82.0428</v>
      </c>
      <c r="E23" s="201">
        <v>82.248099999999994</v>
      </c>
      <c r="F23" s="201">
        <v>82.68</v>
      </c>
      <c r="G23" s="201">
        <v>83.06</v>
      </c>
      <c r="H23" s="201">
        <v>83.27</v>
      </c>
      <c r="I23" s="201">
        <v>83.36</v>
      </c>
      <c r="J23" s="705">
        <v>83.12</v>
      </c>
      <c r="K23" s="1177">
        <v>82.84</v>
      </c>
      <c r="L23" s="1179">
        <v>82.87</v>
      </c>
    </row>
    <row r="24" spans="1:17">
      <c r="A24" s="213" t="s">
        <v>245</v>
      </c>
      <c r="B24" s="201">
        <v>90.087100000000007</v>
      </c>
      <c r="C24" s="201">
        <v>88.357200000000006</v>
      </c>
      <c r="D24" s="201">
        <v>89.125799999999998</v>
      </c>
      <c r="E24" s="201">
        <v>90.578699999999998</v>
      </c>
      <c r="F24" s="201">
        <v>90.22</v>
      </c>
      <c r="G24" s="201">
        <v>87.94</v>
      </c>
      <c r="H24" s="201">
        <v>88.53</v>
      </c>
      <c r="I24" s="201">
        <v>90.94</v>
      </c>
      <c r="J24" s="705">
        <v>92</v>
      </c>
      <c r="K24" s="1177">
        <v>90.13</v>
      </c>
      <c r="L24" s="1179">
        <v>89.58</v>
      </c>
    </row>
    <row r="25" spans="1:17">
      <c r="A25" s="214" t="s">
        <v>246</v>
      </c>
      <c r="B25" s="215">
        <v>1.98</v>
      </c>
      <c r="C25" s="215">
        <v>1.62</v>
      </c>
      <c r="D25" s="215">
        <v>1.38</v>
      </c>
      <c r="E25" s="215">
        <v>1.33</v>
      </c>
      <c r="F25" s="215">
        <v>1.43</v>
      </c>
      <c r="G25" s="215">
        <v>1.75</v>
      </c>
      <c r="H25" s="204">
        <v>1.57</v>
      </c>
      <c r="I25" s="204">
        <v>1.35</v>
      </c>
      <c r="J25" s="204">
        <v>1.51</v>
      </c>
      <c r="K25" s="1175">
        <v>1.55</v>
      </c>
      <c r="L25" s="1186">
        <v>1.42</v>
      </c>
    </row>
    <row r="26" spans="1:17">
      <c r="A26" s="1893" t="s">
        <v>247</v>
      </c>
      <c r="B26" s="1898"/>
      <c r="C26" s="1898"/>
      <c r="D26" s="1898"/>
      <c r="E26" s="1898"/>
      <c r="F26" s="1899"/>
      <c r="G26" s="198"/>
      <c r="H26" s="198"/>
      <c r="I26" s="198"/>
      <c r="J26" s="198"/>
    </row>
    <row r="27" spans="1:17">
      <c r="A27" s="212" t="s">
        <v>248</v>
      </c>
      <c r="B27" s="206">
        <v>105000</v>
      </c>
      <c r="C27" s="206">
        <v>2410</v>
      </c>
      <c r="D27" s="206">
        <v>4080</v>
      </c>
      <c r="E27" s="206">
        <v>5440</v>
      </c>
      <c r="F27" s="206">
        <v>7130</v>
      </c>
      <c r="G27" s="206">
        <v>8880</v>
      </c>
      <c r="H27" s="559">
        <v>9150</v>
      </c>
      <c r="I27" s="559">
        <v>11410</v>
      </c>
      <c r="J27" s="704">
        <v>12730</v>
      </c>
      <c r="K27" s="1176">
        <v>14410</v>
      </c>
      <c r="L27" s="1178">
        <v>15430</v>
      </c>
    </row>
    <row r="28" spans="1:17">
      <c r="A28" s="213" t="s">
        <v>249</v>
      </c>
      <c r="B28" s="201">
        <v>-0.92</v>
      </c>
      <c r="C28" s="201">
        <v>-3.61</v>
      </c>
      <c r="D28" s="201">
        <v>-4.12</v>
      </c>
      <c r="E28" s="201">
        <v>-1.23</v>
      </c>
      <c r="F28" s="201">
        <v>-0.52</v>
      </c>
      <c r="G28" s="201">
        <v>-7.0000000000000007E-2</v>
      </c>
      <c r="H28" s="201">
        <v>-0.52</v>
      </c>
      <c r="I28" s="201">
        <v>0.26</v>
      </c>
      <c r="J28" s="201">
        <v>0.73</v>
      </c>
      <c r="K28" s="1174">
        <v>0.27</v>
      </c>
      <c r="L28" s="201">
        <v>0.2</v>
      </c>
    </row>
    <row r="29" spans="1:17">
      <c r="A29" s="214" t="s">
        <v>250</v>
      </c>
      <c r="B29" s="204">
        <v>4.7</v>
      </c>
      <c r="C29" s="204">
        <v>4.25</v>
      </c>
      <c r="D29" s="204">
        <v>4.8099999999999996</v>
      </c>
      <c r="E29" s="204">
        <v>7.44</v>
      </c>
      <c r="F29" s="204">
        <v>6.83</v>
      </c>
      <c r="G29" s="204">
        <v>5.0199999999999996</v>
      </c>
      <c r="H29" s="204">
        <v>4.87</v>
      </c>
      <c r="I29" s="204">
        <v>5.55</v>
      </c>
      <c r="J29" s="204">
        <v>5.69</v>
      </c>
      <c r="K29" s="1175">
        <v>5.0999999999999996</v>
      </c>
      <c r="L29" s="204">
        <v>5.09</v>
      </c>
    </row>
    <row r="30" spans="1:17">
      <c r="A30" s="1893" t="s">
        <v>251</v>
      </c>
      <c r="B30" s="1898"/>
      <c r="C30" s="1898"/>
      <c r="D30" s="1898"/>
      <c r="E30" s="1898"/>
      <c r="F30" s="1899"/>
      <c r="G30" s="198"/>
      <c r="H30" s="198"/>
      <c r="I30" s="198"/>
      <c r="J30" s="198"/>
    </row>
    <row r="31" spans="1:17">
      <c r="A31" s="199" t="s">
        <v>252</v>
      </c>
      <c r="B31" s="216">
        <v>140.69999999999999</v>
      </c>
      <c r="C31" s="216">
        <v>145.6</v>
      </c>
      <c r="D31" s="216">
        <v>143.9</v>
      </c>
      <c r="E31" s="216">
        <v>142.69999999999999</v>
      </c>
      <c r="F31" s="835">
        <v>145.80000000000001</v>
      </c>
      <c r="G31" s="836">
        <v>142.30000000000001</v>
      </c>
      <c r="H31" s="836">
        <v>144.5</v>
      </c>
      <c r="I31" s="837">
        <v>141</v>
      </c>
      <c r="J31" s="1900">
        <v>151.5</v>
      </c>
      <c r="K31" s="1905">
        <v>153</v>
      </c>
      <c r="L31" s="1902" t="s">
        <v>253</v>
      </c>
    </row>
    <row r="32" spans="1:17">
      <c r="A32" s="194" t="s">
        <v>254</v>
      </c>
      <c r="B32" s="216">
        <v>122.6</v>
      </c>
      <c r="C32" s="216">
        <v>128.1</v>
      </c>
      <c r="D32" s="216">
        <v>122.3</v>
      </c>
      <c r="E32" s="216">
        <v>111.9</v>
      </c>
      <c r="F32" s="835">
        <v>111.9</v>
      </c>
      <c r="G32" s="835">
        <v>111.5</v>
      </c>
      <c r="H32" s="835">
        <v>127.4</v>
      </c>
      <c r="I32" s="835">
        <v>131.30000000000001</v>
      </c>
      <c r="J32" s="841">
        <v>139.4</v>
      </c>
      <c r="K32" s="838">
        <v>144.1</v>
      </c>
      <c r="L32" s="1903" t="s">
        <v>253</v>
      </c>
    </row>
    <row r="33" spans="1:12">
      <c r="A33" s="194" t="s">
        <v>255</v>
      </c>
      <c r="B33" s="216">
        <v>138.80000000000001</v>
      </c>
      <c r="C33" s="216">
        <v>143.1</v>
      </c>
      <c r="D33" s="216">
        <v>141.6</v>
      </c>
      <c r="E33" s="216">
        <v>142.1</v>
      </c>
      <c r="F33" s="835">
        <v>144.4</v>
      </c>
      <c r="G33" s="835">
        <v>141.5</v>
      </c>
      <c r="H33" s="835">
        <v>141.6</v>
      </c>
      <c r="I33" s="835">
        <v>139.19999999999999</v>
      </c>
      <c r="J33" s="841">
        <v>150.6</v>
      </c>
      <c r="K33" s="838">
        <v>150.1</v>
      </c>
      <c r="L33" s="1903" t="s">
        <v>253</v>
      </c>
    </row>
    <row r="34" spans="1:12">
      <c r="A34" s="197" t="s">
        <v>256</v>
      </c>
      <c r="B34" s="215">
        <v>192.3</v>
      </c>
      <c r="C34" s="216">
        <v>201.6</v>
      </c>
      <c r="D34" s="215">
        <v>205.2</v>
      </c>
      <c r="E34" s="216">
        <v>204</v>
      </c>
      <c r="F34" s="835">
        <v>220.5</v>
      </c>
      <c r="G34" s="839">
        <v>205.9</v>
      </c>
      <c r="H34" s="839">
        <v>203.8</v>
      </c>
      <c r="I34" s="839">
        <v>176.3</v>
      </c>
      <c r="J34" s="1901">
        <v>181.6</v>
      </c>
      <c r="K34" s="840">
        <v>197.1</v>
      </c>
      <c r="L34" s="1904" t="s">
        <v>253</v>
      </c>
    </row>
    <row r="35" spans="1:12">
      <c r="A35" s="1893" t="s">
        <v>257</v>
      </c>
      <c r="B35" s="1894"/>
      <c r="C35" s="1894"/>
      <c r="D35" s="1894"/>
      <c r="E35" s="1894"/>
      <c r="F35" s="1895"/>
      <c r="G35" s="198"/>
      <c r="H35" s="198"/>
      <c r="I35" s="198"/>
      <c r="J35" s="198"/>
    </row>
    <row r="36" spans="1:12">
      <c r="A36" s="706" t="s">
        <v>258</v>
      </c>
      <c r="B36" s="843">
        <v>60.482579999999999</v>
      </c>
      <c r="C36" s="843">
        <v>62.02469</v>
      </c>
      <c r="D36" s="843">
        <v>62.199839999999995</v>
      </c>
      <c r="E36" s="843">
        <v>60.73742</v>
      </c>
      <c r="F36" s="843">
        <v>67.138339999999999</v>
      </c>
      <c r="G36" s="843">
        <v>62.862499999999997</v>
      </c>
      <c r="H36" s="843">
        <v>61.512099999999997</v>
      </c>
      <c r="I36" s="843">
        <v>61.897589999999994</v>
      </c>
      <c r="J36" s="843">
        <v>70.00030000000001</v>
      </c>
      <c r="K36" s="1180">
        <v>67.942999999999998</v>
      </c>
      <c r="L36" s="842" t="s">
        <v>253</v>
      </c>
    </row>
    <row r="37" spans="1:12">
      <c r="A37" s="682" t="s">
        <v>259</v>
      </c>
      <c r="B37" s="844">
        <v>62.6815</v>
      </c>
      <c r="C37" s="844">
        <v>72.982709999999997</v>
      </c>
      <c r="D37" s="844">
        <v>68.701610000000002</v>
      </c>
      <c r="E37" s="844">
        <v>67.23651000000001</v>
      </c>
      <c r="F37" s="844">
        <v>77.674929999999989</v>
      </c>
      <c r="G37" s="844">
        <v>69.063100000000006</v>
      </c>
      <c r="H37" s="844">
        <v>76.904510000000016</v>
      </c>
      <c r="I37" s="844">
        <v>68.161659999999998</v>
      </c>
      <c r="J37" s="844">
        <v>73.876639999999995</v>
      </c>
      <c r="K37" s="1177">
        <v>69.260000000000005</v>
      </c>
      <c r="L37" s="201" t="s">
        <v>253</v>
      </c>
    </row>
    <row r="38" spans="1:12">
      <c r="A38" s="214" t="s">
        <v>260</v>
      </c>
      <c r="B38" s="215">
        <f>-B37+B36</f>
        <v>-2.1989200000000011</v>
      </c>
      <c r="C38" s="215">
        <f t="shared" ref="C38:K38" si="0">-C37+C36</f>
        <v>-10.958019999999998</v>
      </c>
      <c r="D38" s="215">
        <f t="shared" si="0"/>
        <v>-6.5017700000000076</v>
      </c>
      <c r="E38" s="215">
        <f t="shared" si="0"/>
        <v>-6.4990900000000096</v>
      </c>
      <c r="F38" s="215">
        <f t="shared" si="0"/>
        <v>-10.53658999999999</v>
      </c>
      <c r="G38" s="215">
        <f t="shared" si="0"/>
        <v>-6.2006000000000085</v>
      </c>
      <c r="H38" s="215">
        <f t="shared" si="0"/>
        <v>-15.392410000000019</v>
      </c>
      <c r="I38" s="215">
        <f t="shared" si="0"/>
        <v>-6.2640700000000038</v>
      </c>
      <c r="J38" s="215">
        <f t="shared" si="0"/>
        <v>-3.8763399999999848</v>
      </c>
      <c r="K38" s="1181">
        <f t="shared" si="0"/>
        <v>-1.3170000000000073</v>
      </c>
      <c r="L38" s="204" t="s">
        <v>253</v>
      </c>
    </row>
    <row r="39" spans="1:12">
      <c r="A39" s="198" t="s">
        <v>261</v>
      </c>
      <c r="B39" s="198"/>
      <c r="C39" s="198"/>
      <c r="D39" s="198"/>
      <c r="E39" s="217"/>
      <c r="F39" s="217"/>
      <c r="G39" s="217"/>
      <c r="H39" s="217"/>
      <c r="I39" s="217"/>
      <c r="J39" s="191"/>
    </row>
    <row r="40" spans="1:12">
      <c r="A40" s="218" t="s">
        <v>1371</v>
      </c>
      <c r="B40" s="195"/>
      <c r="C40" s="195"/>
      <c r="D40" s="195"/>
      <c r="E40" s="195"/>
      <c r="F40" s="195"/>
      <c r="G40" s="195"/>
      <c r="H40" s="195"/>
      <c r="I40" s="195"/>
      <c r="J40" s="195"/>
    </row>
    <row r="41" spans="1:12">
      <c r="A41" s="218" t="s">
        <v>1374</v>
      </c>
      <c r="B41" s="195"/>
      <c r="C41" s="195"/>
      <c r="D41" s="195"/>
      <c r="E41" s="195"/>
      <c r="F41" s="195"/>
      <c r="G41" s="195"/>
      <c r="H41" s="195"/>
      <c r="I41" s="195"/>
      <c r="J41" s="195"/>
    </row>
    <row r="42" spans="1:12">
      <c r="A42" s="218" t="s">
        <v>1372</v>
      </c>
      <c r="B42" s="195"/>
      <c r="C42" s="195"/>
      <c r="D42" s="195"/>
      <c r="E42" s="195"/>
      <c r="F42" s="195"/>
      <c r="G42" s="195"/>
      <c r="H42" s="195"/>
      <c r="I42" s="195"/>
      <c r="J42" s="195"/>
    </row>
    <row r="43" spans="1:12">
      <c r="A43" s="218" t="s">
        <v>262</v>
      </c>
      <c r="B43" s="195"/>
      <c r="C43" s="195"/>
      <c r="D43" s="195"/>
      <c r="E43" s="195"/>
      <c r="F43" s="195"/>
      <c r="G43" s="195"/>
      <c r="H43" s="195"/>
      <c r="I43" s="195"/>
      <c r="J43" s="195"/>
    </row>
    <row r="44" spans="1:12">
      <c r="A44" s="218" t="s">
        <v>263</v>
      </c>
      <c r="B44" s="195"/>
      <c r="C44" s="195"/>
      <c r="D44" s="195"/>
      <c r="E44" s="195"/>
      <c r="F44" s="195"/>
      <c r="G44" s="191"/>
      <c r="H44" s="191"/>
      <c r="I44" s="191"/>
      <c r="J44" s="191"/>
    </row>
  </sheetData>
  <mergeCells count="6">
    <mergeCell ref="A35:F35"/>
    <mergeCell ref="A11:F11"/>
    <mergeCell ref="A16:F16"/>
    <mergeCell ref="A21:F21"/>
    <mergeCell ref="A26:F26"/>
    <mergeCell ref="A30:F30"/>
  </mergeCells>
  <hyperlinks>
    <hyperlink ref="A13" location="_edn3" display="_edn3"/>
  </hyperlinks>
  <printOptions horizontalCentered="1"/>
  <pageMargins left="0.7" right="0.7" top="0.75" bottom="0.75" header="0.3" footer="0.3"/>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G1"/>
    </sheetView>
  </sheetViews>
  <sheetFormatPr defaultRowHeight="15"/>
  <cols>
    <col min="1" max="1" width="29.28515625" bestFit="1" customWidth="1"/>
    <col min="2" max="2" width="10" customWidth="1"/>
    <col min="3" max="3" width="11.42578125" customWidth="1"/>
    <col min="4" max="4" width="10.5703125" customWidth="1"/>
    <col min="5" max="6" width="10.28515625" customWidth="1"/>
    <col min="7" max="7" width="12.85546875" customWidth="1"/>
    <col min="10" max="10" width="10.140625" bestFit="1" customWidth="1"/>
  </cols>
  <sheetData>
    <row r="1" spans="1:17" ht="15.75">
      <c r="A1" s="1564" t="s">
        <v>153</v>
      </c>
      <c r="B1" s="1564"/>
      <c r="C1" s="1564"/>
      <c r="D1" s="1564"/>
      <c r="E1" s="1564"/>
      <c r="F1" s="1564"/>
      <c r="G1" s="1564"/>
    </row>
    <row r="2" spans="1:17" ht="15" customHeight="1">
      <c r="A2" s="1565" t="s">
        <v>154</v>
      </c>
      <c r="B2" s="1565" t="s">
        <v>73</v>
      </c>
      <c r="C2" s="1566"/>
      <c r="D2" s="1565" t="s">
        <v>74</v>
      </c>
      <c r="E2" s="1565"/>
      <c r="F2" s="1567">
        <v>45351</v>
      </c>
      <c r="G2" s="1568"/>
    </row>
    <row r="3" spans="1:17" ht="30">
      <c r="A3" s="1565"/>
      <c r="B3" s="100" t="s">
        <v>147</v>
      </c>
      <c r="C3" s="101" t="s">
        <v>148</v>
      </c>
      <c r="D3" s="100" t="s">
        <v>147</v>
      </c>
      <c r="E3" s="100" t="s">
        <v>148</v>
      </c>
      <c r="F3" s="102" t="s">
        <v>147</v>
      </c>
      <c r="G3" s="100" t="s">
        <v>148</v>
      </c>
    </row>
    <row r="4" spans="1:17">
      <c r="A4" s="820" t="s">
        <v>155</v>
      </c>
      <c r="B4" s="823">
        <v>0</v>
      </c>
      <c r="C4" s="824">
        <v>0</v>
      </c>
      <c r="D4" s="824">
        <v>0</v>
      </c>
      <c r="E4" s="824">
        <v>0</v>
      </c>
      <c r="F4" s="824">
        <v>0</v>
      </c>
      <c r="G4" s="824">
        <v>0</v>
      </c>
      <c r="J4" s="52"/>
      <c r="P4" s="103"/>
      <c r="Q4" s="103"/>
    </row>
    <row r="5" spans="1:17">
      <c r="A5" s="820" t="s">
        <v>156</v>
      </c>
      <c r="B5" s="823">
        <v>1</v>
      </c>
      <c r="C5" s="824">
        <v>9.41</v>
      </c>
      <c r="D5" s="824">
        <f>VLOOKUP($A5,'[1]Table 7'!$A$5:$Y$26,24,0)</f>
        <v>3</v>
      </c>
      <c r="E5" s="824">
        <f>VLOOKUP($A5,'[1]Table 7'!$A$5:$Y$26,25,0)</f>
        <v>897.94791999999995</v>
      </c>
      <c r="F5" s="824">
        <f>VLOOKUP($A5,'[1]Table 7'!$A$5:$Y$26,22,0)</f>
        <v>1</v>
      </c>
      <c r="G5" s="824">
        <f>VLOOKUP(A5,'[1]Table 7'!$A$5:$Y$26,23,0)</f>
        <v>47.197920000000003</v>
      </c>
      <c r="J5" s="52"/>
      <c r="P5" s="103"/>
      <c r="Q5" s="103"/>
    </row>
    <row r="6" spans="1:17">
      <c r="A6" s="820" t="s">
        <v>157</v>
      </c>
      <c r="B6" s="825">
        <v>6</v>
      </c>
      <c r="C6" s="824">
        <v>934.46600000000001</v>
      </c>
      <c r="D6" s="824">
        <f>VLOOKUP($A6,'[1]Table 7'!$A$5:$Y$26,24,0)</f>
        <v>7</v>
      </c>
      <c r="E6" s="824">
        <f>VLOOKUP($A6,'[1]Table 7'!$A$5:$Y$26,25,0)</f>
        <v>3246.350551</v>
      </c>
      <c r="F6" s="824">
        <f>VLOOKUP($A6,'[1]Table 7'!$A$5:$Y$26,22,0)</f>
        <v>2</v>
      </c>
      <c r="G6" s="824">
        <f>VLOOKUP(A6,'[1]Table 7'!$A$5:$Y$26,23,0)</f>
        <v>1093.0700000000002</v>
      </c>
      <c r="J6" s="52"/>
      <c r="P6" s="103"/>
      <c r="Q6" s="103"/>
    </row>
    <row r="7" spans="1:17">
      <c r="A7" s="820" t="s">
        <v>158</v>
      </c>
      <c r="B7" s="825">
        <v>16</v>
      </c>
      <c r="C7" s="826">
        <v>1200.5108</v>
      </c>
      <c r="D7" s="824">
        <f>VLOOKUP($A7,'[1]Table 7'!$A$5:$Y$26,24,0)</f>
        <v>8</v>
      </c>
      <c r="E7" s="824">
        <f>VLOOKUP($A7,'[1]Table 7'!$A$5:$Y$26,25,0)</f>
        <v>4960.2779645999999</v>
      </c>
      <c r="F7" s="824">
        <f>VLOOKUP($A7,'[1]Table 7'!$A$5:$Y$26,22,0)</f>
        <v>2</v>
      </c>
      <c r="G7" s="824">
        <f>VLOOKUP(A7,'[1]Table 7'!$A$5:$Y$26,23,0)</f>
        <v>4012.7422572</v>
      </c>
      <c r="P7" s="103"/>
      <c r="Q7" s="103"/>
    </row>
    <row r="8" spans="1:17">
      <c r="A8" s="820" t="s">
        <v>159</v>
      </c>
      <c r="B8" s="825">
        <v>12</v>
      </c>
      <c r="C8" s="826">
        <v>4085.9134999999997</v>
      </c>
      <c r="D8" s="824">
        <f>VLOOKUP($A8,'[1]Table 7'!$A$5:$Y$26,24,0)</f>
        <v>11</v>
      </c>
      <c r="E8" s="824">
        <f>VLOOKUP($A8,'[1]Table 7'!$A$5:$Y$26,25,0)</f>
        <v>497.14854600000012</v>
      </c>
      <c r="F8" s="824">
        <f>VLOOKUP($A8,'[1]Table 7'!$A$5:$Y$26,22,0)</f>
        <v>0</v>
      </c>
      <c r="G8" s="824">
        <f>VLOOKUP(A8,'[1]Table 7'!$A$5:$Y$26,23,0)</f>
        <v>0</v>
      </c>
      <c r="J8" s="52"/>
      <c r="P8" s="103"/>
      <c r="Q8" s="103"/>
    </row>
    <row r="9" spans="1:17">
      <c r="A9" s="820" t="s">
        <v>160</v>
      </c>
      <c r="B9" s="825">
        <v>2</v>
      </c>
      <c r="C9" s="824">
        <v>8.6999999999999993</v>
      </c>
      <c r="D9" s="824">
        <f>VLOOKUP($A9,'[1]Table 7'!$A$5:$Y$26,24,0)</f>
        <v>6</v>
      </c>
      <c r="E9" s="824">
        <f>VLOOKUP($A9,'[1]Table 7'!$A$5:$Y$26,25,0)</f>
        <v>4192.1899999999996</v>
      </c>
      <c r="F9" s="824">
        <f>VLOOKUP($A9,'[1]Table 7'!$A$5:$Y$26,22,0)</f>
        <v>0</v>
      </c>
      <c r="G9" s="824">
        <f>VLOOKUP(A9,'[1]Table 7'!$A$5:$Y$26,23,0)</f>
        <v>0</v>
      </c>
      <c r="J9" s="52"/>
      <c r="P9" s="103"/>
      <c r="Q9" s="103"/>
    </row>
    <row r="10" spans="1:17">
      <c r="A10" s="820" t="s">
        <v>161</v>
      </c>
      <c r="B10" s="825">
        <v>12</v>
      </c>
      <c r="C10" s="826">
        <v>1627.3917000000001</v>
      </c>
      <c r="D10" s="824">
        <f>VLOOKUP($A10,'[1]Table 7'!$A$5:$Y$26,24,0)</f>
        <v>22</v>
      </c>
      <c r="E10" s="824">
        <f>VLOOKUP($A10,'[1]Table 7'!$A$5:$Y$26,25,0)</f>
        <v>6073.0800529999988</v>
      </c>
      <c r="F10" s="824">
        <f>VLOOKUP($A10,'[1]Table 7'!$A$5:$Y$26,22,0)</f>
        <v>3</v>
      </c>
      <c r="G10" s="824">
        <f>VLOOKUP(A10,'[1]Table 7'!$A$5:$Y$26,23,0)</f>
        <v>273.46380740000001</v>
      </c>
      <c r="J10" s="52"/>
      <c r="P10" s="103"/>
      <c r="Q10" s="103"/>
    </row>
    <row r="11" spans="1:17">
      <c r="A11" s="820" t="s">
        <v>162</v>
      </c>
      <c r="B11" s="825">
        <v>7</v>
      </c>
      <c r="C11" s="826">
        <v>819.23763500000007</v>
      </c>
      <c r="D11" s="824">
        <f>VLOOKUP($A11,'[1]Table 7'!$A$5:$Y$26,24,0)</f>
        <v>16</v>
      </c>
      <c r="E11" s="824">
        <f>VLOOKUP($A11,'[1]Table 7'!$A$5:$Y$26,25,0)</f>
        <v>697.90311999999994</v>
      </c>
      <c r="F11" s="824">
        <f>VLOOKUP($A11,'[1]Table 7'!$A$5:$Y$26,22,0)</f>
        <v>1</v>
      </c>
      <c r="G11" s="824">
        <f>VLOOKUP(A11,'[1]Table 7'!$A$5:$Y$26,23,0)</f>
        <v>56.253120000000003</v>
      </c>
      <c r="J11" s="52"/>
      <c r="P11" s="103"/>
      <c r="Q11" s="103"/>
    </row>
    <row r="12" spans="1:17">
      <c r="A12" s="820" t="s">
        <v>163</v>
      </c>
      <c r="B12" s="825">
        <v>2</v>
      </c>
      <c r="C12" s="824">
        <v>62.84</v>
      </c>
      <c r="D12" s="824">
        <f>VLOOKUP($A12,'[1]Table 7'!$A$5:$Y$26,24,0)</f>
        <v>6</v>
      </c>
      <c r="E12" s="824">
        <f>VLOOKUP($A12,'[1]Table 7'!$A$5:$Y$26,25,0)</f>
        <v>195.796131</v>
      </c>
      <c r="F12" s="824">
        <f>VLOOKUP($A12,'[1]Table 7'!$A$5:$Y$26,22,0)</f>
        <v>1</v>
      </c>
      <c r="G12" s="824">
        <f>VLOOKUP(A12,'[1]Table 7'!$A$5:$Y$26,23,0)</f>
        <v>97.2</v>
      </c>
      <c r="J12" s="52"/>
      <c r="P12" s="103"/>
      <c r="Q12" s="103"/>
    </row>
    <row r="13" spans="1:17">
      <c r="A13" s="820" t="s">
        <v>164</v>
      </c>
      <c r="B13" s="825">
        <v>7</v>
      </c>
      <c r="C13" s="826">
        <v>3745.011</v>
      </c>
      <c r="D13" s="824">
        <f>VLOOKUP($A13,'[1]Table 7'!$A$5:$Y$26,24,0)</f>
        <v>11</v>
      </c>
      <c r="E13" s="824">
        <f>VLOOKUP($A13,'[1]Table 7'!$A$5:$Y$26,25,0)</f>
        <v>10371.880294999999</v>
      </c>
      <c r="F13" s="824">
        <f>VLOOKUP($A13,'[1]Table 7'!$A$5:$Y$26,22,0)</f>
        <v>1</v>
      </c>
      <c r="G13" s="824">
        <f>VLOOKUP(A13,'[1]Table 7'!$A$5:$Y$26,23,0)</f>
        <v>3693.3977249999998</v>
      </c>
      <c r="J13" s="52"/>
      <c r="P13" s="103"/>
      <c r="Q13" s="103"/>
    </row>
    <row r="14" spans="1:17">
      <c r="A14" s="820" t="s">
        <v>165</v>
      </c>
      <c r="B14" s="825">
        <v>11</v>
      </c>
      <c r="C14" s="826">
        <v>1447.3432</v>
      </c>
      <c r="D14" s="824">
        <f>VLOOKUP($A14,'[1]Table 7'!$A$5:$Y$26,24,0)</f>
        <v>5</v>
      </c>
      <c r="E14" s="824">
        <f>VLOOKUP($A14,'[1]Table 7'!$A$5:$Y$26,25,0)</f>
        <v>111.51999999999998</v>
      </c>
      <c r="F14" s="824">
        <f>VLOOKUP($A14,'[1]Table 7'!$A$5:$Y$26,22,0)</f>
        <v>0</v>
      </c>
      <c r="G14" s="824">
        <f>VLOOKUP(A14,'[1]Table 7'!$A$5:$Y$26,23,0)</f>
        <v>0</v>
      </c>
      <c r="J14" s="52"/>
      <c r="P14" s="103"/>
      <c r="Q14" s="103"/>
    </row>
    <row r="15" spans="1:17">
      <c r="A15" s="820" t="s">
        <v>166</v>
      </c>
      <c r="B15" s="825">
        <v>14</v>
      </c>
      <c r="C15" s="830">
        <v>4549.1691349000002</v>
      </c>
      <c r="D15" s="824">
        <f>VLOOKUP($A15,'[1]Table 7'!$A$5:$Y$26,24,0)</f>
        <v>25</v>
      </c>
      <c r="E15" s="824">
        <f>VLOOKUP($A15,'[1]Table 7'!$A$5:$Y$26,25,0)</f>
        <v>7154.4762636000005</v>
      </c>
      <c r="F15" s="824">
        <f>VLOOKUP($A15,'[1]Table 7'!$A$5:$Y$26,22,0)</f>
        <v>4</v>
      </c>
      <c r="G15" s="824">
        <f>VLOOKUP(A15,'[1]Table 7'!$A$5:$Y$26,23,0)</f>
        <v>2172.52736</v>
      </c>
      <c r="J15" s="52"/>
      <c r="P15" s="103"/>
      <c r="Q15" s="103"/>
    </row>
    <row r="16" spans="1:17">
      <c r="A16" s="820" t="s">
        <v>1194</v>
      </c>
      <c r="B16" s="825">
        <v>1</v>
      </c>
      <c r="C16" s="824">
        <v>9</v>
      </c>
      <c r="D16" s="824">
        <f>VLOOKUP($A16,'[1]Table 7'!$A$5:$Y$26,24,0)</f>
        <v>4</v>
      </c>
      <c r="E16" s="824">
        <f>VLOOKUP($A16,'[1]Table 7'!$A$5:$Y$26,25,0)</f>
        <v>4139.2270305000002</v>
      </c>
      <c r="F16" s="824">
        <f>VLOOKUP($A16,'[1]Table 7'!$A$5:$Y$26,22,0)</f>
        <v>2</v>
      </c>
      <c r="G16" s="824">
        <f>VLOOKUP(A16,'[1]Table 7'!$A$5:$Y$26,23,0)</f>
        <v>2720.04</v>
      </c>
      <c r="J16" s="52"/>
      <c r="P16" s="103"/>
      <c r="Q16" s="103"/>
    </row>
    <row r="17" spans="1:17">
      <c r="A17" s="820" t="s">
        <v>167</v>
      </c>
      <c r="B17" s="825">
        <v>9</v>
      </c>
      <c r="C17" s="826">
        <v>1738.5062640000001</v>
      </c>
      <c r="D17" s="824">
        <f>VLOOKUP($A17,'[1]Table 7'!$A$5:$Y$26,24,0)</f>
        <v>23</v>
      </c>
      <c r="E17" s="824">
        <f>VLOOKUP($A17,'[1]Table 7'!$A$5:$Y$26,25,0)</f>
        <v>5057.5391</v>
      </c>
      <c r="F17" s="824">
        <f>VLOOKUP($A17,'[1]Table 7'!$A$5:$Y$26,22,0)</f>
        <v>4</v>
      </c>
      <c r="G17" s="824">
        <f>VLOOKUP(A17,'[1]Table 7'!$A$5:$Y$26,23,0)</f>
        <v>983.59400000000005</v>
      </c>
      <c r="J17" s="52"/>
      <c r="P17" s="103"/>
      <c r="Q17" s="103"/>
    </row>
    <row r="18" spans="1:17">
      <c r="A18" s="820" t="s">
        <v>176</v>
      </c>
      <c r="B18" s="825">
        <v>1</v>
      </c>
      <c r="C18" s="826">
        <v>20557.23</v>
      </c>
      <c r="D18" s="824">
        <f>VLOOKUP($A18,'[1]Table 7'!$A$5:$Y$26,24,0)</f>
        <v>1</v>
      </c>
      <c r="E18" s="824">
        <f>VLOOKUP($A18,'[1]Table 7'!$A$5:$Y$26,25,0)</f>
        <v>1171.58</v>
      </c>
      <c r="F18" s="824">
        <f>VLOOKUP($A18,'[1]Table 7'!$A$5:$Y$26,22,0)</f>
        <v>0</v>
      </c>
      <c r="G18" s="824">
        <f>VLOOKUP(A18,'[1]Table 7'!$A$5:$Y$26,23,0)</f>
        <v>0</v>
      </c>
      <c r="J18" s="52"/>
      <c r="P18" s="103"/>
      <c r="Q18" s="103"/>
    </row>
    <row r="19" spans="1:17">
      <c r="A19" s="820" t="s">
        <v>168</v>
      </c>
      <c r="B19" s="825">
        <v>121</v>
      </c>
      <c r="C19" s="830">
        <v>20253.818649900004</v>
      </c>
      <c r="D19" s="824">
        <f>VLOOKUP($A19,'[1]Table 7'!$A$5:$Y$26,24,0)</f>
        <v>134</v>
      </c>
      <c r="E19" s="824">
        <f>VLOOKUP($A19,'[1]Table 7'!$A$5:$Y$26,25,0)</f>
        <v>27601.690076299983</v>
      </c>
      <c r="F19" s="824">
        <f>VLOOKUP($A19,'[1]Table 7'!$A$5:$Y$26,22,0)</f>
        <v>10</v>
      </c>
      <c r="G19" s="824">
        <f>VLOOKUP(A19,'[1]Table 7'!$A$5:$Y$26,23,0)</f>
        <v>278.62219749999997</v>
      </c>
      <c r="J19" s="52"/>
      <c r="P19" s="103"/>
      <c r="Q19" s="103"/>
    </row>
    <row r="20" spans="1:17">
      <c r="A20" s="820" t="s">
        <v>175</v>
      </c>
      <c r="B20" s="825">
        <v>2</v>
      </c>
      <c r="C20" s="824">
        <v>4310.2</v>
      </c>
      <c r="D20" s="824">
        <f>VLOOKUP($A20,'[1]Table 7'!$A$5:$Y$26,24,0)</f>
        <v>2</v>
      </c>
      <c r="E20" s="824">
        <f>VLOOKUP($A20,'[1]Table 7'!$A$5:$Y$26,25,0)</f>
        <v>585.49330120000002</v>
      </c>
      <c r="F20" s="824">
        <f>VLOOKUP($A20,'[1]Table 7'!$A$5:$Y$26,22,0)</f>
        <v>0</v>
      </c>
      <c r="G20" s="824">
        <f>VLOOKUP(A20,'[1]Table 7'!$A$5:$Y$26,23,0)</f>
        <v>0</v>
      </c>
      <c r="J20" s="52"/>
      <c r="P20" s="103"/>
      <c r="Q20" s="103"/>
    </row>
    <row r="21" spans="1:17">
      <c r="A21" s="820" t="s">
        <v>172</v>
      </c>
      <c r="B21" s="825">
        <v>3</v>
      </c>
      <c r="C21" s="826">
        <v>26.36</v>
      </c>
      <c r="D21" s="824">
        <f>VLOOKUP($A21,'[1]Table 7'!$A$5:$Y$26,24,0)</f>
        <v>2</v>
      </c>
      <c r="E21" s="824">
        <f>VLOOKUP($A21,'[1]Table 7'!$A$5:$Y$26,25,0)</f>
        <v>68.365120000000005</v>
      </c>
      <c r="F21" s="824">
        <f>VLOOKUP($A21,'[1]Table 7'!$A$5:$Y$26,22,0)</f>
        <v>0</v>
      </c>
      <c r="G21" s="824">
        <f>VLOOKUP(A21,'[1]Table 7'!$A$5:$Y$26,23,0)</f>
        <v>0</v>
      </c>
      <c r="J21" s="52"/>
      <c r="P21" s="103"/>
      <c r="Q21" s="103"/>
    </row>
    <row r="22" spans="1:17">
      <c r="A22" s="820" t="s">
        <v>173</v>
      </c>
      <c r="B22" s="825">
        <v>1</v>
      </c>
      <c r="C22" s="826">
        <v>3.996</v>
      </c>
      <c r="D22" s="824">
        <f>VLOOKUP($A22,'[1]Table 7'!$A$5:$Y$26,24,0)</f>
        <v>5</v>
      </c>
      <c r="E22" s="824">
        <f>VLOOKUP($A22,'[1]Table 7'!$A$5:$Y$26,25,0)</f>
        <v>170.49879439999998</v>
      </c>
      <c r="F22" s="824">
        <f>VLOOKUP($A22,'[1]Table 7'!$A$5:$Y$26,22,0)</f>
        <v>2</v>
      </c>
      <c r="G22" s="824">
        <f>VLOOKUP(A22,'[1]Table 7'!$A$5:$Y$26,23,0)</f>
        <v>97.406841599999993</v>
      </c>
      <c r="J22" s="52"/>
      <c r="P22" s="103"/>
      <c r="Q22" s="103"/>
    </row>
    <row r="23" spans="1:17">
      <c r="A23" s="820" t="s">
        <v>174</v>
      </c>
      <c r="B23" s="823">
        <v>0</v>
      </c>
      <c r="C23" s="824">
        <v>0</v>
      </c>
      <c r="D23" s="824">
        <v>0</v>
      </c>
      <c r="E23" s="824">
        <v>0</v>
      </c>
      <c r="F23" s="824">
        <v>0</v>
      </c>
      <c r="G23" s="824">
        <v>0</v>
      </c>
      <c r="J23" s="52"/>
      <c r="P23" s="103"/>
      <c r="Q23" s="103"/>
    </row>
    <row r="24" spans="1:17">
      <c r="A24" s="820" t="s">
        <v>169</v>
      </c>
      <c r="B24" s="823">
        <v>0</v>
      </c>
      <c r="C24" s="824">
        <v>0</v>
      </c>
      <c r="D24" s="824">
        <f>VLOOKUP($A24,'[1]Table 7'!$A$5:$Y$26,24,0)</f>
        <v>3</v>
      </c>
      <c r="E24" s="824">
        <f>VLOOKUP($A24,'[1]Table 7'!$A$5:$Y$26,25,0)</f>
        <v>210.66269699999998</v>
      </c>
      <c r="F24" s="824">
        <f>VLOOKUP($A24,'[1]Table 7'!$A$5:$Y$26,22,0)</f>
        <v>1</v>
      </c>
      <c r="G24" s="824">
        <f>VLOOKUP(A24,'[1]Table 7'!$A$5:$Y$26,23,0)</f>
        <v>94.682699999999997</v>
      </c>
      <c r="J24" s="52"/>
      <c r="P24" s="103"/>
      <c r="Q24" s="103"/>
    </row>
    <row r="25" spans="1:17">
      <c r="A25" s="820" t="s">
        <v>170</v>
      </c>
      <c r="B25" s="825">
        <v>1</v>
      </c>
      <c r="C25" s="824">
        <v>26.02</v>
      </c>
      <c r="D25" s="824">
        <f>VLOOKUP($A25,'[1]Table 7'!$A$5:$Y$26,24,0)</f>
        <v>1</v>
      </c>
      <c r="E25" s="824">
        <f>VLOOKUP($A25,'[1]Table 7'!$A$5:$Y$26,25,0)</f>
        <v>49.46</v>
      </c>
      <c r="F25" s="824">
        <f>VLOOKUP($A25,'[1]Table 7'!$A$5:$Y$26,22,0)</f>
        <v>0</v>
      </c>
      <c r="G25" s="824">
        <f>VLOOKUP(A25,'[1]Table 7'!$A$5:$Y$26,23,0)</f>
        <v>0</v>
      </c>
      <c r="J25" s="52"/>
      <c r="P25" s="103"/>
      <c r="Q25" s="103"/>
    </row>
    <row r="26" spans="1:17">
      <c r="A26" s="821" t="s">
        <v>171</v>
      </c>
      <c r="B26" s="825">
        <v>9</v>
      </c>
      <c r="C26" s="826">
        <v>408.10059999999999</v>
      </c>
      <c r="D26" s="824">
        <f>VLOOKUP($A26,'[1]Table 7'!$A$5:$Y$26,24,0)</f>
        <v>9</v>
      </c>
      <c r="E26" s="824">
        <f>VLOOKUP($A26,'[1]Table 7'!$A$5:$Y$26,25,0)</f>
        <v>1362.6609999999998</v>
      </c>
      <c r="F26" s="824">
        <f>VLOOKUP($A26,'[1]Table 7'!$A$5:$Y$26,22,0)</f>
        <v>1</v>
      </c>
      <c r="G26" s="824">
        <f>VLOOKUP(A26,'[1]Table 7'!$A$5:$Y$26,23,0)</f>
        <v>22.491</v>
      </c>
      <c r="J26" s="52"/>
      <c r="P26" s="103"/>
      <c r="Q26" s="103"/>
    </row>
    <row r="27" spans="1:17">
      <c r="A27" s="822" t="s">
        <v>98</v>
      </c>
      <c r="B27" s="827">
        <v>238</v>
      </c>
      <c r="C27" s="828">
        <v>65823.219719399989</v>
      </c>
      <c r="D27" s="829">
        <f>SUM(D4:D26)</f>
        <v>304</v>
      </c>
      <c r="E27" s="829">
        <f>SUM(E4:E26)</f>
        <v>78815.747963599992</v>
      </c>
      <c r="F27" s="829">
        <f>SUM(F4:F26)</f>
        <v>35</v>
      </c>
      <c r="G27" s="829">
        <f>SUM(G4:G26)</f>
        <v>15642.688928699999</v>
      </c>
      <c r="J27" s="52"/>
      <c r="P27" s="103"/>
      <c r="Q27" s="103"/>
    </row>
    <row r="28" spans="1:17" ht="15.75">
      <c r="A28" s="1569" t="s">
        <v>177</v>
      </c>
      <c r="B28" s="1569"/>
      <c r="C28" s="1569"/>
      <c r="D28" s="1569"/>
      <c r="E28" s="1569"/>
      <c r="F28" s="1569"/>
      <c r="G28" s="1569"/>
      <c r="I28" s="34"/>
      <c r="J28" s="34"/>
      <c r="P28" s="34"/>
      <c r="Q28" s="34"/>
    </row>
    <row r="29" spans="1:17" ht="15.75">
      <c r="A29" s="1564" t="s">
        <v>1308</v>
      </c>
      <c r="B29" s="1564"/>
      <c r="C29" s="104"/>
      <c r="D29" s="104"/>
      <c r="E29" s="104"/>
      <c r="F29" s="104"/>
      <c r="G29" s="104"/>
    </row>
    <row r="30" spans="1:17" ht="15.75">
      <c r="A30" s="105" t="s">
        <v>135</v>
      </c>
      <c r="B30" s="105"/>
      <c r="C30" s="105"/>
      <c r="D30" s="105"/>
      <c r="E30" s="105"/>
      <c r="F30" s="105"/>
      <c r="G30" s="105"/>
    </row>
  </sheetData>
  <sortState ref="A4:G26">
    <sortCondition ref="A4:A26"/>
  </sortState>
  <mergeCells count="7">
    <mergeCell ref="A29:B29"/>
    <mergeCell ref="A1:G1"/>
    <mergeCell ref="A2:A3"/>
    <mergeCell ref="B2:C2"/>
    <mergeCell ref="D2:E2"/>
    <mergeCell ref="F2:G2"/>
    <mergeCell ref="A28:G28"/>
  </mergeCells>
  <printOptions horizontalCentere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workbookViewId="0">
      <selection sqref="A1:Q1"/>
    </sheetView>
  </sheetViews>
  <sheetFormatPr defaultRowHeight="15"/>
  <sheetData>
    <row r="1" spans="1:21">
      <c r="A1" s="1572" t="s">
        <v>6</v>
      </c>
      <c r="B1" s="1573"/>
      <c r="C1" s="1573"/>
      <c r="D1" s="1573"/>
      <c r="E1" s="1573"/>
      <c r="F1" s="1573"/>
      <c r="G1" s="1573"/>
      <c r="H1" s="1573"/>
      <c r="I1" s="1573"/>
      <c r="J1" s="1573"/>
      <c r="K1" s="1573"/>
      <c r="L1" s="1573"/>
      <c r="M1" s="1573"/>
      <c r="N1" s="1573"/>
      <c r="O1" s="1573"/>
      <c r="P1" s="1573"/>
      <c r="Q1" s="1574"/>
      <c r="R1" s="106"/>
      <c r="S1" s="106"/>
    </row>
    <row r="2" spans="1:21">
      <c r="A2" s="1575" t="s">
        <v>119</v>
      </c>
      <c r="B2" s="1577" t="s">
        <v>98</v>
      </c>
      <c r="C2" s="1577"/>
      <c r="D2" s="1577" t="s">
        <v>178</v>
      </c>
      <c r="E2" s="1577"/>
      <c r="F2" s="1577"/>
      <c r="G2" s="1577"/>
      <c r="H2" s="1577" t="s">
        <v>179</v>
      </c>
      <c r="I2" s="1577"/>
      <c r="J2" s="1577"/>
      <c r="K2" s="1577"/>
      <c r="L2" s="1577"/>
      <c r="M2" s="1577"/>
      <c r="N2" s="1577"/>
      <c r="O2" s="1577"/>
      <c r="P2" s="1577"/>
      <c r="Q2" s="1577"/>
      <c r="R2" s="107"/>
      <c r="S2" s="107"/>
    </row>
    <row r="3" spans="1:21">
      <c r="A3" s="1576"/>
      <c r="B3" s="1578"/>
      <c r="C3" s="1578"/>
      <c r="D3" s="1578" t="s">
        <v>180</v>
      </c>
      <c r="E3" s="1578"/>
      <c r="F3" s="1578" t="s">
        <v>144</v>
      </c>
      <c r="G3" s="1578"/>
      <c r="H3" s="1578" t="s">
        <v>181</v>
      </c>
      <c r="I3" s="1578"/>
      <c r="J3" s="1578" t="s">
        <v>182</v>
      </c>
      <c r="K3" s="1578"/>
      <c r="L3" s="1578" t="s">
        <v>183</v>
      </c>
      <c r="M3" s="1578"/>
      <c r="N3" s="1578" t="s">
        <v>184</v>
      </c>
      <c r="O3" s="1578"/>
      <c r="P3" s="1578" t="s">
        <v>185</v>
      </c>
      <c r="Q3" s="1578"/>
      <c r="R3" s="107"/>
      <c r="S3" s="107"/>
    </row>
    <row r="4" spans="1:21" ht="45">
      <c r="A4" s="1576"/>
      <c r="B4" s="96" t="s">
        <v>147</v>
      </c>
      <c r="C4" s="96" t="s">
        <v>148</v>
      </c>
      <c r="D4" s="96" t="s">
        <v>147</v>
      </c>
      <c r="E4" s="96" t="s">
        <v>148</v>
      </c>
      <c r="F4" s="96" t="s">
        <v>147</v>
      </c>
      <c r="G4" s="96" t="s">
        <v>148</v>
      </c>
      <c r="H4" s="96" t="s">
        <v>147</v>
      </c>
      <c r="I4" s="96" t="s">
        <v>148</v>
      </c>
      <c r="J4" s="96" t="s">
        <v>147</v>
      </c>
      <c r="K4" s="96" t="s">
        <v>148</v>
      </c>
      <c r="L4" s="96" t="s">
        <v>147</v>
      </c>
      <c r="M4" s="96" t="s">
        <v>148</v>
      </c>
      <c r="N4" s="96" t="s">
        <v>147</v>
      </c>
      <c r="O4" s="96" t="s">
        <v>148</v>
      </c>
      <c r="P4" s="96" t="s">
        <v>147</v>
      </c>
      <c r="Q4" s="96" t="s">
        <v>148</v>
      </c>
      <c r="R4" s="108"/>
      <c r="S4" s="108"/>
    </row>
    <row r="5" spans="1:21">
      <c r="A5" s="76" t="s">
        <v>73</v>
      </c>
      <c r="B5" s="109">
        <v>238</v>
      </c>
      <c r="C5" s="77">
        <v>65823.212309900002</v>
      </c>
      <c r="D5" s="109">
        <v>237</v>
      </c>
      <c r="E5" s="77">
        <v>45266.0023067</v>
      </c>
      <c r="F5" s="109">
        <v>1</v>
      </c>
      <c r="G5" s="77">
        <v>20557.23</v>
      </c>
      <c r="H5" s="109">
        <v>39</v>
      </c>
      <c r="I5" s="77">
        <v>14304.536800799997</v>
      </c>
      <c r="J5" s="109">
        <v>14</v>
      </c>
      <c r="K5" s="77">
        <v>2190.0960000000005</v>
      </c>
      <c r="L5" s="109">
        <v>138</v>
      </c>
      <c r="M5" s="77">
        <v>39306.902719700003</v>
      </c>
      <c r="N5" s="109">
        <v>36</v>
      </c>
      <c r="O5" s="77">
        <v>8167.5939069999995</v>
      </c>
      <c r="P5" s="78">
        <v>11</v>
      </c>
      <c r="Q5" s="77">
        <v>1854.0859999999998</v>
      </c>
      <c r="R5" s="110"/>
      <c r="S5" s="110"/>
    </row>
    <row r="6" spans="1:21">
      <c r="A6" s="111" t="s">
        <v>74</v>
      </c>
      <c r="B6" s="720">
        <f>SUM(H6,J6,L6,N6,P6)</f>
        <v>304</v>
      </c>
      <c r="C6" s="720">
        <f>SUM(I6,K6,M6,O6,Q6)</f>
        <v>78815.207571199993</v>
      </c>
      <c r="D6" s="721">
        <f t="shared" ref="D6:Q6" si="0">SUM(D7:D18)</f>
        <v>302</v>
      </c>
      <c r="E6" s="721">
        <f t="shared" si="0"/>
        <v>76176.323267799991</v>
      </c>
      <c r="F6" s="721">
        <f t="shared" si="0"/>
        <v>2</v>
      </c>
      <c r="G6" s="721">
        <f t="shared" si="0"/>
        <v>2639.41</v>
      </c>
      <c r="H6" s="721">
        <f t="shared" si="0"/>
        <v>66</v>
      </c>
      <c r="I6" s="721">
        <f t="shared" si="0"/>
        <v>31823.329469199998</v>
      </c>
      <c r="J6" s="721">
        <f t="shared" si="0"/>
        <v>12</v>
      </c>
      <c r="K6" s="721">
        <f t="shared" si="0"/>
        <v>1928.9137073999998</v>
      </c>
      <c r="L6" s="721">
        <f t="shared" si="0"/>
        <v>175</v>
      </c>
      <c r="M6" s="721">
        <f t="shared" si="0"/>
        <v>35269.004734599999</v>
      </c>
      <c r="N6" s="721">
        <f t="shared" si="0"/>
        <v>45</v>
      </c>
      <c r="O6" s="721">
        <f t="shared" si="0"/>
        <v>8990.3650200000011</v>
      </c>
      <c r="P6" s="721">
        <f t="shared" si="0"/>
        <v>6</v>
      </c>
      <c r="Q6" s="721">
        <f t="shared" si="0"/>
        <v>803.59464000000003</v>
      </c>
      <c r="R6" s="112"/>
      <c r="S6" s="112"/>
    </row>
    <row r="7" spans="1:21">
      <c r="A7" s="97">
        <v>45046</v>
      </c>
      <c r="B7" s="326">
        <f t="shared" ref="B7:B11" si="1">SUM(H7,J7,L7,N7,P7)</f>
        <v>14</v>
      </c>
      <c r="C7" s="326">
        <f t="shared" ref="C7:C11" si="2">SUM(I7,K7,M7,O7,Q7)</f>
        <v>1981.3000000000002</v>
      </c>
      <c r="D7" s="326">
        <v>14</v>
      </c>
      <c r="E7" s="326">
        <v>1981.3</v>
      </c>
      <c r="F7" s="326">
        <v>0</v>
      </c>
      <c r="G7" s="326">
        <v>0</v>
      </c>
      <c r="H7" s="326">
        <v>2</v>
      </c>
      <c r="I7" s="326">
        <v>32.56</v>
      </c>
      <c r="J7" s="326">
        <v>0</v>
      </c>
      <c r="K7" s="326">
        <v>0</v>
      </c>
      <c r="L7" s="326">
        <v>9</v>
      </c>
      <c r="M7" s="326">
        <v>996.63</v>
      </c>
      <c r="N7" s="326">
        <v>3</v>
      </c>
      <c r="O7" s="326">
        <v>952.11</v>
      </c>
      <c r="P7" s="326">
        <v>0</v>
      </c>
      <c r="Q7" s="326">
        <v>0</v>
      </c>
      <c r="R7" s="113"/>
      <c r="S7" s="113"/>
      <c r="T7" s="113"/>
      <c r="U7" s="113"/>
    </row>
    <row r="8" spans="1:21">
      <c r="A8" s="97">
        <v>45077</v>
      </c>
      <c r="B8" s="326">
        <f t="shared" si="1"/>
        <v>14</v>
      </c>
      <c r="C8" s="326">
        <f>SUM(I8,K8,M8,O8,Q8)</f>
        <v>7273.5560999999998</v>
      </c>
      <c r="D8" s="326">
        <v>14</v>
      </c>
      <c r="E8" s="326">
        <v>7273.5570000000007</v>
      </c>
      <c r="F8" s="326">
        <v>0</v>
      </c>
      <c r="G8" s="326">
        <v>0</v>
      </c>
      <c r="H8" s="326">
        <v>5</v>
      </c>
      <c r="I8" s="326">
        <v>6901.38</v>
      </c>
      <c r="J8" s="326">
        <v>1</v>
      </c>
      <c r="K8" s="326">
        <v>27.069099999999999</v>
      </c>
      <c r="L8" s="326">
        <v>4</v>
      </c>
      <c r="M8" s="326">
        <v>245.00899999999999</v>
      </c>
      <c r="N8" s="326">
        <v>4</v>
      </c>
      <c r="O8" s="326">
        <v>100.098</v>
      </c>
      <c r="P8" s="326">
        <v>0</v>
      </c>
      <c r="Q8" s="326">
        <v>0</v>
      </c>
      <c r="R8" s="113"/>
      <c r="S8" s="113"/>
      <c r="T8" s="314"/>
      <c r="U8" s="314"/>
    </row>
    <row r="9" spans="1:21">
      <c r="A9" s="97">
        <v>45078</v>
      </c>
      <c r="B9" s="326">
        <f t="shared" si="1"/>
        <v>25</v>
      </c>
      <c r="C9" s="326">
        <f t="shared" si="2"/>
        <v>1484.4839166999998</v>
      </c>
      <c r="D9" s="326">
        <v>25</v>
      </c>
      <c r="E9" s="326">
        <v>1484.4702000000002</v>
      </c>
      <c r="F9" s="326">
        <v>0</v>
      </c>
      <c r="G9" s="326">
        <v>0</v>
      </c>
      <c r="H9" s="326">
        <v>6</v>
      </c>
      <c r="I9" s="326">
        <v>856.56319999999994</v>
      </c>
      <c r="J9" s="326">
        <v>1</v>
      </c>
      <c r="K9" s="326">
        <v>57.210799999999999</v>
      </c>
      <c r="L9" s="326">
        <v>16</v>
      </c>
      <c r="M9" s="326">
        <v>508.36991669999998</v>
      </c>
      <c r="N9" s="326">
        <v>2</v>
      </c>
      <c r="O9" s="326">
        <v>62.34</v>
      </c>
      <c r="P9" s="326">
        <v>0</v>
      </c>
      <c r="Q9" s="326">
        <v>0</v>
      </c>
      <c r="R9" s="113"/>
      <c r="S9" s="113"/>
    </row>
    <row r="10" spans="1:21">
      <c r="A10" s="97">
        <v>45108</v>
      </c>
      <c r="B10" s="326">
        <f t="shared" si="1"/>
        <v>28</v>
      </c>
      <c r="C10" s="326">
        <f t="shared" si="2"/>
        <v>4386.9628420000008</v>
      </c>
      <c r="D10" s="326">
        <v>28</v>
      </c>
      <c r="E10" s="326">
        <v>4386.9613552999999</v>
      </c>
      <c r="F10" s="326">
        <v>0</v>
      </c>
      <c r="G10" s="326">
        <v>0</v>
      </c>
      <c r="H10" s="326">
        <v>10</v>
      </c>
      <c r="I10" s="326">
        <v>2699.6228420000002</v>
      </c>
      <c r="J10" s="326">
        <v>1</v>
      </c>
      <c r="K10" s="326">
        <v>26.94</v>
      </c>
      <c r="L10" s="326">
        <v>13</v>
      </c>
      <c r="M10" s="326">
        <v>952.22</v>
      </c>
      <c r="N10" s="326">
        <v>4</v>
      </c>
      <c r="O10" s="326">
        <v>708.18</v>
      </c>
      <c r="P10" s="326">
        <v>0</v>
      </c>
      <c r="Q10" s="326">
        <v>0</v>
      </c>
      <c r="R10" s="113"/>
      <c r="S10" s="113"/>
    </row>
    <row r="11" spans="1:21">
      <c r="A11" s="97">
        <v>45139</v>
      </c>
      <c r="B11" s="326">
        <f t="shared" si="1"/>
        <v>31</v>
      </c>
      <c r="C11" s="326">
        <f t="shared" si="2"/>
        <v>6466.6735768000008</v>
      </c>
      <c r="D11" s="326">
        <v>31</v>
      </c>
      <c r="E11" s="326">
        <v>6466.6735767999999</v>
      </c>
      <c r="F11" s="326">
        <v>0</v>
      </c>
      <c r="G11" s="326">
        <v>0</v>
      </c>
      <c r="H11" s="326">
        <v>5</v>
      </c>
      <c r="I11" s="326">
        <v>799.55944499999987</v>
      </c>
      <c r="J11" s="326">
        <v>0</v>
      </c>
      <c r="K11" s="326">
        <v>0</v>
      </c>
      <c r="L11" s="326">
        <v>21</v>
      </c>
      <c r="M11" s="326">
        <v>4629.6641318000011</v>
      </c>
      <c r="N11" s="326">
        <v>5</v>
      </c>
      <c r="O11" s="326">
        <v>1037.45</v>
      </c>
      <c r="P11" s="326">
        <v>0</v>
      </c>
      <c r="Q11" s="326">
        <v>0</v>
      </c>
      <c r="R11" s="113"/>
      <c r="S11" s="113"/>
    </row>
    <row r="12" spans="1:21">
      <c r="A12" s="97">
        <v>45170</v>
      </c>
      <c r="B12" s="326">
        <f>SUM(H12,J12,L12,N12,P12)</f>
        <v>35</v>
      </c>
      <c r="C12" s="326">
        <f>SUM(I12,K12,M12,O12,Q12)</f>
        <v>9564.3700000000008</v>
      </c>
      <c r="D12" s="326">
        <v>35</v>
      </c>
      <c r="E12" s="326">
        <v>9564.909999999998</v>
      </c>
      <c r="F12" s="326">
        <v>0</v>
      </c>
      <c r="G12" s="326">
        <v>0</v>
      </c>
      <c r="H12" s="326">
        <v>3</v>
      </c>
      <c r="I12" s="326">
        <v>2421.35</v>
      </c>
      <c r="J12" s="326">
        <v>1</v>
      </c>
      <c r="K12" s="326">
        <v>17.07</v>
      </c>
      <c r="L12" s="326">
        <v>26</v>
      </c>
      <c r="M12" s="326">
        <v>5053.8200000000006</v>
      </c>
      <c r="N12" s="326">
        <v>5</v>
      </c>
      <c r="O12" s="326">
        <v>2072.13</v>
      </c>
      <c r="P12" s="326">
        <v>0</v>
      </c>
      <c r="Q12" s="326">
        <v>0</v>
      </c>
      <c r="R12" s="113"/>
      <c r="S12" s="113"/>
    </row>
    <row r="13" spans="1:21">
      <c r="A13" s="97">
        <v>45200</v>
      </c>
      <c r="B13" s="326">
        <f t="shared" ref="B13" si="3">SUM(H13,J13,L13,N13,P13)</f>
        <v>34</v>
      </c>
      <c r="C13" s="326">
        <f t="shared" ref="C13" si="4">SUM(I13,K13,M13,O13,Q13)</f>
        <v>5287.9199999999992</v>
      </c>
      <c r="D13" s="326">
        <v>34</v>
      </c>
      <c r="E13" s="326">
        <v>5287.9199999999964</v>
      </c>
      <c r="F13" s="326">
        <v>0</v>
      </c>
      <c r="G13" s="326">
        <v>0</v>
      </c>
      <c r="H13" s="326">
        <v>7</v>
      </c>
      <c r="I13" s="326">
        <v>215.03</v>
      </c>
      <c r="J13" s="326">
        <v>1</v>
      </c>
      <c r="K13" s="326">
        <v>25.07</v>
      </c>
      <c r="L13" s="326">
        <v>19</v>
      </c>
      <c r="M13" s="326">
        <v>3920.099999999999</v>
      </c>
      <c r="N13" s="326">
        <v>7</v>
      </c>
      <c r="O13" s="326">
        <v>1127.72</v>
      </c>
      <c r="P13" s="326">
        <v>0</v>
      </c>
      <c r="Q13" s="326">
        <v>0</v>
      </c>
      <c r="R13" s="113"/>
      <c r="S13" s="113"/>
    </row>
    <row r="14" spans="1:21">
      <c r="A14" s="97">
        <v>45231</v>
      </c>
      <c r="B14" s="326">
        <f t="shared" ref="B14:C16" si="5">SUM(H14,J14,L14,N14,P14)</f>
        <v>30</v>
      </c>
      <c r="C14" s="326">
        <f t="shared" si="5"/>
        <v>13543.224107</v>
      </c>
      <c r="D14" s="326">
        <v>28</v>
      </c>
      <c r="E14" s="326">
        <v>10903.814107000004</v>
      </c>
      <c r="F14" s="326">
        <v>2</v>
      </c>
      <c r="G14" s="326">
        <v>2639.41</v>
      </c>
      <c r="H14" s="326">
        <v>10</v>
      </c>
      <c r="I14" s="326">
        <v>4873.5800000000008</v>
      </c>
      <c r="J14" s="326">
        <v>1</v>
      </c>
      <c r="K14" s="326">
        <v>32.880000000000003</v>
      </c>
      <c r="L14" s="326">
        <v>13</v>
      </c>
      <c r="M14" s="326">
        <v>8012.1241069999996</v>
      </c>
      <c r="N14" s="326">
        <v>4</v>
      </c>
      <c r="O14" s="326">
        <v>584.67999999999995</v>
      </c>
      <c r="P14" s="326">
        <v>2</v>
      </c>
      <c r="Q14" s="326">
        <v>39.96</v>
      </c>
      <c r="R14" s="113"/>
      <c r="S14" s="113"/>
    </row>
    <row r="15" spans="1:21">
      <c r="A15" s="333">
        <v>45261</v>
      </c>
      <c r="B15" s="326">
        <f t="shared" si="5"/>
        <v>33</v>
      </c>
      <c r="C15" s="326">
        <f t="shared" si="5"/>
        <v>9571.7799999999988</v>
      </c>
      <c r="D15" s="326">
        <v>33</v>
      </c>
      <c r="E15" s="326">
        <v>9571.7799999999988</v>
      </c>
      <c r="F15" s="326">
        <v>0</v>
      </c>
      <c r="G15" s="326">
        <v>0</v>
      </c>
      <c r="H15" s="326">
        <v>4</v>
      </c>
      <c r="I15" s="326">
        <v>2278.0300000000002</v>
      </c>
      <c r="J15" s="326">
        <v>1</v>
      </c>
      <c r="K15" s="326">
        <v>34.799999999999997</v>
      </c>
      <c r="L15" s="326">
        <v>23</v>
      </c>
      <c r="M15" s="326">
        <v>6397.98</v>
      </c>
      <c r="N15" s="326">
        <v>5</v>
      </c>
      <c r="O15" s="326">
        <v>860.97</v>
      </c>
      <c r="P15" s="326">
        <v>0</v>
      </c>
      <c r="Q15" s="326">
        <v>0</v>
      </c>
      <c r="R15" s="113"/>
      <c r="S15" s="113"/>
    </row>
    <row r="16" spans="1:21">
      <c r="A16" s="333">
        <v>45292</v>
      </c>
      <c r="B16" s="326">
        <f t="shared" si="5"/>
        <v>25</v>
      </c>
      <c r="C16" s="326">
        <f>SUM(I16,K16,M16,O16,Q16)</f>
        <v>3612.2480999999998</v>
      </c>
      <c r="D16" s="699">
        <v>25</v>
      </c>
      <c r="E16" s="326">
        <v>3612.2481000000002</v>
      </c>
      <c r="F16" s="326">
        <v>0</v>
      </c>
      <c r="G16" s="326">
        <v>0</v>
      </c>
      <c r="H16" s="326">
        <v>6</v>
      </c>
      <c r="I16" s="326">
        <v>185.69</v>
      </c>
      <c r="J16" s="326">
        <v>1</v>
      </c>
      <c r="K16" s="326">
        <v>9.6</v>
      </c>
      <c r="L16" s="326">
        <v>12</v>
      </c>
      <c r="M16" s="326">
        <v>1339.4190000000001</v>
      </c>
      <c r="N16" s="326">
        <v>5</v>
      </c>
      <c r="O16" s="326">
        <v>1437.4891</v>
      </c>
      <c r="P16" s="326">
        <v>1</v>
      </c>
      <c r="Q16" s="326">
        <v>640.04999999999995</v>
      </c>
      <c r="R16" s="113"/>
      <c r="S16" s="113"/>
    </row>
    <row r="17" spans="1:19">
      <c r="A17" s="333">
        <v>45323</v>
      </c>
      <c r="B17" s="326">
        <f t="shared" ref="B17" si="6">SUM(H17,J17,L17,N17,P17)</f>
        <v>35</v>
      </c>
      <c r="C17" s="326">
        <f>SUM(I17,K17,M17,O17,Q17)</f>
        <v>15642.688928699999</v>
      </c>
      <c r="D17" s="326">
        <v>35</v>
      </c>
      <c r="E17" s="326">
        <v>15642.688928699999</v>
      </c>
      <c r="F17" s="326">
        <v>0</v>
      </c>
      <c r="G17" s="326">
        <v>0</v>
      </c>
      <c r="H17" s="326">
        <v>8</v>
      </c>
      <c r="I17" s="326">
        <v>10559.963982200001</v>
      </c>
      <c r="J17" s="326">
        <v>4</v>
      </c>
      <c r="K17" s="326">
        <v>1698.2738073999999</v>
      </c>
      <c r="L17" s="326">
        <v>19</v>
      </c>
      <c r="M17" s="326">
        <v>3213.6685791</v>
      </c>
      <c r="N17" s="326">
        <v>1</v>
      </c>
      <c r="O17" s="326">
        <v>47.197920000000003</v>
      </c>
      <c r="P17" s="326">
        <v>3</v>
      </c>
      <c r="Q17" s="326">
        <v>123.58464000000001</v>
      </c>
      <c r="R17" s="1160"/>
      <c r="S17" s="1160"/>
    </row>
    <row r="18" spans="1:19">
      <c r="A18" s="333">
        <v>45352</v>
      </c>
      <c r="B18" s="326"/>
      <c r="C18" s="326"/>
      <c r="D18" s="326"/>
      <c r="E18" s="326"/>
      <c r="F18" s="326"/>
      <c r="G18" s="326"/>
      <c r="H18" s="326"/>
      <c r="I18" s="326"/>
      <c r="J18" s="326"/>
      <c r="K18" s="326"/>
      <c r="L18" s="326"/>
      <c r="M18" s="326"/>
      <c r="N18" s="326"/>
      <c r="O18" s="326"/>
      <c r="P18" s="326"/>
      <c r="Q18" s="326"/>
      <c r="R18" s="113"/>
      <c r="S18" s="113"/>
    </row>
    <row r="19" spans="1:19">
      <c r="A19" s="1571" t="s">
        <v>177</v>
      </c>
      <c r="B19" s="1571"/>
      <c r="C19" s="1571"/>
      <c r="D19" s="1571"/>
      <c r="E19" s="1571"/>
      <c r="F19" s="1571"/>
      <c r="G19" s="1571"/>
      <c r="H19" s="1571"/>
      <c r="I19" s="1571"/>
      <c r="J19" s="114"/>
      <c r="K19" s="115"/>
      <c r="L19" s="114"/>
      <c r="M19" s="115"/>
      <c r="N19" s="114"/>
      <c r="O19" s="115"/>
      <c r="P19" s="114"/>
      <c r="Q19" s="115"/>
      <c r="R19" s="59"/>
      <c r="S19" s="59"/>
    </row>
    <row r="20" spans="1:19" ht="15.75">
      <c r="A20" s="696" t="s">
        <v>1309</v>
      </c>
      <c r="B20" s="696"/>
      <c r="C20" s="563"/>
      <c r="D20" s="563"/>
      <c r="E20" s="116"/>
      <c r="F20" s="116"/>
      <c r="G20" s="116"/>
      <c r="H20" s="116"/>
      <c r="I20" s="116"/>
      <c r="J20" s="114"/>
      <c r="K20" s="115"/>
      <c r="L20" s="114"/>
      <c r="M20" s="115"/>
      <c r="N20" s="114"/>
      <c r="O20" s="115"/>
      <c r="P20" s="114"/>
      <c r="Q20" s="115"/>
      <c r="R20" s="59"/>
      <c r="S20" s="59"/>
    </row>
    <row r="21" spans="1:19">
      <c r="A21" s="1570" t="s">
        <v>135</v>
      </c>
      <c r="B21" s="1570"/>
      <c r="C21" s="63"/>
      <c r="D21" s="117"/>
      <c r="E21" s="117"/>
      <c r="F21" s="117"/>
      <c r="G21" s="117"/>
      <c r="H21" s="117"/>
      <c r="I21" s="117"/>
      <c r="J21" s="114"/>
      <c r="N21" s="114"/>
      <c r="O21" s="115"/>
      <c r="P21" s="114"/>
      <c r="Q21" s="114"/>
      <c r="R21" s="114"/>
      <c r="S21" s="114"/>
    </row>
    <row r="22" spans="1:19">
      <c r="A22" s="118"/>
      <c r="B22" s="114"/>
      <c r="C22" s="115"/>
      <c r="D22" s="114"/>
      <c r="E22" s="115"/>
      <c r="F22" s="114"/>
      <c r="G22" s="114"/>
      <c r="H22" s="114"/>
      <c r="I22" s="114"/>
      <c r="J22" s="114"/>
      <c r="N22" s="114"/>
      <c r="O22" s="115"/>
      <c r="P22" s="114"/>
      <c r="Q22" s="114"/>
      <c r="R22" s="114"/>
      <c r="S22" s="114"/>
    </row>
    <row r="23" spans="1:19">
      <c r="A23" s="1570"/>
      <c r="B23" s="1570"/>
      <c r="C23" s="1570"/>
      <c r="D23" s="1570"/>
      <c r="E23" s="119"/>
      <c r="F23" s="114"/>
      <c r="G23" s="114"/>
      <c r="H23" s="114"/>
      <c r="I23" s="114"/>
      <c r="J23" s="114"/>
      <c r="N23" s="120"/>
      <c r="O23" s="120"/>
      <c r="P23" s="120"/>
      <c r="Q23" s="120"/>
      <c r="R23" s="121"/>
      <c r="S23" s="121"/>
    </row>
    <row r="24" spans="1:19">
      <c r="A24" s="118"/>
      <c r="B24" s="119"/>
      <c r="C24" s="119"/>
      <c r="D24" s="119"/>
      <c r="E24" s="119"/>
      <c r="F24" s="34"/>
      <c r="G24" s="34"/>
      <c r="H24" s="122"/>
      <c r="I24" s="119"/>
      <c r="J24" s="119"/>
      <c r="N24" s="119"/>
      <c r="O24" s="119"/>
      <c r="P24" s="34"/>
      <c r="Q24" s="34"/>
      <c r="R24" s="34"/>
      <c r="S24" s="34"/>
    </row>
    <row r="25" spans="1:19">
      <c r="A25" s="118"/>
      <c r="B25" s="119"/>
      <c r="C25" s="123"/>
      <c r="D25" s="119"/>
      <c r="E25" s="123"/>
      <c r="F25" s="123"/>
      <c r="G25" s="123"/>
      <c r="H25" s="119"/>
      <c r="I25" s="123"/>
      <c r="J25" s="119"/>
      <c r="N25" s="119"/>
      <c r="O25" s="123"/>
      <c r="P25" s="119"/>
      <c r="Q25" s="123"/>
      <c r="R25" s="123"/>
      <c r="S25" s="123"/>
    </row>
    <row r="26" spans="1:19">
      <c r="A26" s="118"/>
      <c r="B26" s="119"/>
      <c r="C26" s="123"/>
      <c r="D26" s="119"/>
      <c r="E26" s="123"/>
      <c r="F26" s="123"/>
      <c r="G26" s="123"/>
      <c r="H26" s="119"/>
      <c r="I26" s="123"/>
      <c r="J26" s="119"/>
      <c r="K26" s="123"/>
      <c r="L26" s="119"/>
      <c r="M26" s="123"/>
      <c r="N26" s="119"/>
      <c r="O26" s="123"/>
      <c r="P26" s="119"/>
      <c r="Q26" s="123"/>
      <c r="R26" s="123"/>
      <c r="S26" s="123"/>
    </row>
    <row r="27" spans="1:19">
      <c r="A27" s="99"/>
      <c r="B27" s="124"/>
      <c r="C27" s="113"/>
      <c r="D27" s="124"/>
      <c r="E27" s="113"/>
      <c r="F27" s="113"/>
      <c r="G27" s="113"/>
      <c r="H27" s="124"/>
      <c r="I27" s="113"/>
      <c r="J27" s="124"/>
      <c r="K27" s="113"/>
      <c r="L27" s="124"/>
      <c r="M27" s="113"/>
      <c r="N27" s="124"/>
      <c r="O27" s="113"/>
      <c r="P27" s="124"/>
      <c r="Q27" s="113"/>
      <c r="R27" s="113"/>
      <c r="S27" s="113"/>
    </row>
    <row r="28" spans="1:19">
      <c r="A28" s="99"/>
      <c r="B28" s="124"/>
      <c r="C28" s="113"/>
      <c r="D28" s="124"/>
      <c r="E28" s="113"/>
      <c r="F28" s="113"/>
      <c r="G28" s="113"/>
      <c r="H28" s="124"/>
      <c r="I28" s="113"/>
      <c r="J28" s="124"/>
      <c r="K28" s="113"/>
      <c r="L28" s="124"/>
      <c r="M28" s="113"/>
      <c r="N28" s="124"/>
      <c r="O28" s="113"/>
      <c r="P28" s="124"/>
      <c r="Q28" s="113"/>
      <c r="R28" s="113"/>
      <c r="S28" s="113"/>
    </row>
    <row r="29" spans="1:19">
      <c r="A29" s="99"/>
      <c r="B29" s="124"/>
      <c r="C29" s="113"/>
      <c r="D29" s="124"/>
      <c r="E29" s="113"/>
      <c r="F29" s="113"/>
      <c r="G29" s="113"/>
      <c r="H29" s="124"/>
      <c r="I29" s="113"/>
      <c r="J29" s="124"/>
      <c r="K29" s="113"/>
      <c r="L29" s="124"/>
      <c r="M29" s="113"/>
      <c r="N29" s="124"/>
      <c r="O29" s="113"/>
      <c r="P29" s="124"/>
      <c r="Q29" s="113"/>
      <c r="R29" s="113"/>
      <c r="S29" s="113"/>
    </row>
    <row r="31" spans="1:19">
      <c r="J31" s="125"/>
      <c r="K31" s="125"/>
      <c r="L31" s="125"/>
      <c r="M31" s="125"/>
      <c r="N31" s="125"/>
      <c r="O31" s="125"/>
      <c r="P31" s="125"/>
      <c r="Q31" s="125"/>
      <c r="R31" s="106"/>
      <c r="S31" s="106"/>
    </row>
    <row r="32" spans="1:19">
      <c r="J32" s="63"/>
      <c r="K32" s="63"/>
      <c r="L32" s="63"/>
      <c r="M32" s="125"/>
      <c r="N32" s="125"/>
      <c r="O32" s="125"/>
      <c r="P32" s="125"/>
      <c r="Q32" s="125"/>
      <c r="R32" s="106"/>
      <c r="S32" s="106"/>
    </row>
    <row r="33" spans="10:18">
      <c r="J33" s="125"/>
      <c r="K33" s="125"/>
      <c r="L33" s="125"/>
      <c r="M33" s="125"/>
      <c r="N33" s="125"/>
      <c r="O33" s="125"/>
      <c r="P33" s="125"/>
      <c r="Q33" s="125"/>
      <c r="R33" s="39"/>
    </row>
  </sheetData>
  <mergeCells count="15">
    <mergeCell ref="A23:D23"/>
    <mergeCell ref="A19:I19"/>
    <mergeCell ref="A21:B21"/>
    <mergeCell ref="A1:Q1"/>
    <mergeCell ref="A2:A4"/>
    <mergeCell ref="B2:C3"/>
    <mergeCell ref="D2:G2"/>
    <mergeCell ref="H2:Q2"/>
    <mergeCell ref="D3:E3"/>
    <mergeCell ref="F3:G3"/>
    <mergeCell ref="H3:I3"/>
    <mergeCell ref="J3:K3"/>
    <mergeCell ref="L3:M3"/>
    <mergeCell ref="N3:O3"/>
    <mergeCell ref="P3:Q3"/>
  </mergeCells>
  <printOptions horizontalCentered="1"/>
  <pageMargins left="0.7" right="0.7" top="0.75" bottom="0.75" header="0.3" footer="0.3"/>
  <pageSetup paperSize="9"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2023-08-11 16:53:47</KDate>
  <Classification>SEBI-PUBLIC</Classification>
  <Subclassification/>
  <HostName>MUM0128007</HostName>
  <Domain_User>SEBINT/8007</Domain_User>
  <IPAdd>10.88.96.128</IPAdd>
  <FilePath>X:\Bulletin\2023 08 August\SEBI_Bulletin_August_2023.xlsx</FilePath>
  <KID>6C3C8C09061F638273696270073079</KID>
  <UniqueName/>
  <Suggested/>
  <Justification/>
</Klassify>
</file>

<file path=customXml/itemProps1.xml><?xml version="1.0" encoding="utf-8"?>
<ds:datastoreItem xmlns:ds="http://schemas.openxmlformats.org/officeDocument/2006/customXml" ds:itemID="{C763D44E-AA55-4E41-90D6-77D821A0F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24</vt:i4>
      </vt:variant>
    </vt:vector>
  </HeadingPairs>
  <TitlesOfParts>
    <vt:vector size="99"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'12'!Print_Area</vt:lpstr>
      <vt:lpstr>'13'!Print_Area</vt:lpstr>
      <vt:lpstr>'14'!Print_Area</vt:lpstr>
      <vt:lpstr>'15'!Print_Area</vt:lpstr>
      <vt:lpstr>'18'!Print_Area</vt:lpstr>
      <vt:lpstr>'2'!Print_Area</vt:lpstr>
      <vt:lpstr>'24'!Print_Area</vt:lpstr>
      <vt:lpstr>'3'!Print_Area</vt:lpstr>
      <vt:lpstr>'49'!Print_Area</vt:lpstr>
      <vt:lpstr>'5'!Print_Area</vt:lpstr>
      <vt:lpstr>'53'!Print_Area</vt:lpstr>
      <vt:lpstr>'54'!Print_Area</vt:lpstr>
      <vt:lpstr>'55'!Print_Area</vt:lpstr>
      <vt:lpstr>'58'!Print_Area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2024-03-20T11:52:12Z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6C3C8C09061F638273696270073079</vt:lpwstr>
  </property>
</Properties>
</file>