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tabRatio="865"/>
  </bookViews>
  <sheets>
    <sheet name="Data Summary" sheetId="2" r:id="rId1"/>
    <sheet name="1" sheetId="78"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8" r:id="rId14"/>
    <sheet name="14" sheetId="15" r:id="rId15"/>
    <sheet name="15" sheetId="16"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69" r:id="rId54"/>
    <sheet name="54" sheetId="70" r:id="rId55"/>
    <sheet name="55" sheetId="71" r:id="rId56"/>
    <sheet name="56" sheetId="73" r:id="rId57"/>
    <sheet name="57" sheetId="72" r:id="rId58"/>
    <sheet name="58" sheetId="74" r:id="rId59"/>
    <sheet name="59" sheetId="75" r:id="rId60"/>
    <sheet name="60" sheetId="76" r:id="rId61"/>
    <sheet name="61" sheetId="56" r:id="rId62"/>
    <sheet name="62" sheetId="57" r:id="rId63"/>
    <sheet name="63" sheetId="58" r:id="rId64"/>
    <sheet name="64" sheetId="59" r:id="rId65"/>
    <sheet name="65" sheetId="60" r:id="rId66"/>
    <sheet name="66" sheetId="61" r:id="rId67"/>
    <sheet name="67" sheetId="62" r:id="rId68"/>
    <sheet name="68" sheetId="63" r:id="rId69"/>
    <sheet name="69" sheetId="64" r:id="rId70"/>
    <sheet name="70" sheetId="65" r:id="rId71"/>
    <sheet name="71" sheetId="66" r:id="rId72"/>
    <sheet name="72" sheetId="67" r:id="rId73"/>
    <sheet name="73" sheetId="68" r:id="rId74"/>
    <sheet name="74" sheetId="17" r:id="rId75"/>
  </sheets>
  <externalReferences>
    <externalReference r:id="rId76"/>
  </externalReferences>
  <definedNames>
    <definedName name="_xlnm._FilterDatabase" localSheetId="2" hidden="1">'2'!$A$2:$Q$33</definedName>
    <definedName name="_xlnm._FilterDatabase" localSheetId="3" hidden="1">'3'!$A$2:$J$3</definedName>
    <definedName name="_xlnm._FilterDatabase" localSheetId="72" hidden="1">'72'!$A$1:$P$50</definedName>
    <definedName name="_xlnm.Print_Area" localSheetId="2">'2'!$A$1:$Q$33</definedName>
    <definedName name="_xlnm.Print_Area" localSheetId="3">'3'!$A$1:$J$7</definedName>
    <definedName name="_xlnm.Print_Area" localSheetId="5">'5'!$A$1:$I$66</definedName>
    <definedName name="_xlnm.Print_Area" localSheetId="64">'64'!$A$1:$L$18</definedName>
    <definedName name="_xlnm.Print_Area" localSheetId="65">'65'!$A$1:$F$14</definedName>
    <definedName name="_xlnm.Print_Area" localSheetId="66">'66'!$A$1:$AM$29</definedName>
    <definedName name="_xlnm.Print_Area" localSheetId="67">'67'!$A$1:$T$17</definedName>
    <definedName name="_xlnm.Print_Area" localSheetId="68">'68'!$A$1:$N$30</definedName>
    <definedName name="_xlnm.Print_Area" localSheetId="69">'69'!$A$1:$N$29</definedName>
    <definedName name="_xlnm.Print_Area" localSheetId="70">'70'!$A$1:$H$40</definedName>
    <definedName name="_xlnm.Print_Area" localSheetId="71">'71'!$A$1:$O$56</definedName>
    <definedName name="_xlnm.Print_Area" localSheetId="72">'72'!$A$1:$N$50</definedName>
    <definedName name="_xlnm.Print_Area" localSheetId="73">'73'!$A$1:$O$46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7" l="1"/>
  <c r="D58" i="7"/>
  <c r="E55" i="7"/>
  <c r="D55" i="7"/>
  <c r="E52" i="7"/>
  <c r="D52" i="7"/>
  <c r="E32" i="7"/>
  <c r="D32" i="7"/>
  <c r="E31" i="7"/>
  <c r="D31" i="7"/>
  <c r="C31" i="7"/>
  <c r="B31" i="7"/>
  <c r="E30" i="7"/>
  <c r="D30" i="7"/>
  <c r="C30" i="7"/>
  <c r="B30" i="7"/>
  <c r="I58" i="7"/>
  <c r="H58" i="7"/>
  <c r="I55" i="7"/>
  <c r="H55" i="7"/>
  <c r="I52" i="7"/>
  <c r="H52" i="7"/>
  <c r="E23" i="7" l="1"/>
  <c r="D23" i="7"/>
  <c r="C23" i="7"/>
  <c r="B23" i="7"/>
  <c r="E22" i="7"/>
  <c r="D22" i="7"/>
  <c r="C22" i="7"/>
  <c r="B22" i="7"/>
  <c r="E21" i="7"/>
  <c r="D21" i="7"/>
  <c r="C18" i="7"/>
  <c r="B18" i="7"/>
  <c r="C15" i="7"/>
  <c r="B15" i="7"/>
  <c r="E14" i="7"/>
  <c r="E26" i="7" s="1"/>
  <c r="C14" i="7"/>
  <c r="C26" i="7" s="1"/>
  <c r="E13" i="7"/>
  <c r="E25" i="7" s="1"/>
  <c r="E44" i="7" s="1"/>
  <c r="C13" i="7"/>
  <c r="C25" i="7" s="1"/>
  <c r="C44" i="7" s="1"/>
  <c r="D12" i="7"/>
  <c r="D24" i="7" s="1"/>
  <c r="D43" i="7" s="1"/>
  <c r="B12" i="7"/>
  <c r="C9" i="7"/>
  <c r="C12" i="7" s="1"/>
  <c r="E9" i="7"/>
  <c r="E12" i="7" s="1"/>
  <c r="E24" i="7" s="1"/>
  <c r="E43" i="7" s="1"/>
  <c r="E6" i="7"/>
  <c r="C6" i="7"/>
  <c r="B27" i="7"/>
  <c r="E27" i="7"/>
  <c r="D27" i="7"/>
  <c r="C27" i="7"/>
  <c r="I29" i="7"/>
  <c r="I27" i="7" s="1"/>
  <c r="H29" i="7"/>
  <c r="H27" i="7"/>
  <c r="G27" i="7"/>
  <c r="F27" i="7"/>
  <c r="E40" i="7"/>
  <c r="D40" i="7"/>
  <c r="C40" i="7"/>
  <c r="B40" i="7"/>
  <c r="E37" i="7"/>
  <c r="D37" i="7"/>
  <c r="C37" i="7"/>
  <c r="B37" i="7"/>
  <c r="E34" i="7"/>
  <c r="D34" i="7"/>
  <c r="C34" i="7"/>
  <c r="B34" i="7"/>
  <c r="E33" i="7"/>
  <c r="D33" i="7"/>
  <c r="C33" i="7"/>
  <c r="B33" i="7"/>
  <c r="B24" i="7" l="1"/>
  <c r="B43" i="7" s="1"/>
  <c r="C45" i="7"/>
  <c r="E45" i="7"/>
  <c r="C21" i="7"/>
  <c r="C24" i="7" s="1"/>
  <c r="C43" i="7" s="1"/>
  <c r="B21" i="7"/>
  <c r="E48" i="7"/>
  <c r="D48" i="7"/>
  <c r="C48" i="7"/>
  <c r="B48" i="7"/>
  <c r="E47" i="7"/>
  <c r="E50" i="7" s="1"/>
  <c r="D47" i="7"/>
  <c r="D50" i="7" s="1"/>
  <c r="C47" i="7"/>
  <c r="B47" i="7"/>
  <c r="I50" i="7"/>
  <c r="H50" i="7"/>
  <c r="G50" i="7"/>
  <c r="F50" i="7"/>
  <c r="I48" i="7"/>
  <c r="H48" i="7"/>
  <c r="G48" i="7"/>
  <c r="F48" i="7"/>
  <c r="I40" i="7"/>
  <c r="H40" i="7"/>
  <c r="G40" i="7"/>
  <c r="F40" i="7"/>
  <c r="I37" i="7"/>
  <c r="H37" i="7"/>
  <c r="G37" i="7"/>
  <c r="F37" i="7"/>
  <c r="I34" i="7"/>
  <c r="I33" i="7" s="1"/>
  <c r="H34" i="7"/>
  <c r="H33" i="7" s="1"/>
  <c r="G34" i="7"/>
  <c r="G33" i="7" s="1"/>
  <c r="F34" i="7"/>
  <c r="F33" i="7" s="1"/>
  <c r="I32" i="7"/>
  <c r="H32" i="7"/>
  <c r="I31" i="7"/>
  <c r="I30" i="7" s="1"/>
  <c r="H31" i="7"/>
  <c r="H30" i="7" s="1"/>
  <c r="G31" i="7"/>
  <c r="G30" i="7" s="1"/>
  <c r="F31" i="7"/>
  <c r="F30" i="7"/>
  <c r="I23" i="7"/>
  <c r="H23" i="7"/>
  <c r="G23" i="7"/>
  <c r="F23" i="7"/>
  <c r="I22" i="7"/>
  <c r="H22" i="7"/>
  <c r="G22" i="7"/>
  <c r="F22" i="7"/>
  <c r="I21" i="7"/>
  <c r="H21" i="7"/>
  <c r="G18" i="7"/>
  <c r="F18" i="7"/>
  <c r="G15" i="7"/>
  <c r="F15" i="7"/>
  <c r="G13" i="7"/>
  <c r="G25" i="7" s="1"/>
  <c r="G44" i="7" s="1"/>
  <c r="H12" i="7"/>
  <c r="F12" i="7"/>
  <c r="I8" i="7"/>
  <c r="I14" i="7" s="1"/>
  <c r="I26" i="7" s="1"/>
  <c r="G8" i="7"/>
  <c r="G14" i="7" s="1"/>
  <c r="I7" i="7"/>
  <c r="I13" i="7" s="1"/>
  <c r="I25" i="7" s="1"/>
  <c r="I44" i="7" s="1"/>
  <c r="B5" i="72"/>
  <c r="B4" i="69"/>
  <c r="C4" i="69"/>
  <c r="D4" i="69"/>
  <c r="E4" i="69"/>
  <c r="F4" i="69"/>
  <c r="F21" i="7" l="1"/>
  <c r="G21" i="7"/>
  <c r="I45" i="7"/>
  <c r="G6" i="7"/>
  <c r="G12" i="7" s="1"/>
  <c r="I6" i="7"/>
  <c r="I12" i="7" s="1"/>
  <c r="I24" i="7" s="1"/>
  <c r="I43" i="7" s="1"/>
  <c r="G26" i="7"/>
  <c r="G45" i="7" s="1"/>
  <c r="H24" i="7"/>
  <c r="G24" i="7"/>
  <c r="G43" i="7" s="1"/>
  <c r="F24" i="7"/>
  <c r="F43" i="7" s="1"/>
  <c r="H43" i="7"/>
  <c r="B20" i="64" l="1"/>
  <c r="B6" i="64"/>
  <c r="B20" i="63"/>
  <c r="B6" i="63"/>
  <c r="R6" i="62"/>
  <c r="B20" i="61"/>
  <c r="E5" i="60"/>
  <c r="D5" i="60"/>
  <c r="C5" i="60"/>
  <c r="P18" i="76"/>
  <c r="N18" i="76"/>
  <c r="P6" i="76"/>
  <c r="F6" i="76"/>
  <c r="F18" i="76" s="1"/>
  <c r="G18" i="76"/>
  <c r="E18" i="76"/>
  <c r="D18" i="76"/>
  <c r="C18" i="76"/>
  <c r="B18" i="76"/>
  <c r="C5" i="75"/>
  <c r="D5" i="75"/>
  <c r="E5" i="75"/>
  <c r="F5" i="75"/>
  <c r="G5" i="75"/>
  <c r="H5" i="75"/>
  <c r="I5" i="75"/>
  <c r="J5" i="75"/>
  <c r="B5" i="75"/>
  <c r="K5" i="72"/>
  <c r="C5" i="71"/>
  <c r="D5" i="71"/>
  <c r="E5" i="71"/>
  <c r="F5" i="71"/>
  <c r="G5" i="71"/>
  <c r="H5" i="71"/>
  <c r="I5" i="71"/>
  <c r="J5" i="71"/>
  <c r="K5" i="71"/>
  <c r="L5" i="71"/>
  <c r="M5" i="71"/>
  <c r="N5" i="71"/>
  <c r="O5" i="71"/>
  <c r="P5" i="71"/>
  <c r="Q5" i="71"/>
  <c r="R5" i="71"/>
  <c r="S5" i="71"/>
  <c r="T5" i="71"/>
  <c r="U5" i="71"/>
  <c r="V5" i="71"/>
  <c r="W5" i="71"/>
  <c r="X5" i="71"/>
  <c r="Y5" i="71"/>
  <c r="Z5" i="71"/>
  <c r="AA5" i="71"/>
  <c r="AB5" i="71"/>
  <c r="AC5" i="71"/>
  <c r="B5" i="71"/>
  <c r="C4" i="70"/>
  <c r="D4" i="70"/>
  <c r="E4" i="70"/>
  <c r="F4" i="70"/>
  <c r="B4" i="70"/>
  <c r="J50" i="68" l="1"/>
  <c r="I50" i="68"/>
  <c r="H50" i="68"/>
  <c r="G50" i="68"/>
  <c r="F50" i="68"/>
  <c r="E50" i="68"/>
  <c r="J45" i="68"/>
  <c r="I45" i="68"/>
  <c r="H45" i="68"/>
  <c r="G45" i="68"/>
  <c r="F45" i="68"/>
  <c r="E45" i="68"/>
  <c r="J43" i="68"/>
  <c r="I43" i="68"/>
  <c r="H43" i="68"/>
  <c r="G43" i="68"/>
  <c r="F43" i="68"/>
  <c r="E43" i="68"/>
  <c r="J41" i="68"/>
  <c r="I41" i="68"/>
  <c r="H41" i="68"/>
  <c r="H46" i="68" s="1"/>
  <c r="G41" i="68"/>
  <c r="G46" i="68" s="1"/>
  <c r="F41" i="68"/>
  <c r="F46" i="68" s="1"/>
  <c r="E41" i="68"/>
  <c r="E46" i="68" s="1"/>
  <c r="J36" i="68"/>
  <c r="J46" i="68" s="1"/>
  <c r="I36" i="68"/>
  <c r="I46" i="68" s="1"/>
  <c r="H36" i="68"/>
  <c r="G36" i="68"/>
  <c r="F36" i="68"/>
  <c r="E36" i="68"/>
  <c r="O31" i="68"/>
  <c r="N31" i="68"/>
  <c r="J30" i="68"/>
  <c r="J31" i="68" s="1"/>
  <c r="I30" i="68"/>
  <c r="I31" i="68" s="1"/>
  <c r="H30" i="68"/>
  <c r="H31" i="68" s="1"/>
  <c r="G30" i="68"/>
  <c r="G31" i="68" s="1"/>
  <c r="F30" i="68"/>
  <c r="E30" i="68"/>
  <c r="J28" i="68"/>
  <c r="I28" i="68"/>
  <c r="H28" i="68"/>
  <c r="G28" i="68"/>
  <c r="F28" i="68"/>
  <c r="E28" i="68"/>
  <c r="J25" i="68"/>
  <c r="I25" i="68"/>
  <c r="H25" i="68"/>
  <c r="G25" i="68"/>
  <c r="F25" i="68"/>
  <c r="F31" i="68" s="1"/>
  <c r="E25" i="68"/>
  <c r="E31" i="68" s="1"/>
  <c r="J20" i="68"/>
  <c r="I20" i="68"/>
  <c r="J19" i="68"/>
  <c r="I19" i="68"/>
  <c r="H19" i="68"/>
  <c r="G19" i="68"/>
  <c r="F19" i="68"/>
  <c r="E19" i="68"/>
  <c r="J16" i="68"/>
  <c r="I16" i="68"/>
  <c r="H16" i="68"/>
  <c r="G16" i="68"/>
  <c r="F16" i="68"/>
  <c r="E16" i="68"/>
  <c r="J13" i="68"/>
  <c r="I13" i="68"/>
  <c r="H13" i="68"/>
  <c r="G13" i="68"/>
  <c r="F13" i="68"/>
  <c r="E13" i="68"/>
  <c r="J9" i="68"/>
  <c r="I9" i="68"/>
  <c r="H9" i="68"/>
  <c r="H20" i="68" s="1"/>
  <c r="G9" i="68"/>
  <c r="G20" i="68" s="1"/>
  <c r="F9" i="68"/>
  <c r="F20" i="68" s="1"/>
  <c r="E9" i="68"/>
  <c r="E20" i="68" s="1"/>
  <c r="K47" i="67"/>
  <c r="J47" i="67"/>
  <c r="I47" i="67"/>
  <c r="H47" i="67"/>
  <c r="G47" i="67"/>
  <c r="F47" i="67"/>
  <c r="K35" i="67"/>
  <c r="J35" i="67"/>
  <c r="I35" i="67"/>
  <c r="H35" i="67"/>
  <c r="G35" i="67"/>
  <c r="F35" i="67"/>
  <c r="K31" i="67"/>
  <c r="J31" i="67"/>
  <c r="I31" i="67"/>
  <c r="H31" i="67"/>
  <c r="G31" i="67"/>
  <c r="F31" i="67"/>
  <c r="K29" i="67"/>
  <c r="K36" i="67" s="1"/>
  <c r="J29" i="67"/>
  <c r="J36" i="67" s="1"/>
  <c r="I29" i="67"/>
  <c r="I36" i="67" s="1"/>
  <c r="H29" i="67"/>
  <c r="H36" i="67" s="1"/>
  <c r="G29" i="67"/>
  <c r="G36" i="67" s="1"/>
  <c r="F29" i="67"/>
  <c r="F36" i="67" s="1"/>
  <c r="J49" i="66"/>
  <c r="I49" i="66"/>
  <c r="H49" i="66"/>
  <c r="G49" i="66"/>
  <c r="F49" i="66"/>
  <c r="E49" i="66"/>
  <c r="J46" i="66"/>
  <c r="I46" i="66"/>
  <c r="H46" i="66"/>
  <c r="G46" i="66"/>
  <c r="F46" i="66"/>
  <c r="F50" i="66" s="1"/>
  <c r="E46" i="66"/>
  <c r="J42" i="66"/>
  <c r="J50" i="66" s="1"/>
  <c r="I42" i="66"/>
  <c r="I50" i="66" s="1"/>
  <c r="H42" i="66"/>
  <c r="H50" i="66" s="1"/>
  <c r="G42" i="66"/>
  <c r="G50" i="66" s="1"/>
  <c r="F42" i="66"/>
  <c r="E42" i="66"/>
  <c r="E50" i="66" s="1"/>
  <c r="J36" i="66"/>
  <c r="I36" i="66"/>
  <c r="H36" i="66"/>
  <c r="G36" i="66"/>
  <c r="F36" i="66"/>
  <c r="E36" i="66"/>
  <c r="J32" i="66"/>
  <c r="I32" i="66"/>
  <c r="H32" i="66"/>
  <c r="G32" i="66"/>
  <c r="F32" i="66"/>
  <c r="E32" i="66"/>
  <c r="J27" i="66"/>
  <c r="I27" i="66"/>
  <c r="H27" i="66"/>
  <c r="H37" i="66" s="1"/>
  <c r="G27" i="66"/>
  <c r="G37" i="66" s="1"/>
  <c r="F27" i="66"/>
  <c r="F37" i="66" s="1"/>
  <c r="E27" i="66"/>
  <c r="E37" i="66" s="1"/>
  <c r="J20" i="66"/>
  <c r="J37" i="66" s="1"/>
  <c r="I20" i="66"/>
  <c r="H20" i="66"/>
  <c r="G20" i="66"/>
  <c r="F20" i="66"/>
  <c r="E20" i="66"/>
  <c r="J11" i="66"/>
  <c r="I11" i="66"/>
  <c r="I37" i="66" s="1"/>
  <c r="H11" i="66"/>
  <c r="G11" i="66"/>
  <c r="F11" i="66"/>
  <c r="E11" i="66"/>
  <c r="N20" i="64"/>
  <c r="M20" i="64"/>
  <c r="L20" i="64"/>
  <c r="K20" i="64"/>
  <c r="J20" i="64"/>
  <c r="I20" i="64"/>
  <c r="H20" i="64"/>
  <c r="G20" i="64"/>
  <c r="F20" i="64"/>
  <c r="E20" i="64"/>
  <c r="D20" i="64"/>
  <c r="C20" i="64"/>
  <c r="N6" i="64"/>
  <c r="M6" i="64"/>
  <c r="L6" i="64"/>
  <c r="K6" i="64"/>
  <c r="J6" i="64"/>
  <c r="I6" i="64"/>
  <c r="H6" i="64"/>
  <c r="G6" i="64"/>
  <c r="F6" i="64"/>
  <c r="E6" i="64"/>
  <c r="D6" i="64"/>
  <c r="C6" i="64"/>
  <c r="A29" i="63"/>
  <c r="N20" i="63"/>
  <c r="M20" i="63"/>
  <c r="L20" i="63"/>
  <c r="K20" i="63"/>
  <c r="J20" i="63"/>
  <c r="I20" i="63"/>
  <c r="H20" i="63"/>
  <c r="G20" i="63"/>
  <c r="F20" i="63"/>
  <c r="E20" i="63"/>
  <c r="D20" i="63"/>
  <c r="C20" i="63"/>
  <c r="N6" i="63"/>
  <c r="M6" i="63"/>
  <c r="L6" i="63"/>
  <c r="K6" i="63"/>
  <c r="J6" i="63"/>
  <c r="I6" i="63"/>
  <c r="H6" i="63"/>
  <c r="G6" i="63"/>
  <c r="F6" i="63"/>
  <c r="E6" i="63"/>
  <c r="D6" i="63"/>
  <c r="C6" i="63"/>
  <c r="T6" i="62"/>
  <c r="S6" i="62"/>
  <c r="Q6" i="62"/>
  <c r="P6" i="62"/>
  <c r="O6" i="62"/>
  <c r="N6" i="62"/>
  <c r="M6" i="62"/>
  <c r="L6" i="62"/>
  <c r="K6" i="62"/>
  <c r="J6" i="62"/>
  <c r="I6" i="62"/>
  <c r="H6" i="62"/>
  <c r="G6" i="62"/>
  <c r="F6" i="62"/>
  <c r="E6" i="62"/>
  <c r="D6" i="62"/>
  <c r="C6" i="62"/>
  <c r="B6" i="62"/>
  <c r="A29" i="61"/>
  <c r="R20" i="61"/>
  <c r="Q20" i="61"/>
  <c r="P20" i="61"/>
  <c r="O20" i="61"/>
  <c r="N20" i="61"/>
  <c r="M20" i="61"/>
  <c r="L20" i="61"/>
  <c r="K20" i="61"/>
  <c r="J20" i="61"/>
  <c r="I20" i="61"/>
  <c r="H20" i="61"/>
  <c r="G20" i="61"/>
  <c r="F20" i="61"/>
  <c r="E20" i="61"/>
  <c r="D20" i="61"/>
  <c r="C20" i="61"/>
  <c r="T6" i="61"/>
  <c r="S6" i="61"/>
  <c r="R6" i="61"/>
  <c r="Q6" i="61"/>
  <c r="P6" i="61"/>
  <c r="O6" i="61"/>
  <c r="N6" i="61"/>
  <c r="M6" i="61"/>
  <c r="L6" i="61"/>
  <c r="K6" i="61"/>
  <c r="J6" i="61"/>
  <c r="I6" i="61"/>
  <c r="H6" i="61"/>
  <c r="G6" i="61"/>
  <c r="F6" i="61"/>
  <c r="E6" i="61"/>
  <c r="D6" i="61"/>
  <c r="C6" i="61"/>
  <c r="B6" i="61"/>
  <c r="G38" i="17" l="1"/>
  <c r="F38" i="17"/>
  <c r="E38" i="17"/>
  <c r="A14" i="60"/>
  <c r="B5" i="60"/>
  <c r="O18" i="76"/>
  <c r="M18" i="76"/>
  <c r="L18" i="76"/>
  <c r="K18" i="76"/>
  <c r="I18" i="76"/>
  <c r="H18" i="76"/>
  <c r="P17" i="76"/>
  <c r="F17" i="76"/>
  <c r="P16" i="76"/>
  <c r="K16" i="76"/>
  <c r="F16" i="76"/>
  <c r="P15" i="76"/>
  <c r="K15" i="76"/>
  <c r="F15" i="76"/>
  <c r="P14" i="76"/>
  <c r="K14" i="76"/>
  <c r="F14" i="76"/>
  <c r="P13" i="76"/>
  <c r="K13" i="76"/>
  <c r="F13" i="76"/>
  <c r="P12" i="76"/>
  <c r="K12" i="76"/>
  <c r="F12" i="76"/>
  <c r="P11" i="76"/>
  <c r="K11" i="76"/>
  <c r="F11" i="76"/>
  <c r="P10" i="76"/>
  <c r="K10" i="76"/>
  <c r="F10" i="76"/>
  <c r="P9" i="76"/>
  <c r="K9" i="76"/>
  <c r="F9" i="76"/>
  <c r="P8" i="76"/>
  <c r="K8" i="76"/>
  <c r="F8" i="76"/>
  <c r="P7" i="76"/>
  <c r="K7" i="76"/>
  <c r="F7" i="76"/>
  <c r="K6" i="76"/>
  <c r="J12" i="75"/>
  <c r="I12" i="75"/>
  <c r="H12" i="75"/>
  <c r="J11" i="75"/>
  <c r="I11" i="75"/>
  <c r="H11" i="75"/>
  <c r="J10" i="75"/>
  <c r="I10" i="75"/>
  <c r="H10" i="75"/>
  <c r="J9" i="75"/>
  <c r="I9" i="75"/>
  <c r="H9" i="75"/>
  <c r="J8" i="75"/>
  <c r="I8" i="75"/>
  <c r="H8" i="75"/>
  <c r="J7" i="75"/>
  <c r="I7" i="75"/>
  <c r="H7" i="75"/>
  <c r="J6" i="75"/>
  <c r="I6" i="75"/>
  <c r="H6" i="75"/>
  <c r="J5" i="72"/>
  <c r="I5" i="72"/>
  <c r="H5" i="72"/>
  <c r="G5" i="72"/>
  <c r="F5" i="72"/>
  <c r="E5" i="72"/>
  <c r="D5" i="72"/>
  <c r="C5" i="72"/>
  <c r="F11" i="70"/>
  <c r="E11" i="70"/>
  <c r="F10" i="70"/>
  <c r="E10" i="70"/>
  <c r="F9" i="70"/>
  <c r="E9" i="70"/>
  <c r="F8" i="70"/>
  <c r="E8" i="70"/>
  <c r="F7" i="70"/>
  <c r="E7" i="70"/>
  <c r="F11" i="69"/>
  <c r="F10" i="69"/>
  <c r="F9" i="69"/>
  <c r="F8" i="69"/>
  <c r="F7" i="69"/>
  <c r="F6" i="69"/>
  <c r="K5" i="52"/>
  <c r="J5" i="52"/>
  <c r="I5" i="52"/>
  <c r="H5" i="52"/>
  <c r="G5" i="52"/>
  <c r="F5" i="52"/>
  <c r="E5" i="52"/>
  <c r="D5" i="52"/>
  <c r="C5" i="52"/>
  <c r="B5" i="52"/>
  <c r="H5" i="49"/>
  <c r="G5" i="49"/>
  <c r="F5" i="49"/>
  <c r="E5" i="49"/>
  <c r="D5" i="49"/>
  <c r="C5" i="49"/>
  <c r="B5" i="49"/>
  <c r="U8" i="38"/>
  <c r="T8" i="38"/>
  <c r="S8" i="38"/>
  <c r="R8" i="38"/>
  <c r="Q8" i="38"/>
  <c r="P8" i="38"/>
  <c r="O8" i="38"/>
  <c r="N8" i="38"/>
  <c r="M8" i="38"/>
  <c r="L8" i="38"/>
  <c r="K8" i="38"/>
  <c r="J8" i="38"/>
  <c r="I8" i="38"/>
  <c r="H8" i="38"/>
  <c r="G8" i="38"/>
  <c r="F8" i="38"/>
  <c r="E8" i="38"/>
  <c r="D8" i="38"/>
  <c r="C8" i="38"/>
  <c r="B8" i="38"/>
  <c r="U8" i="37"/>
  <c r="T8" i="37"/>
  <c r="S8" i="37"/>
  <c r="R8" i="37"/>
  <c r="Q8" i="37"/>
  <c r="P8" i="37"/>
  <c r="O8" i="37"/>
  <c r="N8" i="37"/>
  <c r="M8" i="37"/>
  <c r="L8" i="37"/>
  <c r="K8" i="37"/>
  <c r="J8" i="37"/>
  <c r="I8" i="37"/>
  <c r="H8" i="37"/>
  <c r="G8" i="37"/>
  <c r="F8" i="37"/>
  <c r="E8" i="37"/>
  <c r="D8" i="37"/>
  <c r="C8" i="37"/>
  <c r="B8" i="37"/>
  <c r="U7" i="37"/>
  <c r="T7" i="37"/>
  <c r="G12" i="31"/>
  <c r="G11" i="31"/>
  <c r="J10" i="31"/>
  <c r="G10" i="31"/>
  <c r="D10" i="31"/>
  <c r="J9" i="31"/>
  <c r="G9" i="31"/>
  <c r="D9" i="31"/>
  <c r="J8" i="31"/>
  <c r="G8" i="31"/>
  <c r="D8" i="31"/>
  <c r="J7" i="31"/>
  <c r="G7" i="31"/>
  <c r="D7" i="31"/>
  <c r="J6" i="31"/>
  <c r="G6" i="31"/>
  <c r="D6" i="31"/>
  <c r="J5" i="31"/>
  <c r="G5" i="31"/>
  <c r="D5" i="31"/>
  <c r="J5" i="16"/>
  <c r="I5" i="16"/>
  <c r="H5" i="16"/>
  <c r="G5" i="16"/>
  <c r="F5" i="16"/>
  <c r="E5" i="16"/>
  <c r="D5" i="16"/>
  <c r="C5" i="16"/>
  <c r="B5" i="16"/>
  <c r="M6" i="15"/>
  <c r="L6" i="15"/>
  <c r="K6" i="15"/>
  <c r="J6" i="15"/>
  <c r="I6" i="15"/>
  <c r="H6" i="15"/>
  <c r="G6" i="15"/>
  <c r="F6" i="15"/>
  <c r="E6" i="15"/>
  <c r="D6" i="15"/>
  <c r="C6" i="15"/>
  <c r="B6" i="15"/>
  <c r="I12" i="18"/>
  <c r="H12" i="18"/>
  <c r="I11" i="18"/>
  <c r="H11" i="18"/>
  <c r="I10" i="18"/>
  <c r="H10" i="18"/>
  <c r="I9" i="18"/>
  <c r="H9" i="18"/>
  <c r="I8" i="18"/>
  <c r="H8" i="18"/>
  <c r="I7" i="18"/>
  <c r="H7" i="18"/>
  <c r="I6" i="18"/>
  <c r="H6" i="18"/>
  <c r="I5" i="18"/>
  <c r="H5" i="18"/>
  <c r="G5" i="18"/>
  <c r="F5" i="18"/>
  <c r="E5" i="18"/>
  <c r="D5" i="18"/>
  <c r="C5" i="18"/>
  <c r="B5" i="18"/>
  <c r="I12" i="14"/>
  <c r="H12" i="14"/>
  <c r="I11" i="14"/>
  <c r="H11" i="14"/>
  <c r="I10" i="14"/>
  <c r="H10" i="14"/>
  <c r="I9" i="14"/>
  <c r="H9" i="14"/>
  <c r="I8" i="14"/>
  <c r="H8" i="14"/>
  <c r="I7" i="14"/>
  <c r="H7" i="14"/>
  <c r="I6" i="14"/>
  <c r="H6" i="14"/>
  <c r="E6" i="14"/>
  <c r="D6" i="14"/>
  <c r="U5" i="14"/>
  <c r="T5" i="14"/>
  <c r="S5" i="14"/>
  <c r="R5" i="14"/>
  <c r="Q5" i="14"/>
  <c r="I5" i="14"/>
  <c r="H5" i="14"/>
  <c r="G5" i="14"/>
  <c r="F5" i="14"/>
  <c r="E5" i="14"/>
  <c r="D5" i="14"/>
  <c r="C5" i="14"/>
  <c r="B5" i="14"/>
  <c r="K12" i="13"/>
  <c r="J12" i="13"/>
  <c r="K11" i="13"/>
  <c r="J11" i="13"/>
  <c r="K10" i="13"/>
  <c r="J10" i="13"/>
  <c r="K9" i="13"/>
  <c r="J9" i="13"/>
  <c r="K8" i="13"/>
  <c r="J8" i="13"/>
  <c r="K7" i="13"/>
  <c r="J7" i="13"/>
  <c r="K6" i="13"/>
  <c r="J6" i="13"/>
  <c r="K5" i="13"/>
  <c r="J5" i="13"/>
  <c r="I5" i="13"/>
  <c r="H5" i="13"/>
  <c r="G5" i="13"/>
  <c r="F5" i="13"/>
  <c r="E5" i="13"/>
  <c r="D5" i="13"/>
  <c r="C5" i="13"/>
  <c r="B5" i="13"/>
  <c r="K12" i="12"/>
  <c r="J12" i="12"/>
  <c r="K11" i="12"/>
  <c r="J11" i="12"/>
  <c r="K10" i="12"/>
  <c r="J10" i="12"/>
  <c r="K9" i="12"/>
  <c r="J9" i="12"/>
  <c r="K8" i="12"/>
  <c r="J8" i="12"/>
  <c r="K7" i="12"/>
  <c r="J7" i="12"/>
  <c r="K6" i="12"/>
  <c r="J6" i="12"/>
  <c r="K5" i="12"/>
  <c r="J5" i="12"/>
  <c r="I5" i="12"/>
  <c r="H5" i="12"/>
  <c r="G5" i="12"/>
  <c r="F5" i="12"/>
  <c r="E5" i="12"/>
  <c r="D5" i="12"/>
  <c r="C5" i="12"/>
  <c r="B5" i="12"/>
  <c r="C12" i="11"/>
  <c r="B12" i="11"/>
  <c r="C11" i="11"/>
  <c r="B11" i="11"/>
  <c r="C10" i="11"/>
  <c r="B10" i="11"/>
  <c r="C9" i="11"/>
  <c r="B9" i="11"/>
  <c r="C8" i="11"/>
  <c r="B8" i="11"/>
  <c r="C7" i="11"/>
  <c r="B7" i="11"/>
  <c r="C6" i="11"/>
  <c r="B6" i="11"/>
  <c r="O5" i="11"/>
  <c r="N5" i="11"/>
  <c r="M5" i="11"/>
  <c r="L5" i="11"/>
  <c r="K5" i="11"/>
  <c r="J5" i="11"/>
  <c r="I5" i="11"/>
  <c r="H5" i="11"/>
  <c r="G5" i="11"/>
  <c r="F5" i="11"/>
  <c r="E5" i="11"/>
  <c r="D5" i="11"/>
  <c r="C5" i="11"/>
  <c r="B5" i="11"/>
  <c r="C13" i="10"/>
  <c r="B13" i="10"/>
  <c r="C12" i="10"/>
  <c r="B12" i="10"/>
  <c r="C11" i="10"/>
  <c r="B11" i="10"/>
  <c r="C10" i="10"/>
  <c r="B10" i="10"/>
  <c r="C9" i="10"/>
  <c r="B9" i="10"/>
  <c r="C8" i="10"/>
  <c r="B8" i="10"/>
  <c r="C7" i="10"/>
  <c r="B7" i="10"/>
  <c r="Q6" i="10"/>
  <c r="C6" i="10" s="1"/>
  <c r="P6" i="10"/>
  <c r="B6" i="10" s="1"/>
  <c r="O6" i="10"/>
  <c r="N6" i="10"/>
  <c r="M6" i="10"/>
  <c r="L6" i="10"/>
  <c r="K6" i="10"/>
  <c r="J6" i="10"/>
  <c r="I6" i="10"/>
  <c r="H6" i="10"/>
  <c r="G6" i="10"/>
  <c r="F6" i="10"/>
  <c r="E6" i="10"/>
  <c r="D6" i="10"/>
  <c r="G27" i="9"/>
  <c r="F27" i="9"/>
  <c r="E27" i="9"/>
  <c r="D27" i="9"/>
  <c r="I13" i="8"/>
  <c r="H13" i="8"/>
  <c r="I12" i="8"/>
  <c r="H12" i="8"/>
  <c r="I11" i="8"/>
  <c r="H11" i="8"/>
  <c r="I10" i="8"/>
  <c r="H10" i="8"/>
  <c r="I9" i="8"/>
  <c r="H9" i="8"/>
  <c r="I8" i="8"/>
  <c r="H8" i="8"/>
  <c r="I7" i="8"/>
  <c r="H7" i="8"/>
  <c r="I6" i="8"/>
  <c r="H6" i="8"/>
  <c r="G6" i="8"/>
  <c r="F6" i="8"/>
  <c r="E6" i="8"/>
  <c r="D6" i="8"/>
  <c r="C6" i="8"/>
  <c r="B6" i="8"/>
  <c r="C84" i="7"/>
  <c r="B84" i="7"/>
  <c r="C83" i="7"/>
  <c r="B83" i="7"/>
  <c r="C82" i="7"/>
  <c r="B82" i="7"/>
  <c r="O81" i="7"/>
  <c r="O77" i="7" s="1"/>
  <c r="C81" i="7"/>
  <c r="B81" i="7"/>
  <c r="C80" i="7"/>
  <c r="B80" i="7"/>
  <c r="C79" i="7"/>
  <c r="B79" i="7"/>
  <c r="C78" i="7"/>
  <c r="B78" i="7"/>
  <c r="B77" i="7" s="1"/>
  <c r="Q77" i="7"/>
  <c r="P77" i="7"/>
  <c r="N77" i="7"/>
  <c r="M77" i="7"/>
  <c r="L77" i="7"/>
  <c r="K77" i="7"/>
  <c r="J77" i="7"/>
  <c r="I77" i="7"/>
  <c r="H77" i="7"/>
  <c r="G77" i="7"/>
  <c r="F77" i="7"/>
  <c r="E77" i="7"/>
  <c r="D77" i="7"/>
  <c r="C77" i="7"/>
  <c r="I14" i="6"/>
  <c r="I7" i="6" s="1"/>
  <c r="H14" i="6"/>
  <c r="H7" i="6" s="1"/>
  <c r="I13" i="6"/>
  <c r="H13" i="6"/>
  <c r="I12" i="6"/>
  <c r="H12" i="6"/>
  <c r="I11" i="6"/>
  <c r="H11" i="6"/>
  <c r="I10" i="6"/>
  <c r="H10" i="6"/>
  <c r="I9" i="6"/>
  <c r="H9" i="6"/>
  <c r="I8" i="6"/>
  <c r="H8" i="6"/>
  <c r="G7" i="6"/>
  <c r="F7" i="6"/>
  <c r="E7" i="6"/>
  <c r="D7" i="6"/>
  <c r="C7" i="6"/>
  <c r="B7" i="6"/>
  <c r="B50" i="7" l="1"/>
  <c r="C50" i="7"/>
</calcChain>
</file>

<file path=xl/sharedStrings.xml><?xml version="1.0" encoding="utf-8"?>
<sst xmlns="http://schemas.openxmlformats.org/spreadsheetml/2006/main" count="3719" uniqueCount="1387">
  <si>
    <t>CURRENT STATISTICS</t>
  </si>
  <si>
    <t>Table 1: SEBI Registered Market Intermediaries/Institutions</t>
  </si>
  <si>
    <t>Table 2: Company-Wise Capital Raised through Public and Rights Issues (Equity)</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</si>
  <si>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</si>
  <si>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</si>
  <si>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</si>
  <si>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</si>
  <si>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</si>
  <si>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</si>
  <si>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</si>
  <si>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</si>
  <si>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</si>
  <si>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</si>
  <si>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</si>
  <si>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</si>
  <si>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</si>
  <si>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</si>
  <si>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</si>
  <si>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</si>
  <si>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</si>
  <si>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</si>
  <si>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</si>
  <si>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</si>
  <si>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</si>
  <si>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</si>
  <si>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</si>
  <si>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</si>
  <si>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</si>
  <si>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</si>
  <si>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</si>
  <si>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</si>
  <si>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</si>
  <si>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</si>
  <si>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</si>
  <si>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</si>
  <si>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</si>
  <si>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</si>
  <si>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</si>
  <si>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</si>
  <si>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</si>
  <si>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</si>
  <si>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</si>
  <si>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</si>
  <si>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</si>
  <si>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</si>
  <si>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</si>
  <si>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</si>
  <si>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</si>
  <si>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</si>
  <si>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</si>
  <si>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</si>
  <si>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</si>
  <si>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</si>
  <si>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</si>
  <si>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53: Trends in Foreign Portfolio Investment</t>
  </si>
  <si>
    <t>Table 54: Notional Value of Offshore Derivative Instruments (ODIs) Vs Assets Under Custody (AUC) of FPIs</t>
  </si>
  <si>
    <t>Table 55: Assets under the Custody of Custodians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</si>
  <si>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</si>
  <si>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</si>
  <si>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</si>
  <si>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</si>
  <si>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</si>
  <si>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</si>
  <si>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</si>
  <si>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</si>
  <si>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</si>
  <si>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</si>
  <si>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</si>
  <si>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</si>
  <si>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</si>
  <si>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</si>
  <si>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</si>
  <si>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</si>
  <si>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</si>
  <si>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</si>
  <si>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</si>
  <si>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2022-23</t>
  </si>
  <si>
    <t>2023-24$</t>
  </si>
  <si>
    <t>BSE</t>
  </si>
  <si>
    <t>NSE</t>
  </si>
  <si>
    <t>MSEI</t>
  </si>
  <si>
    <t>MCX</t>
  </si>
  <si>
    <t>NCDEX</t>
  </si>
  <si>
    <t>NSDL</t>
  </si>
  <si>
    <t>CDSL</t>
  </si>
  <si>
    <t>Mutual Funds</t>
  </si>
  <si>
    <t>Notes:</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</si>
  <si>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</si>
  <si>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</si>
  <si>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</si>
  <si>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</si>
  <si>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</si>
  <si>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</si>
  <si>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</si>
  <si>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</si>
  <si>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</si>
  <si>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</si>
  <si>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</si>
  <si>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</si>
  <si>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</si>
  <si>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</si>
  <si>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Total</t>
  </si>
  <si>
    <t>QIB</t>
  </si>
  <si>
    <t>NII</t>
  </si>
  <si>
    <t>RII</t>
  </si>
  <si>
    <t>Others, if any (Market Maker &amp; Reservation)</t>
  </si>
  <si>
    <t>IPO</t>
  </si>
  <si>
    <t>Rights</t>
  </si>
  <si>
    <t>*Shares issued by the Company are partly paid up but the information is provided considering the same as fully paid up.</t>
  </si>
  <si>
    <t>Net offer to Public = QIB (Including anchor) + RII + NII (Excluding Employee Reservation +Shareholder Reservation + Market maker)</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</si>
  <si>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</si>
  <si>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</si>
  <si>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</si>
  <si>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</si>
  <si>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</si>
  <si>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</si>
  <si>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</si>
  <si>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</si>
  <si>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</si>
  <si>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</si>
  <si>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</si>
  <si>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Table 4: Trends in Closed Offers under SEBI (Substantial Acquisition of Shares and Takeover) Regulations, 2011</t>
  </si>
  <si>
    <t>Year / Month</t>
  </si>
  <si>
    <t>Open Offers</t>
  </si>
  <si>
    <t>Objectives</t>
  </si>
  <si>
    <t>Change in Control 
of Management</t>
  </si>
  <si>
    <t>Consolidation of Holdings</t>
  </si>
  <si>
    <t>Substantial Acquisition</t>
  </si>
  <si>
    <t>No. of Offers</t>
  </si>
  <si>
    <t>Amount (₹  crore)</t>
  </si>
  <si>
    <t>Amount (₹ crore)</t>
  </si>
  <si>
    <t>Apr-23</t>
  </si>
  <si>
    <t>May-23</t>
  </si>
  <si>
    <t>June-23</t>
  </si>
  <si>
    <t>July-23</t>
  </si>
  <si>
    <t>*In instances where offers have more than one objective, the issue is classified only under one of the same.</t>
  </si>
  <si>
    <t>Data is compiled based on offer closing date</t>
  </si>
  <si>
    <t>$ indicates upto July 31, 2023</t>
  </si>
  <si>
    <t>Source: SEBI.</t>
  </si>
  <si>
    <t>Table 5 A: Consolidated Resource Mobilisation through Primary markets</t>
  </si>
  <si>
    <t>Modes of Fund Raising</t>
  </si>
  <si>
    <t>Financial Sector</t>
  </si>
  <si>
    <t>Non-Financial Sector</t>
  </si>
  <si>
    <t>No. of Issues</t>
  </si>
  <si>
    <t>Amount
(Rs.crore)</t>
  </si>
  <si>
    <t>Equity Issues</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</si>
  <si>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</si>
  <si>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</si>
  <si>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</si>
  <si>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</si>
  <si>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3. The data in Table 5 A is being segregated into Financial and Non Financial Sector from the current month onwards. </t>
  </si>
  <si>
    <t xml:space="preserve">Table 5B: Capital Raised from the Primary Market through  Public and Rights Issues </t>
  </si>
  <si>
    <t>Total
(Equity+Debt)</t>
  </si>
  <si>
    <t>Category-wise (Equity)</t>
  </si>
  <si>
    <t>Issue-Type (Equity)</t>
  </si>
  <si>
    <t>Instrument-Wise (Equity and Debt)</t>
  </si>
  <si>
    <t>Public</t>
  </si>
  <si>
    <t>Listed</t>
  </si>
  <si>
    <t>IPOs</t>
  </si>
  <si>
    <t>Equities</t>
  </si>
  <si>
    <t>Debt</t>
  </si>
  <si>
    <t>At Par</t>
  </si>
  <si>
    <t>At Premium</t>
  </si>
  <si>
    <t>No. of issues</t>
  </si>
  <si>
    <t>Amount 
( ₹   crore)</t>
  </si>
  <si>
    <t xml:space="preserve">Notes: 1. Amount for public debt issue for last two months is provisional and may get updated 
</t>
  </si>
  <si>
    <t>3. Equity data on IPO issues are categorised based on the listing date .</t>
  </si>
  <si>
    <t>4. Debt issues are classified based on closing date of the issue</t>
  </si>
  <si>
    <t>Table 6:  Resource Moblisiation by SMEs through Equity Issues</t>
  </si>
  <si>
    <t>Year/ Month</t>
  </si>
  <si>
    <t>New Issues listed at SME Platform</t>
  </si>
  <si>
    <t>FPOs by SMEs</t>
  </si>
  <si>
    <t>SME IPOs</t>
  </si>
  <si>
    <t>IPOs of Start-ups</t>
  </si>
  <si>
    <t>Amount 
( ₹ crore)</t>
  </si>
  <si>
    <t>Notes - From April 2020 onwards, data on IPO issues are categorised based on the listing date.</t>
  </si>
  <si>
    <t>Source: SEBI</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</si>
  <si>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</si>
  <si>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</si>
  <si>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</si>
  <si>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</si>
  <si>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</si>
  <si>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</si>
  <si>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</si>
  <si>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</si>
  <si>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</si>
  <si>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</si>
  <si>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</si>
  <si>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</si>
  <si>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</si>
  <si>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</si>
  <si>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</si>
  <si>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</si>
  <si>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</si>
  <si>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</si>
  <si>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</si>
  <si>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</si>
  <si>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</si>
  <si>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</si>
  <si>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</si>
  <si>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</si>
  <si>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</si>
  <si>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Sector-wise</t>
  </si>
  <si>
    <t>Region-wise</t>
  </si>
  <si>
    <t>Private</t>
  </si>
  <si>
    <t>Northern</t>
  </si>
  <si>
    <t>Eastern</t>
  </si>
  <si>
    <t>Western</t>
  </si>
  <si>
    <t>Southern</t>
  </si>
  <si>
    <t>Central</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</si>
  <si>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</si>
  <si>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</si>
  <si>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</si>
  <si>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</si>
  <si>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</si>
  <si>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</si>
  <si>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</si>
  <si>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</si>
  <si>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</si>
  <si>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</si>
  <si>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</si>
  <si>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</si>
  <si>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Year/Month</t>
  </si>
  <si>
    <t>Common#</t>
  </si>
  <si>
    <t>#Listed at any two or three exchanges.</t>
  </si>
  <si>
    <t>Source: BSE and NSE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</si>
  <si>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</si>
  <si>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</si>
  <si>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</si>
  <si>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</si>
  <si>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</si>
  <si>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</si>
  <si>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</si>
  <si>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</si>
  <si>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</si>
  <si>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Jun-23</t>
  </si>
  <si>
    <t>Jul-23</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</si>
  <si>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</si>
  <si>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</si>
  <si>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</si>
  <si>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</si>
  <si>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</si>
  <si>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</si>
  <si>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</si>
  <si>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</si>
  <si>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July 31, 2023</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</si>
  <si>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</si>
  <si>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</si>
  <si>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</si>
  <si>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</si>
  <si>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</si>
  <si>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</si>
  <si>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</si>
  <si>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</si>
  <si>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</si>
  <si>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</si>
  <si>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</si>
  <si>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8.75/10.10</t>
  </si>
  <si>
    <t>8.85/10.10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</si>
  <si>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</si>
  <si>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</si>
  <si>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</si>
  <si>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</si>
  <si>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</si>
  <si>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</si>
  <si>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</si>
  <si>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</si>
  <si>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</si>
  <si>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</si>
  <si>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</si>
  <si>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</si>
  <si>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</si>
  <si>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</si>
  <si>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</si>
  <si>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</si>
  <si>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</si>
  <si>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</si>
  <si>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</si>
  <si>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</si>
  <si>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</si>
  <si>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</si>
  <si>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billion)</t>
  </si>
  <si>
    <t xml:space="preserve">Exports </t>
  </si>
  <si>
    <t>Imports</t>
  </si>
  <si>
    <t>Trade Balance</t>
  </si>
  <si>
    <t xml:space="preserve">Notes: </t>
  </si>
  <si>
    <t>^ cumulative figure value of the respective months.</t>
  </si>
  <si>
    <t>Data for CPI, WPI, IIP and External sector have been compiled based on available information.</t>
  </si>
  <si>
    <t>No. of Trades</t>
  </si>
  <si>
    <t>Value (₹ crore)</t>
  </si>
  <si>
    <t>-</t>
  </si>
  <si>
    <t>This table has been revised to include only settled trades (OTC+RFQ trades) through exchange platform.</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</si>
  <si>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</si>
  <si>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</si>
  <si>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</si>
  <si>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</si>
  <si>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</si>
  <si>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</si>
  <si>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</si>
  <si>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</si>
  <si>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</si>
  <si>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</si>
  <si>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</si>
  <si>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</si>
  <si>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</si>
  <si>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</si>
  <si>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</si>
  <si>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</si>
  <si>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</si>
  <si>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</si>
  <si>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</si>
  <si>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</si>
  <si>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</si>
  <si>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</si>
  <si>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</si>
  <si>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</si>
  <si>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</si>
  <si>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</si>
  <si>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</si>
  <si>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</si>
  <si>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</si>
  <si>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</si>
  <si>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Source: NSE</t>
  </si>
  <si>
    <t>No. of Companies Permitted #</t>
  </si>
  <si>
    <t>No. of Companies Traded</t>
  </si>
  <si>
    <t>Turnover (₹ crore)</t>
  </si>
  <si>
    <t>Average Daily Turnover (₹ crore)</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</si>
  <si>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</si>
  <si>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</si>
  <si>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</si>
  <si>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</si>
  <si>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</si>
  <si>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</si>
  <si>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</si>
  <si>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</si>
  <si>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</si>
  <si>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</si>
  <si>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</si>
  <si>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</si>
  <si>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</si>
  <si>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Vadodara</t>
  </si>
  <si>
    <t>Bhubneshwar</t>
  </si>
  <si>
    <t>Chennai</t>
  </si>
  <si>
    <t>Ernakulam</t>
  </si>
  <si>
    <t>Coimbatore</t>
  </si>
  <si>
    <t>New Delhi</t>
  </si>
  <si>
    <t>Guwahati</t>
  </si>
  <si>
    <t>Hyderabad</t>
  </si>
  <si>
    <t>Indore</t>
  </si>
  <si>
    <t>Jaipur</t>
  </si>
  <si>
    <t>Kanpur</t>
  </si>
  <si>
    <t>Kolkata</t>
  </si>
  <si>
    <t>Ludhiana</t>
  </si>
  <si>
    <t>Mangalore</t>
  </si>
  <si>
    <t>Mumbai</t>
  </si>
  <si>
    <t>Patna</t>
  </si>
  <si>
    <t>Pune</t>
  </si>
  <si>
    <t>Rajkot</t>
  </si>
  <si>
    <t>Others</t>
  </si>
  <si>
    <t>*The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</si>
  <si>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</si>
  <si>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</si>
  <si>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</si>
  <si>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</si>
  <si>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</si>
  <si>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</si>
  <si>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</si>
  <si>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</si>
  <si>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Name of Security</t>
  </si>
  <si>
    <t>Issued
Capital 
(₹ crore)</t>
  </si>
  <si>
    <t>Free Float
Market
Capitalisation
(₹ crore)</t>
  </si>
  <si>
    <t>Weightage (Percent)</t>
  </si>
  <si>
    <t>Beta</t>
  </si>
  <si>
    <t>R 2</t>
  </si>
  <si>
    <t>Daily
Volatility
(Percent)</t>
  </si>
  <si>
    <t>Monthly
Return
(Percent)</t>
  </si>
  <si>
    <t>Impact
Cost
(Percent)</t>
  </si>
  <si>
    <t xml:space="preserve">BAJFINANCE  </t>
  </si>
  <si>
    <t xml:space="preserve">STATE BANK  </t>
  </si>
  <si>
    <t xml:space="preserve">TITAN       </t>
  </si>
  <si>
    <t xml:space="preserve">HDFC BANK   </t>
  </si>
  <si>
    <t xml:space="preserve">INFOSYS LTD </t>
  </si>
  <si>
    <t>KOTAK MAH.BK</t>
  </si>
  <si>
    <t xml:space="preserve">RELIANCE    </t>
  </si>
  <si>
    <t xml:space="preserve">TATA STEEL  </t>
  </si>
  <si>
    <t>LARSEN &amp; TOU</t>
  </si>
  <si>
    <t xml:space="preserve">MAH &amp; MAH   </t>
  </si>
  <si>
    <t xml:space="preserve">TATA MOTORS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</si>
  <si>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</si>
  <si>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</si>
  <si>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</si>
  <si>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</si>
  <si>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</si>
  <si>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</si>
  <si>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</si>
  <si>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</si>
  <si>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</si>
  <si>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</si>
  <si>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</si>
  <si>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</si>
  <si>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</si>
  <si>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</si>
  <si>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</si>
  <si>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</si>
  <si>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</si>
  <si>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</si>
  <si>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</si>
  <si>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</si>
  <si>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</si>
  <si>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</si>
  <si>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</si>
  <si>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</si>
  <si>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</si>
  <si>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</si>
  <si>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</si>
  <si>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</si>
  <si>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</si>
  <si>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</si>
  <si>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</si>
  <si>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</si>
  <si>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</si>
  <si>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</si>
  <si>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</si>
  <si>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</si>
  <si>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</si>
  <si>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</si>
  <si>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</si>
  <si>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</si>
  <si>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</si>
  <si>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</si>
  <si>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</si>
  <si>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</si>
  <si>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</si>
  <si>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</si>
  <si>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</si>
  <si>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ICICI Bank Ltd.</t>
  </si>
  <si>
    <t>ITC Ltd.</t>
  </si>
  <si>
    <t>IndusInd Bank Ltd.</t>
  </si>
  <si>
    <t>Infosys Ltd.</t>
  </si>
  <si>
    <t>JSW Steel Ltd.</t>
  </si>
  <si>
    <t>Kotak Mahindra Bank Ltd.</t>
  </si>
  <si>
    <t>LTIMindtree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</si>
  <si>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</si>
  <si>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</si>
  <si>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</si>
  <si>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</si>
  <si>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</si>
  <si>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</si>
  <si>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</si>
  <si>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</si>
  <si>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</si>
  <si>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</si>
  <si>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</si>
  <si>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</si>
  <si>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</si>
  <si>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</si>
  <si>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</si>
  <si>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</si>
  <si>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</si>
  <si>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</si>
  <si>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</si>
  <si>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</si>
  <si>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</si>
  <si>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</si>
  <si>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</si>
  <si>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S.No.</t>
  </si>
  <si>
    <t>Issued Capital     (₹ crore)</t>
  </si>
  <si>
    <t>Free Float Market Capitalisation (₹ crore)</t>
  </si>
  <si>
    <t xml:space="preserve">Weightage (Percent)   </t>
  </si>
  <si>
    <t>R2</t>
  </si>
  <si>
    <t>Daily Volatility (Percent)</t>
  </si>
  <si>
    <t>Monthly Return (Percent)</t>
  </si>
  <si>
    <t>Impact Cost (Percent) *</t>
  </si>
  <si>
    <t>HDFCBANK</t>
  </si>
  <si>
    <t>RELIANCE</t>
  </si>
  <si>
    <t>ICICIBANK</t>
  </si>
  <si>
    <t>INFY</t>
  </si>
  <si>
    <t>TCS</t>
  </si>
  <si>
    <t>LT</t>
  </si>
  <si>
    <t>ITC</t>
  </si>
  <si>
    <t>AXISBANK</t>
  </si>
  <si>
    <t>KOTAKBANK</t>
  </si>
  <si>
    <t>SBIN</t>
  </si>
  <si>
    <t>HINDUNILVR</t>
  </si>
  <si>
    <t>BHARTIARTL</t>
  </si>
  <si>
    <t>BAJFINANCE</t>
  </si>
  <si>
    <t>ASIANPAINT</t>
  </si>
  <si>
    <t>M&amp;M</t>
  </si>
  <si>
    <t>MARUTI</t>
  </si>
  <si>
    <t>TITAN</t>
  </si>
  <si>
    <t>SUNPHARMA</t>
  </si>
  <si>
    <t>HCLTECH</t>
  </si>
  <si>
    <t>TATAMOTORS</t>
  </si>
  <si>
    <t>NTPC</t>
  </si>
  <si>
    <t>TATASTEEL</t>
  </si>
  <si>
    <t>ULTRACEMCO</t>
  </si>
  <si>
    <t>DRREDDY</t>
  </si>
  <si>
    <t>INDUSINDBK</t>
  </si>
  <si>
    <t>ADANIENT</t>
  </si>
  <si>
    <t>POWERGRID</t>
  </si>
  <si>
    <t>NESTLEIND</t>
  </si>
  <si>
    <t>JSWSTEEL</t>
  </si>
  <si>
    <t>TECHM</t>
  </si>
  <si>
    <t>WIPRO</t>
  </si>
  <si>
    <t>GRASIM</t>
  </si>
  <si>
    <t>ONGC</t>
  </si>
  <si>
    <t>HINDALCO</t>
  </si>
  <si>
    <t>ADANIPORTS</t>
  </si>
  <si>
    <t>CIPLA</t>
  </si>
  <si>
    <t>SBILIFE</t>
  </si>
  <si>
    <t>BRITANNIA</t>
  </si>
  <si>
    <t>DMART</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</si>
  <si>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</si>
  <si>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</si>
  <si>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</si>
  <si>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</si>
  <si>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</si>
  <si>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</si>
  <si>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</si>
  <si>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</si>
  <si>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</si>
  <si>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</si>
  <si>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</si>
  <si>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</si>
  <si>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</si>
  <si>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</si>
  <si>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</si>
  <si>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</si>
  <si>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</si>
  <si>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</si>
  <si>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</si>
  <si>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</si>
  <si>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</si>
  <si>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</si>
  <si>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</si>
  <si>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</si>
  <si>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</si>
  <si>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</si>
  <si>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</si>
  <si>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</si>
  <si>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</si>
  <si>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</si>
  <si>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</si>
  <si>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</si>
  <si>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</si>
  <si>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</si>
  <si>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</si>
  <si>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</si>
  <si>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</si>
  <si>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</si>
  <si>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</si>
  <si>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</si>
  <si>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</si>
  <si>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</si>
  <si>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</si>
  <si>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</si>
  <si>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</si>
  <si>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</si>
  <si>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</si>
  <si>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</si>
  <si>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</si>
  <si>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</si>
  <si>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</si>
  <si>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</si>
  <si>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</si>
  <si>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</si>
  <si>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</si>
  <si>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</si>
  <si>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</si>
  <si>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Settlement Guarantee Fund(₹ crore)</t>
  </si>
  <si>
    <t>Month/ Year</t>
  </si>
  <si>
    <t>Index Futures</t>
  </si>
  <si>
    <t xml:space="preserve"> Stock Futures</t>
  </si>
  <si>
    <t>Index Options</t>
  </si>
  <si>
    <t>Stock Options</t>
  </si>
  <si>
    <t>Total Turnover</t>
  </si>
  <si>
    <t>Open Interest at the end of the day</t>
  </si>
  <si>
    <t xml:space="preserve">                 Calls</t>
  </si>
  <si>
    <t xml:space="preserve">                 Puts</t>
  </si>
  <si>
    <t>No. of  Contracts</t>
  </si>
  <si>
    <t xml:space="preserve">No. of Contracts </t>
  </si>
  <si>
    <t xml:space="preserve">No. of 
Contracts </t>
  </si>
  <si>
    <t>No. of Contracts</t>
  </si>
  <si>
    <t>No. of contracts</t>
  </si>
  <si>
    <t>Premium</t>
  </si>
  <si>
    <t>Notional</t>
  </si>
  <si>
    <t>2023-24</t>
  </si>
  <si>
    <t xml:space="preserve">Note: </t>
  </si>
  <si>
    <t>Notional turnover is inclusive of the premium turnover</t>
  </si>
  <si>
    <r>
      <t>Value (</t>
    </r>
    <r>
      <rPr>
        <b/>
        <sz val="11"/>
        <rFont val="Rupee Foradian"/>
        <family val="2"/>
      </rPr>
      <t>`</t>
    </r>
    <r>
      <rPr>
        <b/>
        <sz val="11"/>
        <rFont val="Garamond"/>
        <family val="1"/>
      </rPr>
      <t xml:space="preserve"> crore)</t>
    </r>
  </si>
  <si>
    <t>Note:</t>
  </si>
  <si>
    <t>Table 36: Settlement Statistics in Equity Derivatives Segment at BSE and NSE (₹ crore)</t>
  </si>
  <si>
    <t>Year/     Month</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</si>
  <si>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</si>
  <si>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</si>
  <si>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</si>
  <si>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</si>
  <si>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</si>
  <si>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</si>
  <si>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</si>
  <si>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</si>
  <si>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</si>
  <si>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</si>
  <si>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</si>
  <si>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</si>
  <si>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</si>
  <si>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</si>
  <si>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</si>
  <si>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</si>
  <si>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</si>
  <si>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</si>
  <si>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</si>
  <si>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</si>
  <si>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</si>
  <si>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</si>
  <si>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</si>
  <si>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</si>
  <si>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</si>
  <si>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</si>
  <si>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</si>
  <si>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Call</t>
  </si>
  <si>
    <t>Put</t>
  </si>
  <si>
    <t>Value 
(₹ crore)</t>
  </si>
  <si>
    <t>No. of Trading  Days</t>
  </si>
  <si>
    <t>Currency Options</t>
  </si>
  <si>
    <t>Open Interest at the
end of Month</t>
  </si>
  <si>
    <t>No. of
Contracts</t>
  </si>
  <si>
    <t>Turnover
(₹  crore)</t>
  </si>
  <si>
    <t>Value
(₹  crore)</t>
  </si>
  <si>
    <t>Notes: 1. Trading Value :- For Futures, Value of contract = Traded Qty*Traded Price. 2. For Options, Value of contract = Traded Qty*(Strike Price+Traded Premium)</t>
  </si>
  <si>
    <t>Turnover (₹  crore)</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</si>
  <si>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</si>
  <si>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</si>
  <si>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</si>
  <si>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</si>
  <si>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</si>
  <si>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</si>
  <si>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</si>
  <si>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</si>
  <si>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</si>
  <si>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</si>
  <si>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</si>
  <si>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</si>
  <si>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</si>
  <si>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</si>
  <si>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</si>
  <si>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</si>
  <si>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</si>
  <si>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</si>
  <si>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</si>
  <si>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</si>
  <si>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</si>
  <si>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</si>
  <si>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</si>
  <si>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</si>
  <si>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</si>
  <si>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 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</si>
  <si>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</si>
  <si>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</si>
  <si>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</si>
  <si>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</si>
  <si>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</si>
  <si>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</si>
  <si>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</si>
  <si>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</si>
  <si>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</si>
  <si>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</si>
  <si>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</si>
  <si>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</si>
  <si>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</si>
  <si>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</si>
  <si>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</si>
  <si>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</si>
  <si>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</si>
  <si>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</si>
  <si>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</si>
  <si>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</si>
  <si>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</si>
  <si>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</si>
  <si>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</si>
  <si>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</si>
  <si>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</si>
  <si>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</si>
  <si>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</si>
  <si>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</si>
  <si>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</si>
  <si>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</si>
  <si>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Average Quantity of shares settled daily (quantity of shares settled during the month (divided by actual settlement days))</t>
  </si>
  <si>
    <t>Value of shares settled during the month in dematerialized form</t>
  </si>
  <si>
    <t>Average Value of shares settled daily (value of shares settled during the month (divided by actual settlement days))</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</si>
  <si>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</si>
  <si>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</si>
  <si>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</si>
  <si>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Quantity and value of shares mentioned are single sided. 4. #Source for listed securities information: Issuer/ NSE/BSE.</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</si>
  <si>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</si>
  <si>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</si>
  <si>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</si>
  <si>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</si>
  <si>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</si>
  <si>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</si>
  <si>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</si>
  <si>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</si>
  <si>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Particulars</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</si>
  <si>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</si>
  <si>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</si>
  <si>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</si>
  <si>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</si>
  <si>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</si>
  <si>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</si>
  <si>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</si>
  <si>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</si>
  <si>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</si>
  <si>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</si>
  <si>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</si>
  <si>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</si>
  <si>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</si>
  <si>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</si>
  <si>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</si>
  <si>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</si>
  <si>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</si>
  <si>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</si>
  <si>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</si>
  <si>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</si>
  <si>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</si>
  <si>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</si>
  <si>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</si>
  <si>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</si>
  <si>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</si>
  <si>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</si>
  <si>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</si>
  <si>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</si>
  <si>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</si>
  <si>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</si>
  <si>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</si>
  <si>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</si>
  <si>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</si>
  <si>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</si>
  <si>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</si>
  <si>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</si>
  <si>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</si>
  <si>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</si>
  <si>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</si>
  <si>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</si>
  <si>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</si>
  <si>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</si>
  <si>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</si>
  <si>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</si>
  <si>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</si>
  <si>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</si>
  <si>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</si>
  <si>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</si>
  <si>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</si>
  <si>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</si>
  <si>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</si>
  <si>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</si>
  <si>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</si>
  <si>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</si>
  <si>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</si>
  <si>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</si>
  <si>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</si>
  <si>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</si>
  <si>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</si>
  <si>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</si>
  <si>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</si>
  <si>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</si>
  <si>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</si>
  <si>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</si>
  <si>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</si>
  <si>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</si>
  <si>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</si>
  <si>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</si>
  <si>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</si>
  <si>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</si>
  <si>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</si>
  <si>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</si>
  <si>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</si>
  <si>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</si>
  <si>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</si>
  <si>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</si>
  <si>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</si>
  <si>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</si>
  <si>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</si>
  <si>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</si>
  <si>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</si>
  <si>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</si>
  <si>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</si>
  <si>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</si>
  <si>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</si>
  <si>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</si>
  <si>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</si>
  <si>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</si>
  <si>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 xml:space="preserve">
Table 69: Trends in commodity derivatives at NSE</t>
  </si>
  <si>
    <t>Energy</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</si>
  <si>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</si>
  <si>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</si>
  <si>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</si>
  <si>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</si>
  <si>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</si>
  <si>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 xml:space="preserve">
Table 70 : Participant-wise percentage share of turnover in commodity derivatives segment</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</si>
  <si>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</si>
  <si>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</si>
  <si>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</si>
  <si>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</si>
  <si>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</si>
  <si>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</si>
  <si>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 xml:space="preserve">
Total Turnover (Rs. Crore) *</t>
  </si>
  <si>
    <t xml:space="preserve"> -   </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</si>
  <si>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</si>
  <si>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</si>
  <si>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</si>
  <si>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</si>
  <si>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</si>
  <si>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</si>
  <si>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</si>
  <si>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</si>
  <si>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</si>
  <si>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</si>
  <si>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</si>
  <si>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</si>
  <si>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</si>
  <si>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</si>
  <si>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</si>
  <si>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</si>
  <si>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</si>
  <si>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</si>
  <si>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</si>
  <si>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</si>
  <si>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</si>
  <si>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</si>
  <si>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</si>
  <si>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</si>
  <si>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</si>
  <si>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</si>
  <si>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</si>
  <si>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</si>
  <si>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</si>
  <si>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</si>
  <si>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</si>
  <si>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</si>
  <si>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</si>
  <si>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</si>
  <si>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</si>
  <si>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</si>
  <si>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1 MT</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</si>
  <si>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</si>
  <si>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</si>
  <si>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</si>
  <si>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</si>
  <si>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</si>
  <si>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</si>
  <si>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</si>
  <si>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</si>
  <si>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</si>
  <si>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</si>
  <si>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</si>
  <si>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</si>
  <si>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</si>
  <si>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</si>
  <si>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</si>
  <si>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</si>
  <si>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</si>
  <si>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</si>
  <si>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</si>
  <si>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</si>
  <si>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</si>
  <si>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</si>
  <si>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</si>
  <si>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</si>
  <si>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</si>
  <si>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</si>
  <si>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</si>
  <si>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</si>
  <si>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</si>
  <si>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</si>
  <si>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</si>
  <si>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</si>
  <si>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</si>
  <si>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</si>
  <si>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</si>
  <si>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</si>
  <si>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</si>
  <si>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</si>
  <si>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</si>
  <si>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</si>
  <si>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</si>
  <si>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</si>
  <si>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</si>
  <si>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</si>
  <si>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</si>
  <si>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</si>
  <si>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</si>
  <si>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</si>
  <si>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</si>
  <si>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</si>
  <si>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</si>
  <si>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</si>
  <si>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</si>
  <si>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</si>
  <si>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</si>
  <si>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</si>
  <si>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</si>
  <si>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</si>
  <si>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</si>
  <si>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</si>
  <si>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</si>
  <si>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</si>
  <si>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</si>
  <si>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Bajra</t>
  </si>
  <si>
    <t>BAJRA</t>
  </si>
  <si>
    <t>₹/ Quintal</t>
  </si>
  <si>
    <t>Barley</t>
  </si>
  <si>
    <t>BARLEYJPR</t>
  </si>
  <si>
    <t>CASTOROIL</t>
  </si>
  <si>
    <t>2MT</t>
  </si>
  <si>
    <t>₹/ 10 KG</t>
  </si>
  <si>
    <t>Castorseed</t>
  </si>
  <si>
    <t>CASTOR</t>
  </si>
  <si>
    <t>Chana</t>
  </si>
  <si>
    <t>CHANA</t>
  </si>
  <si>
    <t>Coffee</t>
  </si>
  <si>
    <t>COFFEE</t>
  </si>
  <si>
    <t>1MT</t>
  </si>
  <si>
    <t>Coriander</t>
  </si>
  <si>
    <t>DHANIYA</t>
  </si>
  <si>
    <t xml:space="preserve">Cotton   </t>
  </si>
  <si>
    <t>COTTON</t>
  </si>
  <si>
    <t>₹/ Bale</t>
  </si>
  <si>
    <t>Cotton seed oil cake</t>
  </si>
  <si>
    <t>COCUDAKL</t>
  </si>
  <si>
    <t>Guar seed</t>
  </si>
  <si>
    <t>GUARSEED10</t>
  </si>
  <si>
    <t>Guargum</t>
  </si>
  <si>
    <t>GUARGUM5</t>
  </si>
  <si>
    <t>Groundnut</t>
  </si>
  <si>
    <t>GROUNDNUT</t>
  </si>
  <si>
    <t>5MT</t>
  </si>
  <si>
    <t>Gur</t>
  </si>
  <si>
    <t>GUR</t>
  </si>
  <si>
    <t>₹/ 40KG</t>
  </si>
  <si>
    <t>Isabgol</t>
  </si>
  <si>
    <t>ISABGOL</t>
  </si>
  <si>
    <t>3 MT</t>
  </si>
  <si>
    <t>Jeera</t>
  </si>
  <si>
    <t>JEERAUNJHA</t>
  </si>
  <si>
    <t>KAPAS</t>
  </si>
  <si>
    <t>₹/ 20KG</t>
  </si>
  <si>
    <t>Maize</t>
  </si>
  <si>
    <t>MAIZE</t>
  </si>
  <si>
    <t>Refined Soy Oil</t>
  </si>
  <si>
    <t>SYOREF</t>
  </si>
  <si>
    <t>RM seed</t>
  </si>
  <si>
    <t>RMSEED</t>
  </si>
  <si>
    <t>Sesameseed</t>
  </si>
  <si>
    <t>SESAMESEED</t>
  </si>
  <si>
    <t>Soy bean</t>
  </si>
  <si>
    <t>SYBEANIDR</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</si>
  <si>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</si>
  <si>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</si>
  <si>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</si>
  <si>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</si>
  <si>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</si>
  <si>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</si>
  <si>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</si>
  <si>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</si>
  <si>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</si>
  <si>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</si>
  <si>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</si>
  <si>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</si>
  <si>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</si>
  <si>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</si>
  <si>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</si>
  <si>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</si>
  <si>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</si>
  <si>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</si>
  <si>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</si>
  <si>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</si>
  <si>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</si>
  <si>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</si>
  <si>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</si>
  <si>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</si>
  <si>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</si>
  <si>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</si>
  <si>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Note: 1.AGRIDEX volume is in '000 lots " .</t>
  </si>
  <si>
    <t xml:space="preserve">
Table 73: Commodity-wise turnover and trading volume at BSE and NSE</t>
  </si>
  <si>
    <t xml:space="preserve">
Exchange &amp; Segment</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</si>
  <si>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</si>
  <si>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</si>
  <si>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</si>
  <si>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</si>
  <si>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</si>
  <si>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</si>
  <si>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</si>
  <si>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</si>
  <si>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</si>
  <si>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</si>
  <si>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</si>
  <si>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</si>
  <si>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</si>
  <si>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</si>
  <si>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</si>
  <si>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</si>
  <si>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</si>
  <si>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</si>
  <si>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</si>
  <si>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</si>
  <si>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</si>
  <si>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</si>
  <si>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</si>
  <si>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</si>
  <si>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</si>
  <si>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</si>
  <si>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</si>
  <si>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</si>
  <si>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</si>
  <si>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</si>
  <si>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</si>
  <si>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</si>
  <si>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</si>
  <si>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Natural Gas</t>
  </si>
  <si>
    <t>WTI Crude</t>
  </si>
  <si>
    <t>100 Barrels</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</si>
  <si>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</si>
  <si>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</si>
  <si>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</si>
  <si>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</si>
  <si>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</si>
  <si>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</si>
  <si>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</si>
  <si>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</si>
  <si>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</si>
  <si>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</si>
  <si>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</si>
  <si>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</si>
  <si>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</si>
  <si>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</si>
  <si>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</si>
  <si>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</si>
  <si>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</si>
  <si>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</si>
  <si>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</si>
  <si>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</si>
  <si>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</si>
  <si>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t>Source: NSDL.</t>
  </si>
  <si>
    <t>Source: Custodians.</t>
  </si>
  <si>
    <t>"Others" include Portfolio managers, partnership firms, trusts, depository receipt issues, AIFs, FCCB, HUFs, Brokers etc.</t>
  </si>
  <si>
    <t xml:space="preserve">Notes:  </t>
  </si>
  <si>
    <t>Amount 
(₹ crore)</t>
  </si>
  <si>
    <t>No.</t>
  </si>
  <si>
    <t>Financial Institutions</t>
  </si>
  <si>
    <t>Local
Pension
Funds</t>
  </si>
  <si>
    <t>Insurance
Companies</t>
  </si>
  <si>
    <t>Corporates</t>
  </si>
  <si>
    <t>NRIs</t>
  </si>
  <si>
    <t>OCBs</t>
  </si>
  <si>
    <t>FVCI</t>
  </si>
  <si>
    <t>FDI</t>
  </si>
  <si>
    <t>Foreign
Depositories</t>
  </si>
  <si>
    <t xml:space="preserve">FPIs </t>
  </si>
  <si>
    <t>Client</t>
  </si>
  <si>
    <t>Public Sector</t>
  </si>
  <si>
    <t>Pvt. Sector</t>
  </si>
  <si>
    <t>Assets at the End of
Period</t>
  </si>
  <si>
    <t>Net Inflow/ Outflow</t>
  </si>
  <si>
    <t>Redemption/Repurchase</t>
  </si>
  <si>
    <t>Gross Mobilisation</t>
  </si>
  <si>
    <t>Table 57: Trends in Resource Mobilization by Mutual Funds (₹  crore)</t>
  </si>
  <si>
    <t>Table 56: Cumulative Sectoral  Investment of Foreign Venture Capital Investors (FVCI) (₹ crore)</t>
  </si>
  <si>
    <t>Sectors of Economy</t>
  </si>
  <si>
    <t>As at the end of</t>
  </si>
  <si>
    <t>Information technology</t>
  </si>
  <si>
    <t xml:space="preserve">         2,300 </t>
  </si>
  <si>
    <t>Telecommunications</t>
  </si>
  <si>
    <t xml:space="preserve">            271 </t>
  </si>
  <si>
    <t>Pharmaceuticals</t>
  </si>
  <si>
    <t xml:space="preserve">            656 </t>
  </si>
  <si>
    <t>Biotechnology</t>
  </si>
  <si>
    <t xml:space="preserve">               -   </t>
  </si>
  <si>
    <t>Media/ Entertainment</t>
  </si>
  <si>
    <t xml:space="preserve">            219 </t>
  </si>
  <si>
    <t>Services Sector</t>
  </si>
  <si>
    <t xml:space="preserve">         2,066 </t>
  </si>
  <si>
    <t>Industrial Products</t>
  </si>
  <si>
    <t xml:space="preserve">            632 </t>
  </si>
  <si>
    <t xml:space="preserve">       37,055 </t>
  </si>
  <si>
    <t xml:space="preserve"> 44,097 </t>
  </si>
  <si>
    <t xml:space="preserve">Source: SEBI </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</si>
  <si>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</si>
  <si>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</si>
  <si>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</si>
  <si>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</si>
  <si>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</si>
  <si>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</si>
  <si>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</si>
  <si>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</si>
  <si>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</si>
  <si>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</si>
  <si>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</si>
  <si>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</si>
  <si>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</si>
  <si>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</si>
  <si>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</si>
  <si>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</si>
  <si>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</si>
  <si>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</si>
  <si>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</si>
  <si>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</si>
  <si>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</si>
  <si>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</si>
  <si>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</si>
  <si>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</si>
  <si>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</si>
  <si>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</si>
  <si>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</si>
  <si>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</si>
  <si>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</si>
  <si>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</si>
  <si>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</si>
  <si>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</si>
  <si>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</si>
  <si>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</si>
  <si>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</si>
  <si>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</si>
  <si>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</si>
  <si>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</si>
  <si>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</si>
  <si>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</si>
  <si>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</si>
  <si>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</si>
  <si>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</si>
  <si>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</si>
  <si>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</si>
  <si>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</si>
  <si>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</si>
  <si>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</si>
  <si>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</si>
  <si>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</si>
  <si>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</si>
  <si>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</si>
  <si>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</si>
  <si>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</si>
  <si>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</si>
  <si>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</si>
  <si>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</si>
  <si>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</si>
  <si>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</si>
  <si>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</si>
  <si>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</si>
  <si>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</si>
  <si>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</si>
  <si>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</si>
  <si>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</si>
  <si>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</si>
  <si>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</si>
  <si>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</si>
  <si>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</si>
  <si>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</si>
  <si>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</si>
  <si>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</si>
  <si>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</si>
  <si>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</si>
  <si>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</si>
  <si>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</si>
  <si>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</si>
  <si>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</si>
  <si>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</si>
  <si>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</si>
  <si>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</si>
  <si>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</si>
  <si>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</si>
  <si>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</si>
  <si>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</si>
  <si>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Table 59: Trends in Investments by Mutual Funds (₹  crore)</t>
  </si>
  <si>
    <t>Gross Purchases</t>
  </si>
  <si>
    <t>Gross Sales</t>
  </si>
  <si>
    <t>Net Purchases /Sales</t>
  </si>
  <si>
    <t>2023-2024$</t>
  </si>
  <si>
    <t>This data is compiled on the basis of reports submitted to SEBI by custodians.</t>
  </si>
  <si>
    <t>Discretionary#</t>
  </si>
  <si>
    <t>Non-Discretionary</t>
  </si>
  <si>
    <t>Co-Investment</t>
  </si>
  <si>
    <t>Advisory</t>
  </si>
  <si>
    <t>Advisory**</t>
  </si>
  <si>
    <t>No. of Clients</t>
  </si>
  <si>
    <t>AUM (₹ crore)</t>
  </si>
  <si>
    <t>Listed Equity</t>
  </si>
  <si>
    <t xml:space="preserve">                       -  </t>
  </si>
  <si>
    <t>Unlisted Equity</t>
  </si>
  <si>
    <t>Plain Debt Listed</t>
  </si>
  <si>
    <t>Plain Debt Unlisted</t>
  </si>
  <si>
    <t>Structured Debt Listed</t>
  </si>
  <si>
    <t>Structured Debt Unlisted</t>
  </si>
  <si>
    <t>Derivatives- Equity</t>
  </si>
  <si>
    <t>Derivatives- Commodity</t>
  </si>
  <si>
    <t>Derivatives- Others</t>
  </si>
  <si>
    <t xml:space="preserve">1. **Value of Assets for which Advisory Services are being given. </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</si>
  <si>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</si>
  <si>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</si>
  <si>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</si>
  <si>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</si>
  <si>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</si>
  <si>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</si>
  <si>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</si>
  <si>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</si>
  <si>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</si>
  <si>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</si>
  <si>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</si>
  <si>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</si>
  <si>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</si>
  <si>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</si>
  <si>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</si>
  <si>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</si>
  <si>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</si>
  <si>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</si>
  <si>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</si>
  <si>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</si>
  <si>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</si>
  <si>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</si>
  <si>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</si>
  <si>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</si>
  <si>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</si>
  <si>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</si>
  <si>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</si>
  <si>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</si>
  <si>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</si>
  <si>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</si>
  <si>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</si>
  <si>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</si>
  <si>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</si>
  <si>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</si>
  <si>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</si>
  <si>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</si>
  <si>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</si>
  <si>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</si>
  <si>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691406.49#</t>
  </si>
  <si>
    <t xml:space="preserve"># The increase in the amount for rated quantum for withdrawals from previous trends is due to merger of Housing Development Finance Corporation Limited (HDFC) and HDFC Bank Limited (HDFC Bank) where the instruments of HDFC were withdrawn post-merger and the same were transferred to HDFC Bank. </t>
  </si>
  <si>
    <t>Aug-23</t>
  </si>
  <si>
    <t xml:space="preserve">I.GDP at Current prices for 2023-24 Q1 (₹ crore) #                   </t>
  </si>
  <si>
    <t>III.Gross Capital Formation at current prices as a per cent of GDP at current market prices in 2023-24 Q1#</t>
  </si>
  <si>
    <t>#Provisional Estimates as per MOSPI press release dated August 31, 2023</t>
  </si>
  <si>
    <t>II. Gross Saving as a per cent of Gross National Disposable Income at current market prices in 2021-22*</t>
  </si>
  <si>
    <t>* First Revised Estimates as per MOSPI press release dated 28 Feburuary, 2023</t>
  </si>
  <si>
    <t>Table 3: Offers closed during August 2023 under SEBI (Substantial Acquisition of Shares and Takeover) Regulations, 2011</t>
  </si>
  <si>
    <t>Average Trade Size (₹)</t>
  </si>
  <si>
    <t xml:space="preserve">JSWSL       </t>
  </si>
  <si>
    <t>#Jio Financial Services Limited was included in SX 40 on account of adjustment for Reliance Industries Ltd (RELIANCE) due to scheme of demerger. The same was excluded w.e.f. Sep 01, 2023</t>
  </si>
  <si>
    <t>Securities Pay-in (crore)</t>
  </si>
  <si>
    <t>Table 34: Trends in Equity Derivatives Segment at BSE</t>
  </si>
  <si>
    <t>Premium*</t>
  </si>
  <si>
    <t>Table 35: Trends in Equity Derivatives Segment at NSE</t>
  </si>
  <si>
    <t>Number of Clearing Corporations (connected)</t>
  </si>
  <si>
    <t>July 2023</t>
  </si>
  <si>
    <t>2. Equity public issues also include issues listed on SME platform.</t>
  </si>
  <si>
    <t>Hotels &amp; Resorts</t>
  </si>
  <si>
    <t>Sep-23</t>
  </si>
  <si>
    <t>NSE SME IPO</t>
  </si>
  <si>
    <t>BSE SME IPO</t>
  </si>
  <si>
    <t>iii) MainBoard Companies  -OFS</t>
  </si>
  <si>
    <t>2023-24 (upto September 30, 2023)</t>
  </si>
  <si>
    <t>*includes futures turnover</t>
  </si>
  <si>
    <t>22*</t>
  </si>
  <si>
    <t>4. Since, some issue have both the components of fresh issues and OFS, the number of issues with fresh issues and OFS is not given</t>
  </si>
  <si>
    <t>$ indicates upto October 31, 2023</t>
  </si>
  <si>
    <t>JSW Infrastructure Limited</t>
  </si>
  <si>
    <t>MANOJ VAIBHAV GEMS 'N' JEWELLERS LIMITED</t>
  </si>
  <si>
    <t>Saakshi Medtech and Panels Limited</t>
  </si>
  <si>
    <t>Updater Services Limited</t>
  </si>
  <si>
    <t>Digikore Studios Limited</t>
  </si>
  <si>
    <t>Mangalam Alloys Limited</t>
  </si>
  <si>
    <t xml:space="preserve">	Globe International Carriers Limited</t>
  </si>
  <si>
    <t>Inspire Films Limited</t>
  </si>
  <si>
    <t>Newjaisa Technologies Limited</t>
  </si>
  <si>
    <t>Valiant Laboratories Limited</t>
  </si>
  <si>
    <t>ORGANIC RECYCLING SYSTEMS LIMITED</t>
  </si>
  <si>
    <t>Vinyas Innovative Technologies Limited</t>
  </si>
  <si>
    <t>Nakoda Group of Industries Limited</t>
  </si>
  <si>
    <t>Arabian Petroleum Limited</t>
  </si>
  <si>
    <t>E Factor Experiences Limited</t>
  </si>
  <si>
    <t>CITY CROPS AGRO LIMITED</t>
  </si>
  <si>
    <t>Kontor Space Limited</t>
  </si>
  <si>
    <t>Vishnusurya Projects and Infra Limited</t>
  </si>
  <si>
    <t>Sunita Tools Limited</t>
  </si>
  <si>
    <t>Oneclick Logistics India Limited</t>
  </si>
  <si>
    <t>Goyal Salt Limited</t>
  </si>
  <si>
    <t>Canarys Automations Limited</t>
  </si>
  <si>
    <t>Plaza Wires Limited</t>
  </si>
  <si>
    <t>Vivaa Tradecom Limited</t>
  </si>
  <si>
    <t>Advik Capital Limited</t>
  </si>
  <si>
    <t>Karnika Industries Limited</t>
  </si>
  <si>
    <t>Sharp Chucks and Machines Limited</t>
  </si>
  <si>
    <t>Plada Infotech Services Limited</t>
  </si>
  <si>
    <t>Committed Cargo Care Limited</t>
  </si>
  <si>
    <t>Varanium Cloud Limited</t>
  </si>
  <si>
    <t>Arvind and Company Shipping Agencies Limited</t>
  </si>
  <si>
    <t>IRM ENERGY LIMITED</t>
  </si>
  <si>
    <t>Womancart Limited</t>
  </si>
  <si>
    <t>Rajgor Castor Derivatives Limited</t>
  </si>
  <si>
    <t>39.3689</t>
  </si>
  <si>
    <t>3.21</t>
  </si>
  <si>
    <t>3.31</t>
  </si>
  <si>
    <t>32.81</t>
  </si>
  <si>
    <t>3.96</t>
  </si>
  <si>
    <t>6.91</t>
  </si>
  <si>
    <t>12.4546</t>
  </si>
  <si>
    <t>161.2618</t>
  </si>
  <si>
    <t>4.70</t>
  </si>
  <si>
    <t>28.42</t>
  </si>
  <si>
    <t>Oct-23</t>
  </si>
  <si>
    <t>Ayoki Mercantile Limited</t>
  </si>
  <si>
    <t>Yatin Sanjay Gupte, Sheetal Mandar Bhalerao, Wardwizard Solutions Private Limited and Wardwizard Medicare Private Limited</t>
  </si>
  <si>
    <t>Unick Fix-A-Form and Printers Limited</t>
  </si>
  <si>
    <t>Kamini Bhupen Vasa, Nicky Hemen Vasa , Priyank Hemen Vasa</t>
  </si>
  <si>
    <t>Evergreen Textiles Limited</t>
  </si>
  <si>
    <t>Mr. Chirag Kanaiyalal Shah, Ms. Nirupama Charuhas Khandke</t>
  </si>
  <si>
    <t>Rajani Nanavath</t>
  </si>
  <si>
    <t>Richirich Inventures Limited</t>
  </si>
  <si>
    <t>$ indicates as on October 31, 2023</t>
  </si>
  <si>
    <t>8.95/10.10</t>
  </si>
  <si>
    <t>7.95/8.50</t>
  </si>
  <si>
    <t>$ indicates  upto October 31, 2023</t>
  </si>
  <si>
    <t>Table 24: Component Stocks: S&amp;P BSE Sensex during October , 2023</t>
  </si>
  <si>
    <t>Table 25: Component Stocks: Nifty 50 Index during October, 2023</t>
  </si>
  <si>
    <t>Table 26: Component Stocks: SX40 Index during October, 2023</t>
  </si>
  <si>
    <t>*This includes records for NISM CPE training conducted in Sep 2023</t>
  </si>
  <si>
    <t>$ Indicates upto October 31, 2023</t>
  </si>
  <si>
    <t>Table 63: Depository Statistics as on October 31, 2023</t>
  </si>
  <si>
    <r>
      <t>Notes: 
1. Figures are compiled based on reports submitted by FPIs/deemed FPIs issuing ODIs. 
2</t>
    </r>
    <r>
      <rPr>
        <sz val="10"/>
        <color indexed="10"/>
        <rFont val="Calibri Light"/>
        <family val="2"/>
        <scheme val="major"/>
      </rPr>
      <t xml:space="preserve">. </t>
    </r>
    <r>
      <rPr>
        <sz val="10"/>
        <color indexed="8"/>
        <rFont val="Calibri Light"/>
        <family val="2"/>
        <scheme val="major"/>
      </rPr>
      <t>AUC Figures are compiled on the basis of reports submitted by custodians &amp; does not includes positions taken by FPIs in derivatives. 
3. The total value of ODIs excludes the unhedged positions &amp; portfolio hedging positions taken by the FPIs issuing ODIs.</t>
    </r>
  </si>
  <si>
    <t>Net assets of INR 69,099.75 crores pertaining to Funds of Funds Schemes for October 31, 2023 is not included in the above data.</t>
  </si>
  <si>
    <t>No. of schemes as on October 31, 2023</t>
  </si>
  <si>
    <t>No of Folios as on October 31, 2023</t>
  </si>
  <si>
    <t>Funds mobilized for the period (Since April 01, 2023 to October 31, 2023)  (₹ crore)</t>
  </si>
  <si>
    <t xml:space="preserve">Repurchase/ Redemption for the period (Since April 01, 2023 to October 31, 2023)  (₹ crore) </t>
  </si>
  <si>
    <t>Net Inflow (+ve)/ Outflow (-ve) for the period (Since April 01, 2023 to October 31, 2023)  (₹ crore)</t>
  </si>
  <si>
    <t>Net Assets Under Management as on October 31, 2023</t>
  </si>
  <si>
    <t>August 2023</t>
  </si>
  <si>
    <t>August 2022</t>
  </si>
  <si>
    <t>Discretionary</t>
  </si>
  <si>
    <t>2. #Of the August 2022 AUM, Rs.18,84,492/- Crores are contributed by funds from EPFO/PFs.</t>
  </si>
  <si>
    <t>3. Of the August 2023 AUM,  Rs.21,69,239/- Crores are contributed by funds from EPFO/PFs.</t>
  </si>
  <si>
    <t>4.  The above data is as per submissions made by 370 Nos. of PMS on the SI Portal till November 10, 2023</t>
  </si>
  <si>
    <t>5.  The above data for July 2023 is as per submissions made by 347 Nos. of PMS on the SI Portal till August 28, 2023.</t>
  </si>
  <si>
    <t xml:space="preserve">
Sources: NCDEX, MCX, BSE and NSE.</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</si>
  <si>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</si>
  <si>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</si>
  <si>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1"/>
        <color theme="1"/>
        <rFont val="Rupee Foradian"/>
        <family val="2"/>
      </rPr>
      <t>₹</t>
    </r>
    <r>
      <rPr>
        <b/>
        <sz val="11"/>
        <color theme="1"/>
        <rFont val="Rupee Foradian"/>
        <family val="2"/>
      </rPr>
      <t xml:space="preserve"> </t>
    </r>
    <r>
      <rPr>
        <b/>
        <sz val="11"/>
        <color theme="1"/>
        <rFont val="Garamond"/>
        <family val="1"/>
      </rPr>
      <t>crore)</t>
    </r>
  </si>
  <si>
    <t>Sources: MCX, NCDEX, BSE and NSE.</t>
  </si>
  <si>
    <t xml:space="preserve">
Average Daily Open Interest in October 2023</t>
  </si>
  <si>
    <t xml:space="preserve"> 
Average Daily Open Interest in October 2023</t>
  </si>
  <si>
    <t>₹/ BBL</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</si>
  <si>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</si>
  <si>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</si>
  <si>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</si>
  <si>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</si>
  <si>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</si>
  <si>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</si>
  <si>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</si>
  <si>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</si>
  <si>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</si>
  <si>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</si>
  <si>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ICEX</t>
  </si>
  <si>
    <t>Corporate  Brokers(Cash Segment)</t>
  </si>
  <si>
    <t>Foreign Portfolio Investors (FPIs)</t>
  </si>
  <si>
    <t>Custodians</t>
  </si>
  <si>
    <t>Designated Depositories Participants (DDPs)</t>
  </si>
  <si>
    <t>Depositories</t>
  </si>
  <si>
    <t>Depository Participants</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</si>
  <si>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</si>
  <si>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</si>
  <si>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</si>
  <si>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</si>
  <si>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</si>
  <si>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</si>
  <si>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</si>
  <si>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</si>
  <si>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</si>
  <si>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</si>
  <si>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</si>
  <si>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</si>
  <si>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</si>
  <si>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</si>
  <si>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</si>
  <si>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</si>
  <si>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</si>
  <si>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</si>
  <si>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Source: SEBI, NSDL, CDSL.</t>
  </si>
  <si>
    <t>2023-24 (upto October 31, 2023)</t>
  </si>
  <si>
    <t>5. The amount raised through fresh issues and OFS are obtained by multiplying the respective number of shares issued with the issue price.</t>
  </si>
  <si>
    <t>6. The data for REITs and InvITs is till the month of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</si>
</sst>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 #,##0.00_ ;_ * \-#,##0.00_ ;_ * &quot;-&quot;??_ ;_ @_ "/>
    <numFmt numFmtId="164" formatCode="#,##0;\-#,##0;0"/>
    <numFmt numFmtId="165" formatCode="[$-F800]dddd\,\ mmmm\ dd\,\ yyyy"/>
    <numFmt numFmtId="166" formatCode="#,##0;\-#,##0;0.0"/>
    <numFmt numFmtId="167" formatCode="_ * #,##0_ ;_ * \-#,##0_ ;_ * &quot;-&quot;??_ ;_ @_ "/>
    <numFmt numFmtId="168" formatCode="[$-409]mmm\-yy;@"/>
    <numFmt numFmtId="169" formatCode="0;\(0\)"/>
    <numFmt numFmtId="170" formatCode="0\,00\,000;\-0\,00\,000;0"/>
    <numFmt numFmtId="171" formatCode="0.0;\(0.0\)"/>
    <numFmt numFmtId="172" formatCode="0\,00\,00\,000;\-0\,00\,00\,000;0"/>
    <numFmt numFmtId="173" formatCode="[$-409]d\-mmm\-yy;@"/>
    <numFmt numFmtId="174" formatCode="#,##0.00;\-#,##0.00;0.00"/>
    <numFmt numFmtId="175" formatCode="#,##0.0;\-#,##0.0;0.0"/>
    <numFmt numFmtId="176" formatCode="#,##0.000000;\-#,##0.000000;0.000000"/>
    <numFmt numFmtId="177" formatCode="0.0;\-0.0;0.0"/>
    <numFmt numFmtId="178" formatCode="0;\-0;0"/>
    <numFmt numFmtId="179" formatCode="0.0"/>
    <numFmt numFmtId="180" formatCode="0.00_);\(0.00\)"/>
    <numFmt numFmtId="181" formatCode="0.0%"/>
    <numFmt numFmtId="182" formatCode="0.0;0.0;0"/>
    <numFmt numFmtId="183" formatCode="0.0;\-0.0;0"/>
    <numFmt numFmtId="184" formatCode="0.0;\(0\);0.0"/>
    <numFmt numFmtId="185" formatCode="0.00;\-0.00;0.0"/>
    <numFmt numFmtId="186" formatCode="#,##0.0"/>
    <numFmt numFmtId="187" formatCode="_(* #,##0.00000_);_(* \(#,##0.00000\);_(* &quot;-&quot;??_);_(@_)"/>
    <numFmt numFmtId="188" formatCode="0_);\(0\)"/>
    <numFmt numFmtId="189" formatCode="_-* #,##0_-;\-* #,##0_-;_-* &quot;-&quot;??_-;_-@_-"/>
    <numFmt numFmtId="190" formatCode="0.00;\-0.00;0.00"/>
    <numFmt numFmtId="191" formatCode="0\,00\,00\,00\,000;\-0\,00\,00\,00\,000;0"/>
    <numFmt numFmtId="192" formatCode="_(* #,##0.00_);_(* \(#,##0.00\);_(* &quot;-&quot;??_);_(@_)"/>
    <numFmt numFmtId="193" formatCode="#,##0.00;\-#,##0.00;0.0"/>
    <numFmt numFmtId="194" formatCode="[$-409]d/mmm/yy;@"/>
    <numFmt numFmtId="195" formatCode="[&gt;=10000000]#.###\,##\,##0;[&gt;=100000]#.###\,##0;##,##0.0"/>
    <numFmt numFmtId="196" formatCode="[&gt;=10000000]#\,##\,##\,##0;[&gt;=100000]#\,##\,##0;##,##0"/>
    <numFmt numFmtId="197" formatCode="_(* #,##0_);_(* \(#,##0\);_(* &quot;-&quot;??_);_(@_)"/>
    <numFmt numFmtId="198" formatCode="[&gt;=10000000]#.0\,##\,##\,##0;[&gt;=100000]#.0\,##\,##0;##,##0.0"/>
    <numFmt numFmtId="199" formatCode="[&gt;=10000000]#.##\,##\,##0;[&gt;=100000]#.##\,##0;##,##0"/>
    <numFmt numFmtId="200" formatCode="0.0000"/>
    <numFmt numFmtId="201" formatCode="_(* #,##0.0_);_(* \(#,##0.0\);_(* &quot;-&quot;??_);_(@_)"/>
    <numFmt numFmtId="202" formatCode="[&gt;=10000000]#.#\,##0;[&gt;=100000]#.##;##,##0"/>
    <numFmt numFmtId="203" formatCode="_ * #,##0.0_ ;_ * \-#,##0.0_ ;_ * &quot;-&quot;??_ ;_ @_ "/>
    <numFmt numFmtId="204" formatCode="0.0000%"/>
    <numFmt numFmtId="205" formatCode="[&gt;=10000000]#.00\,##\,##\,##0;[&gt;=100000]#.00\,##\,##0;##,##0.00"/>
  </numFmts>
  <fonts count="11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4" tint="-0.499984740745262"/>
      <name val="Garamond"/>
      <family val="1"/>
    </font>
    <font>
      <sz val="6"/>
      <color indexed="8"/>
      <name val="Arial"/>
      <family val="2"/>
    </font>
    <font>
      <sz val="12"/>
      <color indexed="8"/>
      <name val="Garamond"/>
      <family val="1"/>
    </font>
    <font>
      <sz val="12"/>
      <name val="Garamond"/>
      <family val="1"/>
    </font>
    <font>
      <b/>
      <sz val="11"/>
      <color indexed="8"/>
      <name val="Garamond"/>
      <family val="1"/>
    </font>
    <font>
      <sz val="11"/>
      <color indexed="8"/>
      <name val="Garamond"/>
      <family val="1"/>
    </font>
    <font>
      <sz val="11"/>
      <color rgb="FF000000"/>
      <name val="Garamond"/>
      <family val="1"/>
    </font>
    <font>
      <sz val="11"/>
      <color theme="1"/>
      <name val="Garamond"/>
      <family val="1"/>
    </font>
    <font>
      <sz val="11"/>
      <name val="Garamond"/>
      <family val="1"/>
    </font>
    <font>
      <b/>
      <sz val="11"/>
      <name val="Garamond"/>
      <family val="1"/>
    </font>
    <font>
      <sz val="12"/>
      <color theme="1"/>
      <name val="Garamond"/>
      <family val="1"/>
    </font>
    <font>
      <b/>
      <sz val="11"/>
      <color rgb="FF000000"/>
      <name val="Garamond"/>
      <family val="1"/>
    </font>
    <font>
      <sz val="12"/>
      <color rgb="FF000000"/>
      <name val="Garamond"/>
      <family val="1"/>
    </font>
    <font>
      <sz val="12"/>
      <color theme="1"/>
      <name val="Calibri"/>
      <family val="2"/>
      <scheme val="minor"/>
    </font>
    <font>
      <sz val="10"/>
      <color rgb="FF000000"/>
      <name val="Palatino Linotype"/>
      <family val="1"/>
    </font>
    <font>
      <b/>
      <sz val="11"/>
      <color theme="1"/>
      <name val="Garamond"/>
      <family val="1"/>
    </font>
    <font>
      <sz val="11"/>
      <color theme="1"/>
      <name val="Consolas"/>
      <family val="2"/>
    </font>
    <font>
      <b/>
      <sz val="10"/>
      <name val="Arial"/>
      <family val="2"/>
    </font>
    <font>
      <b/>
      <sz val="10"/>
      <color indexed="8"/>
      <name val="Palatino Linotype"/>
      <family val="1"/>
    </font>
    <font>
      <b/>
      <sz val="10"/>
      <name val="Palatino Linotype"/>
      <family val="1"/>
    </font>
    <font>
      <sz val="10"/>
      <color indexed="8"/>
      <name val="Palatino Linotype"/>
      <family val="1"/>
    </font>
    <font>
      <b/>
      <sz val="11"/>
      <color indexed="8"/>
      <name val="Rupee Foradian"/>
      <family val="2"/>
    </font>
    <font>
      <i/>
      <sz val="11"/>
      <color indexed="8"/>
      <name val="Garamond"/>
      <family val="1"/>
    </font>
    <font>
      <sz val="10"/>
      <name val="Garamond"/>
      <family val="1"/>
    </font>
    <font>
      <sz val="10"/>
      <color theme="1"/>
      <name val="Garamond"/>
      <family val="1"/>
    </font>
    <font>
      <sz val="10"/>
      <color indexed="8"/>
      <name val="Garamond"/>
      <family val="1"/>
    </font>
    <font>
      <sz val="9"/>
      <color rgb="FF000000"/>
      <name val="Arial"/>
      <family val="2"/>
    </font>
    <font>
      <b/>
      <sz val="9"/>
      <color indexed="8"/>
      <name val="Garamond"/>
      <family val="1"/>
    </font>
    <font>
      <sz val="9"/>
      <name val="Garamond"/>
      <family val="1"/>
    </font>
    <font>
      <sz val="9"/>
      <color indexed="8"/>
      <name val="Garamond"/>
      <family val="1"/>
    </font>
    <font>
      <sz val="9"/>
      <color indexed="8"/>
      <name val="Arial"/>
      <family val="2"/>
    </font>
    <font>
      <b/>
      <sz val="11"/>
      <name val="Rupee Foradian"/>
      <family val="2"/>
    </font>
    <font>
      <b/>
      <sz val="10"/>
      <color indexed="8"/>
      <name val="Arial"/>
      <family val="2"/>
    </font>
    <font>
      <sz val="10"/>
      <color theme="1"/>
      <name val="Garamond"/>
      <family val="2"/>
    </font>
    <font>
      <b/>
      <sz val="10"/>
      <color theme="1"/>
      <name val="Garamond"/>
      <family val="1"/>
    </font>
    <font>
      <b/>
      <i/>
      <sz val="11"/>
      <color indexed="8"/>
      <name val="Garamond"/>
      <family val="1"/>
    </font>
    <font>
      <sz val="6"/>
      <color indexed="8"/>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b/>
      <sz val="12"/>
      <color theme="1"/>
      <name val="Calibri"/>
      <family val="2"/>
      <scheme val="minor"/>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b/>
      <i/>
      <sz val="10"/>
      <name val="Garamond"/>
      <family val="1"/>
    </font>
    <font>
      <i/>
      <sz val="10"/>
      <color theme="1"/>
      <name val="Garamond"/>
      <family val="1"/>
    </font>
    <font>
      <i/>
      <sz val="10"/>
      <color theme="1"/>
      <name val="Calibri"/>
      <family val="2"/>
      <scheme val="minor"/>
    </font>
    <font>
      <b/>
      <sz val="15"/>
      <color rgb="FFFF0000"/>
      <name val="Calibri"/>
      <family val="2"/>
      <scheme val="minor"/>
    </font>
    <font>
      <b/>
      <sz val="8"/>
      <name val="Garamond"/>
      <family val="1"/>
    </font>
    <font>
      <sz val="8"/>
      <name val="Garamond"/>
      <family val="1"/>
    </font>
    <font>
      <sz val="8"/>
      <color rgb="FF000000"/>
      <name val="Garamond"/>
      <family val="1"/>
    </font>
    <font>
      <b/>
      <sz val="8"/>
      <color rgb="FF000000"/>
      <name val="Garamond"/>
      <family val="1"/>
    </font>
    <font>
      <b/>
      <sz val="8"/>
      <color theme="1"/>
      <name val="Arial"/>
      <family val="2"/>
    </font>
    <font>
      <b/>
      <sz val="8"/>
      <color theme="1"/>
      <name val="Garamond"/>
      <family val="1"/>
    </font>
    <font>
      <b/>
      <sz val="11"/>
      <color indexed="8"/>
      <name val="Calibri Light"/>
      <family val="2"/>
      <scheme val="major"/>
    </font>
    <font>
      <sz val="11"/>
      <color theme="1"/>
      <name val="Calibri Light"/>
      <family val="2"/>
      <scheme val="major"/>
    </font>
    <font>
      <sz val="11"/>
      <name val="Calibri Light"/>
      <family val="2"/>
      <scheme val="major"/>
    </font>
    <font>
      <sz val="11"/>
      <color indexed="8"/>
      <name val="Calibri"/>
      <family val="2"/>
    </font>
    <font>
      <u/>
      <sz val="11"/>
      <color theme="10"/>
      <name val="Calibri"/>
      <family val="2"/>
      <scheme val="minor"/>
    </font>
    <font>
      <sz val="10"/>
      <color theme="1"/>
      <name val="Book Antiqua"/>
      <family val="1"/>
    </font>
    <font>
      <sz val="11"/>
      <color rgb="FFFF0000"/>
      <name val="Garamond"/>
      <family val="1"/>
    </font>
    <font>
      <sz val="11"/>
      <color indexed="8"/>
      <name val="Calibri Light"/>
      <family val="2"/>
      <scheme val="major"/>
    </font>
    <font>
      <sz val="10"/>
      <color indexed="8"/>
      <name val="Calibri Light"/>
      <family val="2"/>
      <scheme val="major"/>
    </font>
    <font>
      <b/>
      <sz val="11"/>
      <color theme="1"/>
      <name val="Calibri Light"/>
      <family val="2"/>
      <scheme val="major"/>
    </font>
    <font>
      <b/>
      <sz val="11"/>
      <name val="Calibri Light"/>
      <family val="2"/>
      <scheme val="major"/>
    </font>
    <font>
      <sz val="10"/>
      <color indexed="10"/>
      <name val="Calibri Light"/>
      <family val="2"/>
      <scheme val="major"/>
    </font>
    <font>
      <sz val="11"/>
      <color theme="1"/>
      <name val="Calibri Light"/>
      <family val="1"/>
      <scheme val="major"/>
    </font>
    <font>
      <sz val="10"/>
      <name val="Calibri Light"/>
      <family val="2"/>
      <scheme val="major"/>
    </font>
    <font>
      <b/>
      <sz val="11"/>
      <name val="Calibri Light"/>
      <family val="2"/>
    </font>
    <font>
      <sz val="11"/>
      <name val="Calibri Light"/>
      <family val="2"/>
    </font>
    <font>
      <b/>
      <sz val="11"/>
      <color indexed="8"/>
      <name val="Calibri Light"/>
      <family val="2"/>
    </font>
    <font>
      <sz val="11"/>
      <color theme="1"/>
      <name val="Calibri Light"/>
      <family val="2"/>
    </font>
    <font>
      <b/>
      <sz val="11"/>
      <color theme="1"/>
      <name val="Calibri Light"/>
      <family val="2"/>
    </font>
    <font>
      <sz val="10"/>
      <name val="Calibri Light"/>
      <family val="2"/>
    </font>
    <font>
      <sz val="11"/>
      <color indexed="8"/>
      <name val="Calibri Light"/>
      <family val="2"/>
    </font>
    <font>
      <sz val="10"/>
      <color indexed="8"/>
      <name val="Calibri Light"/>
      <family val="2"/>
    </font>
    <font>
      <b/>
      <sz val="10"/>
      <name val="Calibri Light"/>
      <family val="2"/>
      <scheme val="major"/>
    </font>
    <font>
      <b/>
      <sz val="11"/>
      <color rgb="FF154063"/>
      <name val="Calibri Light"/>
      <family val="2"/>
      <scheme val="major"/>
    </font>
    <font>
      <sz val="10"/>
      <color theme="1"/>
      <name val="Calibri Light"/>
      <family val="2"/>
      <scheme val="major"/>
    </font>
    <font>
      <b/>
      <sz val="10"/>
      <color indexed="8"/>
      <name val="Calibri Light"/>
      <family val="2"/>
      <scheme val="major"/>
    </font>
    <font>
      <b/>
      <sz val="10"/>
      <color theme="1"/>
      <name val="Calibri Light"/>
      <family val="2"/>
      <scheme val="major"/>
    </font>
    <font>
      <sz val="11"/>
      <color rgb="FF000000"/>
      <name val="Calibri Light"/>
      <family val="2"/>
      <scheme val="major"/>
    </font>
    <font>
      <b/>
      <sz val="11"/>
      <color rgb="FF000000"/>
      <name val="Calibri Light"/>
      <family val="2"/>
      <scheme val="major"/>
    </font>
    <font>
      <sz val="12"/>
      <color theme="1"/>
      <name val="Calibri Light"/>
      <family val="2"/>
      <scheme val="major"/>
    </font>
    <font>
      <sz val="10"/>
      <color rgb="FF000000"/>
      <name val="Calibri Light"/>
      <family val="2"/>
      <scheme val="major"/>
    </font>
    <font>
      <sz val="11"/>
      <color theme="1"/>
      <name val="Rupee Foradian"/>
      <family val="2"/>
    </font>
    <font>
      <b/>
      <sz val="11"/>
      <color theme="1"/>
      <name val="Rupee Foradian"/>
      <family val="2"/>
    </font>
    <font>
      <sz val="13"/>
      <color rgb="FF333333"/>
      <name val="Segoe UI"/>
      <family val="2"/>
    </font>
    <font>
      <sz val="11"/>
      <name val="Times New Roman"/>
      <family val="1"/>
    </font>
    <font>
      <sz val="11"/>
      <color theme="1"/>
      <name val="Times New Roman"/>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9"/>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s>
  <borders count="78">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right/>
      <top style="thin">
        <color indexed="8"/>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style="thin">
        <color auto="1"/>
      </top>
      <bottom style="thin">
        <color indexed="8"/>
      </bottom>
      <diagonal/>
    </border>
    <border>
      <left style="thin">
        <color indexed="8"/>
      </left>
      <right style="thin">
        <color auto="1"/>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20" fillId="0" borderId="0"/>
    <xf numFmtId="43" fontId="1" fillId="0" borderId="0" applyFont="0" applyFill="0" applyBorder="0" applyAlignment="0" applyProtection="0"/>
    <xf numFmtId="0" fontId="3" fillId="0" borderId="0" applyNumberFormat="0" applyFont="0" applyFill="0" applyBorder="0" applyAlignment="0" applyProtection="0"/>
    <xf numFmtId="173" fontId="1" fillId="0" borderId="0" applyNumberForma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0" fontId="1" fillId="0" borderId="0"/>
    <xf numFmtId="179" fontId="3" fillId="0" borderId="0" applyFont="0" applyFill="0" applyBorder="0" applyAlignment="0" applyProtection="0"/>
    <xf numFmtId="173" fontId="1" fillId="0" borderId="0"/>
    <xf numFmtId="0" fontId="3" fillId="0" borderId="0"/>
    <xf numFmtId="0" fontId="1" fillId="0" borderId="0"/>
    <xf numFmtId="192" fontId="3" fillId="0" borderId="0" applyNumberFormat="0" applyFont="0" applyFill="0" applyBorder="0" applyAlignment="0" applyProtection="0"/>
    <xf numFmtId="0" fontId="37" fillId="0" borderId="0"/>
    <xf numFmtId="173" fontId="3" fillId="0" borderId="0"/>
    <xf numFmtId="173" fontId="1" fillId="0" borderId="0"/>
    <xf numFmtId="194" fontId="1" fillId="0" borderId="0"/>
    <xf numFmtId="173" fontId="3" fillId="0" borderId="0" applyNumberFormat="0" applyFill="0" applyBorder="0" applyAlignment="0" applyProtection="0"/>
    <xf numFmtId="173" fontId="3" fillId="0" borderId="0" applyNumberFormat="0" applyFill="0" applyBorder="0" applyAlignment="0" applyProtection="0"/>
    <xf numFmtId="195" fontId="49" fillId="0" borderId="0">
      <alignment horizontal="right"/>
    </xf>
    <xf numFmtId="0" fontId="3" fillId="0" borderId="0"/>
    <xf numFmtId="192" fontId="1" fillId="0" borderId="0" applyFont="0" applyFill="0" applyBorder="0" applyAlignment="0" applyProtection="0"/>
    <xf numFmtId="43" fontId="1" fillId="0" borderId="0" applyFont="0" applyFill="0" applyBorder="0" applyAlignment="0" applyProtection="0"/>
    <xf numFmtId="179" fontId="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0" fontId="1" fillId="0" borderId="0"/>
    <xf numFmtId="192"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0" fontId="87" fillId="0" borderId="0" applyNumberFormat="0" applyFill="0" applyBorder="0" applyAlignment="0" applyProtection="0"/>
  </cellStyleXfs>
  <cellXfs count="1588">
    <xf numFmtId="0" fontId="0" fillId="0" borderId="0" xfId="0"/>
    <xf numFmtId="0" fontId="3" fillId="0" borderId="0" xfId="3" applyNumberFormat="1" applyFont="1" applyFill="1" applyBorder="1" applyAlignment="1"/>
    <xf numFmtId="49" fontId="4" fillId="2" borderId="1" xfId="3" applyNumberFormat="1" applyFont="1" applyFill="1" applyBorder="1" applyAlignment="1">
      <alignment horizontal="center"/>
    </xf>
    <xf numFmtId="0" fontId="5" fillId="2" borderId="0" xfId="3" applyFont="1" applyFill="1" applyAlignment="1">
      <alignment vertical="center"/>
    </xf>
    <xf numFmtId="0" fontId="7" fillId="0" borderId="0" xfId="3" applyNumberFormat="1" applyFont="1" applyFill="1" applyBorder="1" applyAlignment="1"/>
    <xf numFmtId="49" fontId="8" fillId="0" borderId="4" xfId="0" applyNumberFormat="1" applyFont="1" applyFill="1" applyBorder="1" applyAlignment="1">
      <alignment horizontal="left" vertical="center"/>
    </xf>
    <xf numFmtId="0" fontId="0" fillId="0" borderId="0" xfId="0" applyBorder="1"/>
    <xf numFmtId="49" fontId="8" fillId="0" borderId="0" xfId="0" applyNumberFormat="1" applyFont="1" applyFill="1" applyBorder="1" applyAlignment="1">
      <alignment horizontal="left"/>
    </xf>
    <xf numFmtId="0" fontId="13" fillId="0" borderId="11" xfId="0" applyFont="1" applyFill="1" applyBorder="1" applyAlignment="1">
      <alignment horizontal="center" vertical="center" wrapText="1"/>
    </xf>
    <xf numFmtId="0" fontId="11" fillId="0" borderId="4" xfId="0" applyFont="1" applyFill="1" applyBorder="1"/>
    <xf numFmtId="0" fontId="15" fillId="0" borderId="6" xfId="0" applyFont="1" applyFill="1" applyBorder="1" applyAlignment="1">
      <alignment horizontal="left" vertical="top"/>
    </xf>
    <xf numFmtId="0" fontId="13" fillId="0" borderId="0" xfId="0" applyFont="1" applyFill="1" applyAlignment="1">
      <alignment horizontal="left"/>
    </xf>
    <xf numFmtId="0" fontId="14" fillId="0" borderId="0" xfId="0" applyFont="1" applyFill="1" applyBorder="1" applyAlignment="1">
      <alignment horizontal="center"/>
    </xf>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3" fontId="14" fillId="0" borderId="0" xfId="0" applyNumberFormat="1" applyFont="1" applyBorder="1" applyAlignment="1">
      <alignment horizontal="center"/>
    </xf>
    <xf numFmtId="0" fontId="12" fillId="0" borderId="0" xfId="0" applyNumberFormat="1" applyFont="1" applyFill="1" applyBorder="1" applyAlignment="1">
      <alignment horizontal="center" vertical="top"/>
    </xf>
    <xf numFmtId="0" fontId="14" fillId="0" borderId="0" xfId="0" applyFont="1" applyBorder="1" applyProtection="1">
      <protection locked="0"/>
    </xf>
    <xf numFmtId="14" fontId="14" fillId="0" borderId="0" xfId="0" applyNumberFormat="1" applyFont="1" applyFill="1" applyBorder="1" applyAlignment="1">
      <alignment horizontal="right"/>
    </xf>
    <xf numFmtId="0" fontId="14" fillId="0" borderId="0" xfId="0" applyFont="1" applyBorder="1"/>
    <xf numFmtId="14" fontId="14" fillId="0" borderId="0" xfId="0" applyNumberFormat="1" applyFont="1" applyBorder="1" applyAlignment="1">
      <alignment horizontal="right"/>
    </xf>
    <xf numFmtId="0" fontId="14" fillId="0" borderId="0" xfId="0" applyFont="1" applyBorder="1" applyAlignment="1">
      <alignment horizontal="center" vertical="center"/>
    </xf>
    <xf numFmtId="2" fontId="14"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1" fillId="0" borderId="0" xfId="0" applyFont="1" applyFill="1" applyBorder="1" applyAlignment="1">
      <alignment horizontal="center"/>
    </xf>
    <xf numFmtId="0" fontId="14" fillId="0" borderId="0" xfId="0" applyFont="1" applyFill="1" applyBorder="1"/>
    <xf numFmtId="0" fontId="17" fillId="0" borderId="0" xfId="0" applyFont="1" applyBorder="1"/>
    <xf numFmtId="14" fontId="17" fillId="0" borderId="0" xfId="0" applyNumberFormat="1" applyFont="1" applyBorder="1"/>
    <xf numFmtId="0" fontId="0" fillId="0" borderId="0" xfId="0" applyFill="1" applyBorder="1" applyProtection="1">
      <protection locked="0"/>
    </xf>
    <xf numFmtId="14" fontId="17" fillId="0" borderId="0" xfId="0" applyNumberFormat="1" applyFont="1" applyFill="1" applyBorder="1" applyAlignment="1">
      <alignment horizontal="right"/>
    </xf>
    <xf numFmtId="0" fontId="0" fillId="0" borderId="0" xfId="0" applyBorder="1" applyProtection="1">
      <protection locked="0"/>
    </xf>
    <xf numFmtId="14" fontId="17" fillId="0" borderId="0" xfId="0" applyNumberFormat="1" applyFont="1" applyBorder="1" applyAlignment="1">
      <alignment horizontal="right"/>
    </xf>
    <xf numFmtId="0" fontId="17" fillId="0" borderId="0" xfId="0" applyFont="1" applyFill="1" applyBorder="1"/>
    <xf numFmtId="49" fontId="8" fillId="0" borderId="0" xfId="0" applyNumberFormat="1" applyFont="1" applyFill="1" applyBorder="1" applyAlignment="1">
      <alignment vertical="top" wrapText="1"/>
    </xf>
    <xf numFmtId="0" fontId="9" fillId="0" borderId="0" xfId="0" applyFont="1" applyFill="1" applyAlignment="1">
      <alignment vertical="top" wrapText="1"/>
    </xf>
    <xf numFmtId="0" fontId="8" fillId="0" borderId="12" xfId="0" applyFont="1" applyFill="1" applyBorder="1" applyAlignment="1">
      <alignment horizontal="center" vertical="center" wrapText="1"/>
    </xf>
    <xf numFmtId="0" fontId="9" fillId="0" borderId="0" xfId="0" applyFont="1" applyFill="1" applyBorder="1" applyAlignment="1">
      <alignmen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15"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0" fillId="0" borderId="0" xfId="0" applyFill="1" applyBorder="1"/>
    <xf numFmtId="2" fontId="11" fillId="0" borderId="0" xfId="0" applyNumberFormat="1" applyFont="1"/>
    <xf numFmtId="15" fontId="11" fillId="0" borderId="0" xfId="4" applyNumberFormat="1" applyFont="1" applyBorder="1" applyAlignment="1">
      <alignment horizontal="center" vertical="center"/>
    </xf>
    <xf numFmtId="0" fontId="11" fillId="0" borderId="0" xfId="0" applyNumberFormat="1" applyFont="1" applyBorder="1" applyAlignment="1">
      <alignment horizontal="center" vertical="center"/>
    </xf>
    <xf numFmtId="165" fontId="0" fillId="0" borderId="0" xfId="0" applyNumberFormat="1" applyFill="1" applyBorder="1"/>
    <xf numFmtId="165" fontId="0" fillId="0" borderId="0" xfId="0" applyNumberFormat="1" applyBorder="1"/>
    <xf numFmtId="165" fontId="0" fillId="0" borderId="0" xfId="0" applyNumberFormat="1" applyFill="1"/>
    <xf numFmtId="165" fontId="0" fillId="0" borderId="0" xfId="0" applyNumberFormat="1"/>
    <xf numFmtId="0" fontId="0" fillId="0" borderId="0" xfId="0" applyFill="1"/>
    <xf numFmtId="0" fontId="12"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top"/>
    </xf>
    <xf numFmtId="0" fontId="11" fillId="0" borderId="0" xfId="0" applyFont="1" applyFill="1" applyBorder="1" applyAlignment="1">
      <alignment horizontal="right" vertical="top"/>
    </xf>
    <xf numFmtId="165" fontId="11" fillId="0" borderId="0"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2" borderId="12" xfId="0" applyNumberFormat="1" applyFont="1" applyFill="1" applyBorder="1" applyAlignment="1">
      <alignment horizontal="center" vertical="center" wrapText="1"/>
    </xf>
    <xf numFmtId="49" fontId="8" fillId="2" borderId="15" xfId="0" applyNumberFormat="1" applyFont="1" applyFill="1" applyBorder="1" applyAlignment="1">
      <alignment horizontal="left"/>
    </xf>
    <xf numFmtId="0" fontId="15" fillId="0" borderId="4" xfId="0"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0" fillId="0" borderId="0" xfId="0" applyNumberFormat="1"/>
    <xf numFmtId="49" fontId="8" fillId="2" borderId="12" xfId="0" applyNumberFormat="1" applyFont="1" applyFill="1" applyBorder="1" applyAlignment="1">
      <alignment horizontal="left"/>
    </xf>
    <xf numFmtId="3" fontId="8" fillId="2" borderId="17" xfId="0" applyNumberFormat="1" applyFont="1" applyFill="1" applyBorder="1" applyAlignment="1">
      <alignment horizontal="right"/>
    </xf>
    <xf numFmtId="49" fontId="9" fillId="2" borderId="4" xfId="0" applyNumberFormat="1" applyFont="1" applyFill="1" applyBorder="1" applyAlignment="1">
      <alignment horizontal="left"/>
    </xf>
    <xf numFmtId="0" fontId="9" fillId="2" borderId="4" xfId="0" applyFont="1" applyFill="1" applyBorder="1" applyAlignment="1">
      <alignment horizontal="right"/>
    </xf>
    <xf numFmtId="164" fontId="9" fillId="2" borderId="4" xfId="0" applyNumberFormat="1" applyFont="1" applyFill="1" applyBorder="1" applyAlignment="1">
      <alignment horizontal="right"/>
    </xf>
    <xf numFmtId="0" fontId="9" fillId="0" borderId="4" xfId="0" applyFont="1" applyFill="1" applyBorder="1" applyAlignment="1">
      <alignment horizontal="right"/>
    </xf>
    <xf numFmtId="164" fontId="9" fillId="0" borderId="4" xfId="0" applyNumberFormat="1" applyFont="1" applyFill="1" applyBorder="1" applyAlignment="1">
      <alignment horizontal="right"/>
    </xf>
    <xf numFmtId="0" fontId="9" fillId="0" borderId="0" xfId="0" applyFont="1" applyFill="1" applyBorder="1" applyAlignment="1">
      <alignment horizontal="right"/>
    </xf>
    <xf numFmtId="166" fontId="9"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64" fontId="9" fillId="0" borderId="0" xfId="0" applyNumberFormat="1" applyFont="1" applyFill="1" applyBorder="1" applyAlignment="1">
      <alignment horizontal="right"/>
    </xf>
    <xf numFmtId="49" fontId="8" fillId="0" borderId="0" xfId="0" applyNumberFormat="1" applyFont="1" applyFill="1" applyAlignment="1"/>
    <xf numFmtId="49" fontId="9" fillId="0" borderId="0" xfId="0" applyNumberFormat="1" applyFont="1" applyFill="1" applyBorder="1" applyAlignment="1">
      <alignment horizontal="left" vertical="center"/>
    </xf>
    <xf numFmtId="1" fontId="9" fillId="0" borderId="0" xfId="0" applyNumberFormat="1" applyFont="1" applyFill="1" applyBorder="1" applyAlignment="1">
      <alignment horizontal="right"/>
    </xf>
    <xf numFmtId="49" fontId="9" fillId="0" borderId="0" xfId="0" applyNumberFormat="1" applyFont="1" applyFill="1" applyBorder="1" applyAlignment="1"/>
    <xf numFmtId="0" fontId="18" fillId="0" borderId="0" xfId="0" applyFont="1" applyBorder="1" applyAlignment="1">
      <alignment horizontal="right" vertical="center" wrapText="1"/>
    </xf>
    <xf numFmtId="3" fontId="18" fillId="0" borderId="0" xfId="0" applyNumberFormat="1" applyFont="1" applyBorder="1" applyAlignment="1">
      <alignment horizontal="right" vertical="center" wrapText="1"/>
    </xf>
    <xf numFmtId="3" fontId="0" fillId="0" borderId="0" xfId="0" applyNumberFormat="1" applyFill="1"/>
    <xf numFmtId="49" fontId="9" fillId="0" borderId="0" xfId="5" applyNumberFormat="1" applyFont="1" applyFill="1" applyBorder="1" applyAlignment="1">
      <alignment horizontal="left" vertical="center"/>
    </xf>
    <xf numFmtId="1" fontId="9" fillId="0" borderId="0" xfId="5" applyNumberFormat="1" applyFont="1" applyFill="1" applyBorder="1" applyAlignment="1">
      <alignment horizontal="right"/>
    </xf>
    <xf numFmtId="17" fontId="9" fillId="0" borderId="0" xfId="5" applyNumberFormat="1" applyFont="1" applyFill="1" applyBorder="1" applyAlignment="1">
      <alignment horizontal="left" vertical="center"/>
    </xf>
    <xf numFmtId="1" fontId="11" fillId="0" borderId="0" xfId="0" applyNumberFormat="1" applyFont="1"/>
    <xf numFmtId="3" fontId="11" fillId="0" borderId="0" xfId="0" applyNumberFormat="1" applyFont="1"/>
    <xf numFmtId="0" fontId="11" fillId="0" borderId="0" xfId="0" applyFont="1"/>
    <xf numFmtId="3" fontId="11" fillId="0" borderId="0" xfId="0" applyNumberFormat="1" applyFont="1" applyFill="1"/>
    <xf numFmtId="0" fontId="11" fillId="0" borderId="0" xfId="0" applyFont="1" applyFill="1"/>
    <xf numFmtId="1" fontId="11" fillId="0" borderId="0" xfId="0" applyNumberFormat="1" applyFont="1" applyFill="1"/>
    <xf numFmtId="0" fontId="12" fillId="0" borderId="0" xfId="0" applyNumberFormat="1" applyFont="1" applyFill="1" applyBorder="1" applyAlignment="1">
      <alignment vertical="top"/>
    </xf>
    <xf numFmtId="49" fontId="8" fillId="0" borderId="4" xfId="0" applyNumberFormat="1" applyFont="1" applyFill="1" applyBorder="1" applyAlignment="1">
      <alignment horizontal="left" vertical="top"/>
    </xf>
    <xf numFmtId="164" fontId="8" fillId="0" borderId="4" xfId="0" applyNumberFormat="1" applyFont="1" applyFill="1" applyBorder="1" applyAlignment="1">
      <alignment horizontal="right" vertical="top"/>
    </xf>
    <xf numFmtId="0" fontId="8" fillId="0" borderId="4" xfId="0" applyFont="1" applyFill="1" applyBorder="1" applyAlignment="1">
      <alignment horizontal="right" vertical="top"/>
    </xf>
    <xf numFmtId="166" fontId="8" fillId="0" borderId="4" xfId="0" applyNumberFormat="1" applyFont="1" applyFill="1" applyBorder="1" applyAlignment="1">
      <alignment horizontal="right" vertical="top"/>
    </xf>
    <xf numFmtId="166" fontId="8" fillId="0" borderId="2" xfId="0" applyNumberFormat="1" applyFont="1" applyFill="1" applyBorder="1" applyAlignment="1">
      <alignment horizontal="right" vertical="top"/>
    </xf>
    <xf numFmtId="164" fontId="0" fillId="0" borderId="0" xfId="0" applyNumberFormat="1"/>
    <xf numFmtId="166" fontId="0" fillId="0" borderId="0" xfId="0" applyNumberFormat="1"/>
    <xf numFmtId="168" fontId="9" fillId="0" borderId="4" xfId="0" applyNumberFormat="1" applyFont="1" applyFill="1" applyBorder="1" applyAlignment="1">
      <alignment horizontal="left" vertical="top"/>
    </xf>
    <xf numFmtId="164" fontId="9" fillId="0" borderId="4" xfId="0" applyNumberFormat="1" applyFont="1" applyFill="1" applyBorder="1" applyAlignment="1">
      <alignment horizontal="right" vertical="top"/>
    </xf>
    <xf numFmtId="0" fontId="9" fillId="0" borderId="4" xfId="0" applyFont="1" applyFill="1" applyBorder="1" applyAlignment="1">
      <alignment vertical="top"/>
    </xf>
    <xf numFmtId="0" fontId="9" fillId="0" borderId="0" xfId="0" applyFont="1" applyFill="1" applyAlignment="1">
      <alignment horizontal="left" vertical="top"/>
    </xf>
    <xf numFmtId="0" fontId="9" fillId="0" borderId="0" xfId="0" applyFont="1" applyFill="1" applyAlignment="1">
      <alignment vertical="top"/>
    </xf>
    <xf numFmtId="0" fontId="3" fillId="0" borderId="0" xfId="0" applyFont="1" applyFill="1" applyBorder="1" applyAlignment="1">
      <alignment wrapText="1"/>
    </xf>
    <xf numFmtId="0" fontId="3" fillId="0" borderId="0" xfId="0" applyFont="1" applyFill="1" applyBorder="1" applyAlignment="1">
      <alignment vertical="center" wrapText="1"/>
    </xf>
    <xf numFmtId="164" fontId="9" fillId="0" borderId="0" xfId="0" applyNumberFormat="1" applyFont="1" applyFill="1" applyAlignment="1">
      <alignment horizontal="left" vertical="top"/>
    </xf>
    <xf numFmtId="49" fontId="8" fillId="0" borderId="0" xfId="0" applyNumberFormat="1" applyFont="1" applyFill="1" applyAlignment="1">
      <alignment horizontal="left" vertical="top"/>
    </xf>
    <xf numFmtId="168" fontId="9" fillId="0" borderId="0" xfId="0" applyNumberFormat="1" applyFont="1" applyFill="1" applyBorder="1" applyAlignment="1">
      <alignment horizontal="left" vertical="top"/>
    </xf>
    <xf numFmtId="164" fontId="9" fillId="0" borderId="0" xfId="0" applyNumberFormat="1" applyFont="1" applyFill="1" applyBorder="1" applyAlignment="1">
      <alignment horizontal="right" vertical="top"/>
    </xf>
    <xf numFmtId="0" fontId="7" fillId="0" borderId="0" xfId="0" applyFont="1" applyFill="1" applyBorder="1" applyAlignment="1">
      <alignment horizontal="right" vertical="center" wrapText="1"/>
    </xf>
    <xf numFmtId="167" fontId="7" fillId="0" borderId="0" xfId="7" applyNumberFormat="1" applyFont="1" applyFill="1" applyBorder="1" applyAlignment="1">
      <alignment horizontal="right" vertical="center" wrapText="1"/>
    </xf>
    <xf numFmtId="0" fontId="9" fillId="0" borderId="0" xfId="0" applyFont="1" applyFill="1" applyBorder="1" applyAlignment="1">
      <alignment vertical="top"/>
    </xf>
    <xf numFmtId="49" fontId="9" fillId="0" borderId="0" xfId="6" applyNumberFormat="1" applyFont="1" applyFill="1" applyBorder="1" applyAlignment="1">
      <alignment horizontal="left" vertical="center"/>
    </xf>
    <xf numFmtId="164" fontId="9" fillId="0" borderId="0" xfId="6" applyNumberFormat="1" applyFont="1" applyFill="1" applyBorder="1" applyAlignment="1">
      <alignment horizontal="right" vertical="center"/>
    </xf>
    <xf numFmtId="0" fontId="12" fillId="0" borderId="0" xfId="6" applyFont="1" applyFill="1" applyBorder="1" applyAlignment="1">
      <alignment horizontal="right" vertical="center" wrapText="1"/>
    </xf>
    <xf numFmtId="167" fontId="12" fillId="0" borderId="0" xfId="7" applyNumberFormat="1" applyFont="1" applyFill="1" applyBorder="1" applyAlignment="1">
      <alignment horizontal="right" vertical="center" wrapText="1"/>
    </xf>
    <xf numFmtId="0" fontId="9" fillId="0" borderId="0" xfId="6" applyFont="1" applyFill="1" applyBorder="1" applyAlignment="1">
      <alignment vertical="center"/>
    </xf>
    <xf numFmtId="1" fontId="9" fillId="0" borderId="0" xfId="6" applyNumberFormat="1" applyFont="1" applyFill="1" applyBorder="1" applyAlignment="1">
      <alignment vertical="center"/>
    </xf>
    <xf numFmtId="2" fontId="3" fillId="0" borderId="0" xfId="0" applyNumberFormat="1" applyFont="1" applyFill="1" applyBorder="1" applyAlignment="1">
      <alignment horizontal="center" wrapText="1"/>
    </xf>
    <xf numFmtId="49" fontId="8" fillId="0" borderId="4" xfId="0" applyNumberFormat="1" applyFont="1" applyFill="1" applyBorder="1" applyAlignment="1">
      <alignment horizontal="center" vertical="top" wrapText="1"/>
    </xf>
    <xf numFmtId="0" fontId="8" fillId="0" borderId="4" xfId="0" applyFont="1" applyFill="1" applyBorder="1" applyAlignment="1">
      <alignment vertical="top"/>
    </xf>
    <xf numFmtId="1" fontId="8" fillId="0" borderId="4" xfId="0" applyNumberFormat="1" applyFont="1" applyFill="1" applyBorder="1" applyAlignment="1">
      <alignment vertical="top"/>
    </xf>
    <xf numFmtId="164" fontId="8" fillId="0" borderId="4" xfId="0" applyNumberFormat="1" applyFont="1" applyFill="1" applyBorder="1" applyAlignment="1">
      <alignment vertical="top"/>
    </xf>
    <xf numFmtId="49" fontId="22" fillId="0" borderId="4" xfId="0" applyNumberFormat="1" applyFont="1" applyFill="1" applyBorder="1" applyAlignment="1">
      <alignment vertical="top" wrapText="1"/>
    </xf>
    <xf numFmtId="168" fontId="9" fillId="0" borderId="4" xfId="5" applyNumberFormat="1" applyFont="1" applyFill="1" applyBorder="1" applyAlignment="1">
      <alignment horizontal="left" vertical="top" wrapText="1"/>
    </xf>
    <xf numFmtId="0" fontId="11" fillId="0" borderId="4" xfId="0" applyFont="1" applyFill="1" applyBorder="1" applyAlignment="1">
      <alignment horizontal="right" vertical="center"/>
    </xf>
    <xf numFmtId="1" fontId="12" fillId="0" borderId="4" xfId="0" applyNumberFormat="1" applyFont="1" applyFill="1" applyBorder="1" applyAlignment="1">
      <alignment horizontal="right" vertical="center"/>
    </xf>
    <xf numFmtId="164" fontId="9" fillId="0" borderId="4" xfId="0" applyNumberFormat="1" applyFont="1" applyFill="1" applyBorder="1" applyAlignment="1">
      <alignment vertical="top"/>
    </xf>
    <xf numFmtId="49" fontId="8" fillId="0" borderId="0" xfId="0" applyNumberFormat="1" applyFont="1" applyFill="1" applyBorder="1" applyAlignment="1">
      <alignment horizontal="left" vertical="top" wrapText="1"/>
    </xf>
    <xf numFmtId="49" fontId="8" fillId="0" borderId="0" xfId="0" applyNumberFormat="1" applyFont="1" applyFill="1" applyAlignment="1">
      <alignment vertical="top" wrapText="1"/>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vertical="top" wrapText="1"/>
    </xf>
    <xf numFmtId="1" fontId="9" fillId="0" borderId="0" xfId="0" applyNumberFormat="1" applyFont="1" applyFill="1" applyBorder="1" applyAlignment="1">
      <alignment horizontal="right" vertical="top" wrapText="1"/>
    </xf>
    <xf numFmtId="0" fontId="11" fillId="0" borderId="0" xfId="0" applyFont="1" applyFill="1" applyBorder="1"/>
    <xf numFmtId="168" fontId="6" fillId="0" borderId="0" xfId="6" applyNumberFormat="1" applyFont="1" applyFill="1" applyBorder="1" applyAlignment="1">
      <alignment horizontal="left" vertical="top"/>
    </xf>
    <xf numFmtId="0" fontId="6" fillId="0" borderId="0" xfId="6" applyNumberFormat="1" applyFont="1" applyFill="1" applyBorder="1" applyAlignment="1">
      <alignment horizontal="right" vertical="top" wrapText="1"/>
    </xf>
    <xf numFmtId="1" fontId="6" fillId="0" borderId="0" xfId="6" applyNumberFormat="1" applyFont="1" applyFill="1" applyBorder="1" applyAlignment="1">
      <alignment horizontal="right" vertical="top" wrapText="1"/>
    </xf>
    <xf numFmtId="0" fontId="14" fillId="0" borderId="0" xfId="6" applyFont="1" applyFill="1" applyBorder="1"/>
    <xf numFmtId="168" fontId="6" fillId="0" borderId="0" xfId="6" applyNumberFormat="1" applyFont="1" applyFill="1" applyBorder="1" applyAlignment="1">
      <alignment horizontal="left" vertical="center" wrapText="1"/>
    </xf>
    <xf numFmtId="168" fontId="9" fillId="0" borderId="0" xfId="5" applyNumberFormat="1" applyFont="1" applyFill="1" applyBorder="1" applyAlignment="1">
      <alignment horizontal="left" vertical="top" wrapText="1"/>
    </xf>
    <xf numFmtId="49" fontId="22" fillId="0" borderId="4" xfId="0" applyNumberFormat="1" applyFont="1" applyFill="1" applyBorder="1" applyAlignment="1">
      <alignment horizontal="center" vertical="top" wrapText="1"/>
    </xf>
    <xf numFmtId="49" fontId="22" fillId="0" borderId="2" xfId="0" applyNumberFormat="1" applyFont="1" applyFill="1" applyBorder="1" applyAlignment="1">
      <alignment horizontal="center" vertical="top" wrapText="1"/>
    </xf>
    <xf numFmtId="49" fontId="22" fillId="0" borderId="3" xfId="0" applyNumberFormat="1" applyFont="1" applyFill="1" applyBorder="1" applyAlignment="1">
      <alignment horizontal="center" vertical="top" wrapText="1"/>
    </xf>
    <xf numFmtId="0" fontId="12" fillId="0" borderId="31" xfId="0" applyFont="1" applyFill="1" applyBorder="1" applyAlignment="1">
      <alignment horizontal="left"/>
    </xf>
    <xf numFmtId="1" fontId="11" fillId="0" borderId="32" xfId="0" applyNumberFormat="1" applyFont="1" applyFill="1" applyBorder="1" applyAlignment="1">
      <alignment wrapText="1"/>
    </xf>
    <xf numFmtId="1" fontId="0" fillId="0" borderId="0" xfId="0" applyNumberFormat="1" applyFill="1" applyBorder="1"/>
    <xf numFmtId="0" fontId="11" fillId="0" borderId="0" xfId="0" applyFont="1" applyFill="1" applyBorder="1" applyAlignment="1">
      <alignment wrapText="1"/>
    </xf>
    <xf numFmtId="0" fontId="11" fillId="0" borderId="2" xfId="0" applyFont="1" applyFill="1" applyBorder="1" applyAlignment="1">
      <alignment wrapText="1"/>
    </xf>
    <xf numFmtId="0" fontId="11" fillId="0" borderId="11" xfId="0" applyFont="1" applyFill="1" applyBorder="1" applyAlignment="1">
      <alignment wrapText="1"/>
    </xf>
    <xf numFmtId="0" fontId="11" fillId="0" borderId="32" xfId="0" applyFont="1" applyFill="1" applyBorder="1" applyAlignment="1">
      <alignment wrapText="1"/>
    </xf>
    <xf numFmtId="0" fontId="12" fillId="0" borderId="33" xfId="0" applyFont="1" applyFill="1" applyBorder="1" applyAlignment="1">
      <alignment horizontal="left"/>
    </xf>
    <xf numFmtId="0" fontId="23" fillId="0" borderId="4" xfId="0" applyFont="1" applyFill="1" applyBorder="1" applyAlignment="1">
      <alignment horizontal="left" vertical="top"/>
    </xf>
    <xf numFmtId="0" fontId="19" fillId="0" borderId="32" xfId="0" applyFont="1" applyFill="1" applyBorder="1" applyAlignment="1">
      <alignment wrapText="1"/>
    </xf>
    <xf numFmtId="49" fontId="24" fillId="0" borderId="0" xfId="0" applyNumberFormat="1" applyFont="1" applyFill="1" applyAlignment="1">
      <alignment wrapText="1"/>
    </xf>
    <xf numFmtId="49" fontId="22" fillId="0" borderId="0" xfId="0" applyNumberFormat="1" applyFont="1" applyFill="1" applyAlignment="1"/>
    <xf numFmtId="0" fontId="12" fillId="0" borderId="0" xfId="0" applyNumberFormat="1" applyFont="1" applyFill="1" applyBorder="1" applyAlignment="1"/>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top" wrapText="1"/>
    </xf>
    <xf numFmtId="1" fontId="8" fillId="0" borderId="4" xfId="0" applyNumberFormat="1" applyFont="1" applyFill="1" applyBorder="1" applyAlignment="1">
      <alignment horizontal="right" vertical="top"/>
    </xf>
    <xf numFmtId="0" fontId="8" fillId="0" borderId="0" xfId="0" applyFont="1" applyFill="1" applyBorder="1" applyAlignment="1">
      <alignment horizontal="right"/>
    </xf>
    <xf numFmtId="1" fontId="19" fillId="0" borderId="4" xfId="5" applyNumberFormat="1" applyFont="1" applyFill="1" applyBorder="1"/>
    <xf numFmtId="1" fontId="8" fillId="0" borderId="0" xfId="0" applyNumberFormat="1" applyFont="1" applyFill="1" applyBorder="1" applyAlignment="1">
      <alignment horizontal="right" vertical="top"/>
    </xf>
    <xf numFmtId="1" fontId="11" fillId="0" borderId="0" xfId="5" applyNumberFormat="1" applyFont="1" applyFill="1" applyBorder="1" applyAlignment="1">
      <alignment horizontal="right" vertical="center" wrapText="1"/>
    </xf>
    <xf numFmtId="1" fontId="11" fillId="0" borderId="0"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0" fontId="9" fillId="0" borderId="0" xfId="0" applyFont="1" applyFill="1" applyAlignment="1">
      <alignment horizontal="left" vertical="center"/>
    </xf>
    <xf numFmtId="49" fontId="8" fillId="0" borderId="0" xfId="0" applyNumberFormat="1" applyFont="1" applyFill="1" applyAlignment="1">
      <alignment horizontal="left"/>
    </xf>
    <xf numFmtId="168" fontId="11" fillId="0" borderId="0" xfId="0" applyNumberFormat="1" applyFont="1" applyFill="1" applyBorder="1" applyAlignment="1">
      <alignment horizontal="left" vertical="top"/>
    </xf>
    <xf numFmtId="1" fontId="12" fillId="0" borderId="0" xfId="0" applyNumberFormat="1" applyFont="1" applyFill="1" applyBorder="1" applyAlignment="1">
      <alignment horizontal="right" wrapText="1"/>
    </xf>
    <xf numFmtId="1" fontId="0" fillId="0" borderId="0" xfId="0" applyNumberFormat="1" applyFont="1" applyFill="1" applyBorder="1" applyAlignment="1"/>
    <xf numFmtId="1" fontId="12" fillId="0" borderId="0" xfId="0" applyNumberFormat="1" applyFont="1" applyFill="1" applyBorder="1" applyAlignment="1"/>
    <xf numFmtId="0" fontId="12" fillId="0" borderId="0" xfId="0" applyFont="1" applyFill="1" applyBorder="1" applyAlignment="1">
      <alignment horizontal="right" wrapText="1"/>
    </xf>
    <xf numFmtId="1" fontId="11" fillId="0" borderId="0" xfId="0" applyNumberFormat="1" applyFont="1" applyFill="1" applyBorder="1" applyAlignment="1">
      <alignment horizontal="right"/>
    </xf>
    <xf numFmtId="1" fontId="12" fillId="0" borderId="0" xfId="5" applyNumberFormat="1" applyFont="1" applyFill="1" applyBorder="1" applyAlignment="1">
      <alignment horizontal="right" vertical="center" wrapText="1"/>
    </xf>
    <xf numFmtId="0" fontId="9" fillId="0" borderId="0" xfId="0" applyFont="1" applyFill="1" applyAlignment="1">
      <alignment vertical="center"/>
    </xf>
    <xf numFmtId="49" fontId="8" fillId="0" borderId="8" xfId="0" applyNumberFormat="1" applyFont="1" applyFill="1" applyBorder="1" applyAlignment="1">
      <alignment horizontal="center" vertical="center" wrapText="1"/>
    </xf>
    <xf numFmtId="3" fontId="8" fillId="0" borderId="4" xfId="0" applyNumberFormat="1" applyFont="1" applyFill="1" applyBorder="1" applyAlignment="1">
      <alignment horizontal="right" vertical="center"/>
    </xf>
    <xf numFmtId="168" fontId="6" fillId="0" borderId="4" xfId="5" applyNumberFormat="1" applyFont="1" applyFill="1" applyBorder="1" applyAlignment="1">
      <alignment horizontal="left" vertical="top" wrapText="1"/>
    </xf>
    <xf numFmtId="3" fontId="9" fillId="0" borderId="4" xfId="0" applyNumberFormat="1" applyFont="1" applyFill="1" applyBorder="1" applyAlignment="1">
      <alignment horizontal="right" vertical="center"/>
    </xf>
    <xf numFmtId="1" fontId="7" fillId="0" borderId="0" xfId="5"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8" fontId="9" fillId="0" borderId="0" xfId="0" applyNumberFormat="1" applyFont="1" applyFill="1" applyBorder="1" applyAlignment="1">
      <alignment horizontal="left" vertical="center"/>
    </xf>
    <xf numFmtId="168" fontId="9" fillId="0" borderId="0" xfId="5" applyNumberFormat="1" applyFont="1" applyFill="1" applyBorder="1" applyAlignment="1">
      <alignment horizontal="left" vertical="top"/>
    </xf>
    <xf numFmtId="168" fontId="6" fillId="0" borderId="0" xfId="5" applyNumberFormat="1" applyFont="1" applyFill="1" applyBorder="1" applyAlignment="1">
      <alignment horizontal="left" vertical="top" wrapText="1"/>
    </xf>
    <xf numFmtId="49" fontId="8" fillId="2" borderId="1" xfId="0" applyNumberFormat="1" applyFont="1" applyFill="1" applyBorder="1" applyAlignment="1">
      <alignment horizontal="center" vertical="center" wrapText="1"/>
    </xf>
    <xf numFmtId="3" fontId="8" fillId="2" borderId="12" xfId="0" applyNumberFormat="1" applyFont="1" applyFill="1" applyBorder="1" applyAlignment="1">
      <alignment horizontal="right"/>
    </xf>
    <xf numFmtId="164" fontId="8" fillId="2" borderId="12" xfId="0" applyNumberFormat="1" applyFont="1" applyFill="1" applyBorder="1" applyAlignment="1">
      <alignment horizontal="right"/>
    </xf>
    <xf numFmtId="0" fontId="8" fillId="2" borderId="12" xfId="0" applyFont="1" applyFill="1" applyBorder="1" applyAlignment="1">
      <alignment horizontal="right"/>
    </xf>
    <xf numFmtId="3" fontId="8" fillId="0" borderId="4" xfId="0" applyNumberFormat="1" applyFont="1" applyFill="1" applyBorder="1" applyAlignment="1">
      <alignment horizontal="right"/>
    </xf>
    <xf numFmtId="0" fontId="11" fillId="0" borderId="4" xfId="0" applyFont="1" applyFill="1" applyBorder="1" applyAlignment="1">
      <alignment horizontal="right"/>
    </xf>
    <xf numFmtId="1" fontId="11" fillId="0" borderId="4" xfId="0" applyNumberFormat="1" applyFont="1" applyFill="1" applyBorder="1" applyAlignment="1">
      <alignment horizontal="right" wrapText="1"/>
    </xf>
    <xf numFmtId="49" fontId="8" fillId="0" borderId="0" xfId="0" applyNumberFormat="1" applyFont="1" applyFill="1" applyAlignment="1">
      <alignment horizontal="left" wrapText="1"/>
    </xf>
    <xf numFmtId="3" fontId="9" fillId="0" borderId="0" xfId="0" applyNumberFormat="1" applyFont="1" applyFill="1" applyBorder="1" applyAlignment="1">
      <alignment horizontal="right"/>
    </xf>
    <xf numFmtId="3" fontId="9" fillId="0" borderId="0" xfId="5" applyNumberFormat="1" applyFont="1" applyFill="1" applyBorder="1" applyAlignment="1">
      <alignment horizontal="right"/>
    </xf>
    <xf numFmtId="49" fontId="22" fillId="0" borderId="8" xfId="0" applyNumberFormat="1" applyFont="1" applyFill="1" applyBorder="1" applyAlignment="1">
      <alignment horizontal="center" vertical="center" wrapText="1"/>
    </xf>
    <xf numFmtId="1" fontId="11" fillId="0" borderId="0" xfId="0" applyNumberFormat="1" applyFont="1" applyFill="1" applyBorder="1"/>
    <xf numFmtId="1" fontId="10" fillId="0" borderId="0" xfId="0" applyNumberFormat="1" applyFont="1" applyFill="1" applyBorder="1"/>
    <xf numFmtId="1" fontId="11" fillId="0" borderId="0" xfId="5" applyNumberFormat="1" applyFont="1" applyFill="1" applyBorder="1"/>
    <xf numFmtId="166" fontId="9" fillId="0" borderId="0" xfId="5" applyNumberFormat="1" applyFont="1" applyFill="1" applyBorder="1" applyAlignment="1">
      <alignment horizontal="right"/>
    </xf>
    <xf numFmtId="49" fontId="8" fillId="0" borderId="0" xfId="0" applyNumberFormat="1" applyFont="1" applyFill="1" applyBorder="1" applyAlignment="1"/>
    <xf numFmtId="0" fontId="5" fillId="0" borderId="0" xfId="0" applyFont="1" applyFill="1" applyAlignment="1">
      <alignment vertical="center"/>
    </xf>
    <xf numFmtId="0" fontId="12" fillId="0" borderId="0" xfId="8" applyNumberFormat="1" applyFont="1" applyFill="1" applyBorder="1" applyAlignment="1"/>
    <xf numFmtId="0" fontId="9" fillId="2" borderId="0" xfId="8" applyFont="1" applyFill="1" applyAlignment="1">
      <alignment vertical="center"/>
    </xf>
    <xf numFmtId="49" fontId="8" fillId="0" borderId="8" xfId="8" applyNumberFormat="1" applyFont="1" applyFill="1" applyBorder="1" applyAlignment="1">
      <alignment horizontal="center" vertical="center" wrapText="1"/>
    </xf>
    <xf numFmtId="49" fontId="8" fillId="2" borderId="1" xfId="8" applyNumberFormat="1" applyFont="1" applyFill="1" applyBorder="1" applyAlignment="1">
      <alignment horizontal="left"/>
    </xf>
    <xf numFmtId="169" fontId="8" fillId="2" borderId="1" xfId="8" applyNumberFormat="1" applyFont="1" applyFill="1" applyBorder="1" applyAlignment="1">
      <alignment horizontal="right"/>
    </xf>
    <xf numFmtId="164" fontId="8" fillId="2" borderId="1" xfId="8" applyNumberFormat="1" applyFont="1" applyFill="1" applyBorder="1" applyAlignment="1">
      <alignment horizontal="right"/>
    </xf>
    <xf numFmtId="170" fontId="8" fillId="0" borderId="1" xfId="8" applyNumberFormat="1" applyFont="1" applyFill="1" applyBorder="1" applyAlignment="1">
      <alignment horizontal="right"/>
    </xf>
    <xf numFmtId="0" fontId="8" fillId="2" borderId="0" xfId="8" applyFont="1" applyFill="1" applyAlignment="1">
      <alignment vertical="center"/>
    </xf>
    <xf numFmtId="49" fontId="8" fillId="2" borderId="12" xfId="8" applyNumberFormat="1" applyFont="1" applyFill="1" applyBorder="1" applyAlignment="1">
      <alignment horizontal="left"/>
    </xf>
    <xf numFmtId="164" fontId="8" fillId="2" borderId="0" xfId="8" applyNumberFormat="1" applyFont="1" applyFill="1" applyAlignment="1">
      <alignment vertical="center"/>
    </xf>
    <xf numFmtId="49" fontId="9" fillId="2" borderId="4" xfId="8" applyNumberFormat="1" applyFont="1" applyFill="1" applyBorder="1" applyAlignment="1">
      <alignment horizontal="left"/>
    </xf>
    <xf numFmtId="169" fontId="9" fillId="2" borderId="4" xfId="8" applyNumberFormat="1" applyFont="1" applyFill="1" applyBorder="1" applyAlignment="1">
      <alignment horizontal="right"/>
    </xf>
    <xf numFmtId="164" fontId="9" fillId="2" borderId="4" xfId="8" applyNumberFormat="1" applyFont="1" applyFill="1" applyBorder="1" applyAlignment="1">
      <alignment horizontal="right"/>
    </xf>
    <xf numFmtId="164" fontId="9" fillId="0" borderId="4" xfId="8" applyNumberFormat="1" applyFont="1" applyFill="1" applyBorder="1" applyAlignment="1">
      <alignment horizontal="right"/>
    </xf>
    <xf numFmtId="169" fontId="9" fillId="0" borderId="4" xfId="8" applyNumberFormat="1" applyFont="1" applyFill="1" applyBorder="1" applyAlignment="1">
      <alignment horizontal="right"/>
    </xf>
    <xf numFmtId="164" fontId="9" fillId="2" borderId="0" xfId="8" applyNumberFormat="1" applyFont="1" applyFill="1" applyAlignment="1">
      <alignment vertical="center"/>
    </xf>
    <xf numFmtId="169" fontId="9" fillId="2" borderId="0" xfId="8" applyNumberFormat="1" applyFont="1" applyFill="1" applyAlignment="1">
      <alignment vertical="center"/>
    </xf>
    <xf numFmtId="164" fontId="12" fillId="0" borderId="0" xfId="8" applyNumberFormat="1" applyFont="1" applyFill="1" applyBorder="1" applyAlignment="1"/>
    <xf numFmtId="169" fontId="12" fillId="0" borderId="0" xfId="8" applyNumberFormat="1" applyFont="1" applyFill="1" applyBorder="1" applyAlignment="1"/>
    <xf numFmtId="171" fontId="12" fillId="0" borderId="0" xfId="8" applyNumberFormat="1" applyFont="1" applyFill="1" applyBorder="1" applyAlignment="1"/>
    <xf numFmtId="170" fontId="8" fillId="2" borderId="1" xfId="8" applyNumberFormat="1" applyFont="1" applyFill="1" applyBorder="1" applyAlignment="1">
      <alignment horizontal="right"/>
    </xf>
    <xf numFmtId="164" fontId="8" fillId="0" borderId="1" xfId="8" applyNumberFormat="1" applyFont="1" applyFill="1" applyBorder="1" applyAlignment="1">
      <alignment horizontal="right"/>
    </xf>
    <xf numFmtId="49" fontId="8" fillId="0" borderId="12" xfId="8" applyNumberFormat="1" applyFont="1" applyFill="1" applyBorder="1" applyAlignment="1">
      <alignment horizontal="left"/>
    </xf>
    <xf numFmtId="164" fontId="8" fillId="2" borderId="12" xfId="8" applyNumberFormat="1" applyFont="1" applyFill="1" applyBorder="1" applyAlignment="1">
      <alignment horizontal="right"/>
    </xf>
    <xf numFmtId="164" fontId="8" fillId="0" borderId="0" xfId="8" applyNumberFormat="1" applyFont="1" applyFill="1" applyAlignment="1">
      <alignment vertical="center"/>
    </xf>
    <xf numFmtId="0" fontId="8" fillId="0" borderId="0" xfId="8" applyFont="1" applyFill="1" applyAlignment="1">
      <alignment vertical="center"/>
    </xf>
    <xf numFmtId="49" fontId="8" fillId="2" borderId="0" xfId="8" applyNumberFormat="1" applyFont="1" applyFill="1" applyAlignment="1">
      <alignment horizontal="left"/>
    </xf>
    <xf numFmtId="3" fontId="12" fillId="0" borderId="0" xfId="8" applyNumberFormat="1" applyFont="1" applyFill="1" applyBorder="1" applyAlignment="1"/>
    <xf numFmtId="49" fontId="8" fillId="2" borderId="1" xfId="8" applyNumberFormat="1" applyFont="1" applyFill="1" applyBorder="1" applyAlignment="1">
      <alignment horizontal="right"/>
    </xf>
    <xf numFmtId="0" fontId="8" fillId="2" borderId="1" xfId="8" applyFont="1" applyFill="1" applyBorder="1" applyAlignment="1">
      <alignment horizontal="right"/>
    </xf>
    <xf numFmtId="172" fontId="8" fillId="2" borderId="1" xfId="8" applyNumberFormat="1" applyFont="1" applyFill="1" applyBorder="1" applyAlignment="1">
      <alignment horizontal="right"/>
    </xf>
    <xf numFmtId="164" fontId="9" fillId="7" borderId="4" xfId="9" applyNumberFormat="1" applyFont="1" applyFill="1" applyBorder="1" applyAlignment="1">
      <alignment horizontal="right"/>
    </xf>
    <xf numFmtId="1" fontId="9" fillId="7" borderId="4" xfId="9" applyNumberFormat="1" applyFont="1" applyFill="1" applyBorder="1" applyAlignment="1">
      <alignment horizontal="right"/>
    </xf>
    <xf numFmtId="170" fontId="9" fillId="7" borderId="4" xfId="9" applyNumberFormat="1" applyFont="1" applyFill="1" applyBorder="1" applyAlignment="1">
      <alignment horizontal="right"/>
    </xf>
    <xf numFmtId="164" fontId="9" fillId="0" borderId="4" xfId="9" applyNumberFormat="1" applyFont="1" applyFill="1" applyBorder="1" applyAlignment="1">
      <alignment horizontal="right"/>
    </xf>
    <xf numFmtId="1" fontId="9" fillId="0" borderId="4" xfId="9" applyNumberFormat="1" applyFont="1" applyFill="1" applyBorder="1" applyAlignment="1">
      <alignment horizontal="right"/>
    </xf>
    <xf numFmtId="170" fontId="9" fillId="0" borderId="4" xfId="9" applyNumberFormat="1" applyFont="1" applyFill="1" applyBorder="1" applyAlignment="1">
      <alignment horizontal="right"/>
    </xf>
    <xf numFmtId="43" fontId="19" fillId="0" borderId="4" xfId="1" applyFont="1" applyFill="1" applyBorder="1" applyAlignment="1">
      <alignment vertical="top" wrapText="1"/>
    </xf>
    <xf numFmtId="43" fontId="11" fillId="0" borderId="4" xfId="1" applyFont="1" applyFill="1" applyBorder="1" applyAlignment="1">
      <alignment vertical="top" wrapText="1"/>
    </xf>
    <xf numFmtId="43" fontId="12" fillId="0" borderId="4" xfId="1" applyFont="1" applyFill="1" applyBorder="1" applyAlignment="1">
      <alignment vertical="top" wrapText="1"/>
    </xf>
    <xf numFmtId="43" fontId="11" fillId="0" borderId="0" xfId="1" applyFont="1" applyFill="1" applyBorder="1" applyAlignment="1"/>
    <xf numFmtId="43" fontId="19" fillId="0" borderId="8" xfId="1" applyFont="1" applyFill="1" applyBorder="1" applyAlignment="1">
      <alignment vertical="top" wrapText="1"/>
    </xf>
    <xf numFmtId="43" fontId="12" fillId="0" borderId="8" xfId="1" applyFont="1" applyFill="1" applyBorder="1" applyAlignment="1">
      <alignment vertical="top" wrapText="1"/>
    </xf>
    <xf numFmtId="17" fontId="19" fillId="0" borderId="0" xfId="1" applyNumberFormat="1" applyFont="1" applyFill="1" applyBorder="1" applyAlignment="1"/>
    <xf numFmtId="43" fontId="11" fillId="0" borderId="10" xfId="1" applyFont="1" applyFill="1" applyBorder="1" applyAlignment="1">
      <alignment vertical="top" wrapText="1"/>
    </xf>
    <xf numFmtId="43" fontId="11" fillId="0" borderId="0" xfId="1" applyFont="1" applyFill="1" applyBorder="1" applyAlignment="1">
      <alignment vertical="top" wrapText="1"/>
    </xf>
    <xf numFmtId="43" fontId="12" fillId="0" borderId="10" xfId="1" applyFont="1" applyFill="1" applyBorder="1" applyAlignment="1">
      <alignment vertical="top" wrapText="1"/>
    </xf>
    <xf numFmtId="167" fontId="11" fillId="0" borderId="0" xfId="1" applyNumberFormat="1" applyFont="1" applyFill="1" applyBorder="1" applyAlignment="1">
      <alignment horizontal="right" vertical="top" wrapText="1"/>
    </xf>
    <xf numFmtId="167" fontId="11" fillId="0" borderId="0" xfId="1" applyNumberFormat="1" applyFont="1" applyFill="1" applyBorder="1" applyAlignment="1">
      <alignment vertical="top" wrapText="1"/>
    </xf>
    <xf numFmtId="43" fontId="11" fillId="0" borderId="23" xfId="1" applyFont="1" applyFill="1" applyBorder="1" applyAlignment="1">
      <alignment vertical="top" wrapText="1"/>
    </xf>
    <xf numFmtId="43" fontId="19" fillId="0" borderId="0" xfId="1" applyFont="1" applyFill="1" applyBorder="1" applyAlignment="1">
      <alignment vertical="top" wrapText="1"/>
    </xf>
    <xf numFmtId="43" fontId="11" fillId="0" borderId="8" xfId="1" applyFont="1" applyFill="1" applyBorder="1" applyAlignment="1">
      <alignment vertical="top" wrapText="1"/>
    </xf>
    <xf numFmtId="43" fontId="11" fillId="0" borderId="8" xfId="1" applyFont="1" applyFill="1" applyBorder="1" applyAlignment="1">
      <alignment horizontal="right" vertical="center" wrapText="1"/>
    </xf>
    <xf numFmtId="43" fontId="11" fillId="0" borderId="0" xfId="1" applyFont="1" applyFill="1" applyBorder="1" applyAlignment="1">
      <alignment horizontal="right" vertical="center" wrapText="1"/>
    </xf>
    <xf numFmtId="43" fontId="11" fillId="0" borderId="10" xfId="1" applyFont="1" applyFill="1" applyBorder="1" applyAlignment="1">
      <alignment horizontal="right" vertical="center" wrapText="1"/>
    </xf>
    <xf numFmtId="43" fontId="11" fillId="0" borderId="10" xfId="1" applyFont="1" applyFill="1" applyBorder="1" applyAlignment="1">
      <alignment vertical="top"/>
    </xf>
    <xf numFmtId="43" fontId="11" fillId="0" borderId="10" xfId="1" applyFont="1" applyFill="1" applyBorder="1" applyAlignment="1">
      <alignment horizontal="right" vertical="center"/>
    </xf>
    <xf numFmtId="43" fontId="11" fillId="0" borderId="23" xfId="1" applyFont="1" applyFill="1" applyBorder="1" applyAlignment="1">
      <alignment horizontal="right" vertical="center" wrapText="1"/>
    </xf>
    <xf numFmtId="0" fontId="0" fillId="0" borderId="0" xfId="0" applyAlignment="1">
      <alignment horizontal="right"/>
    </xf>
    <xf numFmtId="167" fontId="11" fillId="0" borderId="8" xfId="1" applyNumberFormat="1" applyFont="1" applyFill="1" applyBorder="1" applyAlignment="1">
      <alignment horizontal="right" vertical="center" wrapText="1"/>
    </xf>
    <xf numFmtId="167" fontId="11" fillId="0" borderId="0" xfId="1" applyNumberFormat="1" applyFont="1" applyFill="1" applyBorder="1" applyAlignment="1">
      <alignment horizontal="right" vertical="center" wrapText="1"/>
    </xf>
    <xf numFmtId="164" fontId="9" fillId="0" borderId="0" xfId="8" applyNumberFormat="1" applyFont="1" applyFill="1" applyBorder="1" applyAlignment="1">
      <alignment horizontal="right"/>
    </xf>
    <xf numFmtId="164" fontId="0" fillId="0" borderId="0" xfId="0" applyNumberFormat="1" applyBorder="1"/>
    <xf numFmtId="172" fontId="9" fillId="0" borderId="10" xfId="8" applyNumberFormat="1" applyFont="1" applyFill="1" applyBorder="1" applyAlignment="1">
      <alignment horizontal="right"/>
    </xf>
    <xf numFmtId="164" fontId="9" fillId="0" borderId="10" xfId="8" applyNumberFormat="1" applyFont="1" applyFill="1" applyBorder="1" applyAlignment="1">
      <alignment horizontal="right"/>
    </xf>
    <xf numFmtId="167" fontId="11" fillId="0" borderId="23" xfId="1" applyNumberFormat="1" applyFont="1" applyFill="1" applyBorder="1" applyAlignment="1">
      <alignment horizontal="right" vertical="center" wrapText="1"/>
    </xf>
    <xf numFmtId="43" fontId="11" fillId="0" borderId="11" xfId="1" applyFont="1" applyFill="1" applyBorder="1" applyAlignment="1">
      <alignment vertical="top" wrapText="1"/>
    </xf>
    <xf numFmtId="43" fontId="11" fillId="0" borderId="36" xfId="1" applyFont="1" applyFill="1" applyBorder="1" applyAlignment="1">
      <alignment vertical="top" wrapText="1"/>
    </xf>
    <xf numFmtId="43" fontId="11" fillId="0" borderId="37" xfId="1" applyFont="1" applyFill="1" applyBorder="1" applyAlignment="1">
      <alignment vertical="top" wrapText="1"/>
    </xf>
    <xf numFmtId="43" fontId="11" fillId="0" borderId="23" xfId="1" applyFont="1" applyFill="1" applyBorder="1" applyAlignment="1">
      <alignment horizontal="right" vertical="top" wrapText="1"/>
    </xf>
    <xf numFmtId="43" fontId="11" fillId="0" borderId="8" xfId="1" applyFont="1" applyFill="1" applyBorder="1" applyAlignment="1">
      <alignment horizontal="right" vertical="top" wrapText="1"/>
    </xf>
    <xf numFmtId="43" fontId="11" fillId="0" borderId="10" xfId="1" applyFont="1" applyFill="1" applyBorder="1" applyAlignment="1">
      <alignment horizontal="right" vertical="top" wrapText="1"/>
    </xf>
    <xf numFmtId="43" fontId="11" fillId="0" borderId="0" xfId="1" applyFont="1" applyFill="1" applyBorder="1" applyAlignment="1">
      <alignment horizontal="right" vertical="top" wrapText="1"/>
    </xf>
    <xf numFmtId="43" fontId="11" fillId="0" borderId="0" xfId="1" applyNumberFormat="1" applyFont="1" applyFill="1" applyBorder="1" applyAlignment="1">
      <alignment horizontal="right" vertical="center" wrapText="1"/>
    </xf>
    <xf numFmtId="43" fontId="11" fillId="0" borderId="0" xfId="1" applyNumberFormat="1" applyFont="1" applyFill="1" applyBorder="1" applyAlignment="1">
      <alignment horizontal="right" vertical="top" wrapText="1"/>
    </xf>
    <xf numFmtId="43" fontId="12" fillId="0" borderId="0" xfId="1" applyFont="1" applyFill="1" applyBorder="1" applyAlignment="1">
      <alignment vertical="top" wrapText="1"/>
    </xf>
    <xf numFmtId="43" fontId="11" fillId="0" borderId="0" xfId="1" applyFont="1" applyFill="1" applyBorder="1" applyAlignment="1">
      <alignment vertical="top"/>
    </xf>
    <xf numFmtId="3" fontId="11" fillId="0" borderId="4" xfId="0" applyNumberFormat="1" applyFont="1" applyFill="1" applyBorder="1"/>
    <xf numFmtId="3" fontId="11" fillId="0" borderId="4" xfId="0" applyNumberFormat="1" applyFont="1" applyFill="1" applyBorder="1" applyAlignment="1">
      <alignment horizontal="right"/>
    </xf>
    <xf numFmtId="17" fontId="10" fillId="4" borderId="0" xfId="8" applyNumberFormat="1" applyFont="1" applyFill="1" applyBorder="1" applyAlignment="1">
      <alignment horizontal="left" vertical="center"/>
    </xf>
    <xf numFmtId="3" fontId="10" fillId="4" borderId="0" xfId="8" applyNumberFormat="1" applyFont="1" applyFill="1" applyBorder="1" applyAlignment="1">
      <alignment horizontal="right" vertical="center"/>
    </xf>
    <xf numFmtId="0" fontId="10" fillId="4" borderId="0" xfId="8" applyNumberFormat="1" applyFont="1" applyFill="1" applyBorder="1" applyAlignment="1">
      <alignment horizontal="right" vertical="center"/>
    </xf>
    <xf numFmtId="3" fontId="10" fillId="0" borderId="0" xfId="8" applyNumberFormat="1" applyFont="1" applyFill="1" applyBorder="1" applyAlignment="1">
      <alignment horizontal="right" vertical="center"/>
    </xf>
    <xf numFmtId="49" fontId="9" fillId="2" borderId="0" xfId="8" applyNumberFormat="1" applyFont="1" applyFill="1" applyBorder="1" applyAlignment="1">
      <alignment horizontal="left"/>
    </xf>
    <xf numFmtId="164" fontId="9" fillId="2" borderId="0" xfId="8" applyNumberFormat="1" applyFont="1" applyFill="1" applyBorder="1" applyAlignment="1">
      <alignment horizontal="right"/>
    </xf>
    <xf numFmtId="3" fontId="9" fillId="2" borderId="0" xfId="8" applyNumberFormat="1" applyFont="1" applyFill="1" applyBorder="1" applyAlignment="1">
      <alignment horizontal="right"/>
    </xf>
    <xf numFmtId="170" fontId="9" fillId="2" borderId="0" xfId="8" applyNumberFormat="1" applyFont="1" applyFill="1" applyBorder="1" applyAlignment="1">
      <alignment horizontal="right"/>
    </xf>
    <xf numFmtId="174" fontId="12" fillId="0" borderId="0" xfId="8" applyNumberFormat="1" applyFont="1" applyFill="1" applyBorder="1" applyAlignment="1"/>
    <xf numFmtId="175" fontId="12" fillId="0" borderId="0" xfId="8" applyNumberFormat="1" applyFont="1" applyFill="1" applyBorder="1" applyAlignment="1"/>
    <xf numFmtId="170" fontId="9" fillId="2" borderId="0" xfId="8" applyNumberFormat="1" applyFont="1" applyFill="1" applyAlignment="1">
      <alignment vertical="center"/>
    </xf>
    <xf numFmtId="164" fontId="9" fillId="2" borderId="22" xfId="8" applyNumberFormat="1" applyFont="1" applyFill="1" applyBorder="1" applyAlignment="1">
      <alignment horizontal="right"/>
    </xf>
    <xf numFmtId="172" fontId="9" fillId="2" borderId="0" xfId="8" applyNumberFormat="1" applyFont="1" applyFill="1" applyBorder="1" applyAlignment="1">
      <alignment horizontal="right"/>
    </xf>
    <xf numFmtId="49" fontId="26" fillId="2" borderId="0" xfId="8" applyNumberFormat="1" applyFont="1" applyFill="1" applyAlignment="1">
      <alignment horizontal="left"/>
    </xf>
    <xf numFmtId="0" fontId="9" fillId="2" borderId="0" xfId="8" applyFont="1" applyFill="1" applyBorder="1" applyAlignment="1">
      <alignment horizontal="right"/>
    </xf>
    <xf numFmtId="173" fontId="27" fillId="0" borderId="0" xfId="9" applyFont="1" applyFill="1"/>
    <xf numFmtId="172" fontId="9" fillId="2" borderId="0" xfId="8" applyNumberFormat="1" applyFont="1" applyFill="1" applyAlignment="1">
      <alignment vertical="center"/>
    </xf>
    <xf numFmtId="170" fontId="12" fillId="0" borderId="0" xfId="8" applyNumberFormat="1" applyFont="1" applyFill="1" applyBorder="1" applyAlignment="1"/>
    <xf numFmtId="176" fontId="12" fillId="0" borderId="0" xfId="8" applyNumberFormat="1" applyFont="1" applyFill="1" applyBorder="1" applyAlignment="1"/>
    <xf numFmtId="178" fontId="9" fillId="2" borderId="0" xfId="8" applyNumberFormat="1" applyFont="1" applyFill="1" applyBorder="1" applyAlignment="1">
      <alignment horizontal="right"/>
    </xf>
    <xf numFmtId="178" fontId="9" fillId="0" borderId="0" xfId="8" applyNumberFormat="1" applyFont="1" applyFill="1" applyBorder="1" applyAlignment="1">
      <alignment horizontal="right"/>
    </xf>
    <xf numFmtId="177" fontId="8" fillId="2" borderId="0" xfId="8" applyNumberFormat="1" applyFont="1" applyFill="1" applyAlignment="1">
      <alignment vertical="center"/>
    </xf>
    <xf numFmtId="177" fontId="9" fillId="2" borderId="0" xfId="8" applyNumberFormat="1" applyFont="1" applyFill="1" applyBorder="1" applyAlignment="1">
      <alignment horizontal="right"/>
    </xf>
    <xf numFmtId="179" fontId="9" fillId="2" borderId="0" xfId="8" applyNumberFormat="1" applyFont="1" applyFill="1" applyBorder="1" applyAlignment="1">
      <alignment horizontal="right"/>
    </xf>
    <xf numFmtId="0" fontId="12" fillId="0" borderId="0" xfId="8" applyNumberFormat="1" applyFont="1" applyFill="1" applyBorder="1" applyAlignment="1">
      <alignment vertical="top"/>
    </xf>
    <xf numFmtId="0" fontId="9" fillId="2" borderId="0" xfId="8" applyFont="1" applyFill="1" applyAlignment="1">
      <alignment vertical="top"/>
    </xf>
    <xf numFmtId="2" fontId="9" fillId="2" borderId="0" xfId="8" applyNumberFormat="1" applyFont="1" applyFill="1" applyAlignment="1">
      <alignment vertical="top"/>
    </xf>
    <xf numFmtId="0" fontId="9" fillId="0" borderId="0" xfId="8" applyFont="1" applyFill="1" applyAlignment="1">
      <alignment vertical="top"/>
    </xf>
    <xf numFmtId="0" fontId="32" fillId="0" borderId="0" xfId="8" applyNumberFormat="1" applyFont="1" applyFill="1" applyBorder="1" applyAlignment="1">
      <alignment vertical="top"/>
    </xf>
    <xf numFmtId="0" fontId="33" fillId="2" borderId="0" xfId="8" applyFont="1" applyFill="1" applyAlignment="1">
      <alignment vertical="top"/>
    </xf>
    <xf numFmtId="0" fontId="28" fillId="0" borderId="0" xfId="8" applyNumberFormat="1" applyFont="1" applyFill="1" applyBorder="1" applyAlignment="1">
      <alignment horizontal="center" vertical="top"/>
    </xf>
    <xf numFmtId="49" fontId="29" fillId="2" borderId="0" xfId="8" applyNumberFormat="1" applyFont="1" applyFill="1" applyBorder="1" applyAlignment="1">
      <alignment horizontal="left" vertical="center" wrapText="1"/>
    </xf>
    <xf numFmtId="3" fontId="28" fillId="0" borderId="0" xfId="8" applyNumberFormat="1" applyFont="1" applyFill="1" applyBorder="1" applyAlignment="1">
      <alignment horizontal="right" vertical="top"/>
    </xf>
    <xf numFmtId="4" fontId="28" fillId="0" borderId="0" xfId="8" applyNumberFormat="1" applyFont="1" applyFill="1" applyBorder="1" applyAlignment="1">
      <alignment horizontal="right" vertical="top"/>
    </xf>
    <xf numFmtId="180" fontId="28" fillId="0" borderId="0" xfId="8" applyNumberFormat="1" applyFont="1" applyFill="1" applyBorder="1" applyAlignment="1">
      <alignment horizontal="right" vertical="top"/>
    </xf>
    <xf numFmtId="2" fontId="28" fillId="0" borderId="0" xfId="8" applyNumberFormat="1" applyFont="1" applyFill="1" applyBorder="1" applyAlignment="1">
      <alignment horizontal="right" vertical="top"/>
    </xf>
    <xf numFmtId="0" fontId="34" fillId="2" borderId="0" xfId="8" applyFont="1" applyFill="1" applyBorder="1" applyAlignment="1">
      <alignment horizontal="center" vertical="center"/>
    </xf>
    <xf numFmtId="49" fontId="34" fillId="2" borderId="0" xfId="8" applyNumberFormat="1" applyFont="1" applyFill="1" applyBorder="1" applyAlignment="1">
      <alignment horizontal="left" vertical="center"/>
    </xf>
    <xf numFmtId="164" fontId="34" fillId="2" borderId="0" xfId="8" applyNumberFormat="1" applyFont="1" applyFill="1" applyBorder="1" applyAlignment="1">
      <alignment horizontal="left" vertical="center"/>
    </xf>
    <xf numFmtId="181" fontId="34" fillId="2" borderId="0" xfId="10" applyNumberFormat="1" applyFont="1" applyFill="1" applyBorder="1" applyAlignment="1">
      <alignment horizontal="left" vertical="center"/>
    </xf>
    <xf numFmtId="0" fontId="34" fillId="2" borderId="0" xfId="8" applyFont="1" applyFill="1" applyBorder="1" applyAlignment="1">
      <alignment horizontal="left" vertical="center"/>
    </xf>
    <xf numFmtId="182" fontId="9" fillId="2" borderId="0" xfId="8" applyNumberFormat="1" applyFont="1" applyFill="1" applyBorder="1" applyAlignment="1">
      <alignment horizontal="right"/>
    </xf>
    <xf numFmtId="182" fontId="9" fillId="0" borderId="0" xfId="8" applyNumberFormat="1" applyFont="1" applyFill="1" applyBorder="1" applyAlignment="1">
      <alignment horizontal="right"/>
    </xf>
    <xf numFmtId="183" fontId="9" fillId="2" borderId="0" xfId="8" applyNumberFormat="1" applyFont="1" applyFill="1" applyBorder="1" applyAlignment="1">
      <alignment horizontal="right"/>
    </xf>
    <xf numFmtId="49" fontId="9" fillId="2" borderId="0" xfId="8" applyNumberFormat="1" applyFont="1" applyFill="1" applyAlignment="1"/>
    <xf numFmtId="179" fontId="8" fillId="2" borderId="0" xfId="8" applyNumberFormat="1" applyFont="1" applyFill="1" applyAlignment="1">
      <alignment vertical="center"/>
    </xf>
    <xf numFmtId="186" fontId="9" fillId="2" borderId="0" xfId="8" applyNumberFormat="1" applyFont="1" applyFill="1" applyBorder="1" applyAlignment="1">
      <alignment horizontal="right"/>
    </xf>
    <xf numFmtId="185" fontId="9" fillId="2" borderId="0" xfId="8" applyNumberFormat="1" applyFont="1" applyFill="1" applyBorder="1" applyAlignment="1">
      <alignment horizontal="right"/>
    </xf>
    <xf numFmtId="49" fontId="8" fillId="2" borderId="0" xfId="8" applyNumberFormat="1" applyFont="1" applyFill="1" applyAlignment="1"/>
    <xf numFmtId="179" fontId="9" fillId="2" borderId="0" xfId="8" applyNumberFormat="1" applyFont="1" applyFill="1" applyBorder="1" applyAlignment="1">
      <alignment horizontal="right" vertical="center" wrapText="1"/>
    </xf>
    <xf numFmtId="178" fontId="9" fillId="2" borderId="0" xfId="8" applyNumberFormat="1" applyFont="1" applyFill="1" applyBorder="1" applyAlignment="1">
      <alignment horizontal="right" vertical="center" wrapText="1"/>
    </xf>
    <xf numFmtId="183" fontId="9" fillId="2" borderId="0" xfId="8" applyNumberFormat="1" applyFont="1" applyFill="1" applyBorder="1" applyAlignment="1">
      <alignment horizontal="right" vertical="center" wrapText="1"/>
    </xf>
    <xf numFmtId="0" fontId="13" fillId="0" borderId="0" xfId="8" applyNumberFormat="1" applyFont="1" applyFill="1" applyBorder="1" applyAlignment="1"/>
    <xf numFmtId="189" fontId="8" fillId="2" borderId="0" xfId="8" applyNumberFormat="1" applyFont="1" applyFill="1" applyAlignment="1">
      <alignment vertical="center"/>
    </xf>
    <xf numFmtId="167" fontId="12" fillId="0" borderId="0" xfId="11" applyNumberFormat="1" applyFont="1" applyFill="1" applyBorder="1" applyAlignment="1"/>
    <xf numFmtId="49" fontId="36" fillId="2" borderId="22" xfId="8" applyNumberFormat="1" applyFont="1" applyFill="1" applyBorder="1" applyAlignment="1">
      <alignment horizontal="center" vertical="center"/>
    </xf>
    <xf numFmtId="49" fontId="8" fillId="2" borderId="22" xfId="8" applyNumberFormat="1" applyFont="1" applyFill="1" applyBorder="1" applyAlignment="1">
      <alignment horizontal="left"/>
    </xf>
    <xf numFmtId="0" fontId="8" fillId="2" borderId="0" xfId="8" applyFont="1" applyFill="1" applyAlignment="1">
      <alignment vertical="top"/>
    </xf>
    <xf numFmtId="49" fontId="9" fillId="2" borderId="0" xfId="8" applyNumberFormat="1" applyFont="1" applyFill="1" applyBorder="1" applyAlignment="1">
      <alignment horizontal="left" vertical="top"/>
    </xf>
    <xf numFmtId="0" fontId="9" fillId="2" borderId="0" xfId="8" applyFont="1" applyFill="1" applyBorder="1" applyAlignment="1">
      <alignment horizontal="right" vertical="top"/>
    </xf>
    <xf numFmtId="172" fontId="9" fillId="2" borderId="0" xfId="8" applyNumberFormat="1" applyFont="1" applyFill="1" applyBorder="1" applyAlignment="1">
      <alignment horizontal="right" vertical="top"/>
    </xf>
    <xf numFmtId="170" fontId="9" fillId="2" borderId="0" xfId="8" applyNumberFormat="1" applyFont="1" applyFill="1" applyBorder="1" applyAlignment="1">
      <alignment horizontal="right" vertical="top"/>
    </xf>
    <xf numFmtId="164" fontId="9" fillId="2" borderId="0" xfId="8" applyNumberFormat="1" applyFont="1" applyFill="1" applyBorder="1" applyAlignment="1">
      <alignment horizontal="right" vertical="top"/>
    </xf>
    <xf numFmtId="167" fontId="12" fillId="0" borderId="0" xfId="11" applyNumberFormat="1" applyFont="1" applyFill="1" applyBorder="1" applyAlignment="1">
      <alignment vertical="top"/>
    </xf>
    <xf numFmtId="172" fontId="12" fillId="0" borderId="0" xfId="8" applyNumberFormat="1" applyFont="1" applyFill="1" applyBorder="1" applyAlignment="1">
      <alignment vertical="top"/>
    </xf>
    <xf numFmtId="175" fontId="9" fillId="2" borderId="0" xfId="8" applyNumberFormat="1" applyFont="1" applyFill="1" applyBorder="1" applyAlignment="1">
      <alignment horizontal="right"/>
    </xf>
    <xf numFmtId="178" fontId="12" fillId="0" borderId="0" xfId="8" applyNumberFormat="1" applyFont="1" applyFill="1" applyBorder="1" applyAlignment="1"/>
    <xf numFmtId="172" fontId="12" fillId="0" borderId="0" xfId="8" applyNumberFormat="1" applyFont="1" applyFill="1" applyBorder="1" applyAlignment="1"/>
    <xf numFmtId="170" fontId="8" fillId="2" borderId="22" xfId="8" applyNumberFormat="1" applyFont="1" applyFill="1" applyBorder="1" applyAlignment="1">
      <alignment horizontal="right"/>
    </xf>
    <xf numFmtId="3" fontId="27" fillId="0" borderId="0" xfId="8" applyNumberFormat="1" applyFont="1" applyFill="1" applyBorder="1" applyAlignment="1">
      <alignment horizontal="justify" vertical="center"/>
    </xf>
    <xf numFmtId="3" fontId="8" fillId="0" borderId="12" xfId="8" applyNumberFormat="1" applyFont="1" applyFill="1" applyBorder="1" applyAlignment="1">
      <alignment horizontal="right"/>
    </xf>
    <xf numFmtId="3" fontId="8" fillId="2" borderId="0" xfId="8" applyNumberFormat="1" applyFont="1" applyFill="1" applyAlignment="1">
      <alignment vertical="center"/>
    </xf>
    <xf numFmtId="3" fontId="9" fillId="2" borderId="0" xfId="8" applyNumberFormat="1" applyFont="1" applyFill="1" applyAlignment="1">
      <alignment vertical="center"/>
    </xf>
    <xf numFmtId="3" fontId="9" fillId="0" borderId="4" xfId="8" applyNumberFormat="1" applyFont="1" applyFill="1" applyBorder="1" applyAlignment="1">
      <alignment horizontal="right"/>
    </xf>
    <xf numFmtId="3" fontId="12" fillId="0" borderId="0" xfId="17" applyNumberFormat="1" applyFont="1" applyFill="1" applyBorder="1" applyAlignment="1">
      <alignment horizontal="center"/>
    </xf>
    <xf numFmtId="3" fontId="12" fillId="0" borderId="0" xfId="18" applyNumberFormat="1" applyFont="1" applyFill="1" applyBorder="1" applyAlignment="1">
      <alignment horizontal="center"/>
    </xf>
    <xf numFmtId="164" fontId="9" fillId="0" borderId="0" xfId="8" applyNumberFormat="1" applyFont="1" applyFill="1" applyBorder="1" applyAlignment="1">
      <alignment horizontal="center"/>
    </xf>
    <xf numFmtId="3" fontId="9" fillId="2" borderId="0" xfId="8" applyNumberFormat="1" applyFont="1" applyFill="1" applyBorder="1" applyAlignment="1">
      <alignment horizontal="right" vertical="top"/>
    </xf>
    <xf numFmtId="164" fontId="9" fillId="0" borderId="0" xfId="8" applyNumberFormat="1" applyFont="1" applyFill="1" applyBorder="1" applyAlignment="1">
      <alignment horizontal="right" vertical="top"/>
    </xf>
    <xf numFmtId="178" fontId="8" fillId="2" borderId="0" xfId="8" applyNumberFormat="1" applyFont="1" applyFill="1" applyAlignment="1">
      <alignment vertical="center"/>
    </xf>
    <xf numFmtId="193" fontId="9" fillId="2" borderId="0" xfId="8" applyNumberFormat="1" applyFont="1" applyFill="1" applyBorder="1" applyAlignment="1">
      <alignment horizontal="right"/>
    </xf>
    <xf numFmtId="0" fontId="40" fillId="2" borderId="0" xfId="8" applyFont="1" applyFill="1" applyAlignment="1">
      <alignment vertical="center"/>
    </xf>
    <xf numFmtId="49" fontId="9" fillId="2" borderId="0" xfId="8" applyNumberFormat="1" applyFont="1" applyFill="1" applyBorder="1" applyAlignment="1">
      <alignment horizontal="left" wrapText="1"/>
    </xf>
    <xf numFmtId="49" fontId="9" fillId="2" borderId="0" xfId="8" applyNumberFormat="1" applyFont="1" applyFill="1" applyBorder="1" applyAlignment="1">
      <alignment horizontal="center" vertical="center"/>
    </xf>
    <xf numFmtId="0" fontId="15" fillId="0" borderId="0" xfId="20" applyNumberFormat="1" applyFont="1" applyFill="1" applyBorder="1" applyAlignment="1">
      <alignment vertical="top"/>
    </xf>
    <xf numFmtId="0" fontId="28" fillId="0" borderId="0" xfId="20" applyNumberFormat="1" applyFont="1" applyFill="1"/>
    <xf numFmtId="1" fontId="28" fillId="0" borderId="0" xfId="20" applyNumberFormat="1" applyFont="1" applyFill="1"/>
    <xf numFmtId="1" fontId="27" fillId="0" borderId="0" xfId="20" applyNumberFormat="1" applyFont="1" applyFill="1" applyBorder="1" applyAlignment="1">
      <alignment horizontal="right" vertical="center"/>
    </xf>
    <xf numFmtId="0" fontId="28" fillId="0" borderId="0" xfId="20" applyNumberFormat="1" applyFont="1" applyFill="1" applyAlignment="1"/>
    <xf numFmtId="173" fontId="28" fillId="0" borderId="0" xfId="20" applyFont="1" applyFill="1" applyAlignment="1">
      <alignment horizontal="left" vertical="top"/>
    </xf>
    <xf numFmtId="0" fontId="38" fillId="0" borderId="0" xfId="20" applyNumberFormat="1" applyFont="1" applyFill="1"/>
    <xf numFmtId="0" fontId="11" fillId="0" borderId="0" xfId="20" applyNumberFormat="1" applyFont="1" applyAlignment="1">
      <alignment vertical="top"/>
    </xf>
    <xf numFmtId="0" fontId="28" fillId="0" borderId="0" xfId="20" applyNumberFormat="1" applyFont="1" applyAlignment="1">
      <alignment vertical="top"/>
    </xf>
    <xf numFmtId="0" fontId="38" fillId="0" borderId="0" xfId="20" applyNumberFormat="1" applyFont="1" applyAlignment="1">
      <alignment vertical="top"/>
    </xf>
    <xf numFmtId="0" fontId="38" fillId="0" borderId="0" xfId="20" applyNumberFormat="1" applyFont="1" applyFill="1" applyAlignment="1">
      <alignment vertical="top"/>
    </xf>
    <xf numFmtId="0" fontId="28" fillId="0" borderId="0" xfId="20" applyNumberFormat="1" applyFont="1" applyFill="1" applyAlignment="1">
      <alignment vertical="top"/>
    </xf>
    <xf numFmtId="0" fontId="28" fillId="3" borderId="0" xfId="20" applyNumberFormat="1" applyFont="1" applyFill="1" applyAlignment="1">
      <alignment vertical="top"/>
    </xf>
    <xf numFmtId="3" fontId="27" fillId="0" borderId="0" xfId="19" applyNumberFormat="1" applyFont="1" applyFill="1" applyBorder="1" applyAlignment="1">
      <alignment horizontal="right" vertical="top" wrapText="1"/>
    </xf>
    <xf numFmtId="0" fontId="11" fillId="0" borderId="0" xfId="20" applyNumberFormat="1" applyFont="1"/>
    <xf numFmtId="0" fontId="28" fillId="0" borderId="0" xfId="20" applyNumberFormat="1" applyFont="1" applyAlignment="1">
      <alignment horizontal="center"/>
    </xf>
    <xf numFmtId="196" fontId="42" fillId="0" borderId="0" xfId="24" applyNumberFormat="1" applyFont="1" applyFill="1" applyBorder="1" applyAlignment="1">
      <alignment horizontal="right" vertical="top"/>
    </xf>
    <xf numFmtId="0" fontId="28" fillId="0" borderId="0" xfId="20" applyNumberFormat="1" applyFont="1"/>
    <xf numFmtId="196" fontId="28" fillId="0" borderId="0" xfId="20" applyNumberFormat="1" applyFont="1"/>
    <xf numFmtId="198" fontId="28" fillId="0" borderId="0" xfId="20" applyNumberFormat="1" applyFont="1"/>
    <xf numFmtId="0" fontId="28" fillId="0" borderId="0" xfId="20" applyNumberFormat="1" applyFont="1" applyFill="1" applyAlignment="1">
      <alignment horizontal="center"/>
    </xf>
    <xf numFmtId="0" fontId="28" fillId="3" borderId="0" xfId="20" applyNumberFormat="1" applyFont="1" applyFill="1"/>
    <xf numFmtId="196" fontId="27" fillId="0" borderId="0" xfId="24" applyNumberFormat="1" applyFont="1" applyFill="1" applyBorder="1" applyAlignment="1">
      <alignment horizontal="right" vertical="top"/>
    </xf>
    <xf numFmtId="195" fontId="27" fillId="0" borderId="0" xfId="24" applyNumberFormat="1" applyFont="1" applyFill="1" applyBorder="1" applyAlignment="1">
      <alignment horizontal="right" vertical="top"/>
    </xf>
    <xf numFmtId="199" fontId="27" fillId="0" borderId="0" xfId="24" applyNumberFormat="1" applyFont="1" applyFill="1" applyBorder="1" applyAlignment="1">
      <alignment horizontal="right" vertical="top"/>
    </xf>
    <xf numFmtId="173" fontId="19" fillId="0" borderId="0" xfId="20" applyFont="1" applyFill="1"/>
    <xf numFmtId="173" fontId="1" fillId="0" borderId="0" xfId="20" applyFill="1"/>
    <xf numFmtId="196" fontId="28" fillId="0" borderId="0" xfId="20" applyNumberFormat="1" applyFont="1" applyFill="1"/>
    <xf numFmtId="173" fontId="41" fillId="0" borderId="0" xfId="20" applyFont="1" applyFill="1"/>
    <xf numFmtId="173" fontId="1" fillId="0" borderId="0" xfId="20"/>
    <xf numFmtId="173" fontId="2" fillId="0" borderId="0" xfId="20" applyFont="1" applyFill="1"/>
    <xf numFmtId="3" fontId="27" fillId="0" borderId="0" xfId="24" applyNumberFormat="1" applyFont="1" applyFill="1" applyBorder="1" applyAlignment="1">
      <alignment horizontal="right" vertical="top"/>
    </xf>
    <xf numFmtId="196" fontId="27" fillId="3" borderId="0" xfId="24" applyNumberFormat="1" applyFont="1" applyFill="1" applyBorder="1" applyAlignment="1">
      <alignment horizontal="right" vertical="top"/>
    </xf>
    <xf numFmtId="195" fontId="27" fillId="3" borderId="0" xfId="24" applyNumberFormat="1" applyFont="1" applyFill="1" applyBorder="1" applyAlignment="1">
      <alignment horizontal="right" vertical="top"/>
    </xf>
    <xf numFmtId="0" fontId="41" fillId="0" borderId="0" xfId="20" applyNumberFormat="1" applyFont="1"/>
    <xf numFmtId="200" fontId="1" fillId="0" borderId="0" xfId="20" applyNumberFormat="1"/>
    <xf numFmtId="173" fontId="17" fillId="0" borderId="0" xfId="20" applyFont="1"/>
    <xf numFmtId="173" fontId="58" fillId="0" borderId="0" xfId="20" applyFont="1"/>
    <xf numFmtId="173" fontId="59" fillId="0" borderId="0" xfId="20" applyFont="1" applyFill="1"/>
    <xf numFmtId="173" fontId="60" fillId="0" borderId="0" xfId="20" applyFont="1" applyFill="1"/>
    <xf numFmtId="173" fontId="17" fillId="0" borderId="0" xfId="20" applyFont="1" applyFill="1"/>
    <xf numFmtId="3" fontId="7" fillId="0" borderId="0" xfId="24" applyNumberFormat="1" applyFont="1" applyFill="1" applyBorder="1" applyAlignment="1">
      <alignment vertical="top"/>
    </xf>
    <xf numFmtId="3" fontId="7" fillId="3" borderId="0" xfId="24" applyNumberFormat="1" applyFont="1" applyFill="1" applyBorder="1" applyAlignment="1">
      <alignment vertical="top"/>
    </xf>
    <xf numFmtId="2" fontId="17" fillId="0" borderId="0" xfId="20" applyNumberFormat="1" applyFont="1" applyFill="1"/>
    <xf numFmtId="2" fontId="17" fillId="0" borderId="0" xfId="20" applyNumberFormat="1" applyFont="1"/>
    <xf numFmtId="173" fontId="0" fillId="0" borderId="0" xfId="20" applyFont="1" applyFill="1"/>
    <xf numFmtId="173" fontId="0" fillId="3" borderId="0" xfId="20" applyFont="1" applyFill="1"/>
    <xf numFmtId="181" fontId="28" fillId="0" borderId="0" xfId="2" applyNumberFormat="1" applyFont="1" applyFill="1" applyBorder="1" applyAlignment="1">
      <alignment horizontal="left"/>
    </xf>
    <xf numFmtId="196" fontId="42" fillId="3" borderId="0" xfId="24" applyNumberFormat="1" applyFont="1" applyFill="1" applyBorder="1" applyAlignment="1">
      <alignment horizontal="right" vertical="top"/>
    </xf>
    <xf numFmtId="164" fontId="12" fillId="0" borderId="0" xfId="6" applyNumberFormat="1" applyFont="1" applyFill="1" applyBorder="1" applyAlignment="1">
      <alignment horizontal="right" vertical="center" wrapText="1"/>
    </xf>
    <xf numFmtId="3" fontId="11" fillId="0" borderId="4" xfId="0" applyNumberFormat="1" applyFont="1" applyFill="1" applyBorder="1" applyAlignment="1">
      <alignment wrapText="1"/>
    </xf>
    <xf numFmtId="3" fontId="11" fillId="0" borderId="4" xfId="0" applyNumberFormat="1" applyFont="1" applyFill="1" applyBorder="1" applyAlignment="1"/>
    <xf numFmtId="3" fontId="19" fillId="0" borderId="4" xfId="1" applyNumberFormat="1" applyFont="1" applyFill="1" applyBorder="1" applyAlignment="1">
      <alignment wrapText="1"/>
    </xf>
    <xf numFmtId="2" fontId="8" fillId="0" borderId="0" xfId="0" applyNumberFormat="1" applyFont="1" applyFill="1" applyAlignment="1">
      <alignment horizontal="left" vertical="top"/>
    </xf>
    <xf numFmtId="1" fontId="0" fillId="0" borderId="0" xfId="0" applyNumberFormat="1"/>
    <xf numFmtId="3" fontId="11" fillId="0" borderId="4" xfId="0" applyNumberFormat="1" applyFont="1" applyFill="1" applyBorder="1" applyAlignment="1">
      <alignment horizontal="right" wrapText="1"/>
    </xf>
    <xf numFmtId="3" fontId="19" fillId="0" borderId="4" xfId="5" applyNumberFormat="1" applyFont="1" applyFill="1" applyBorder="1"/>
    <xf numFmtId="3" fontId="11" fillId="0" borderId="4" xfId="5" applyNumberFormat="1" applyFont="1" applyFill="1" applyBorder="1"/>
    <xf numFmtId="49" fontId="8" fillId="2" borderId="0" xfId="8" applyNumberFormat="1" applyFont="1" applyFill="1" applyAlignment="1">
      <alignment horizontal="left"/>
    </xf>
    <xf numFmtId="0" fontId="84" fillId="0" borderId="0" xfId="0" applyFont="1"/>
    <xf numFmtId="49" fontId="83" fillId="3" borderId="0" xfId="0" applyNumberFormat="1" applyFont="1" applyFill="1" applyBorder="1" applyAlignment="1">
      <alignment vertical="top" wrapText="1"/>
    </xf>
    <xf numFmtId="0" fontId="85" fillId="3" borderId="0" xfId="0" applyNumberFormat="1" applyFont="1" applyFill="1" applyBorder="1" applyAlignment="1"/>
    <xf numFmtId="167" fontId="19" fillId="0" borderId="4" xfId="30" applyNumberFormat="1" applyFont="1" applyBorder="1" applyAlignment="1">
      <alignment horizontal="left" vertical="top" wrapText="1"/>
    </xf>
    <xf numFmtId="167" fontId="12" fillId="0" borderId="4" xfId="30" applyNumberFormat="1" applyFont="1" applyBorder="1" applyAlignment="1">
      <alignment horizontal="center" vertical="top" wrapText="1"/>
    </xf>
    <xf numFmtId="167" fontId="13" fillId="0" borderId="4" xfId="30" applyNumberFormat="1" applyFont="1" applyBorder="1" applyAlignment="1">
      <alignment horizontal="center" vertical="top" wrapText="1"/>
    </xf>
    <xf numFmtId="167" fontId="19" fillId="0" borderId="4" xfId="30" applyNumberFormat="1" applyFont="1" applyFill="1" applyBorder="1" applyAlignment="1">
      <alignment horizontal="center" vertical="top" wrapText="1"/>
    </xf>
    <xf numFmtId="167" fontId="19" fillId="0" borderId="4" xfId="30" applyNumberFormat="1" applyFont="1" applyFill="1" applyBorder="1" applyAlignment="1">
      <alignment horizontal="left" vertical="top" wrapText="1"/>
    </xf>
    <xf numFmtId="167" fontId="12" fillId="0" borderId="4" xfId="30" applyNumberFormat="1" applyFont="1" applyFill="1" applyBorder="1" applyAlignment="1">
      <alignment horizontal="center" vertical="top" wrapText="1"/>
    </xf>
    <xf numFmtId="167" fontId="12" fillId="0" borderId="4" xfId="30" applyNumberFormat="1" applyFont="1" applyFill="1" applyBorder="1" applyAlignment="1">
      <alignment horizontal="center" vertical="top"/>
    </xf>
    <xf numFmtId="167" fontId="13" fillId="0" borderId="4" xfId="30" applyNumberFormat="1" applyFont="1" applyFill="1" applyBorder="1" applyAlignment="1">
      <alignment horizontal="center" vertical="top"/>
    </xf>
    <xf numFmtId="0" fontId="12" fillId="0" borderId="0" xfId="0" applyFont="1" applyAlignment="1">
      <alignment horizontal="left" vertical="top"/>
    </xf>
    <xf numFmtId="0" fontId="9" fillId="0" borderId="0" xfId="0" applyFont="1" applyFill="1" applyAlignment="1">
      <alignment horizontal="left" vertical="top"/>
    </xf>
    <xf numFmtId="49" fontId="87" fillId="0" borderId="1" xfId="36" applyNumberFormat="1" applyFill="1" applyBorder="1" applyAlignment="1">
      <alignment horizontal="left"/>
    </xf>
    <xf numFmtId="0" fontId="19" fillId="0" borderId="4" xfId="0" applyFont="1" applyBorder="1" applyAlignment="1">
      <alignment horizontal="center" vertical="top" wrapText="1"/>
    </xf>
    <xf numFmtId="192" fontId="9" fillId="0" borderId="0" xfId="0" applyNumberFormat="1" applyFont="1" applyFill="1" applyAlignment="1">
      <alignment vertical="top"/>
    </xf>
    <xf numFmtId="192" fontId="9" fillId="0" borderId="0" xfId="0" applyNumberFormat="1" applyFont="1" applyFill="1" applyAlignment="1">
      <alignment horizontal="left" vertical="top"/>
    </xf>
    <xf numFmtId="3" fontId="19" fillId="0" borderId="4" xfId="0" applyNumberFormat="1" applyFont="1" applyFill="1" applyBorder="1" applyAlignment="1">
      <alignment horizontal="right" wrapText="1"/>
    </xf>
    <xf numFmtId="3" fontId="9" fillId="0" borderId="47" xfId="0" applyNumberFormat="1" applyFont="1" applyFill="1" applyBorder="1" applyAlignment="1">
      <alignment horizontal="right" vertical="top"/>
    </xf>
    <xf numFmtId="3" fontId="11" fillId="0" borderId="47" xfId="0" applyNumberFormat="1" applyFont="1" applyBorder="1" applyAlignment="1">
      <alignment horizontal="right"/>
    </xf>
    <xf numFmtId="3" fontId="12" fillId="0" borderId="47" xfId="0" applyNumberFormat="1" applyFont="1" applyBorder="1" applyAlignment="1">
      <alignment horizontal="right"/>
    </xf>
    <xf numFmtId="49" fontId="8" fillId="0" borderId="2" xfId="0" applyNumberFormat="1" applyFont="1" applyFill="1" applyBorder="1" applyAlignment="1">
      <alignment horizontal="center" vertical="top" wrapText="1"/>
    </xf>
    <xf numFmtId="203" fontId="19" fillId="0" borderId="4" xfId="1" applyNumberFormat="1" applyFont="1" applyFill="1" applyBorder="1" applyAlignment="1">
      <alignment vertical="top" wrapText="1"/>
    </xf>
    <xf numFmtId="167" fontId="19" fillId="0" borderId="4" xfId="1" applyNumberFormat="1" applyFont="1" applyFill="1" applyBorder="1" applyAlignment="1">
      <alignment vertical="top" wrapText="1"/>
    </xf>
    <xf numFmtId="203" fontId="19" fillId="0" borderId="8" xfId="1" applyNumberFormat="1" applyFont="1" applyFill="1" applyBorder="1" applyAlignment="1">
      <alignment vertical="top" wrapText="1"/>
    </xf>
    <xf numFmtId="43" fontId="11" fillId="0" borderId="50" xfId="1" applyFont="1" applyFill="1" applyBorder="1" applyAlignment="1">
      <alignment horizontal="right" vertical="top" wrapText="1"/>
    </xf>
    <xf numFmtId="1" fontId="9" fillId="0" borderId="47" xfId="0" applyNumberFormat="1" applyFont="1" applyFill="1" applyBorder="1" applyAlignment="1">
      <alignment horizontal="right"/>
    </xf>
    <xf numFmtId="17" fontId="10" fillId="4" borderId="47" xfId="8" applyNumberFormat="1" applyFont="1" applyFill="1" applyBorder="1" applyAlignment="1">
      <alignment horizontal="left" vertical="center"/>
    </xf>
    <xf numFmtId="3" fontId="10" fillId="4" borderId="47" xfId="8" applyNumberFormat="1" applyFont="1" applyFill="1" applyBorder="1" applyAlignment="1">
      <alignment horizontal="right" vertical="center"/>
    </xf>
    <xf numFmtId="0" fontId="10" fillId="4" borderId="47" xfId="8" applyNumberFormat="1" applyFont="1" applyFill="1" applyBorder="1" applyAlignment="1">
      <alignment horizontal="right" vertical="center"/>
    </xf>
    <xf numFmtId="3" fontId="10" fillId="0" borderId="47" xfId="8" applyNumberFormat="1" applyFont="1" applyFill="1" applyBorder="1" applyAlignment="1">
      <alignment horizontal="right" vertical="center"/>
    </xf>
    <xf numFmtId="1" fontId="28" fillId="0" borderId="47" xfId="0" applyNumberFormat="1" applyFont="1" applyFill="1" applyBorder="1" applyAlignment="1">
      <alignment horizontal="right"/>
    </xf>
    <xf numFmtId="1" fontId="27" fillId="0" borderId="47" xfId="0" applyNumberFormat="1" applyFont="1" applyFill="1" applyBorder="1" applyAlignment="1">
      <alignment horizontal="right"/>
    </xf>
    <xf numFmtId="1" fontId="27" fillId="3" borderId="47" xfId="0" applyNumberFormat="1" applyFont="1" applyFill="1" applyBorder="1" applyAlignment="1">
      <alignment horizontal="right"/>
    </xf>
    <xf numFmtId="3" fontId="42" fillId="0" borderId="47" xfId="19" applyNumberFormat="1" applyFont="1" applyFill="1" applyBorder="1" applyAlignment="1">
      <alignment horizontal="right" vertical="top" wrapText="1"/>
    </xf>
    <xf numFmtId="3" fontId="27" fillId="0" borderId="47" xfId="19" applyNumberFormat="1" applyFont="1" applyFill="1" applyBorder="1" applyAlignment="1">
      <alignment horizontal="right" vertical="top" wrapText="1"/>
    </xf>
    <xf numFmtId="168" fontId="27" fillId="0" borderId="47" xfId="20" applyNumberFormat="1" applyFont="1" applyFill="1" applyBorder="1" applyAlignment="1">
      <alignment horizontal="left" vertical="top" wrapText="1"/>
    </xf>
    <xf numFmtId="14" fontId="28" fillId="0" borderId="0" xfId="0" applyNumberFormat="1" applyFont="1" applyAlignment="1">
      <alignment vertical="top"/>
    </xf>
    <xf numFmtId="3" fontId="42" fillId="0" borderId="47" xfId="24" applyNumberFormat="1" applyFont="1" applyFill="1" applyBorder="1" applyAlignment="1">
      <alignment horizontal="right" vertical="top"/>
    </xf>
    <xf numFmtId="3" fontId="27" fillId="0" borderId="47" xfId="24" applyNumberFormat="1" applyFont="1" applyFill="1" applyBorder="1" applyAlignment="1">
      <alignment horizontal="right" vertical="top"/>
    </xf>
    <xf numFmtId="168" fontId="42" fillId="0" borderId="47" xfId="20" applyNumberFormat="1" applyFont="1" applyFill="1" applyBorder="1" applyAlignment="1">
      <alignment horizontal="left" vertical="top" wrapText="1"/>
    </xf>
    <xf numFmtId="3" fontId="42" fillId="3" borderId="47" xfId="24" applyNumberFormat="1" applyFont="1" applyFill="1" applyBorder="1" applyAlignment="1">
      <alignment horizontal="right" vertical="top"/>
    </xf>
    <xf numFmtId="168" fontId="27" fillId="0" borderId="0" xfId="0" applyNumberFormat="1" applyFont="1" applyFill="1" applyBorder="1" applyAlignment="1">
      <alignment horizontal="left"/>
    </xf>
    <xf numFmtId="3" fontId="42" fillId="0" borderId="47" xfId="30" applyNumberFormat="1" applyFont="1" applyFill="1" applyBorder="1" applyAlignment="1">
      <alignment horizontal="right" vertical="top"/>
    </xf>
    <xf numFmtId="3" fontId="27" fillId="0" borderId="47" xfId="30" applyNumberFormat="1" applyFont="1" applyFill="1" applyBorder="1" applyAlignment="1">
      <alignment horizontal="right" vertical="top"/>
    </xf>
    <xf numFmtId="3" fontId="52" fillId="3" borderId="47" xfId="7" applyNumberFormat="1" applyFont="1" applyFill="1" applyBorder="1" applyAlignment="1">
      <alignment horizontal="right"/>
    </xf>
    <xf numFmtId="3" fontId="52" fillId="3" borderId="47" xfId="24" applyNumberFormat="1" applyFont="1" applyFill="1" applyBorder="1" applyAlignment="1">
      <alignment horizontal="right"/>
    </xf>
    <xf numFmtId="0" fontId="43" fillId="0" borderId="47" xfId="0" applyNumberFormat="1" applyFont="1" applyFill="1" applyBorder="1" applyAlignment="1"/>
    <xf numFmtId="1" fontId="43" fillId="0" borderId="47" xfId="0" applyNumberFormat="1" applyFont="1" applyFill="1" applyBorder="1" applyAlignment="1"/>
    <xf numFmtId="14" fontId="11" fillId="0" borderId="0" xfId="0" applyNumberFormat="1" applyFont="1" applyFill="1"/>
    <xf numFmtId="3" fontId="38" fillId="0" borderId="23" xfId="0" applyNumberFormat="1" applyFont="1" applyBorder="1" applyAlignment="1"/>
    <xf numFmtId="3" fontId="38" fillId="0" borderId="23" xfId="0" applyNumberFormat="1" applyFont="1" applyBorder="1" applyAlignment="1">
      <alignment horizontal="right"/>
    </xf>
    <xf numFmtId="3" fontId="42" fillId="0" borderId="47" xfId="24" applyNumberFormat="1" applyFont="1" applyFill="1" applyBorder="1" applyAlignment="1">
      <alignment vertical="top"/>
    </xf>
    <xf numFmtId="3" fontId="27" fillId="0" borderId="47" xfId="24" applyNumberFormat="1" applyFont="1" applyFill="1" applyBorder="1" applyAlignment="1">
      <alignment vertical="top"/>
    </xf>
    <xf numFmtId="3" fontId="28" fillId="0" borderId="47" xfId="30" applyNumberFormat="1" applyFont="1" applyFill="1" applyBorder="1" applyAlignment="1"/>
    <xf numFmtId="14" fontId="28" fillId="0" borderId="0" xfId="0" applyNumberFormat="1" applyFont="1"/>
    <xf numFmtId="3" fontId="57" fillId="3" borderId="47" xfId="24" applyNumberFormat="1" applyFont="1" applyFill="1" applyBorder="1" applyAlignment="1">
      <alignment horizontal="right" vertical="top"/>
    </xf>
    <xf numFmtId="3" fontId="57" fillId="0" borderId="47" xfId="24" applyNumberFormat="1" applyFont="1" applyFill="1" applyBorder="1" applyAlignment="1">
      <alignment horizontal="right" vertical="top"/>
    </xf>
    <xf numFmtId="3" fontId="7" fillId="0" borderId="47" xfId="24" applyNumberFormat="1" applyFont="1" applyFill="1" applyBorder="1" applyAlignment="1">
      <alignment horizontal="right" vertical="top"/>
    </xf>
    <xf numFmtId="17" fontId="9" fillId="2" borderId="47" xfId="21" applyNumberFormat="1" applyFont="1" applyFill="1" applyBorder="1" applyAlignment="1">
      <alignment horizontal="left"/>
    </xf>
    <xf numFmtId="3" fontId="57" fillId="0" borderId="47" xfId="24" applyNumberFormat="1" applyFont="1" applyFill="1" applyBorder="1" applyAlignment="1">
      <alignment vertical="top"/>
    </xf>
    <xf numFmtId="3" fontId="7" fillId="0" borderId="47" xfId="24" applyNumberFormat="1" applyFont="1" applyFill="1" applyBorder="1" applyAlignment="1">
      <alignment vertical="top"/>
    </xf>
    <xf numFmtId="17" fontId="14" fillId="0" borderId="0" xfId="0" applyNumberFormat="1" applyFont="1" applyFill="1" applyBorder="1" applyAlignment="1">
      <alignment horizontal="left" vertical="center"/>
    </xf>
    <xf numFmtId="167" fontId="16" fillId="0" borderId="47" xfId="27" applyNumberFormat="1" applyFont="1" applyFill="1" applyBorder="1"/>
    <xf numFmtId="167" fontId="16" fillId="0" borderId="47" xfId="27" applyNumberFormat="1" applyFont="1" applyFill="1" applyBorder="1" applyAlignment="1">
      <alignment horizontal="right"/>
    </xf>
    <xf numFmtId="167" fontId="46" fillId="0" borderId="47" xfId="27" applyNumberFormat="1" applyFont="1" applyFill="1" applyBorder="1"/>
    <xf numFmtId="1" fontId="46" fillId="0" borderId="47" xfId="27" quotePrefix="1" applyNumberFormat="1" applyFont="1" applyFill="1" applyBorder="1" applyAlignment="1">
      <alignment horizontal="right"/>
    </xf>
    <xf numFmtId="167" fontId="46" fillId="0" borderId="47" xfId="27" applyNumberFormat="1" applyFont="1" applyFill="1" applyBorder="1" applyAlignment="1">
      <alignment horizontal="right"/>
    </xf>
    <xf numFmtId="1" fontId="16" fillId="0" borderId="47" xfId="27" applyNumberFormat="1" applyFont="1" applyFill="1" applyBorder="1"/>
    <xf numFmtId="1" fontId="16" fillId="0" borderId="47" xfId="27" quotePrefix="1" applyNumberFormat="1" applyFont="1" applyFill="1" applyBorder="1" applyAlignment="1">
      <alignment horizontal="right"/>
    </xf>
    <xf numFmtId="1" fontId="16" fillId="0" borderId="47" xfId="27" applyNumberFormat="1" applyFont="1" applyFill="1" applyBorder="1" applyAlignment="1">
      <alignment horizontal="right"/>
    </xf>
    <xf numFmtId="1" fontId="46" fillId="0" borderId="47" xfId="27" applyNumberFormat="1" applyFont="1" applyFill="1" applyBorder="1" applyAlignment="1">
      <alignment horizontal="right"/>
    </xf>
    <xf numFmtId="0" fontId="63" fillId="0" borderId="0" xfId="0" applyFont="1"/>
    <xf numFmtId="17" fontId="42" fillId="10" borderId="47" xfId="28" applyNumberFormat="1" applyFont="1" applyFill="1" applyBorder="1" applyAlignment="1">
      <alignment horizontal="center" vertical="center" wrapText="1"/>
    </xf>
    <xf numFmtId="201" fontId="53" fillId="3" borderId="47" xfId="20" applyNumberFormat="1" applyFont="1" applyFill="1" applyBorder="1" applyAlignment="1">
      <alignment horizontal="left" vertical="top"/>
    </xf>
    <xf numFmtId="201" fontId="65" fillId="3" borderId="47" xfId="0" quotePrefix="1" applyNumberFormat="1" applyFont="1" applyFill="1" applyBorder="1" applyAlignment="1">
      <alignment horizontal="center" vertical="top"/>
    </xf>
    <xf numFmtId="167" fontId="66" fillId="3" borderId="47" xfId="7" applyNumberFormat="1" applyFont="1" applyFill="1" applyBorder="1" applyAlignment="1">
      <alignment horizontal="right" vertical="top"/>
    </xf>
    <xf numFmtId="3" fontId="53" fillId="3" borderId="47" xfId="7" applyNumberFormat="1" applyFont="1" applyFill="1" applyBorder="1" applyAlignment="1">
      <alignment horizontal="right" vertical="top"/>
    </xf>
    <xf numFmtId="197" fontId="66" fillId="3" borderId="47" xfId="0" applyNumberFormat="1" applyFont="1" applyFill="1" applyBorder="1" applyAlignment="1">
      <alignment horizontal="left" vertical="top"/>
    </xf>
    <xf numFmtId="2" fontId="63" fillId="0" borderId="0" xfId="0" applyNumberFormat="1" applyFont="1"/>
    <xf numFmtId="3" fontId="65" fillId="10" borderId="47" xfId="7" applyNumberFormat="1" applyFont="1" applyFill="1" applyBorder="1" applyAlignment="1">
      <alignment horizontal="left" vertical="top" wrapText="1"/>
    </xf>
    <xf numFmtId="3" fontId="67" fillId="10" borderId="47" xfId="7" applyNumberFormat="1" applyFont="1" applyFill="1" applyBorder="1" applyAlignment="1">
      <alignment horizontal="right" vertical="top"/>
    </xf>
    <xf numFmtId="167" fontId="67" fillId="10" borderId="47" xfId="7" applyNumberFormat="1" applyFont="1" applyFill="1" applyBorder="1" applyAlignment="1">
      <alignment horizontal="right" vertical="top"/>
    </xf>
    <xf numFmtId="3" fontId="65" fillId="10" borderId="47" xfId="7" applyNumberFormat="1" applyFont="1" applyFill="1" applyBorder="1" applyAlignment="1">
      <alignment horizontal="left" vertical="top"/>
    </xf>
    <xf numFmtId="197" fontId="67" fillId="10" borderId="47" xfId="7" applyNumberFormat="1" applyFont="1" applyFill="1" applyBorder="1" applyAlignment="1">
      <alignment horizontal="left" vertical="top"/>
    </xf>
    <xf numFmtId="3" fontId="65" fillId="3" borderId="47" xfId="7" quotePrefix="1" applyNumberFormat="1" applyFont="1" applyFill="1" applyBorder="1" applyAlignment="1">
      <alignment horizontal="center" vertical="top"/>
    </xf>
    <xf numFmtId="201" fontId="53" fillId="0" borderId="47" xfId="0" applyNumberFormat="1" applyFont="1" applyFill="1" applyBorder="1" applyAlignment="1">
      <alignment horizontal="left" vertical="top"/>
    </xf>
    <xf numFmtId="1" fontId="66" fillId="3" borderId="47" xfId="7" applyNumberFormat="1" applyFont="1" applyFill="1" applyBorder="1" applyAlignment="1">
      <alignment horizontal="right" vertical="top"/>
    </xf>
    <xf numFmtId="3" fontId="65" fillId="10" borderId="47" xfId="7" applyNumberFormat="1" applyFont="1" applyFill="1" applyBorder="1" applyAlignment="1">
      <alignment horizontal="center" vertical="top"/>
    </xf>
    <xf numFmtId="3" fontId="65" fillId="10" borderId="47" xfId="7" applyNumberFormat="1" applyFont="1" applyFill="1" applyBorder="1" applyAlignment="1">
      <alignment horizontal="right" vertical="top"/>
    </xf>
    <xf numFmtId="2" fontId="63" fillId="6" borderId="0" xfId="0" applyNumberFormat="1" applyFont="1" applyFill="1"/>
    <xf numFmtId="1" fontId="66" fillId="0" borderId="47" xfId="7" applyNumberFormat="1" applyFont="1" applyFill="1" applyBorder="1" applyAlignment="1">
      <alignment horizontal="right" vertical="top"/>
    </xf>
    <xf numFmtId="197" fontId="66" fillId="3" borderId="47" xfId="0" applyNumberFormat="1" applyFont="1" applyFill="1" applyBorder="1" applyAlignment="1">
      <alignment horizontal="right" vertical="top"/>
    </xf>
    <xf numFmtId="201" fontId="53" fillId="0" borderId="47" xfId="20" applyNumberFormat="1" applyFont="1" applyFill="1" applyBorder="1" applyAlignment="1">
      <alignment horizontal="left" vertical="top"/>
    </xf>
    <xf numFmtId="201" fontId="65" fillId="0" borderId="47" xfId="20" quotePrefix="1" applyNumberFormat="1" applyFont="1" applyFill="1" applyBorder="1" applyAlignment="1">
      <alignment horizontal="center" vertical="top" wrapText="1"/>
    </xf>
    <xf numFmtId="3" fontId="53" fillId="0" borderId="47" xfId="7" applyNumberFormat="1" applyFont="1" applyFill="1" applyBorder="1" applyAlignment="1">
      <alignment horizontal="right" vertical="top"/>
    </xf>
    <xf numFmtId="1" fontId="68" fillId="3" borderId="47" xfId="7" applyNumberFormat="1" applyFont="1" applyFill="1" applyBorder="1" applyAlignment="1">
      <alignment horizontal="right" vertical="center"/>
    </xf>
    <xf numFmtId="201" fontId="53" fillId="3" borderId="47" xfId="20" applyNumberFormat="1" applyFont="1" applyFill="1" applyBorder="1" applyAlignment="1">
      <alignment horizontal="left" vertical="top" wrapText="1"/>
    </xf>
    <xf numFmtId="3" fontId="65" fillId="0" borderId="47" xfId="7" quotePrefix="1" applyNumberFormat="1" applyFont="1" applyFill="1" applyBorder="1" applyAlignment="1">
      <alignment horizontal="center" vertical="top"/>
    </xf>
    <xf numFmtId="197" fontId="65" fillId="3" borderId="47" xfId="0" quotePrefix="1" applyNumberFormat="1" applyFont="1" applyFill="1" applyBorder="1" applyAlignment="1">
      <alignment horizontal="left" vertical="top"/>
    </xf>
    <xf numFmtId="167" fontId="66" fillId="0" borderId="47" xfId="7" applyNumberFormat="1" applyFont="1" applyFill="1" applyBorder="1" applyAlignment="1">
      <alignment horizontal="right" vertical="top"/>
    </xf>
    <xf numFmtId="197" fontId="27" fillId="10" borderId="47" xfId="20" applyNumberFormat="1" applyFont="1" applyFill="1" applyBorder="1" applyAlignment="1">
      <alignment horizontal="center" vertical="center" wrapText="1"/>
    </xf>
    <xf numFmtId="197" fontId="42" fillId="10" borderId="47" xfId="20" applyNumberFormat="1" applyFont="1" applyFill="1" applyBorder="1" applyAlignment="1">
      <alignment horizontal="center" vertical="center" wrapText="1"/>
    </xf>
    <xf numFmtId="197" fontId="69" fillId="10" borderId="47" xfId="20" applyNumberFormat="1" applyFont="1" applyFill="1" applyBorder="1" applyAlignment="1">
      <alignment horizontal="center" vertical="center" wrapText="1"/>
    </xf>
    <xf numFmtId="167" fontId="70" fillId="10" borderId="47" xfId="7" applyNumberFormat="1" applyFont="1" applyFill="1" applyBorder="1" applyAlignment="1">
      <alignment horizontal="right" vertical="top"/>
    </xf>
    <xf numFmtId="3" fontId="71" fillId="10" borderId="47" xfId="7" applyNumberFormat="1" applyFont="1" applyFill="1" applyBorder="1" applyAlignment="1">
      <alignment horizontal="right" vertical="top"/>
    </xf>
    <xf numFmtId="197" fontId="72" fillId="10" borderId="47" xfId="0" applyNumberFormat="1" applyFont="1" applyFill="1" applyBorder="1" applyAlignment="1">
      <alignment horizontal="center" vertical="center" wrapText="1"/>
    </xf>
    <xf numFmtId="167" fontId="32" fillId="0" borderId="47" xfId="7" applyNumberFormat="1" applyFont="1" applyFill="1" applyBorder="1" applyAlignment="1">
      <alignment horizontal="right" vertical="top"/>
    </xf>
    <xf numFmtId="167" fontId="32" fillId="3" borderId="47" xfId="7" applyNumberFormat="1" applyFont="1" applyFill="1" applyBorder="1" applyAlignment="1">
      <alignment horizontal="right" vertical="top"/>
    </xf>
    <xf numFmtId="197" fontId="53" fillId="0" borderId="47" xfId="0" applyNumberFormat="1" applyFont="1" applyFill="1" applyBorder="1" applyAlignment="1">
      <alignment horizontal="right" vertical="top"/>
    </xf>
    <xf numFmtId="201" fontId="27" fillId="0" borderId="47" xfId="20" applyNumberFormat="1" applyFont="1" applyFill="1" applyBorder="1" applyAlignment="1">
      <alignment horizontal="left" vertical="top" wrapText="1"/>
    </xf>
    <xf numFmtId="201" fontId="65" fillId="10" borderId="47" xfId="7" applyNumberFormat="1" applyFont="1" applyFill="1" applyBorder="1" applyAlignment="1">
      <alignment horizontal="left" vertical="top"/>
    </xf>
    <xf numFmtId="0" fontId="63" fillId="0" borderId="0" xfId="0" applyFont="1" applyFill="1"/>
    <xf numFmtId="197" fontId="69" fillId="10" borderId="47" xfId="0" applyNumberFormat="1" applyFont="1" applyFill="1" applyBorder="1" applyAlignment="1">
      <alignment horizontal="center" vertical="center" wrapText="1"/>
    </xf>
    <xf numFmtId="201" fontId="42" fillId="10" borderId="47" xfId="0" applyNumberFormat="1" applyFont="1" applyFill="1" applyBorder="1" applyAlignment="1">
      <alignment horizontal="center" vertical="center" wrapText="1"/>
    </xf>
    <xf numFmtId="0" fontId="28" fillId="0" borderId="0" xfId="0" applyFont="1" applyFill="1" applyBorder="1"/>
    <xf numFmtId="0" fontId="42" fillId="0" borderId="0" xfId="0" applyFont="1" applyFill="1" applyBorder="1" applyAlignment="1">
      <alignment horizontal="center" vertical="top" wrapText="1"/>
    </xf>
    <xf numFmtId="0" fontId="73" fillId="0" borderId="0" xfId="0" applyFont="1" applyFill="1" applyBorder="1" applyAlignment="1">
      <alignment horizontal="center" vertical="top" wrapText="1"/>
    </xf>
    <xf numFmtId="0" fontId="63" fillId="0" borderId="0" xfId="0" applyFont="1" applyBorder="1"/>
    <xf numFmtId="0" fontId="38" fillId="0" borderId="0" xfId="0" applyFont="1" applyFill="1" applyBorder="1" applyAlignment="1">
      <alignment horizontal="left"/>
    </xf>
    <xf numFmtId="0" fontId="28" fillId="0" borderId="0" xfId="0" applyFont="1" applyFill="1" applyBorder="1" applyAlignment="1">
      <alignment horizontal="left"/>
    </xf>
    <xf numFmtId="0" fontId="74" fillId="0" borderId="0" xfId="0" applyFont="1" applyFill="1" applyBorder="1" applyAlignment="1">
      <alignment horizontal="center"/>
    </xf>
    <xf numFmtId="0" fontId="41" fillId="0" borderId="0" xfId="0" applyFont="1" applyBorder="1"/>
    <xf numFmtId="0" fontId="75" fillId="0" borderId="0" xfId="0" applyFont="1" applyBorder="1" applyAlignment="1">
      <alignment horizontal="center"/>
    </xf>
    <xf numFmtId="0" fontId="75" fillId="0" borderId="0" xfId="0" applyFont="1" applyAlignment="1">
      <alignment horizontal="center"/>
    </xf>
    <xf numFmtId="0" fontId="63" fillId="3" borderId="0" xfId="0" applyFont="1" applyFill="1"/>
    <xf numFmtId="0" fontId="76" fillId="0" borderId="0" xfId="0" applyFont="1" applyFill="1"/>
    <xf numFmtId="0" fontId="43" fillId="0" borderId="0" xfId="0" applyFont="1" applyFill="1" applyAlignment="1">
      <alignment vertical="center"/>
    </xf>
    <xf numFmtId="17" fontId="77" fillId="10" borderId="47" xfId="28" applyNumberFormat="1" applyFont="1" applyFill="1" applyBorder="1" applyAlignment="1">
      <alignment horizontal="center" vertical="center" wrapText="1"/>
    </xf>
    <xf numFmtId="201" fontId="79" fillId="3" borderId="47" xfId="0" applyNumberFormat="1" applyFont="1" applyFill="1" applyBorder="1" applyAlignment="1">
      <alignment vertical="center"/>
    </xf>
    <xf numFmtId="3" fontId="79" fillId="3" borderId="47" xfId="7" applyNumberFormat="1" applyFont="1" applyFill="1" applyBorder="1" applyAlignment="1">
      <alignment vertical="center"/>
    </xf>
    <xf numFmtId="3" fontId="79" fillId="3" borderId="47" xfId="7" quotePrefix="1" applyNumberFormat="1" applyFont="1" applyFill="1" applyBorder="1" applyAlignment="1">
      <alignment horizontal="center" vertical="center"/>
    </xf>
    <xf numFmtId="3" fontId="79" fillId="3" borderId="47" xfId="7" applyNumberFormat="1" applyFont="1" applyFill="1" applyBorder="1" applyAlignment="1">
      <alignment horizontal="right" vertical="center"/>
    </xf>
    <xf numFmtId="3" fontId="79" fillId="0" borderId="47" xfId="7" applyNumberFormat="1" applyFont="1" applyFill="1" applyBorder="1" applyAlignment="1">
      <alignment horizontal="right" vertical="center"/>
    </xf>
    <xf numFmtId="3" fontId="79" fillId="3" borderId="47" xfId="0" applyNumberFormat="1" applyFont="1" applyFill="1" applyBorder="1" applyAlignment="1">
      <alignment horizontal="right" vertical="center"/>
    </xf>
    <xf numFmtId="3" fontId="68" fillId="3" borderId="47" xfId="7" applyNumberFormat="1" applyFont="1" applyFill="1" applyBorder="1" applyAlignment="1">
      <alignment vertical="center"/>
    </xf>
    <xf numFmtId="3" fontId="68" fillId="3" borderId="47" xfId="7" quotePrefix="1" applyNumberFormat="1" applyFont="1" applyFill="1" applyBorder="1" applyAlignment="1">
      <alignment horizontal="center" vertical="center"/>
    </xf>
    <xf numFmtId="201" fontId="79" fillId="0" borderId="47" xfId="0" applyNumberFormat="1" applyFont="1" applyFill="1" applyBorder="1" applyAlignment="1">
      <alignment vertical="center"/>
    </xf>
    <xf numFmtId="3" fontId="79" fillId="0" borderId="47" xfId="0" applyNumberFormat="1" applyFont="1" applyFill="1" applyBorder="1" applyAlignment="1">
      <alignment horizontal="right" vertical="top"/>
    </xf>
    <xf numFmtId="179" fontId="43" fillId="0" borderId="0" xfId="0" applyNumberFormat="1" applyFont="1" applyFill="1" applyAlignment="1">
      <alignment vertical="center"/>
    </xf>
    <xf numFmtId="3" fontId="80" fillId="10" borderId="47" xfId="7" applyNumberFormat="1" applyFont="1" applyFill="1" applyBorder="1" applyAlignment="1">
      <alignment vertical="center"/>
    </xf>
    <xf numFmtId="3" fontId="80" fillId="10" borderId="47" xfId="7" applyNumberFormat="1" applyFont="1" applyFill="1" applyBorder="1" applyAlignment="1">
      <alignment horizontal="right" vertical="center"/>
    </xf>
    <xf numFmtId="186" fontId="80" fillId="10" borderId="47" xfId="7" applyNumberFormat="1" applyFont="1" applyFill="1" applyBorder="1" applyAlignment="1">
      <alignment horizontal="right" vertical="center"/>
    </xf>
    <xf numFmtId="0" fontId="81" fillId="0" borderId="0" xfId="0" applyFont="1" applyFill="1" applyAlignment="1">
      <alignment vertical="center"/>
    </xf>
    <xf numFmtId="186" fontId="79" fillId="3" borderId="47" xfId="7" applyNumberFormat="1" applyFont="1" applyFill="1" applyBorder="1" applyAlignment="1">
      <alignment horizontal="right" vertical="center"/>
    </xf>
    <xf numFmtId="4" fontId="80" fillId="10" borderId="47" xfId="7" applyNumberFormat="1" applyFont="1" applyFill="1" applyBorder="1" applyAlignment="1">
      <alignment horizontal="right" vertical="center"/>
    </xf>
    <xf numFmtId="3" fontId="79" fillId="0" borderId="47" xfId="7" applyNumberFormat="1" applyFont="1" applyFill="1" applyBorder="1" applyAlignment="1">
      <alignment vertical="center"/>
    </xf>
    <xf numFmtId="3" fontId="79" fillId="3" borderId="47" xfId="29" quotePrefix="1" applyNumberFormat="1" applyFont="1" applyFill="1" applyBorder="1" applyAlignment="1">
      <alignment horizontal="center" vertical="center"/>
    </xf>
    <xf numFmtId="186" fontId="80" fillId="10" borderId="47" xfId="7" applyNumberFormat="1" applyFont="1" applyFill="1" applyBorder="1" applyAlignment="1">
      <alignment horizontal="center" vertical="center"/>
    </xf>
    <xf numFmtId="3" fontId="80" fillId="10" borderId="47" xfId="7" applyNumberFormat="1" applyFont="1" applyFill="1" applyBorder="1" applyAlignment="1">
      <alignment horizontal="center" vertical="center" wrapText="1"/>
    </xf>
    <xf numFmtId="186" fontId="79" fillId="0" borderId="47" xfId="7" applyNumberFormat="1" applyFont="1" applyFill="1" applyBorder="1" applyAlignment="1">
      <alignment horizontal="right" vertical="center"/>
    </xf>
    <xf numFmtId="3" fontId="80" fillId="10" borderId="47" xfId="7" applyNumberFormat="1" applyFont="1" applyFill="1" applyBorder="1" applyAlignment="1">
      <alignment horizontal="center" vertical="center"/>
    </xf>
    <xf numFmtId="0" fontId="43" fillId="0" borderId="0" xfId="0" applyFont="1" applyFill="1" applyBorder="1" applyAlignment="1">
      <alignment vertical="center"/>
    </xf>
    <xf numFmtId="201" fontId="53" fillId="3" borderId="47" xfId="0" applyNumberFormat="1" applyFont="1" applyFill="1" applyBorder="1" applyAlignment="1">
      <alignment horizontal="left" vertical="top"/>
    </xf>
    <xf numFmtId="3" fontId="53" fillId="3" borderId="47" xfId="0" applyNumberFormat="1" applyFont="1" applyFill="1" applyBorder="1" applyAlignment="1">
      <alignment horizontal="right" vertical="top"/>
    </xf>
    <xf numFmtId="0" fontId="63" fillId="0" borderId="0" xfId="0" applyNumberFormat="1" applyFont="1" applyFill="1"/>
    <xf numFmtId="0" fontId="63" fillId="10" borderId="0" xfId="0" applyFont="1" applyFill="1"/>
    <xf numFmtId="201" fontId="65" fillId="10" borderId="47" xfId="0" applyNumberFormat="1" applyFont="1" applyFill="1" applyBorder="1" applyAlignment="1">
      <alignment horizontal="left" vertical="top"/>
    </xf>
    <xf numFmtId="3" fontId="65" fillId="10" borderId="47" xfId="0" applyNumberFormat="1" applyFont="1" applyFill="1" applyBorder="1" applyAlignment="1">
      <alignment horizontal="right" vertical="top"/>
    </xf>
    <xf numFmtId="3" fontId="53" fillId="3" borderId="47" xfId="30" applyNumberFormat="1" applyFont="1" applyFill="1" applyBorder="1" applyAlignment="1">
      <alignment horizontal="left" vertical="top"/>
    </xf>
    <xf numFmtId="201" fontId="53" fillId="0" borderId="47" xfId="20" applyNumberFormat="1" applyFont="1" applyFill="1" applyBorder="1" applyAlignment="1">
      <alignment horizontal="left" vertical="top" wrapText="1"/>
    </xf>
    <xf numFmtId="173" fontId="53" fillId="10" borderId="47" xfId="20" applyFont="1" applyFill="1" applyBorder="1" applyAlignment="1">
      <alignment horizontal="left" vertical="top" wrapText="1"/>
    </xf>
    <xf numFmtId="201" fontId="53" fillId="10" borderId="47" xfId="0" applyNumberFormat="1" applyFont="1" applyFill="1" applyBorder="1" applyAlignment="1">
      <alignment horizontal="left" vertical="top"/>
    </xf>
    <xf numFmtId="3" fontId="53" fillId="10" borderId="47" xfId="0" applyNumberFormat="1" applyFont="1" applyFill="1" applyBorder="1" applyAlignment="1">
      <alignment horizontal="right" vertical="top"/>
    </xf>
    <xf numFmtId="3" fontId="53" fillId="3" borderId="47" xfId="30" applyNumberFormat="1" applyFont="1" applyFill="1" applyBorder="1" applyAlignment="1">
      <alignment horizontal="right" vertical="top"/>
    </xf>
    <xf numFmtId="179" fontId="63" fillId="0" borderId="0" xfId="0" applyNumberFormat="1" applyFont="1" applyFill="1"/>
    <xf numFmtId="173" fontId="53" fillId="10" borderId="47" xfId="20" applyFont="1" applyFill="1" applyBorder="1" applyAlignment="1">
      <alignment horizontal="left" vertical="top"/>
    </xf>
    <xf numFmtId="201" fontId="53" fillId="3" borderId="47" xfId="0" applyNumberFormat="1" applyFont="1" applyFill="1" applyBorder="1" applyAlignment="1">
      <alignment horizontal="left" vertical="top" wrapText="1"/>
    </xf>
    <xf numFmtId="4" fontId="53" fillId="3" borderId="47" xfId="0" applyNumberFormat="1" applyFont="1" applyFill="1" applyBorder="1" applyAlignment="1">
      <alignment horizontal="right" vertical="top"/>
    </xf>
    <xf numFmtId="0" fontId="53" fillId="10" borderId="47" xfId="0" applyFont="1" applyFill="1" applyBorder="1" applyAlignment="1">
      <alignment horizontal="left" vertical="top"/>
    </xf>
    <xf numFmtId="173" fontId="53" fillId="3" borderId="47" xfId="20" applyFont="1" applyFill="1" applyBorder="1" applyAlignment="1">
      <alignment horizontal="center" vertical="center"/>
    </xf>
    <xf numFmtId="0" fontId="28" fillId="0" borderId="0" xfId="0" applyFont="1" applyFill="1" applyBorder="1" applyAlignment="1"/>
    <xf numFmtId="0" fontId="63" fillId="0" borderId="0" xfId="0" applyFont="1" applyFill="1" applyAlignment="1">
      <alignment horizontal="left"/>
    </xf>
    <xf numFmtId="201" fontId="53" fillId="3" borderId="0" xfId="0" applyNumberFormat="1" applyFont="1" applyFill="1" applyBorder="1" applyAlignment="1">
      <alignment horizontal="right" vertical="top"/>
    </xf>
    <xf numFmtId="0" fontId="38" fillId="3" borderId="0" xfId="0" applyFont="1" applyFill="1" applyAlignment="1">
      <alignment horizontal="left"/>
    </xf>
    <xf numFmtId="0" fontId="28" fillId="3" borderId="0" xfId="0" applyNumberFormat="1" applyFont="1" applyFill="1" applyAlignment="1">
      <alignment horizontal="left" vertical="top"/>
    </xf>
    <xf numFmtId="0" fontId="63" fillId="0" borderId="0" xfId="0" applyFont="1" applyFill="1" applyAlignment="1">
      <alignment horizontal="right"/>
    </xf>
    <xf numFmtId="0" fontId="28" fillId="3" borderId="0" xfId="0" applyNumberFormat="1" applyFont="1" applyFill="1" applyAlignment="1">
      <alignment horizontal="left" vertical="top" wrapText="1"/>
    </xf>
    <xf numFmtId="0" fontId="63" fillId="0" borderId="0" xfId="0" applyFont="1" applyFill="1" applyAlignment="1">
      <alignment wrapText="1"/>
    </xf>
    <xf numFmtId="0" fontId="63" fillId="6" borderId="0" xfId="0" applyFont="1" applyFill="1"/>
    <xf numFmtId="49" fontId="8" fillId="2" borderId="52" xfId="8" applyNumberFormat="1" applyFont="1" applyFill="1" applyBorder="1" applyAlignment="1">
      <alignment horizontal="center"/>
    </xf>
    <xf numFmtId="164" fontId="9" fillId="2" borderId="52" xfId="8" applyNumberFormat="1" applyFont="1" applyFill="1" applyBorder="1" applyAlignment="1">
      <alignment horizontal="right"/>
    </xf>
    <xf numFmtId="164" fontId="9" fillId="0" borderId="52" xfId="8" applyNumberFormat="1" applyFont="1" applyFill="1" applyBorder="1" applyAlignment="1">
      <alignment horizontal="right"/>
    </xf>
    <xf numFmtId="49" fontId="8" fillId="2" borderId="52" xfId="8" applyNumberFormat="1" applyFont="1" applyFill="1" applyBorder="1" applyAlignment="1">
      <alignment horizontal="center" vertical="center" wrapText="1"/>
    </xf>
    <xf numFmtId="49" fontId="8" fillId="2" borderId="52" xfId="8" applyNumberFormat="1" applyFont="1" applyFill="1" applyBorder="1" applyAlignment="1">
      <alignment horizontal="left"/>
    </xf>
    <xf numFmtId="164" fontId="8" fillId="2" borderId="52" xfId="8" applyNumberFormat="1" applyFont="1" applyFill="1" applyBorder="1" applyAlignment="1">
      <alignment horizontal="right"/>
    </xf>
    <xf numFmtId="0" fontId="8" fillId="2" borderId="52" xfId="8" applyFont="1" applyFill="1" applyBorder="1" applyAlignment="1">
      <alignment horizontal="right"/>
    </xf>
    <xf numFmtId="170" fontId="8" fillId="2" borderId="52" xfId="8" applyNumberFormat="1" applyFont="1" applyFill="1" applyBorder="1" applyAlignment="1">
      <alignment horizontal="right"/>
    </xf>
    <xf numFmtId="172" fontId="8" fillId="2" borderId="52" xfId="8" applyNumberFormat="1" applyFont="1" applyFill="1" applyBorder="1" applyAlignment="1">
      <alignment horizontal="right"/>
    </xf>
    <xf numFmtId="49" fontId="8" fillId="2" borderId="53" xfId="8" applyNumberFormat="1" applyFont="1" applyFill="1" applyBorder="1" applyAlignment="1">
      <alignment horizontal="left"/>
    </xf>
    <xf numFmtId="164" fontId="8" fillId="2" borderId="53" xfId="8" applyNumberFormat="1" applyFont="1" applyFill="1" applyBorder="1" applyAlignment="1">
      <alignment horizontal="right"/>
    </xf>
    <xf numFmtId="164" fontId="8" fillId="0" borderId="53" xfId="8" applyNumberFormat="1" applyFont="1" applyFill="1" applyBorder="1" applyAlignment="1">
      <alignment horizontal="right"/>
    </xf>
    <xf numFmtId="172" fontId="8" fillId="2" borderId="47" xfId="8" applyNumberFormat="1" applyFont="1" applyFill="1" applyBorder="1" applyAlignment="1">
      <alignment horizontal="right"/>
    </xf>
    <xf numFmtId="49" fontId="9" fillId="2" borderId="47" xfId="8" applyNumberFormat="1" applyFont="1" applyFill="1" applyBorder="1" applyAlignment="1">
      <alignment horizontal="left"/>
    </xf>
    <xf numFmtId="164" fontId="9" fillId="2" borderId="47" xfId="8" applyNumberFormat="1" applyFont="1" applyFill="1" applyBorder="1" applyAlignment="1">
      <alignment horizontal="right"/>
    </xf>
    <xf numFmtId="0" fontId="9" fillId="2" borderId="47" xfId="8" applyFont="1" applyFill="1" applyBorder="1" applyAlignment="1">
      <alignment horizontal="right"/>
    </xf>
    <xf numFmtId="172" fontId="9" fillId="2" borderId="47" xfId="8" applyNumberFormat="1" applyFont="1" applyFill="1" applyBorder="1" applyAlignment="1">
      <alignment horizontal="right"/>
    </xf>
    <xf numFmtId="164" fontId="9" fillId="0" borderId="47" xfId="8" applyNumberFormat="1" applyFont="1" applyFill="1" applyBorder="1" applyAlignment="1">
      <alignment horizontal="right"/>
    </xf>
    <xf numFmtId="170" fontId="9" fillId="2" borderId="47" xfId="8" applyNumberFormat="1" applyFont="1" applyFill="1" applyBorder="1" applyAlignment="1">
      <alignment horizontal="right"/>
    </xf>
    <xf numFmtId="1" fontId="12" fillId="0" borderId="0" xfId="8" applyNumberFormat="1" applyFont="1" applyFill="1" applyBorder="1" applyAlignment="1"/>
    <xf numFmtId="172" fontId="8" fillId="2" borderId="53" xfId="8" applyNumberFormat="1" applyFont="1" applyFill="1" applyBorder="1" applyAlignment="1">
      <alignment horizontal="right"/>
    </xf>
    <xf numFmtId="49" fontId="8" fillId="2" borderId="57" xfId="8" applyNumberFormat="1" applyFont="1" applyFill="1" applyBorder="1" applyAlignment="1">
      <alignment horizontal="left"/>
    </xf>
    <xf numFmtId="49" fontId="8" fillId="0" borderId="52" xfId="8" applyNumberFormat="1" applyFont="1" applyFill="1" applyBorder="1" applyAlignment="1">
      <alignment horizontal="center"/>
    </xf>
    <xf numFmtId="0" fontId="9" fillId="2" borderId="52" xfId="8" applyFont="1" applyFill="1" applyBorder="1" applyAlignment="1">
      <alignment horizontal="right"/>
    </xf>
    <xf numFmtId="49" fontId="9" fillId="2" borderId="52" xfId="8" applyNumberFormat="1" applyFont="1" applyFill="1" applyBorder="1" applyAlignment="1">
      <alignment horizontal="left"/>
    </xf>
    <xf numFmtId="177" fontId="9" fillId="2" borderId="52" xfId="8" applyNumberFormat="1" applyFont="1" applyFill="1" applyBorder="1" applyAlignment="1">
      <alignment horizontal="right"/>
    </xf>
    <xf numFmtId="177" fontId="9" fillId="0" borderId="52" xfId="8" applyNumberFormat="1" applyFont="1" applyFill="1" applyBorder="1" applyAlignment="1">
      <alignment horizontal="right"/>
    </xf>
    <xf numFmtId="178" fontId="9" fillId="2" borderId="52" xfId="8" applyNumberFormat="1" applyFont="1" applyFill="1" applyBorder="1" applyAlignment="1">
      <alignment horizontal="right"/>
    </xf>
    <xf numFmtId="178" fontId="9" fillId="0" borderId="52" xfId="8" applyNumberFormat="1" applyFont="1" applyFill="1" applyBorder="1" applyAlignment="1">
      <alignment horizontal="right"/>
    </xf>
    <xf numFmtId="177" fontId="8" fillId="2" borderId="52" xfId="8" applyNumberFormat="1" applyFont="1" applyFill="1" applyBorder="1" applyAlignment="1">
      <alignment horizontal="right"/>
    </xf>
    <xf numFmtId="177" fontId="8" fillId="2" borderId="53" xfId="8" applyNumberFormat="1" applyFont="1" applyFill="1" applyBorder="1" applyAlignment="1">
      <alignment horizontal="right"/>
    </xf>
    <xf numFmtId="177" fontId="8" fillId="0" borderId="53" xfId="8" applyNumberFormat="1" applyFont="1" applyFill="1" applyBorder="1" applyAlignment="1">
      <alignment horizontal="right"/>
    </xf>
    <xf numFmtId="177" fontId="9" fillId="2" borderId="47" xfId="8" applyNumberFormat="1" applyFont="1" applyFill="1" applyBorder="1" applyAlignment="1">
      <alignment horizontal="right"/>
    </xf>
    <xf numFmtId="179" fontId="8" fillId="2" borderId="52" xfId="8" applyNumberFormat="1" applyFont="1" applyFill="1" applyBorder="1" applyAlignment="1">
      <alignment horizontal="right"/>
    </xf>
    <xf numFmtId="179" fontId="8" fillId="2" borderId="53" xfId="8" applyNumberFormat="1" applyFont="1" applyFill="1" applyBorder="1" applyAlignment="1">
      <alignment horizontal="right"/>
    </xf>
    <xf numFmtId="179" fontId="9" fillId="2" borderId="47" xfId="8" applyNumberFormat="1" applyFont="1" applyFill="1" applyBorder="1" applyAlignment="1">
      <alignment horizontal="right"/>
    </xf>
    <xf numFmtId="49" fontId="8" fillId="2" borderId="52" xfId="8" applyNumberFormat="1" applyFont="1" applyFill="1" applyBorder="1" applyAlignment="1">
      <alignment horizontal="center" vertical="top" wrapText="1"/>
    </xf>
    <xf numFmtId="0" fontId="8" fillId="2" borderId="53" xfId="8" applyFont="1" applyFill="1" applyBorder="1" applyAlignment="1">
      <alignment horizontal="center" vertical="top" wrapText="1"/>
    </xf>
    <xf numFmtId="0" fontId="8" fillId="0" borderId="53" xfId="8" applyFont="1" applyFill="1" applyBorder="1" applyAlignment="1">
      <alignment horizontal="center" vertical="top" wrapText="1"/>
    </xf>
    <xf numFmtId="0" fontId="28" fillId="0" borderId="47" xfId="8" applyNumberFormat="1" applyFont="1" applyFill="1" applyBorder="1" applyAlignment="1">
      <alignment horizontal="center" vertical="top"/>
    </xf>
    <xf numFmtId="49" fontId="29" fillId="2" borderId="52" xfId="8" applyNumberFormat="1" applyFont="1" applyFill="1" applyBorder="1" applyAlignment="1">
      <alignment horizontal="left" vertical="center" wrapText="1"/>
    </xf>
    <xf numFmtId="3" fontId="28" fillId="0" borderId="47" xfId="8" applyNumberFormat="1" applyFont="1" applyFill="1" applyBorder="1" applyAlignment="1">
      <alignment horizontal="right" vertical="top"/>
    </xf>
    <xf numFmtId="4" fontId="28" fillId="0" borderId="47" xfId="8" applyNumberFormat="1" applyFont="1" applyFill="1" applyBorder="1" applyAlignment="1">
      <alignment horizontal="right" vertical="top"/>
    </xf>
    <xf numFmtId="180" fontId="28" fillId="0" borderId="47" xfId="8" applyNumberFormat="1" applyFont="1" applyFill="1" applyBorder="1" applyAlignment="1">
      <alignment horizontal="right" vertical="top"/>
    </xf>
    <xf numFmtId="2" fontId="28" fillId="0" borderId="47" xfId="8" applyNumberFormat="1" applyFont="1" applyFill="1" applyBorder="1" applyAlignment="1">
      <alignment horizontal="right" vertical="top"/>
    </xf>
    <xf numFmtId="49" fontId="31" fillId="2" borderId="52" xfId="8" applyNumberFormat="1" applyFont="1" applyFill="1" applyBorder="1" applyAlignment="1">
      <alignment horizontal="center" vertical="top" wrapText="1"/>
    </xf>
    <xf numFmtId="0" fontId="31" fillId="2" borderId="52" xfId="8" applyFont="1" applyFill="1" applyBorder="1" applyAlignment="1">
      <alignment horizontal="center" vertical="top" wrapText="1"/>
    </xf>
    <xf numFmtId="0" fontId="34" fillId="2" borderId="52" xfId="8" applyFont="1" applyFill="1" applyBorder="1" applyAlignment="1">
      <alignment horizontal="center" vertical="center"/>
    </xf>
    <xf numFmtId="49" fontId="34" fillId="2" borderId="52" xfId="8" applyNumberFormat="1" applyFont="1" applyFill="1" applyBorder="1" applyAlignment="1">
      <alignment horizontal="left" vertical="center"/>
    </xf>
    <xf numFmtId="164" fontId="34" fillId="2" borderId="52" xfId="8" applyNumberFormat="1" applyFont="1" applyFill="1" applyBorder="1" applyAlignment="1">
      <alignment horizontal="left" vertical="center"/>
    </xf>
    <xf numFmtId="181" fontId="34" fillId="2" borderId="52" xfId="10" applyNumberFormat="1" applyFont="1" applyFill="1" applyBorder="1" applyAlignment="1">
      <alignment horizontal="left" vertical="center"/>
    </xf>
    <xf numFmtId="0" fontId="34" fillId="2" borderId="52" xfId="8" applyFont="1" applyFill="1" applyBorder="1" applyAlignment="1">
      <alignment horizontal="left" vertical="center"/>
    </xf>
    <xf numFmtId="0" fontId="34" fillId="2" borderId="53" xfId="8" applyFont="1" applyFill="1" applyBorder="1" applyAlignment="1">
      <alignment horizontal="center" vertical="center"/>
    </xf>
    <xf numFmtId="49" fontId="34" fillId="2" borderId="53" xfId="8" applyNumberFormat="1" applyFont="1" applyFill="1" applyBorder="1" applyAlignment="1">
      <alignment horizontal="left" vertical="center"/>
    </xf>
    <xf numFmtId="164" fontId="34" fillId="2" borderId="53" xfId="8" applyNumberFormat="1" applyFont="1" applyFill="1" applyBorder="1" applyAlignment="1">
      <alignment horizontal="left" vertical="center"/>
    </xf>
    <xf numFmtId="181" fontId="34" fillId="2" borderId="53" xfId="10" applyNumberFormat="1" applyFont="1" applyFill="1" applyBorder="1" applyAlignment="1">
      <alignment horizontal="left" vertical="center"/>
    </xf>
    <xf numFmtId="0" fontId="34" fillId="2" borderId="53" xfId="8" applyFont="1" applyFill="1" applyBorder="1" applyAlignment="1">
      <alignment horizontal="left" vertical="center"/>
    </xf>
    <xf numFmtId="0" fontId="34" fillId="2" borderId="47" xfId="8" applyFont="1" applyFill="1" applyBorder="1" applyAlignment="1">
      <alignment horizontal="center" vertical="center"/>
    </xf>
    <xf numFmtId="49" fontId="34" fillId="2" borderId="47" xfId="8" applyNumberFormat="1" applyFont="1" applyFill="1" applyBorder="1" applyAlignment="1">
      <alignment horizontal="left" vertical="center"/>
    </xf>
    <xf numFmtId="164" fontId="34" fillId="2" borderId="47" xfId="8" applyNumberFormat="1" applyFont="1" applyFill="1" applyBorder="1" applyAlignment="1">
      <alignment horizontal="left" vertical="center"/>
    </xf>
    <xf numFmtId="181" fontId="34" fillId="2" borderId="47" xfId="10" applyNumberFormat="1" applyFont="1" applyFill="1" applyBorder="1" applyAlignment="1">
      <alignment horizontal="left" vertical="center"/>
    </xf>
    <xf numFmtId="0" fontId="34" fillId="2" borderId="47" xfId="8" applyFont="1" applyFill="1" applyBorder="1" applyAlignment="1">
      <alignment horizontal="left" vertical="center"/>
    </xf>
    <xf numFmtId="182" fontId="8" fillId="2" borderId="52" xfId="8" applyNumberFormat="1" applyFont="1" applyFill="1" applyBorder="1" applyAlignment="1">
      <alignment horizontal="right"/>
    </xf>
    <xf numFmtId="164" fontId="8" fillId="0" borderId="52" xfId="8" applyNumberFormat="1" applyFont="1" applyFill="1" applyBorder="1" applyAlignment="1">
      <alignment horizontal="right"/>
    </xf>
    <xf numFmtId="182" fontId="8" fillId="0" borderId="52" xfId="8" applyNumberFormat="1" applyFont="1" applyFill="1" applyBorder="1" applyAlignment="1">
      <alignment horizontal="right"/>
    </xf>
    <xf numFmtId="0" fontId="8" fillId="0" borderId="52" xfId="8" applyFont="1" applyFill="1" applyBorder="1" applyAlignment="1">
      <alignment horizontal="right"/>
    </xf>
    <xf numFmtId="183" fontId="8" fillId="0" borderId="52" xfId="8" applyNumberFormat="1" applyFont="1" applyFill="1" applyBorder="1" applyAlignment="1">
      <alignment horizontal="right"/>
    </xf>
    <xf numFmtId="175" fontId="8" fillId="2" borderId="53" xfId="8" applyNumberFormat="1" applyFont="1" applyFill="1" applyBorder="1" applyAlignment="1">
      <alignment horizontal="right"/>
    </xf>
    <xf numFmtId="175" fontId="8" fillId="0" borderId="53" xfId="8" applyNumberFormat="1" applyFont="1" applyFill="1" applyBorder="1" applyAlignment="1">
      <alignment horizontal="right"/>
    </xf>
    <xf numFmtId="182" fontId="9" fillId="2" borderId="47" xfId="8" applyNumberFormat="1" applyFont="1" applyFill="1" applyBorder="1" applyAlignment="1">
      <alignment horizontal="right"/>
    </xf>
    <xf numFmtId="182" fontId="9" fillId="0" borderId="47" xfId="8" applyNumberFormat="1" applyFont="1" applyFill="1" applyBorder="1" applyAlignment="1">
      <alignment horizontal="right"/>
    </xf>
    <xf numFmtId="183" fontId="9" fillId="2" borderId="47" xfId="8" applyNumberFormat="1" applyFont="1" applyFill="1" applyBorder="1" applyAlignment="1">
      <alignment horizontal="right"/>
    </xf>
    <xf numFmtId="184" fontId="8" fillId="2" borderId="52" xfId="8" applyNumberFormat="1" applyFont="1" applyFill="1" applyBorder="1" applyAlignment="1">
      <alignment horizontal="right"/>
    </xf>
    <xf numFmtId="175" fontId="13" fillId="0" borderId="53" xfId="8" applyNumberFormat="1" applyFont="1" applyFill="1" applyBorder="1" applyAlignment="1">
      <alignment horizontal="right"/>
    </xf>
    <xf numFmtId="164" fontId="13" fillId="0" borderId="53" xfId="8" applyNumberFormat="1" applyFont="1" applyFill="1" applyBorder="1" applyAlignment="1">
      <alignment horizontal="right"/>
    </xf>
    <xf numFmtId="179" fontId="8" fillId="2" borderId="47" xfId="8" applyNumberFormat="1" applyFont="1" applyFill="1" applyBorder="1" applyAlignment="1">
      <alignment horizontal="right"/>
    </xf>
    <xf numFmtId="164" fontId="8" fillId="0" borderId="47" xfId="8" applyNumberFormat="1" applyFont="1" applyFill="1" applyBorder="1" applyAlignment="1">
      <alignment horizontal="right"/>
    </xf>
    <xf numFmtId="49" fontId="8" fillId="2" borderId="52" xfId="8" applyNumberFormat="1" applyFont="1" applyFill="1" applyBorder="1" applyAlignment="1">
      <alignment horizontal="center" vertical="center"/>
    </xf>
    <xf numFmtId="185" fontId="8" fillId="2" borderId="47" xfId="8" applyNumberFormat="1" applyFont="1" applyFill="1" applyBorder="1" applyAlignment="1">
      <alignment horizontal="right"/>
    </xf>
    <xf numFmtId="185" fontId="8" fillId="2" borderId="53" xfId="8" applyNumberFormat="1" applyFont="1" applyFill="1" applyBorder="1" applyAlignment="1">
      <alignment horizontal="right"/>
    </xf>
    <xf numFmtId="185" fontId="8" fillId="0" borderId="50" xfId="8" applyNumberFormat="1" applyFont="1" applyFill="1" applyBorder="1" applyAlignment="1">
      <alignment horizontal="right"/>
    </xf>
    <xf numFmtId="185" fontId="8" fillId="2" borderId="50" xfId="8" applyNumberFormat="1" applyFont="1" applyFill="1" applyBorder="1" applyAlignment="1">
      <alignment horizontal="right"/>
    </xf>
    <xf numFmtId="185" fontId="9" fillId="2" borderId="47" xfId="8" applyNumberFormat="1" applyFont="1" applyFill="1" applyBorder="1" applyAlignment="1">
      <alignment horizontal="right"/>
    </xf>
    <xf numFmtId="49" fontId="8" fillId="0" borderId="53" xfId="8" applyNumberFormat="1" applyFont="1" applyFill="1" applyBorder="1" applyAlignment="1">
      <alignment horizontal="left"/>
    </xf>
    <xf numFmtId="1" fontId="8" fillId="0" borderId="53" xfId="8" applyNumberFormat="1" applyFont="1" applyFill="1" applyBorder="1" applyAlignment="1">
      <alignment horizontal="right"/>
    </xf>
    <xf numFmtId="49" fontId="8" fillId="0" borderId="47" xfId="8" applyNumberFormat="1" applyFont="1" applyFill="1" applyBorder="1" applyAlignment="1">
      <alignment horizontal="left"/>
    </xf>
    <xf numFmtId="49" fontId="9" fillId="0" borderId="47" xfId="8" applyNumberFormat="1" applyFont="1" applyFill="1" applyBorder="1" applyAlignment="1">
      <alignment horizontal="left"/>
    </xf>
    <xf numFmtId="177" fontId="9" fillId="0" borderId="47" xfId="8" applyNumberFormat="1" applyFont="1" applyFill="1" applyBorder="1" applyAlignment="1">
      <alignment horizontal="right"/>
    </xf>
    <xf numFmtId="1" fontId="9" fillId="0" borderId="47" xfId="8" applyNumberFormat="1" applyFont="1" applyFill="1" applyBorder="1" applyAlignment="1">
      <alignment horizontal="right"/>
    </xf>
    <xf numFmtId="49" fontId="8" fillId="0" borderId="52" xfId="8" applyNumberFormat="1" applyFont="1" applyFill="1" applyBorder="1" applyAlignment="1">
      <alignment horizontal="left"/>
    </xf>
    <xf numFmtId="177" fontId="8" fillId="0" borderId="52" xfId="8" applyNumberFormat="1" applyFont="1" applyFill="1" applyBorder="1" applyAlignment="1">
      <alignment horizontal="right"/>
    </xf>
    <xf numFmtId="1" fontId="8" fillId="0" borderId="52" xfId="8" applyNumberFormat="1" applyFont="1" applyFill="1" applyBorder="1" applyAlignment="1">
      <alignment horizontal="right"/>
    </xf>
    <xf numFmtId="179" fontId="8" fillId="0" borderId="52" xfId="8" applyNumberFormat="1" applyFont="1" applyFill="1" applyBorder="1" applyAlignment="1">
      <alignment horizontal="right"/>
    </xf>
    <xf numFmtId="179" fontId="9" fillId="0" borderId="47" xfId="8" applyNumberFormat="1" applyFont="1" applyFill="1" applyBorder="1" applyAlignment="1">
      <alignment horizontal="right"/>
    </xf>
    <xf numFmtId="3" fontId="8" fillId="2" borderId="52" xfId="8" applyNumberFormat="1" applyFont="1" applyFill="1" applyBorder="1" applyAlignment="1">
      <alignment horizontal="right"/>
    </xf>
    <xf numFmtId="175" fontId="8" fillId="2" borderId="52" xfId="8" applyNumberFormat="1" applyFont="1" applyFill="1" applyBorder="1" applyAlignment="1">
      <alignment horizontal="right"/>
    </xf>
    <xf numFmtId="186" fontId="8" fillId="2" borderId="52" xfId="8" applyNumberFormat="1" applyFont="1" applyFill="1" applyBorder="1" applyAlignment="1">
      <alignment horizontal="right"/>
    </xf>
    <xf numFmtId="185" fontId="8" fillId="2" borderId="52" xfId="8" applyNumberFormat="1" applyFont="1" applyFill="1" applyBorder="1" applyAlignment="1">
      <alignment horizontal="right"/>
    </xf>
    <xf numFmtId="164" fontId="8" fillId="2" borderId="47" xfId="8" applyNumberFormat="1" applyFont="1" applyFill="1" applyBorder="1" applyAlignment="1">
      <alignment horizontal="right"/>
    </xf>
    <xf numFmtId="3" fontId="9" fillId="2" borderId="47" xfId="8" applyNumberFormat="1" applyFont="1" applyFill="1" applyBorder="1" applyAlignment="1">
      <alignment horizontal="right"/>
    </xf>
    <xf numFmtId="186" fontId="9" fillId="2" borderId="47" xfId="8" applyNumberFormat="1" applyFont="1" applyFill="1" applyBorder="1" applyAlignment="1">
      <alignment horizontal="right"/>
    </xf>
    <xf numFmtId="170" fontId="9" fillId="2" borderId="52" xfId="8" applyNumberFormat="1" applyFont="1" applyFill="1" applyBorder="1" applyAlignment="1">
      <alignment horizontal="right"/>
    </xf>
    <xf numFmtId="49" fontId="9" fillId="2" borderId="50" xfId="8" applyNumberFormat="1" applyFont="1" applyFill="1" applyBorder="1" applyAlignment="1">
      <alignment horizontal="left"/>
    </xf>
    <xf numFmtId="3" fontId="9" fillId="2" borderId="50" xfId="8" applyNumberFormat="1" applyFont="1" applyFill="1" applyBorder="1" applyAlignment="1">
      <alignment horizontal="right"/>
    </xf>
    <xf numFmtId="164" fontId="9" fillId="2" borderId="50" xfId="8" applyNumberFormat="1" applyFont="1" applyFill="1" applyBorder="1" applyAlignment="1">
      <alignment horizontal="right"/>
    </xf>
    <xf numFmtId="186" fontId="9" fillId="2" borderId="50" xfId="8" applyNumberFormat="1" applyFont="1" applyFill="1" applyBorder="1" applyAlignment="1">
      <alignment horizontal="right"/>
    </xf>
    <xf numFmtId="170" fontId="9" fillId="2" borderId="53" xfId="8" applyNumberFormat="1" applyFont="1" applyFill="1" applyBorder="1" applyAlignment="1">
      <alignment horizontal="right"/>
    </xf>
    <xf numFmtId="177" fontId="9" fillId="2" borderId="50" xfId="8" applyNumberFormat="1" applyFont="1" applyFill="1" applyBorder="1" applyAlignment="1">
      <alignment horizontal="right"/>
    </xf>
    <xf numFmtId="185" fontId="9" fillId="2" borderId="50" xfId="8" applyNumberFormat="1" applyFont="1" applyFill="1" applyBorder="1" applyAlignment="1">
      <alignment horizontal="right"/>
    </xf>
    <xf numFmtId="167" fontId="9" fillId="2" borderId="0" xfId="11" applyNumberFormat="1" applyFont="1" applyFill="1" applyBorder="1" applyAlignment="1">
      <alignment horizontal="right"/>
    </xf>
    <xf numFmtId="49" fontId="8" fillId="2" borderId="52" xfId="8" applyNumberFormat="1" applyFont="1" applyFill="1" applyBorder="1" applyAlignment="1">
      <alignment horizontal="left" vertical="center" wrapText="1"/>
    </xf>
    <xf numFmtId="179" fontId="8" fillId="2" borderId="53" xfId="8" applyNumberFormat="1" applyFont="1" applyFill="1" applyBorder="1" applyAlignment="1">
      <alignment horizontal="right" vertical="center" wrapText="1"/>
    </xf>
    <xf numFmtId="178" fontId="8" fillId="2" borderId="53" xfId="8" applyNumberFormat="1" applyFont="1" applyFill="1" applyBorder="1" applyAlignment="1">
      <alignment horizontal="right" vertical="center" wrapText="1"/>
    </xf>
    <xf numFmtId="183" fontId="8" fillId="2" borderId="53" xfId="8" applyNumberFormat="1" applyFont="1" applyFill="1" applyBorder="1" applyAlignment="1">
      <alignment horizontal="right" vertical="center" wrapText="1"/>
    </xf>
    <xf numFmtId="49" fontId="8" fillId="2" borderId="53" xfId="8" applyNumberFormat="1" applyFont="1" applyFill="1" applyBorder="1" applyAlignment="1">
      <alignment horizontal="left" vertical="center" wrapText="1"/>
    </xf>
    <xf numFmtId="179" fontId="9" fillId="2" borderId="47" xfId="8" applyNumberFormat="1" applyFont="1" applyFill="1" applyBorder="1" applyAlignment="1">
      <alignment horizontal="right" vertical="center" wrapText="1"/>
    </xf>
    <xf numFmtId="178" fontId="9" fillId="2" borderId="47" xfId="8" applyNumberFormat="1" applyFont="1" applyFill="1" applyBorder="1" applyAlignment="1">
      <alignment horizontal="right" vertical="center" wrapText="1"/>
    </xf>
    <xf numFmtId="183" fontId="9" fillId="2" borderId="47" xfId="8" applyNumberFormat="1" applyFont="1" applyFill="1" applyBorder="1" applyAlignment="1">
      <alignment horizontal="right" vertical="center" wrapText="1"/>
    </xf>
    <xf numFmtId="188" fontId="13" fillId="0" borderId="47" xfId="12" applyNumberFormat="1" applyFont="1" applyFill="1" applyBorder="1" applyAlignment="1">
      <alignment horizontal="center" vertical="top" wrapText="1"/>
    </xf>
    <xf numFmtId="188" fontId="13" fillId="0" borderId="47" xfId="12" applyNumberFormat="1" applyFont="1" applyFill="1" applyBorder="1" applyAlignment="1">
      <alignment horizontal="center" vertical="top"/>
    </xf>
    <xf numFmtId="188" fontId="13" fillId="0" borderId="50" xfId="12" applyNumberFormat="1" applyFont="1" applyFill="1" applyBorder="1" applyAlignment="1">
      <alignment horizontal="center" vertical="top"/>
    </xf>
    <xf numFmtId="173" fontId="13" fillId="0" borderId="47" xfId="14" applyNumberFormat="1" applyFont="1" applyFill="1" applyBorder="1" applyAlignment="1">
      <alignment horizontal="left"/>
    </xf>
    <xf numFmtId="1" fontId="8" fillId="2" borderId="52" xfId="11" applyNumberFormat="1" applyFont="1" applyFill="1" applyBorder="1" applyAlignment="1">
      <alignment horizontal="right"/>
    </xf>
    <xf numFmtId="167" fontId="15" fillId="0" borderId="47" xfId="11" applyNumberFormat="1" applyFont="1" applyFill="1" applyBorder="1" applyAlignment="1" applyProtection="1">
      <alignment horizontal="right" vertical="center" wrapText="1"/>
    </xf>
    <xf numFmtId="167" fontId="8" fillId="0" borderId="47" xfId="11" applyNumberFormat="1" applyFont="1" applyFill="1" applyBorder="1" applyAlignment="1" applyProtection="1">
      <alignment horizontal="right" vertical="center" wrapText="1"/>
    </xf>
    <xf numFmtId="1" fontId="9" fillId="0" borderId="47" xfId="15" applyNumberFormat="1" applyFont="1" applyFill="1" applyBorder="1" applyAlignment="1" applyProtection="1">
      <alignment horizontal="right" vertical="center" wrapText="1"/>
    </xf>
    <xf numFmtId="3" fontId="9" fillId="0" borderId="47" xfId="15" applyNumberFormat="1" applyFont="1" applyFill="1" applyBorder="1" applyAlignment="1" applyProtection="1">
      <alignment horizontal="right" vertical="center" wrapText="1"/>
    </xf>
    <xf numFmtId="189" fontId="8" fillId="0" borderId="47" xfId="11" applyNumberFormat="1" applyFont="1" applyFill="1" applyBorder="1" applyAlignment="1" applyProtection="1">
      <alignment horizontal="right" vertical="center" wrapText="1"/>
    </xf>
    <xf numFmtId="167" fontId="8" fillId="0" borderId="47" xfId="11" applyNumberFormat="1" applyFont="1" applyFill="1" applyBorder="1" applyAlignment="1">
      <alignment horizontal="right" vertical="center" wrapText="1"/>
    </xf>
    <xf numFmtId="167" fontId="15" fillId="0" borderId="47" xfId="11" applyNumberFormat="1" applyFont="1" applyFill="1" applyBorder="1" applyAlignment="1">
      <alignment horizontal="right" vertical="center" wrapText="1"/>
    </xf>
    <xf numFmtId="168" fontId="12" fillId="0" borderId="47" xfId="14" applyNumberFormat="1" applyFont="1" applyFill="1" applyBorder="1" applyAlignment="1">
      <alignment horizontal="left"/>
    </xf>
    <xf numFmtId="167" fontId="9" fillId="0" borderId="47" xfId="11" applyNumberFormat="1" applyFont="1" applyFill="1" applyBorder="1" applyAlignment="1">
      <alignment horizontal="right" vertical="center" wrapText="1"/>
    </xf>
    <xf numFmtId="189" fontId="9" fillId="0" borderId="47" xfId="11" applyNumberFormat="1" applyFont="1" applyFill="1" applyBorder="1" applyAlignment="1" applyProtection="1">
      <alignment horizontal="right" vertical="center" wrapText="1"/>
    </xf>
    <xf numFmtId="168" fontId="12" fillId="0" borderId="50" xfId="14" applyNumberFormat="1" applyFont="1" applyFill="1" applyBorder="1" applyAlignment="1">
      <alignment horizontal="left"/>
    </xf>
    <xf numFmtId="167" fontId="9" fillId="0" borderId="50" xfId="11" applyNumberFormat="1" applyFont="1" applyFill="1" applyBorder="1" applyAlignment="1">
      <alignment horizontal="right" vertical="center" wrapText="1"/>
    </xf>
    <xf numFmtId="164" fontId="9" fillId="2" borderId="53" xfId="8" applyNumberFormat="1" applyFont="1" applyFill="1" applyBorder="1" applyAlignment="1">
      <alignment horizontal="right"/>
    </xf>
    <xf numFmtId="1" fontId="9" fillId="0" borderId="50" xfId="15" applyNumberFormat="1" applyFont="1" applyFill="1" applyBorder="1" applyAlignment="1" applyProtection="1">
      <alignment horizontal="right" vertical="center" wrapText="1"/>
    </xf>
    <xf numFmtId="3" fontId="9" fillId="0" borderId="50" xfId="15" applyNumberFormat="1" applyFont="1" applyFill="1" applyBorder="1" applyAlignment="1" applyProtection="1">
      <alignment horizontal="right" vertical="center" wrapText="1"/>
    </xf>
    <xf numFmtId="189" fontId="9" fillId="0" borderId="50" xfId="11" applyNumberFormat="1" applyFont="1" applyFill="1" applyBorder="1" applyAlignment="1" applyProtection="1">
      <alignment horizontal="right" vertical="center" wrapText="1"/>
    </xf>
    <xf numFmtId="167" fontId="9" fillId="2" borderId="0" xfId="8" applyNumberFormat="1" applyFont="1" applyFill="1" applyAlignment="1">
      <alignment vertical="center"/>
    </xf>
    <xf numFmtId="173" fontId="13" fillId="0" borderId="47" xfId="14" applyFont="1" applyFill="1" applyBorder="1" applyAlignment="1">
      <alignment horizontal="left"/>
    </xf>
    <xf numFmtId="3" fontId="8" fillId="0" borderId="47" xfId="15" applyNumberFormat="1" applyFont="1" applyFill="1" applyBorder="1" applyAlignment="1">
      <alignment horizontal="right" vertical="center" wrapText="1"/>
    </xf>
    <xf numFmtId="3" fontId="9" fillId="0" borderId="47" xfId="15" applyNumberFormat="1" applyFont="1" applyFill="1" applyBorder="1" applyAlignment="1">
      <alignment horizontal="right" vertical="center" wrapText="1"/>
    </xf>
    <xf numFmtId="0" fontId="8" fillId="2" borderId="52" xfId="8" applyFont="1" applyFill="1" applyBorder="1" applyAlignment="1">
      <alignment horizontal="center" vertical="center" wrapText="1"/>
    </xf>
    <xf numFmtId="164" fontId="8" fillId="2" borderId="50" xfId="8" applyNumberFormat="1" applyFont="1" applyFill="1" applyBorder="1" applyAlignment="1">
      <alignment horizontal="right"/>
    </xf>
    <xf numFmtId="190" fontId="8" fillId="2" borderId="52" xfId="8" applyNumberFormat="1" applyFont="1" applyFill="1" applyBorder="1" applyAlignment="1">
      <alignment horizontal="right"/>
    </xf>
    <xf numFmtId="190" fontId="8" fillId="2" borderId="50" xfId="8" applyNumberFormat="1" applyFont="1" applyFill="1" applyBorder="1" applyAlignment="1">
      <alignment horizontal="right"/>
    </xf>
    <xf numFmtId="190" fontId="9" fillId="2" borderId="47" xfId="8" applyNumberFormat="1" applyFont="1" applyFill="1" applyBorder="1" applyAlignment="1">
      <alignment horizontal="right"/>
    </xf>
    <xf numFmtId="190" fontId="9" fillId="2" borderId="0" xfId="8" applyNumberFormat="1" applyFont="1" applyFill="1" applyBorder="1" applyAlignment="1">
      <alignment horizontal="right"/>
    </xf>
    <xf numFmtId="49" fontId="8" fillId="2" borderId="52" xfId="8" applyNumberFormat="1" applyFont="1" applyFill="1" applyBorder="1" applyAlignment="1">
      <alignment vertical="center"/>
    </xf>
    <xf numFmtId="49" fontId="8" fillId="2" borderId="52" xfId="8" applyNumberFormat="1" applyFont="1" applyFill="1" applyBorder="1" applyAlignment="1">
      <alignment horizontal="left" vertical="top"/>
    </xf>
    <xf numFmtId="0" fontId="8" fillId="2" borderId="52" xfId="8" applyFont="1" applyFill="1" applyBorder="1" applyAlignment="1">
      <alignment horizontal="right" vertical="top"/>
    </xf>
    <xf numFmtId="172" fontId="8" fillId="2" borderId="52" xfId="8" applyNumberFormat="1" applyFont="1" applyFill="1" applyBorder="1" applyAlignment="1">
      <alignment horizontal="right" vertical="top"/>
    </xf>
    <xf numFmtId="170" fontId="8" fillId="2" borderId="52" xfId="8" applyNumberFormat="1" applyFont="1" applyFill="1" applyBorder="1" applyAlignment="1">
      <alignment horizontal="right" vertical="top"/>
    </xf>
    <xf numFmtId="164" fontId="8" fillId="2" borderId="52" xfId="8" applyNumberFormat="1" applyFont="1" applyFill="1" applyBorder="1" applyAlignment="1">
      <alignment horizontal="right" vertical="top"/>
    </xf>
    <xf numFmtId="49" fontId="8" fillId="2" borderId="53" xfId="8" applyNumberFormat="1" applyFont="1" applyFill="1" applyBorder="1" applyAlignment="1">
      <alignment horizontal="left" vertical="top"/>
    </xf>
    <xf numFmtId="0" fontId="8" fillId="2" borderId="53" xfId="8" applyFont="1" applyFill="1" applyBorder="1" applyAlignment="1">
      <alignment horizontal="right" vertical="top"/>
    </xf>
    <xf numFmtId="172" fontId="8" fillId="2" borderId="53" xfId="8" applyNumberFormat="1" applyFont="1" applyFill="1" applyBorder="1" applyAlignment="1">
      <alignment horizontal="right" vertical="top"/>
    </xf>
    <xf numFmtId="170" fontId="8" fillId="2" borderId="53" xfId="8" applyNumberFormat="1" applyFont="1" applyFill="1" applyBorder="1" applyAlignment="1">
      <alignment horizontal="right" vertical="top"/>
    </xf>
    <xf numFmtId="170" fontId="8" fillId="2" borderId="47" xfId="8" applyNumberFormat="1" applyFont="1" applyFill="1" applyBorder="1" applyAlignment="1">
      <alignment horizontal="right" vertical="top"/>
    </xf>
    <xf numFmtId="164" fontId="8" fillId="2" borderId="53" xfId="8" applyNumberFormat="1" applyFont="1" applyFill="1" applyBorder="1" applyAlignment="1">
      <alignment horizontal="right" vertical="top"/>
    </xf>
    <xf numFmtId="49" fontId="9" fillId="2" borderId="47" xfId="8" applyNumberFormat="1" applyFont="1" applyFill="1" applyBorder="1" applyAlignment="1">
      <alignment horizontal="left" vertical="top"/>
    </xf>
    <xf numFmtId="0" fontId="9" fillId="2" borderId="47" xfId="8" applyFont="1" applyFill="1" applyBorder="1" applyAlignment="1">
      <alignment horizontal="right" vertical="top"/>
    </xf>
    <xf numFmtId="172" fontId="9" fillId="2" borderId="47" xfId="8" applyNumberFormat="1" applyFont="1" applyFill="1" applyBorder="1" applyAlignment="1">
      <alignment horizontal="right" vertical="top"/>
    </xf>
    <xf numFmtId="170" fontId="9" fillId="2" borderId="47" xfId="8" applyNumberFormat="1" applyFont="1" applyFill="1" applyBorder="1" applyAlignment="1">
      <alignment horizontal="right" vertical="top"/>
    </xf>
    <xf numFmtId="164" fontId="9" fillId="2" borderId="47" xfId="8" applyNumberFormat="1" applyFont="1" applyFill="1" applyBorder="1" applyAlignment="1">
      <alignment horizontal="right" vertical="top"/>
    </xf>
    <xf numFmtId="49" fontId="8" fillId="2" borderId="52" xfId="8" applyNumberFormat="1" applyFont="1" applyFill="1" applyBorder="1" applyAlignment="1">
      <alignment horizontal="center" wrapText="1"/>
    </xf>
    <xf numFmtId="191" fontId="8" fillId="2" borderId="52" xfId="8" applyNumberFormat="1" applyFont="1" applyFill="1" applyBorder="1" applyAlignment="1">
      <alignment horizontal="right"/>
    </xf>
    <xf numFmtId="0" fontId="8" fillId="2" borderId="53" xfId="8" applyFont="1" applyFill="1" applyBorder="1" applyAlignment="1">
      <alignment horizontal="right"/>
    </xf>
    <xf numFmtId="170" fontId="8" fillId="2" borderId="53" xfId="8" applyNumberFormat="1" applyFont="1" applyFill="1" applyBorder="1" applyAlignment="1">
      <alignment horizontal="right"/>
    </xf>
    <xf numFmtId="170" fontId="8" fillId="2" borderId="47" xfId="8" applyNumberFormat="1" applyFont="1" applyFill="1" applyBorder="1" applyAlignment="1">
      <alignment horizontal="right"/>
    </xf>
    <xf numFmtId="175" fontId="9" fillId="2" borderId="47" xfId="8" applyNumberFormat="1" applyFont="1" applyFill="1" applyBorder="1" applyAlignment="1">
      <alignment horizontal="right"/>
    </xf>
    <xf numFmtId="178" fontId="8" fillId="2" borderId="52" xfId="8" applyNumberFormat="1" applyFont="1" applyFill="1" applyBorder="1" applyAlignment="1">
      <alignment horizontal="right"/>
    </xf>
    <xf numFmtId="178" fontId="8" fillId="2" borderId="53" xfId="8" applyNumberFormat="1" applyFont="1" applyFill="1" applyBorder="1" applyAlignment="1">
      <alignment horizontal="right"/>
    </xf>
    <xf numFmtId="178" fontId="8" fillId="2" borderId="50" xfId="8" applyNumberFormat="1" applyFont="1" applyFill="1" applyBorder="1" applyAlignment="1">
      <alignment horizontal="right"/>
    </xf>
    <xf numFmtId="178" fontId="9" fillId="2" borderId="47" xfId="8" applyNumberFormat="1" applyFont="1" applyFill="1" applyBorder="1" applyAlignment="1">
      <alignment horizontal="right"/>
    </xf>
    <xf numFmtId="170" fontId="8" fillId="2" borderId="50" xfId="8" applyNumberFormat="1" applyFont="1" applyFill="1" applyBorder="1" applyAlignment="1">
      <alignment horizontal="right"/>
    </xf>
    <xf numFmtId="0" fontId="8" fillId="2" borderId="50" xfId="8" applyFont="1" applyFill="1" applyBorder="1" applyAlignment="1">
      <alignment horizontal="right"/>
    </xf>
    <xf numFmtId="3" fontId="8" fillId="0" borderId="58" xfId="17" applyNumberFormat="1" applyFont="1" applyFill="1" applyBorder="1" applyAlignment="1">
      <alignment horizontal="right"/>
    </xf>
    <xf numFmtId="3" fontId="8" fillId="0" borderId="53" xfId="8" applyNumberFormat="1" applyFont="1" applyFill="1" applyBorder="1" applyAlignment="1">
      <alignment horizontal="right"/>
    </xf>
    <xf numFmtId="3" fontId="8" fillId="0" borderId="47" xfId="17" applyNumberFormat="1" applyFont="1" applyFill="1" applyBorder="1" applyAlignment="1">
      <alignment horizontal="right"/>
    </xf>
    <xf numFmtId="3" fontId="8" fillId="0" borderId="47" xfId="8" applyNumberFormat="1" applyFont="1" applyFill="1" applyBorder="1" applyAlignment="1">
      <alignment horizontal="right"/>
    </xf>
    <xf numFmtId="3" fontId="9" fillId="0" borderId="47" xfId="8" applyNumberFormat="1" applyFont="1" applyFill="1" applyBorder="1" applyAlignment="1">
      <alignment horizontal="right"/>
    </xf>
    <xf numFmtId="170" fontId="9" fillId="0" borderId="47" xfId="8" applyNumberFormat="1" applyFont="1" applyFill="1" applyBorder="1" applyAlignment="1">
      <alignment horizontal="right"/>
    </xf>
    <xf numFmtId="49" fontId="8" fillId="2" borderId="0" xfId="8" applyNumberFormat="1" applyFont="1" applyFill="1" applyAlignment="1">
      <alignment vertical="center"/>
    </xf>
    <xf numFmtId="193" fontId="8" fillId="2" borderId="52" xfId="8" applyNumberFormat="1" applyFont="1" applyFill="1" applyBorder="1" applyAlignment="1">
      <alignment horizontal="right"/>
    </xf>
    <xf numFmtId="193" fontId="8" fillId="2" borderId="53" xfId="8" applyNumberFormat="1" applyFont="1" applyFill="1" applyBorder="1" applyAlignment="1">
      <alignment horizontal="right"/>
    </xf>
    <xf numFmtId="193" fontId="9" fillId="2" borderId="47" xfId="8" applyNumberFormat="1" applyFont="1" applyFill="1" applyBorder="1" applyAlignment="1">
      <alignment horizontal="right"/>
    </xf>
    <xf numFmtId="17" fontId="38" fillId="0" borderId="47" xfId="8" applyNumberFormat="1" applyFont="1" applyFill="1" applyBorder="1" applyAlignment="1">
      <alignment horizontal="center" vertical="center" wrapText="1"/>
    </xf>
    <xf numFmtId="49" fontId="8" fillId="2" borderId="47" xfId="8" applyNumberFormat="1" applyFont="1" applyFill="1" applyBorder="1" applyAlignment="1">
      <alignment horizontal="center" vertical="center" wrapText="1"/>
    </xf>
    <xf numFmtId="49" fontId="9" fillId="2" borderId="52" xfId="8" applyNumberFormat="1" applyFont="1" applyFill="1" applyBorder="1" applyAlignment="1">
      <alignment horizontal="left" vertical="top"/>
    </xf>
    <xf numFmtId="49" fontId="39" fillId="2" borderId="52" xfId="8" applyNumberFormat="1" applyFont="1" applyFill="1" applyBorder="1" applyAlignment="1">
      <alignment horizontal="center"/>
    </xf>
    <xf numFmtId="183" fontId="9" fillId="2" borderId="52" xfId="8" applyNumberFormat="1" applyFont="1" applyFill="1" applyBorder="1" applyAlignment="1">
      <alignment horizontal="right"/>
    </xf>
    <xf numFmtId="183" fontId="9" fillId="2" borderId="54" xfId="8" applyNumberFormat="1" applyFont="1" applyFill="1" applyBorder="1" applyAlignment="1">
      <alignment horizontal="right"/>
    </xf>
    <xf numFmtId="175" fontId="9" fillId="2" borderId="52" xfId="8" applyNumberFormat="1" applyFont="1" applyFill="1" applyBorder="1" applyAlignment="1">
      <alignment horizontal="right"/>
    </xf>
    <xf numFmtId="172" fontId="9" fillId="2" borderId="52" xfId="8" applyNumberFormat="1" applyFont="1" applyFill="1" applyBorder="1" applyAlignment="1">
      <alignment horizontal="right"/>
    </xf>
    <xf numFmtId="183" fontId="9" fillId="2" borderId="54" xfId="8" quotePrefix="1" applyNumberFormat="1" applyFont="1" applyFill="1" applyBorder="1" applyAlignment="1">
      <alignment horizontal="right"/>
    </xf>
    <xf numFmtId="49" fontId="9" fillId="2" borderId="60" xfId="8" applyNumberFormat="1" applyFont="1" applyFill="1" applyBorder="1" applyAlignment="1">
      <alignment horizontal="left" vertical="top"/>
    </xf>
    <xf numFmtId="49" fontId="39" fillId="2" borderId="60" xfId="8" applyNumberFormat="1" applyFont="1" applyFill="1" applyBorder="1" applyAlignment="1">
      <alignment horizontal="center"/>
    </xf>
    <xf numFmtId="164" fontId="9" fillId="2" borderId="60" xfId="8" applyNumberFormat="1" applyFont="1" applyFill="1" applyBorder="1" applyAlignment="1">
      <alignment horizontal="right"/>
    </xf>
    <xf numFmtId="183" fontId="9" fillId="2" borderId="60" xfId="8" applyNumberFormat="1" applyFont="1" applyFill="1" applyBorder="1" applyAlignment="1">
      <alignment horizontal="right"/>
    </xf>
    <xf numFmtId="3" fontId="8" fillId="0" borderId="50" xfId="8" applyNumberFormat="1" applyFont="1" applyFill="1" applyBorder="1" applyAlignment="1">
      <alignment horizontal="right"/>
    </xf>
    <xf numFmtId="49" fontId="9" fillId="2" borderId="52" xfId="8" applyNumberFormat="1" applyFont="1" applyFill="1" applyBorder="1" applyAlignment="1">
      <alignment horizontal="left" wrapText="1"/>
    </xf>
    <xf numFmtId="49" fontId="9" fillId="2" borderId="52" xfId="8" applyNumberFormat="1" applyFont="1" applyFill="1" applyBorder="1" applyAlignment="1">
      <alignment horizontal="center" vertical="center"/>
    </xf>
    <xf numFmtId="3" fontId="9" fillId="2" borderId="52" xfId="8" applyNumberFormat="1" applyFont="1" applyFill="1" applyBorder="1" applyAlignment="1">
      <alignment horizontal="right"/>
    </xf>
    <xf numFmtId="49" fontId="31" fillId="2" borderId="0" xfId="8" applyNumberFormat="1" applyFont="1" applyFill="1" applyAlignment="1">
      <alignment horizontal="left" vertical="center"/>
    </xf>
    <xf numFmtId="168" fontId="9" fillId="0" borderId="47" xfId="0" applyNumberFormat="1" applyFont="1" applyFill="1" applyBorder="1" applyAlignment="1">
      <alignment horizontal="left" vertical="top"/>
    </xf>
    <xf numFmtId="3" fontId="8" fillId="0" borderId="4" xfId="0" applyNumberFormat="1" applyFont="1" applyFill="1" applyBorder="1" applyAlignment="1">
      <alignment horizontal="right" vertical="top"/>
    </xf>
    <xf numFmtId="3" fontId="10" fillId="0" borderId="47" xfId="11" applyNumberFormat="1" applyFont="1" applyFill="1" applyBorder="1" applyAlignment="1">
      <alignment horizontal="right" vertical="center" wrapText="1"/>
    </xf>
    <xf numFmtId="3" fontId="10" fillId="0" borderId="50" xfId="11" applyNumberFormat="1" applyFont="1" applyFill="1" applyBorder="1" applyAlignment="1">
      <alignment horizontal="right" vertical="center" wrapText="1"/>
    </xf>
    <xf numFmtId="0" fontId="9" fillId="0" borderId="0" xfId="0" applyFont="1" applyFill="1" applyAlignment="1">
      <alignment horizontal="left" vertical="top"/>
    </xf>
    <xf numFmtId="3" fontId="12" fillId="0" borderId="47" xfId="6" applyNumberFormat="1" applyFont="1" applyBorder="1" applyAlignment="1">
      <alignment vertical="center"/>
    </xf>
    <xf numFmtId="3" fontId="12" fillId="0" borderId="47" xfId="6" applyNumberFormat="1" applyFont="1" applyBorder="1" applyAlignment="1">
      <alignment horizontal="right"/>
    </xf>
    <xf numFmtId="3" fontId="11" fillId="0" borderId="47" xfId="0" applyNumberFormat="1" applyFont="1" applyBorder="1"/>
    <xf numFmtId="49" fontId="8" fillId="2" borderId="0" xfId="8" applyNumberFormat="1" applyFont="1" applyFill="1" applyAlignment="1">
      <alignment horizontal="left" vertical="center"/>
    </xf>
    <xf numFmtId="49" fontId="8" fillId="2" borderId="53" xfId="8" applyNumberFormat="1" applyFont="1" applyFill="1" applyBorder="1" applyAlignment="1">
      <alignment horizontal="center" vertical="top" wrapText="1"/>
    </xf>
    <xf numFmtId="1" fontId="24" fillId="0" borderId="4" xfId="0" applyNumberFormat="1" applyFont="1" applyFill="1" applyBorder="1" applyAlignment="1">
      <alignment vertical="top" wrapText="1"/>
    </xf>
    <xf numFmtId="167" fontId="22" fillId="0" borderId="4" xfId="1" applyNumberFormat="1" applyFont="1" applyFill="1" applyBorder="1" applyAlignment="1">
      <alignment vertical="top" wrapText="1"/>
    </xf>
    <xf numFmtId="3" fontId="8" fillId="0" borderId="47" xfId="0" applyNumberFormat="1" applyFont="1" applyFill="1" applyBorder="1" applyAlignment="1">
      <alignment horizontal="right" vertical="top"/>
    </xf>
    <xf numFmtId="0" fontId="11" fillId="0" borderId="0" xfId="0" applyFont="1" applyBorder="1" applyAlignment="1">
      <alignment horizontal="center" vertical="top" wrapText="1"/>
    </xf>
    <xf numFmtId="0" fontId="12" fillId="0" borderId="47" xfId="0" applyFont="1" applyFill="1" applyBorder="1" applyAlignment="1">
      <alignment horizontal="center" vertical="center" wrapText="1"/>
    </xf>
    <xf numFmtId="3" fontId="12" fillId="0" borderId="47" xfId="0" applyNumberFormat="1" applyFont="1" applyFill="1" applyBorder="1" applyAlignment="1">
      <alignment horizontal="center" vertical="center" wrapText="1"/>
    </xf>
    <xf numFmtId="0" fontId="11" fillId="0" borderId="47" xfId="0" applyFont="1" applyBorder="1" applyAlignment="1">
      <alignment horizontal="left" vertical="center" wrapText="1"/>
    </xf>
    <xf numFmtId="43" fontId="11" fillId="0" borderId="47" xfId="1" applyFont="1" applyFill="1" applyBorder="1" applyAlignment="1">
      <alignment horizontal="right" vertical="center" wrapText="1"/>
    </xf>
    <xf numFmtId="164" fontId="9" fillId="0" borderId="0" xfId="0" applyNumberFormat="1" applyFont="1" applyFill="1" applyAlignment="1">
      <alignment vertical="top"/>
    </xf>
    <xf numFmtId="164" fontId="3" fillId="0" borderId="0" xfId="0" applyNumberFormat="1" applyFont="1" applyFill="1" applyBorder="1" applyAlignment="1">
      <alignment horizontal="center" vertical="center" wrapText="1"/>
    </xf>
    <xf numFmtId="3" fontId="88" fillId="0" borderId="47" xfId="0" applyNumberFormat="1" applyFont="1" applyFill="1" applyBorder="1" applyAlignment="1">
      <alignment horizontal="right" vertical="center" wrapText="1"/>
    </xf>
    <xf numFmtId="3" fontId="27" fillId="0" borderId="47" xfId="19" applyNumberFormat="1" applyFont="1" applyBorder="1" applyAlignment="1">
      <alignment horizontal="right" vertical="top" wrapText="1"/>
    </xf>
    <xf numFmtId="0" fontId="17" fillId="0" borderId="0" xfId="0" applyFont="1"/>
    <xf numFmtId="0" fontId="0" fillId="0" borderId="0" xfId="0" applyFont="1" applyFill="1"/>
    <xf numFmtId="0" fontId="2" fillId="0" borderId="0" xfId="0" applyFont="1" applyFill="1"/>
    <xf numFmtId="0" fontId="17" fillId="0" borderId="0" xfId="0" applyFont="1" applyFill="1"/>
    <xf numFmtId="173" fontId="1" fillId="0" borderId="51" xfId="20" applyFill="1" applyBorder="1"/>
    <xf numFmtId="3" fontId="53" fillId="0" borderId="47" xfId="0" applyNumberFormat="1" applyFont="1" applyFill="1" applyBorder="1" applyAlignment="1">
      <alignment horizontal="center" vertical="top"/>
    </xf>
    <xf numFmtId="0" fontId="11" fillId="0" borderId="0" xfId="0" applyFont="1"/>
    <xf numFmtId="4" fontId="0" fillId="0" borderId="0" xfId="0" applyNumberFormat="1"/>
    <xf numFmtId="3" fontId="88" fillId="0" borderId="47" xfId="35" applyNumberFormat="1" applyFont="1" applyFill="1" applyBorder="1" applyAlignment="1">
      <alignment horizontal="right"/>
    </xf>
    <xf numFmtId="49" fontId="8" fillId="2" borderId="61" xfId="8" applyNumberFormat="1" applyFont="1" applyFill="1" applyBorder="1" applyAlignment="1">
      <alignment horizontal="center" wrapText="1"/>
    </xf>
    <xf numFmtId="0" fontId="15" fillId="4" borderId="47" xfId="8" applyNumberFormat="1" applyFont="1" applyFill="1" applyBorder="1" applyAlignment="1">
      <alignment vertical="center"/>
    </xf>
    <xf numFmtId="3" fontId="15" fillId="4" borderId="47" xfId="8" applyNumberFormat="1" applyFont="1" applyFill="1" applyBorder="1" applyAlignment="1">
      <alignment horizontal="right" vertical="center"/>
    </xf>
    <xf numFmtId="0" fontId="15" fillId="4" borderId="47" xfId="8" applyNumberFormat="1" applyFont="1" applyFill="1" applyBorder="1" applyAlignment="1">
      <alignment horizontal="right" vertical="center"/>
    </xf>
    <xf numFmtId="49" fontId="8" fillId="0" borderId="47" xfId="8" applyNumberFormat="1" applyFont="1" applyFill="1" applyBorder="1" applyAlignment="1">
      <alignment horizontal="center" vertical="center"/>
    </xf>
    <xf numFmtId="49" fontId="8" fillId="0" borderId="52" xfId="8" applyNumberFormat="1" applyFont="1" applyFill="1" applyBorder="1" applyAlignment="1">
      <alignment horizontal="center" vertical="center"/>
    </xf>
    <xf numFmtId="0" fontId="11" fillId="3" borderId="0" xfId="0" applyFont="1" applyFill="1" applyAlignment="1"/>
    <xf numFmtId="170" fontId="11" fillId="0" borderId="0" xfId="0" applyNumberFormat="1" applyFont="1"/>
    <xf numFmtId="0" fontId="12" fillId="3" borderId="0" xfId="0" applyNumberFormat="1" applyFont="1" applyFill="1" applyBorder="1" applyAlignment="1">
      <alignment horizontal="left"/>
    </xf>
    <xf numFmtId="0" fontId="9" fillId="2" borderId="0" xfId="0" applyFont="1" applyFill="1" applyAlignment="1">
      <alignment horizontal="center" vertical="center"/>
    </xf>
    <xf numFmtId="0" fontId="8" fillId="3" borderId="0" xfId="0" applyFont="1" applyFill="1" applyAlignment="1">
      <alignment horizontal="left" vertical="center"/>
    </xf>
    <xf numFmtId="170" fontId="8" fillId="3" borderId="0" xfId="0" applyNumberFormat="1" applyFont="1" applyFill="1" applyAlignment="1">
      <alignment horizontal="left" vertical="center"/>
    </xf>
    <xf numFmtId="170" fontId="8" fillId="2" borderId="0" xfId="0" applyNumberFormat="1" applyFont="1" applyFill="1" applyAlignment="1">
      <alignment horizontal="left" vertical="center"/>
    </xf>
    <xf numFmtId="0" fontId="9" fillId="2" borderId="0" xfId="0" applyFont="1" applyFill="1" applyAlignment="1">
      <alignment horizontal="left" vertical="center"/>
    </xf>
    <xf numFmtId="0" fontId="12" fillId="0" borderId="0" xfId="0" applyNumberFormat="1" applyFont="1" applyFill="1" applyBorder="1" applyAlignment="1">
      <alignment horizontal="left"/>
    </xf>
    <xf numFmtId="0" fontId="89" fillId="3" borderId="0" xfId="0" applyNumberFormat="1" applyFont="1" applyFill="1" applyBorder="1" applyAlignment="1">
      <alignment horizontal="left"/>
    </xf>
    <xf numFmtId="0" fontId="9" fillId="2" borderId="0" xfId="0" applyFont="1" applyFill="1" applyBorder="1" applyAlignment="1">
      <alignment horizontal="left" vertical="center"/>
    </xf>
    <xf numFmtId="0" fontId="11" fillId="3" borderId="0" xfId="0" applyNumberFormat="1" applyFont="1" applyFill="1" applyBorder="1" applyAlignment="1"/>
    <xf numFmtId="0" fontId="11" fillId="3" borderId="0" xfId="0" applyFont="1" applyFill="1" applyBorder="1"/>
    <xf numFmtId="0" fontId="13" fillId="0" borderId="0" xfId="0" applyNumberFormat="1" applyFont="1" applyFill="1" applyBorder="1" applyAlignment="1"/>
    <xf numFmtId="0" fontId="11" fillId="0" borderId="0" xfId="0" applyFont="1" applyBorder="1"/>
    <xf numFmtId="17" fontId="13" fillId="0" borderId="0" xfId="0" applyNumberFormat="1" applyFont="1" applyFill="1" applyBorder="1" applyAlignment="1">
      <alignment horizontal="center" vertical="center" wrapText="1"/>
    </xf>
    <xf numFmtId="0" fontId="12" fillId="0" borderId="0" xfId="0" applyFont="1" applyFill="1" applyBorder="1"/>
    <xf numFmtId="0" fontId="11" fillId="0" borderId="0" xfId="0" applyNumberFormat="1" applyFont="1" applyFill="1" applyBorder="1" applyAlignment="1"/>
    <xf numFmtId="202" fontId="13" fillId="0" borderId="0" xfId="0" applyNumberFormat="1" applyFont="1" applyFill="1" applyBorder="1" applyAlignment="1">
      <alignment horizontal="right"/>
    </xf>
    <xf numFmtId="0" fontId="8" fillId="2" borderId="0" xfId="0" applyFont="1" applyFill="1" applyAlignment="1">
      <alignment horizontal="left" vertical="center"/>
    </xf>
    <xf numFmtId="43" fontId="12" fillId="0" borderId="0" xfId="7" applyFont="1" applyFill="1" applyBorder="1" applyAlignment="1">
      <alignment horizontal="center" vertical="center"/>
    </xf>
    <xf numFmtId="43" fontId="13" fillId="0" borderId="0" xfId="7" applyFont="1" applyBorder="1" applyAlignment="1">
      <alignment horizontal="center" vertical="center"/>
    </xf>
    <xf numFmtId="49" fontId="8" fillId="2" borderId="0" xfId="0" applyNumberFormat="1" applyFont="1" applyFill="1" applyAlignment="1">
      <alignment vertical="top" wrapText="1"/>
    </xf>
    <xf numFmtId="0" fontId="13" fillId="0" borderId="0" xfId="8" applyFont="1" applyFill="1" applyAlignment="1">
      <alignment vertical="center"/>
    </xf>
    <xf numFmtId="0" fontId="13" fillId="0" borderId="0" xfId="8" applyFont="1" applyFill="1" applyAlignment="1">
      <alignment vertical="top"/>
    </xf>
    <xf numFmtId="0" fontId="12" fillId="0" borderId="0" xfId="8" applyFont="1" applyFill="1" applyAlignment="1">
      <alignment vertical="center"/>
    </xf>
    <xf numFmtId="0" fontId="11" fillId="0" borderId="0" xfId="0" applyFont="1" applyFill="1" applyAlignment="1">
      <alignment vertical="center"/>
    </xf>
    <xf numFmtId="0" fontId="19" fillId="0" borderId="0" xfId="0" applyFont="1" applyFill="1" applyAlignment="1">
      <alignment vertical="center"/>
    </xf>
    <xf numFmtId="0" fontId="19" fillId="0" borderId="0" xfId="0" applyNumberFormat="1" applyFont="1" applyFill="1" applyBorder="1" applyAlignment="1"/>
    <xf numFmtId="0" fontId="11" fillId="0" borderId="0" xfId="0" applyFont="1" applyFill="1" applyBorder="1" applyAlignment="1">
      <alignment horizontal="left" wrapText="1"/>
    </xf>
    <xf numFmtId="170" fontId="12" fillId="0" borderId="0" xfId="0" applyNumberFormat="1" applyFont="1" applyFill="1" applyBorder="1" applyAlignment="1"/>
    <xf numFmtId="0" fontId="11" fillId="0" borderId="47" xfId="0" applyFont="1" applyBorder="1"/>
    <xf numFmtId="3" fontId="11" fillId="0" borderId="0" xfId="0" applyNumberFormat="1" applyFont="1" applyBorder="1"/>
    <xf numFmtId="167" fontId="9" fillId="0" borderId="42" xfId="1" applyNumberFormat="1" applyFont="1" applyFill="1" applyBorder="1" applyAlignment="1">
      <alignment horizontal="right"/>
    </xf>
    <xf numFmtId="172" fontId="9" fillId="0" borderId="42" xfId="8" applyNumberFormat="1" applyFont="1" applyFill="1" applyBorder="1" applyAlignment="1">
      <alignment horizontal="right"/>
    </xf>
    <xf numFmtId="164" fontId="9" fillId="0" borderId="42" xfId="8" applyNumberFormat="1" applyFont="1" applyFill="1" applyBorder="1" applyAlignment="1">
      <alignment horizontal="right"/>
    </xf>
    <xf numFmtId="167" fontId="11" fillId="0" borderId="42" xfId="1" applyNumberFormat="1" applyFont="1" applyFill="1" applyBorder="1" applyAlignment="1">
      <alignment horizontal="right" vertical="center" wrapText="1"/>
    </xf>
    <xf numFmtId="167" fontId="9" fillId="0" borderId="50" xfId="1" applyNumberFormat="1" applyFont="1" applyFill="1" applyBorder="1" applyAlignment="1">
      <alignment horizontal="right"/>
    </xf>
    <xf numFmtId="172" fontId="9" fillId="2" borderId="10" xfId="8" applyNumberFormat="1" applyFont="1" applyFill="1" applyBorder="1" applyAlignment="1">
      <alignment horizontal="right"/>
    </xf>
    <xf numFmtId="3" fontId="12" fillId="0" borderId="47" xfId="1" applyNumberFormat="1" applyFont="1" applyBorder="1" applyAlignment="1">
      <alignment horizontal="right" vertical="center"/>
    </xf>
    <xf numFmtId="3" fontId="12" fillId="0" borderId="47" xfId="0" applyNumberFormat="1" applyFont="1" applyFill="1" applyBorder="1" applyAlignment="1">
      <alignment vertical="center"/>
    </xf>
    <xf numFmtId="3" fontId="12" fillId="0" borderId="47" xfId="1" applyNumberFormat="1" applyFont="1" applyBorder="1" applyAlignment="1">
      <alignment horizontal="right"/>
    </xf>
    <xf numFmtId="3" fontId="12" fillId="0" borderId="47" xfId="0" applyNumberFormat="1" applyFont="1" applyBorder="1"/>
    <xf numFmtId="3" fontId="12" fillId="0" borderId="47" xfId="0" applyNumberFormat="1" applyFont="1" applyFill="1" applyBorder="1"/>
    <xf numFmtId="3" fontId="11" fillId="0" borderId="47" xfId="1" applyNumberFormat="1" applyFont="1" applyBorder="1" applyAlignment="1">
      <alignment horizontal="right"/>
    </xf>
    <xf numFmtId="3" fontId="12" fillId="0" borderId="47" xfId="6" applyNumberFormat="1" applyFont="1" applyBorder="1"/>
    <xf numFmtId="3" fontId="12" fillId="0" borderId="47" xfId="1" applyNumberFormat="1" applyFont="1" applyBorder="1" applyAlignment="1"/>
    <xf numFmtId="3" fontId="11" fillId="0" borderId="47" xfId="1" applyNumberFormat="1" applyFont="1" applyBorder="1" applyAlignment="1"/>
    <xf numFmtId="3" fontId="12" fillId="0" borderId="47" xfId="1" applyNumberFormat="1" applyFont="1" applyFill="1" applyBorder="1" applyAlignment="1">
      <alignment horizontal="right"/>
    </xf>
    <xf numFmtId="3" fontId="11" fillId="0" borderId="47" xfId="1" applyNumberFormat="1" applyFont="1" applyBorder="1" applyAlignment="1">
      <alignment horizontal="right" vertical="top"/>
    </xf>
    <xf numFmtId="3" fontId="11" fillId="0" borderId="47" xfId="1" applyNumberFormat="1" applyFont="1" applyBorder="1" applyAlignment="1">
      <alignment vertical="top"/>
    </xf>
    <xf numFmtId="164" fontId="3" fillId="0" borderId="0" xfId="0" applyNumberFormat="1" applyFont="1" applyFill="1" applyBorder="1" applyAlignment="1">
      <alignment vertical="center" wrapText="1"/>
    </xf>
    <xf numFmtId="0" fontId="13" fillId="0" borderId="8" xfId="0" applyFont="1" applyFill="1" applyBorder="1" applyAlignment="1">
      <alignment horizontal="center" vertical="center"/>
    </xf>
    <xf numFmtId="0" fontId="11" fillId="0" borderId="4" xfId="0" applyFont="1" applyBorder="1" applyAlignment="1">
      <alignment horizontal="center" vertical="top" wrapText="1"/>
    </xf>
    <xf numFmtId="15" fontId="11" fillId="0" borderId="47" xfId="0" applyNumberFormat="1" applyFont="1" applyBorder="1" applyAlignment="1">
      <alignment horizontal="center"/>
    </xf>
    <xf numFmtId="0" fontId="11" fillId="0" borderId="47" xfId="0" applyFont="1" applyBorder="1" applyAlignment="1">
      <alignment horizontal="center"/>
    </xf>
    <xf numFmtId="0" fontId="11" fillId="0" borderId="47" xfId="0" applyFont="1" applyBorder="1" applyAlignment="1">
      <alignment vertical="center"/>
    </xf>
    <xf numFmtId="2" fontId="11" fillId="0" borderId="47" xfId="0" applyNumberFormat="1" applyFont="1" applyBorder="1" applyAlignment="1">
      <alignment horizontal="center"/>
    </xf>
    <xf numFmtId="2" fontId="10" fillId="0" borderId="47" xfId="0" applyNumberFormat="1" applyFont="1" applyBorder="1" applyAlignment="1">
      <alignment horizontal="center"/>
    </xf>
    <xf numFmtId="0" fontId="11" fillId="0" borderId="47" xfId="0" applyFont="1" applyBorder="1" applyAlignment="1">
      <alignment horizontal="center" vertical="top" wrapText="1"/>
    </xf>
    <xf numFmtId="0" fontId="11" fillId="0" borderId="47" xfId="0" applyFont="1" applyBorder="1" applyAlignment="1">
      <alignment horizontal="left"/>
    </xf>
    <xf numFmtId="0" fontId="12" fillId="0" borderId="47" xfId="0" applyFont="1" applyBorder="1" applyAlignment="1">
      <alignment horizontal="center" wrapText="1"/>
    </xf>
    <xf numFmtId="0" fontId="12" fillId="0" borderId="47" xfId="0" applyFont="1" applyBorder="1" applyAlignment="1">
      <alignment horizontal="center"/>
    </xf>
    <xf numFmtId="15" fontId="12" fillId="0" borderId="47" xfId="0" applyNumberFormat="1" applyFont="1" applyFill="1" applyBorder="1" applyAlignment="1">
      <alignment horizontal="center" vertical="center" wrapText="1"/>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0" xfId="8" applyNumberFormat="1" applyFont="1" applyFill="1" applyAlignment="1">
      <alignment horizontal="left" vertical="center"/>
    </xf>
    <xf numFmtId="49" fontId="8" fillId="2" borderId="53" xfId="8" applyNumberFormat="1" applyFont="1" applyFill="1" applyBorder="1" applyAlignment="1">
      <alignment horizontal="center" vertical="center"/>
    </xf>
    <xf numFmtId="49" fontId="8" fillId="2" borderId="56" xfId="8" applyNumberFormat="1" applyFont="1" applyFill="1" applyBorder="1" applyAlignment="1">
      <alignment horizontal="center"/>
    </xf>
    <xf numFmtId="49" fontId="8" fillId="2" borderId="0" xfId="8" applyNumberFormat="1" applyFont="1" applyFill="1" applyBorder="1" applyAlignment="1">
      <alignment horizontal="left"/>
    </xf>
    <xf numFmtId="49" fontId="8" fillId="2" borderId="0" xfId="8" applyNumberFormat="1" applyFont="1" applyFill="1" applyAlignment="1">
      <alignment horizontal="left" vertical="top"/>
    </xf>
    <xf numFmtId="49" fontId="8" fillId="2" borderId="35" xfId="8" applyNumberFormat="1" applyFont="1" applyFill="1" applyBorder="1" applyAlignment="1">
      <alignment horizontal="center" vertical="center"/>
    </xf>
    <xf numFmtId="49" fontId="8" fillId="2" borderId="53" xfId="8" applyNumberFormat="1" applyFont="1" applyFill="1" applyBorder="1" applyAlignment="1">
      <alignment horizontal="center" vertical="center" wrapText="1"/>
    </xf>
    <xf numFmtId="49" fontId="8" fillId="2" borderId="54" xfId="8" applyNumberFormat="1" applyFont="1" applyFill="1" applyBorder="1" applyAlignment="1">
      <alignment horizontal="center" vertical="center" wrapText="1"/>
    </xf>
    <xf numFmtId="49" fontId="8" fillId="2" borderId="0" xfId="8" applyNumberFormat="1" applyFont="1" applyFill="1" applyAlignment="1">
      <alignment horizontal="left" wrapText="1"/>
    </xf>
    <xf numFmtId="49" fontId="8" fillId="2" borderId="22" xfId="8" applyNumberFormat="1" applyFont="1" applyFill="1" applyBorder="1" applyAlignment="1">
      <alignment horizontal="center" vertical="center"/>
    </xf>
    <xf numFmtId="49" fontId="8" fillId="0" borderId="56" xfId="8" applyNumberFormat="1" applyFont="1" applyFill="1" applyBorder="1" applyAlignment="1">
      <alignment horizontal="center" vertical="center"/>
    </xf>
    <xf numFmtId="49" fontId="9" fillId="2" borderId="0" xfId="8" applyNumberFormat="1" applyFont="1" applyFill="1" applyAlignment="1">
      <alignment horizontal="left"/>
    </xf>
    <xf numFmtId="0" fontId="13" fillId="0" borderId="47" xfId="12" applyFont="1" applyFill="1" applyBorder="1" applyAlignment="1">
      <alignment horizontal="center" vertical="center" wrapText="1"/>
    </xf>
    <xf numFmtId="49" fontId="8" fillId="2" borderId="47" xfId="8" applyNumberFormat="1" applyFont="1" applyFill="1" applyBorder="1" applyAlignment="1">
      <alignment horizontal="center" vertical="center"/>
    </xf>
    <xf numFmtId="43" fontId="11" fillId="0" borderId="61" xfId="1" applyFont="1" applyFill="1" applyBorder="1" applyAlignment="1">
      <alignment horizontal="right" vertical="top" wrapText="1"/>
    </xf>
    <xf numFmtId="17" fontId="19" fillId="0" borderId="47" xfId="1" applyNumberFormat="1" applyFont="1" applyFill="1" applyBorder="1" applyAlignment="1"/>
    <xf numFmtId="43" fontId="11" fillId="0" borderId="47" xfId="1" applyFont="1" applyFill="1" applyBorder="1" applyAlignment="1">
      <alignment vertical="top" wrapText="1"/>
    </xf>
    <xf numFmtId="167" fontId="11" fillId="0" borderId="47" xfId="1" applyNumberFormat="1" applyFont="1" applyFill="1" applyBorder="1" applyAlignment="1">
      <alignment horizontal="right" vertical="top" wrapText="1"/>
    </xf>
    <xf numFmtId="167" fontId="11" fillId="0" borderId="10" xfId="1" applyNumberFormat="1" applyFont="1" applyFill="1" applyBorder="1" applyAlignment="1">
      <alignment horizontal="right" vertical="center" wrapText="1"/>
    </xf>
    <xf numFmtId="0" fontId="38" fillId="10" borderId="47" xfId="20" applyNumberFormat="1" applyFont="1" applyFill="1" applyBorder="1" applyAlignment="1">
      <alignment horizontal="center" vertical="center" wrapText="1"/>
    </xf>
    <xf numFmtId="0" fontId="38" fillId="10" borderId="61" xfId="20" applyNumberFormat="1" applyFont="1" applyFill="1" applyBorder="1" applyAlignment="1">
      <alignment horizontal="center" vertical="center" wrapText="1"/>
    </xf>
    <xf numFmtId="0" fontId="28" fillId="0" borderId="71" xfId="8" applyNumberFormat="1" applyFont="1" applyFill="1" applyBorder="1" applyAlignment="1">
      <alignment horizontal="center" vertical="top"/>
    </xf>
    <xf numFmtId="2" fontId="30" fillId="0" borderId="71" xfId="8" applyNumberFormat="1" applyFont="1" applyBorder="1" applyAlignment="1">
      <alignment vertical="top"/>
    </xf>
    <xf numFmtId="3" fontId="28" fillId="0" borderId="71" xfId="8" applyNumberFormat="1" applyFont="1" applyFill="1" applyBorder="1" applyAlignment="1">
      <alignment horizontal="right" vertical="top"/>
    </xf>
    <xf numFmtId="4" fontId="28" fillId="0" borderId="71" xfId="8" applyNumberFormat="1" applyFont="1" applyFill="1" applyBorder="1" applyAlignment="1">
      <alignment horizontal="center" vertical="top"/>
    </xf>
    <xf numFmtId="4" fontId="28" fillId="0" borderId="71" xfId="8" applyNumberFormat="1" applyFont="1" applyFill="1" applyBorder="1" applyAlignment="1">
      <alignment horizontal="right" vertical="top"/>
    </xf>
    <xf numFmtId="180" fontId="28" fillId="0" borderId="71" xfId="8" applyNumberFormat="1" applyFont="1" applyFill="1" applyBorder="1" applyAlignment="1">
      <alignment horizontal="right" vertical="top"/>
    </xf>
    <xf numFmtId="2" fontId="28" fillId="0" borderId="71" xfId="8" applyNumberFormat="1" applyFont="1" applyFill="1" applyBorder="1" applyAlignment="1">
      <alignment horizontal="right" vertical="top"/>
    </xf>
    <xf numFmtId="204" fontId="9" fillId="2" borderId="0" xfId="2" applyNumberFormat="1" applyFont="1" applyFill="1" applyAlignment="1">
      <alignment vertical="center"/>
    </xf>
    <xf numFmtId="49" fontId="9" fillId="2" borderId="61" xfId="8" applyNumberFormat="1" applyFont="1" applyFill="1" applyBorder="1" applyAlignment="1">
      <alignment horizontal="left"/>
    </xf>
    <xf numFmtId="170" fontId="9" fillId="2" borderId="61" xfId="8" applyNumberFormat="1" applyFont="1" applyFill="1" applyBorder="1" applyAlignment="1">
      <alignment horizontal="right"/>
    </xf>
    <xf numFmtId="164" fontId="9" fillId="2" borderId="61" xfId="8" applyNumberFormat="1" applyFont="1" applyFill="1" applyBorder="1" applyAlignment="1">
      <alignment horizontal="right"/>
    </xf>
    <xf numFmtId="172" fontId="9" fillId="2" borderId="61" xfId="8" applyNumberFormat="1" applyFont="1" applyFill="1" applyBorder="1" applyAlignment="1">
      <alignment horizontal="right"/>
    </xf>
    <xf numFmtId="49" fontId="83" fillId="2" borderId="53" xfId="0" applyNumberFormat="1" applyFont="1" applyFill="1" applyBorder="1" applyAlignment="1">
      <alignment horizontal="center" vertical="center" wrapText="1"/>
    </xf>
    <xf numFmtId="49" fontId="83" fillId="2" borderId="62" xfId="0" applyNumberFormat="1" applyFont="1" applyFill="1" applyBorder="1" applyAlignment="1">
      <alignment horizontal="left"/>
    </xf>
    <xf numFmtId="43" fontId="83" fillId="2" borderId="62" xfId="1" applyFont="1" applyFill="1" applyBorder="1" applyAlignment="1">
      <alignment horizontal="right"/>
    </xf>
    <xf numFmtId="17" fontId="90" fillId="2" borderId="62" xfId="8" applyNumberFormat="1" applyFont="1" applyFill="1" applyBorder="1" applyAlignment="1">
      <alignment horizontal="left"/>
    </xf>
    <xf numFmtId="43" fontId="90" fillId="2" borderId="62" xfId="1" applyFont="1" applyFill="1" applyBorder="1" applyAlignment="1">
      <alignment horizontal="right"/>
    </xf>
    <xf numFmtId="49" fontId="83" fillId="2" borderId="52" xfId="0" applyNumberFormat="1" applyFont="1" applyFill="1" applyBorder="1" applyAlignment="1">
      <alignment horizontal="center" vertical="center" wrapText="1"/>
    </xf>
    <xf numFmtId="49" fontId="83" fillId="3" borderId="52" xfId="0" applyNumberFormat="1" applyFont="1" applyFill="1" applyBorder="1" applyAlignment="1">
      <alignment horizontal="left" vertical="top"/>
    </xf>
    <xf numFmtId="3" fontId="92" fillId="11" borderId="62" xfId="1" applyNumberFormat="1" applyFont="1" applyFill="1" applyBorder="1" applyAlignment="1">
      <alignment horizontal="center"/>
    </xf>
    <xf numFmtId="4" fontId="92" fillId="11" borderId="62" xfId="2" applyNumberFormat="1" applyFont="1" applyFill="1" applyBorder="1" applyAlignment="1">
      <alignment horizontal="center"/>
    </xf>
    <xf numFmtId="3" fontId="83" fillId="3" borderId="47" xfId="0" applyNumberFormat="1" applyFont="1" applyFill="1" applyBorder="1" applyAlignment="1">
      <alignment horizontal="center" vertical="top"/>
    </xf>
    <xf numFmtId="3" fontId="90" fillId="3" borderId="62" xfId="0" applyNumberFormat="1" applyFont="1" applyFill="1" applyBorder="1" applyAlignment="1">
      <alignment horizontal="center" vertical="top"/>
    </xf>
    <xf numFmtId="4" fontId="85" fillId="3" borderId="62" xfId="0" applyNumberFormat="1" applyFont="1" applyFill="1" applyBorder="1" applyAlignment="1">
      <alignment horizontal="center" vertical="top"/>
    </xf>
    <xf numFmtId="0" fontId="85" fillId="3" borderId="0" xfId="0" applyNumberFormat="1" applyFont="1" applyFill="1" applyBorder="1" applyAlignment="1">
      <alignment horizontal="left"/>
    </xf>
    <xf numFmtId="49" fontId="83" fillId="2" borderId="47" xfId="0" applyNumberFormat="1" applyFont="1" applyFill="1" applyBorder="1" applyAlignment="1">
      <alignment horizontal="center" vertical="center" wrapText="1"/>
    </xf>
    <xf numFmtId="49" fontId="83" fillId="3" borderId="47" xfId="0" applyNumberFormat="1" applyFont="1" applyFill="1" applyBorder="1" applyAlignment="1">
      <alignment horizontal="left"/>
    </xf>
    <xf numFmtId="167" fontId="92" fillId="0" borderId="62" xfId="1" applyNumberFormat="1" applyFont="1" applyBorder="1" applyAlignment="1">
      <alignment horizontal="right" wrapText="1"/>
    </xf>
    <xf numFmtId="49" fontId="83" fillId="3" borderId="62" xfId="0" applyNumberFormat="1" applyFont="1" applyFill="1" applyBorder="1" applyAlignment="1">
      <alignment horizontal="left"/>
    </xf>
    <xf numFmtId="167" fontId="90" fillId="2" borderId="62" xfId="1" applyNumberFormat="1" applyFont="1" applyFill="1" applyBorder="1" applyAlignment="1">
      <alignment horizontal="right"/>
    </xf>
    <xf numFmtId="167" fontId="95" fillId="0" borderId="62" xfId="1" applyNumberFormat="1" applyFont="1" applyBorder="1" applyAlignment="1">
      <alignment horizontal="right" wrapText="1"/>
    </xf>
    <xf numFmtId="167" fontId="84" fillId="0" borderId="62" xfId="1" applyNumberFormat="1" applyFont="1" applyBorder="1" applyAlignment="1">
      <alignment horizontal="right" wrapText="1"/>
    </xf>
    <xf numFmtId="43" fontId="90" fillId="2" borderId="0" xfId="1" applyFont="1" applyFill="1" applyAlignment="1">
      <alignment horizontal="left" vertical="center"/>
    </xf>
    <xf numFmtId="0" fontId="90" fillId="2" borderId="0" xfId="0" applyFont="1" applyFill="1" applyAlignment="1">
      <alignment horizontal="left" vertical="center"/>
    </xf>
    <xf numFmtId="0" fontId="97" fillId="0" borderId="62" xfId="0" applyFont="1" applyFill="1" applyBorder="1" applyAlignment="1">
      <alignment horizontal="center" vertical="center" wrapText="1"/>
    </xf>
    <xf numFmtId="17" fontId="97" fillId="0" borderId="62" xfId="0" applyNumberFormat="1" applyFont="1" applyFill="1" applyBorder="1" applyAlignment="1">
      <alignment horizontal="center" vertical="center" wrapText="1"/>
    </xf>
    <xf numFmtId="17" fontId="99" fillId="2" borderId="62" xfId="8" applyNumberFormat="1" applyFont="1" applyFill="1" applyBorder="1" applyAlignment="1">
      <alignment horizontal="center" vertical="center" wrapText="1"/>
    </xf>
    <xf numFmtId="0" fontId="98" fillId="0" borderId="62" xfId="0" applyFont="1" applyFill="1" applyBorder="1" applyAlignment="1">
      <alignment wrapText="1"/>
    </xf>
    <xf numFmtId="167" fontId="98" fillId="0" borderId="62" xfId="1" applyNumberFormat="1" applyFont="1" applyFill="1" applyBorder="1"/>
    <xf numFmtId="167" fontId="98" fillId="0" borderId="62" xfId="1" applyNumberFormat="1" applyFont="1" applyFill="1" applyBorder="1" applyAlignment="1">
      <alignment horizontal="right"/>
    </xf>
    <xf numFmtId="167" fontId="98" fillId="0" borderId="62" xfId="1" applyNumberFormat="1" applyFont="1" applyFill="1" applyBorder="1" applyAlignment="1">
      <alignment wrapText="1"/>
    </xf>
    <xf numFmtId="0" fontId="100" fillId="0" borderId="62" xfId="0" applyFont="1" applyBorder="1" applyAlignment="1">
      <alignment horizontal="right"/>
    </xf>
    <xf numFmtId="167" fontId="100" fillId="0" borderId="62" xfId="1" applyNumberFormat="1" applyFont="1" applyFill="1" applyBorder="1" applyAlignment="1"/>
    <xf numFmtId="0" fontId="97" fillId="0" borderId="62" xfId="0" applyFont="1" applyFill="1" applyBorder="1" applyAlignment="1">
      <alignment wrapText="1"/>
    </xf>
    <xf numFmtId="167" fontId="97" fillId="0" borderId="62" xfId="1" applyNumberFormat="1" applyFont="1" applyFill="1" applyBorder="1" applyAlignment="1">
      <alignment horizontal="right"/>
    </xf>
    <xf numFmtId="167" fontId="97" fillId="0" borderId="62" xfId="1" applyNumberFormat="1" applyFont="1" applyFill="1" applyBorder="1" applyAlignment="1">
      <alignment wrapText="1"/>
    </xf>
    <xf numFmtId="3" fontId="101" fillId="0" borderId="62" xfId="0" applyNumberFormat="1" applyFont="1" applyBorder="1" applyAlignment="1">
      <alignment horizontal="right"/>
    </xf>
    <xf numFmtId="0" fontId="102" fillId="0" borderId="0" xfId="0" applyNumberFormat="1" applyFont="1" applyFill="1" applyBorder="1" applyAlignment="1">
      <alignment wrapText="1"/>
    </xf>
    <xf numFmtId="0" fontId="98" fillId="0" borderId="0" xfId="0" applyNumberFormat="1" applyFont="1" applyFill="1" applyBorder="1" applyAlignment="1">
      <alignment wrapText="1"/>
    </xf>
    <xf numFmtId="0" fontId="100" fillId="0" borderId="0" xfId="0" applyNumberFormat="1" applyFont="1" applyFill="1" applyBorder="1" applyAlignment="1"/>
    <xf numFmtId="49" fontId="99" fillId="2" borderId="62" xfId="0" applyNumberFormat="1" applyFont="1" applyFill="1" applyBorder="1" applyAlignment="1">
      <alignment horizontal="left" vertical="center" wrapText="1"/>
    </xf>
    <xf numFmtId="49" fontId="99" fillId="2" borderId="62" xfId="0" applyNumberFormat="1" applyFont="1" applyFill="1" applyBorder="1" applyAlignment="1">
      <alignment horizontal="left"/>
    </xf>
    <xf numFmtId="43" fontId="99" fillId="2" borderId="62" xfId="1" applyFont="1" applyFill="1" applyBorder="1" applyAlignment="1">
      <alignment horizontal="left"/>
    </xf>
    <xf numFmtId="43" fontId="97" fillId="0" borderId="62" xfId="1" applyFont="1" applyFill="1" applyBorder="1" applyAlignment="1">
      <alignment horizontal="left"/>
    </xf>
    <xf numFmtId="43" fontId="97" fillId="0" borderId="62" xfId="1" applyFont="1" applyBorder="1" applyAlignment="1">
      <alignment horizontal="center" vertical="center"/>
    </xf>
    <xf numFmtId="17" fontId="98" fillId="0" borderId="62" xfId="0" applyNumberFormat="1" applyFont="1" applyFill="1" applyBorder="1" applyAlignment="1">
      <alignment horizontal="left"/>
    </xf>
    <xf numFmtId="43" fontId="98" fillId="0" borderId="62" xfId="1" applyFont="1" applyFill="1" applyBorder="1" applyAlignment="1">
      <alignment horizontal="left"/>
    </xf>
    <xf numFmtId="43" fontId="103" fillId="2" borderId="62" xfId="1" applyFont="1" applyFill="1" applyBorder="1" applyAlignment="1">
      <alignment horizontal="left"/>
    </xf>
    <xf numFmtId="43" fontId="98" fillId="0" borderId="62" xfId="1" applyFont="1" applyFill="1" applyBorder="1" applyAlignment="1">
      <alignment vertical="center"/>
    </xf>
    <xf numFmtId="43" fontId="98" fillId="0" borderId="62" xfId="1" applyFont="1" applyBorder="1" applyAlignment="1">
      <alignment vertical="center"/>
    </xf>
    <xf numFmtId="43" fontId="98" fillId="0" borderId="62" xfId="1" applyFont="1" applyFill="1" applyBorder="1" applyAlignment="1">
      <alignment horizontal="center" vertical="center"/>
    </xf>
    <xf numFmtId="43" fontId="98" fillId="0" borderId="62" xfId="1" applyFont="1" applyBorder="1" applyAlignment="1">
      <alignment horizontal="center" vertical="center"/>
    </xf>
    <xf numFmtId="43" fontId="98" fillId="0" borderId="62" xfId="1" applyNumberFormat="1" applyFont="1" applyFill="1" applyBorder="1" applyAlignment="1">
      <alignment horizontal="left"/>
    </xf>
    <xf numFmtId="0" fontId="93" fillId="0" borderId="0" xfId="8" applyFont="1" applyFill="1" applyAlignment="1">
      <alignment vertical="center"/>
    </xf>
    <xf numFmtId="3" fontId="93" fillId="0" borderId="0" xfId="8" applyNumberFormat="1" applyFont="1" applyFill="1" applyAlignment="1">
      <alignment vertical="center"/>
    </xf>
    <xf numFmtId="0" fontId="93" fillId="0" borderId="62" xfId="32" applyFont="1" applyFill="1" applyBorder="1" applyAlignment="1">
      <alignment vertical="top" wrapText="1"/>
    </xf>
    <xf numFmtId="0" fontId="93" fillId="0" borderId="62" xfId="0" applyFont="1" applyFill="1" applyBorder="1" applyAlignment="1">
      <alignment vertical="top" wrapText="1"/>
    </xf>
    <xf numFmtId="0" fontId="93" fillId="0" borderId="62" xfId="32" applyFont="1" applyFill="1" applyBorder="1" applyAlignment="1">
      <alignment vertical="center"/>
    </xf>
    <xf numFmtId="0" fontId="93" fillId="0" borderId="62" xfId="32" applyFont="1" applyFill="1" applyBorder="1" applyAlignment="1">
      <alignment vertical="center" wrapText="1"/>
    </xf>
    <xf numFmtId="3" fontId="93" fillId="0" borderId="62" xfId="32" applyNumberFormat="1" applyFont="1" applyFill="1" applyBorder="1" applyAlignment="1">
      <alignment vertical="center"/>
    </xf>
    <xf numFmtId="0" fontId="93" fillId="0" borderId="63" xfId="32" applyFont="1" applyFill="1" applyBorder="1" applyAlignment="1">
      <alignment vertical="center"/>
    </xf>
    <xf numFmtId="0" fontId="93" fillId="0" borderId="62" xfId="0" applyFont="1" applyFill="1" applyBorder="1" applyAlignment="1">
      <alignment vertical="center"/>
    </xf>
    <xf numFmtId="0" fontId="85" fillId="0" borderId="62" xfId="0" applyFont="1" applyFill="1" applyBorder="1" applyAlignment="1">
      <alignment vertical="center"/>
    </xf>
    <xf numFmtId="0" fontId="93" fillId="0" borderId="62" xfId="8" applyFont="1" applyFill="1" applyBorder="1" applyAlignment="1">
      <alignment vertical="center"/>
    </xf>
    <xf numFmtId="3" fontId="85" fillId="0" borderId="52" xfId="8" applyNumberFormat="1" applyFont="1" applyFill="1" applyBorder="1" applyAlignment="1">
      <alignment vertical="center"/>
    </xf>
    <xf numFmtId="3" fontId="85" fillId="0" borderId="54" xfId="8" applyNumberFormat="1" applyFont="1" applyFill="1" applyBorder="1" applyAlignment="1">
      <alignment vertical="center"/>
    </xf>
    <xf numFmtId="0" fontId="85" fillId="0" borderId="62" xfId="8" applyFont="1" applyFill="1" applyBorder="1" applyAlignment="1">
      <alignment vertical="center"/>
    </xf>
    <xf numFmtId="0" fontId="85" fillId="0" borderId="62" xfId="32" applyFont="1" applyFill="1" applyBorder="1" applyAlignment="1">
      <alignment vertical="center"/>
    </xf>
    <xf numFmtId="0" fontId="85" fillId="0" borderId="62" xfId="32" applyFont="1" applyFill="1" applyBorder="1" applyAlignment="1">
      <alignment vertical="center" wrapText="1"/>
    </xf>
    <xf numFmtId="167" fontId="84" fillId="0" borderId="62" xfId="1" applyNumberFormat="1" applyFont="1" applyFill="1" applyBorder="1" applyAlignment="1">
      <alignment vertical="center"/>
    </xf>
    <xf numFmtId="1" fontId="84" fillId="0" borderId="62" xfId="0" applyNumberFormat="1" applyFont="1" applyFill="1" applyBorder="1" applyAlignment="1">
      <alignment vertical="center"/>
    </xf>
    <xf numFmtId="0" fontId="84" fillId="0" borderId="62" xfId="0" applyFont="1" applyFill="1" applyBorder="1" applyAlignment="1">
      <alignment vertical="center"/>
    </xf>
    <xf numFmtId="2" fontId="84" fillId="0" borderId="62" xfId="0" applyNumberFormat="1" applyFont="1" applyFill="1" applyBorder="1" applyAlignment="1">
      <alignment vertical="center"/>
    </xf>
    <xf numFmtId="167" fontId="105" fillId="0" borderId="62" xfId="1" applyNumberFormat="1" applyFont="1" applyFill="1" applyBorder="1" applyAlignment="1">
      <alignment vertical="center"/>
    </xf>
    <xf numFmtId="1" fontId="105" fillId="0" borderId="62" xfId="0" applyNumberFormat="1" applyFont="1" applyFill="1" applyBorder="1" applyAlignment="1">
      <alignment vertical="center"/>
    </xf>
    <xf numFmtId="2" fontId="105" fillId="0" borderId="62" xfId="0" applyNumberFormat="1" applyFont="1" applyFill="1" applyBorder="1" applyAlignment="1">
      <alignment vertical="center"/>
    </xf>
    <xf numFmtId="1" fontId="85" fillId="0" borderId="62" xfId="32" applyNumberFormat="1" applyFont="1" applyFill="1" applyBorder="1" applyAlignment="1">
      <alignment vertical="center" wrapText="1"/>
    </xf>
    <xf numFmtId="0" fontId="105" fillId="0" borderId="62" xfId="0" applyFont="1" applyFill="1" applyBorder="1" applyAlignment="1">
      <alignment vertical="center"/>
    </xf>
    <xf numFmtId="167" fontId="106" fillId="0" borderId="0" xfId="1" applyNumberFormat="1" applyFont="1"/>
    <xf numFmtId="167" fontId="96" fillId="0" borderId="62" xfId="1" applyNumberFormat="1" applyFont="1" applyFill="1" applyBorder="1" applyAlignment="1">
      <alignment vertical="center"/>
    </xf>
    <xf numFmtId="0" fontId="93" fillId="0" borderId="63" xfId="32" applyFont="1" applyFill="1" applyBorder="1" applyAlignment="1">
      <alignment vertical="center" wrapText="1"/>
    </xf>
    <xf numFmtId="0" fontId="96" fillId="0" borderId="0" xfId="32" applyFont="1" applyFill="1" applyBorder="1" applyAlignment="1">
      <alignment vertical="center"/>
    </xf>
    <xf numFmtId="3" fontId="96" fillId="0" borderId="0" xfId="8" applyNumberFormat="1" applyFont="1" applyFill="1" applyBorder="1" applyAlignment="1">
      <alignment vertical="center"/>
    </xf>
    <xf numFmtId="3" fontId="85" fillId="0" borderId="0" xfId="8" applyNumberFormat="1" applyFont="1" applyFill="1" applyBorder="1" applyAlignment="1">
      <alignment vertical="center"/>
    </xf>
    <xf numFmtId="3" fontId="85" fillId="0" borderId="0" xfId="8" applyNumberFormat="1" applyFont="1" applyFill="1" applyAlignment="1">
      <alignment vertical="center"/>
    </xf>
    <xf numFmtId="0" fontId="85" fillId="0" borderId="0" xfId="8" applyFont="1" applyFill="1" applyAlignment="1">
      <alignment vertical="center"/>
    </xf>
    <xf numFmtId="0" fontId="96" fillId="0" borderId="0" xfId="8" applyFont="1" applyFill="1" applyAlignment="1">
      <alignment vertical="center"/>
    </xf>
    <xf numFmtId="0" fontId="84" fillId="0" borderId="62" xfId="0" applyNumberFormat="1" applyFont="1" applyFill="1" applyBorder="1" applyAlignment="1"/>
    <xf numFmtId="49" fontId="92" fillId="0" borderId="62" xfId="0" applyNumberFormat="1" applyFont="1" applyFill="1" applyBorder="1" applyAlignment="1">
      <alignment horizontal="center" vertical="center" wrapText="1"/>
    </xf>
    <xf numFmtId="49" fontId="92" fillId="0" borderId="62" xfId="0" applyNumberFormat="1" applyFont="1" applyFill="1" applyBorder="1" applyAlignment="1">
      <alignment horizontal="left" vertical="center"/>
    </xf>
    <xf numFmtId="167" fontId="92" fillId="0" borderId="62" xfId="1" applyNumberFormat="1" applyFont="1" applyFill="1" applyBorder="1" applyAlignment="1">
      <alignment vertical="top"/>
    </xf>
    <xf numFmtId="49" fontId="84" fillId="0" borderId="62" xfId="0" applyNumberFormat="1" applyFont="1" applyFill="1" applyBorder="1" applyAlignment="1">
      <alignment horizontal="left" vertical="center"/>
    </xf>
    <xf numFmtId="167" fontId="84" fillId="0" borderId="62" xfId="1" applyNumberFormat="1" applyFont="1" applyFill="1" applyBorder="1" applyAlignment="1">
      <alignment vertical="top"/>
    </xf>
    <xf numFmtId="167" fontId="84" fillId="0" borderId="62" xfId="1" applyNumberFormat="1" applyFont="1" applyFill="1" applyBorder="1"/>
    <xf numFmtId="167" fontId="84" fillId="0" borderId="62" xfId="1" applyNumberFormat="1" applyFont="1" applyFill="1" applyBorder="1" applyAlignment="1">
      <alignment horizontal="left" vertical="top" wrapText="1"/>
    </xf>
    <xf numFmtId="167" fontId="84" fillId="0" borderId="61" xfId="1" applyNumberFormat="1" applyFont="1" applyFill="1" applyBorder="1" applyAlignment="1">
      <alignment vertical="top"/>
    </xf>
    <xf numFmtId="167" fontId="84" fillId="0" borderId="61" xfId="1" applyNumberFormat="1" applyFont="1" applyFill="1" applyBorder="1"/>
    <xf numFmtId="167" fontId="84" fillId="0" borderId="61" xfId="1" applyNumberFormat="1" applyFont="1" applyFill="1" applyBorder="1" applyAlignment="1">
      <alignment horizontal="left" vertical="top" wrapText="1"/>
    </xf>
    <xf numFmtId="49" fontId="84" fillId="0" borderId="63" xfId="0" applyNumberFormat="1" applyFont="1" applyFill="1" applyBorder="1" applyAlignment="1">
      <alignment horizontal="left" vertical="center"/>
    </xf>
    <xf numFmtId="167" fontId="85" fillId="0" borderId="62" xfId="1" applyNumberFormat="1" applyFont="1" applyFill="1" applyBorder="1" applyAlignment="1">
      <alignment horizontal="left" vertical="top" wrapText="1" indent="2"/>
    </xf>
    <xf numFmtId="167" fontId="84" fillId="0" borderId="62" xfId="1" applyNumberFormat="1" applyFont="1" applyFill="1" applyBorder="1" applyAlignment="1">
      <alignment horizontal="left" vertical="top" indent="2"/>
    </xf>
    <xf numFmtId="0" fontId="107" fillId="0" borderId="0" xfId="0" applyNumberFormat="1" applyFont="1" applyFill="1" applyBorder="1" applyAlignment="1">
      <alignment horizontal="left" wrapText="1"/>
    </xf>
    <xf numFmtId="0" fontId="107" fillId="0" borderId="0" xfId="0" applyNumberFormat="1" applyFont="1" applyFill="1" applyBorder="1" applyAlignment="1">
      <alignment horizontal="left"/>
    </xf>
    <xf numFmtId="49" fontId="83" fillId="0" borderId="62" xfId="0" applyNumberFormat="1" applyFont="1" applyFill="1" applyBorder="1" applyAlignment="1">
      <alignment horizontal="left" vertical="center" wrapText="1"/>
    </xf>
    <xf numFmtId="49" fontId="83" fillId="0" borderId="47" xfId="0" applyNumberFormat="1" applyFont="1" applyFill="1" applyBorder="1" applyAlignment="1">
      <alignment horizontal="left" vertical="center" wrapText="1"/>
    </xf>
    <xf numFmtId="0" fontId="109" fillId="0" borderId="47" xfId="0" applyFont="1" applyBorder="1" applyAlignment="1">
      <alignment vertical="center"/>
    </xf>
    <xf numFmtId="49" fontId="108" fillId="0" borderId="56" xfId="0" applyNumberFormat="1" applyFont="1" applyFill="1" applyBorder="1" applyAlignment="1">
      <alignment horizontal="center" vertical="center" wrapText="1"/>
    </xf>
    <xf numFmtId="49" fontId="108" fillId="0" borderId="52" xfId="0" applyNumberFormat="1" applyFont="1" applyFill="1" applyBorder="1" applyAlignment="1">
      <alignment horizontal="center" vertical="center" wrapText="1"/>
    </xf>
    <xf numFmtId="49" fontId="108" fillId="0" borderId="74" xfId="0" applyNumberFormat="1" applyFont="1" applyFill="1" applyBorder="1" applyAlignment="1">
      <alignment horizontal="center" vertical="center" wrapText="1"/>
    </xf>
    <xf numFmtId="49" fontId="90" fillId="0" borderId="47" xfId="0" applyNumberFormat="1" applyFont="1" applyFill="1" applyBorder="1" applyAlignment="1">
      <alignment horizontal="left" vertical="center" wrapText="1"/>
    </xf>
    <xf numFmtId="167" fontId="84" fillId="0" borderId="47" xfId="1" applyNumberFormat="1" applyFont="1" applyBorder="1" applyAlignment="1">
      <alignment vertical="center"/>
    </xf>
    <xf numFmtId="167" fontId="85" fillId="0" borderId="51" xfId="1" applyNumberFormat="1" applyFont="1" applyFill="1" applyBorder="1" applyAlignment="1">
      <alignment horizontal="right" vertical="center"/>
    </xf>
    <xf numFmtId="167" fontId="85" fillId="0" borderId="47" xfId="1" applyNumberFormat="1" applyFont="1" applyFill="1" applyBorder="1" applyAlignment="1">
      <alignment horizontal="right" vertical="center"/>
    </xf>
    <xf numFmtId="167" fontId="84" fillId="0" borderId="69" xfId="1" applyNumberFormat="1" applyFont="1" applyBorder="1" applyAlignment="1">
      <alignment vertical="center"/>
    </xf>
    <xf numFmtId="167" fontId="83" fillId="0" borderId="52" xfId="1" applyNumberFormat="1" applyFont="1" applyFill="1" applyBorder="1" applyAlignment="1">
      <alignment horizontal="right" vertical="center"/>
    </xf>
    <xf numFmtId="167" fontId="85" fillId="0" borderId="47" xfId="1" applyNumberFormat="1" applyFont="1" applyFill="1" applyBorder="1" applyAlignment="1">
      <alignment horizontal="right"/>
    </xf>
    <xf numFmtId="167" fontId="84" fillId="0" borderId="0" xfId="1" applyNumberFormat="1" applyFont="1"/>
    <xf numFmtId="167" fontId="110" fillId="0" borderId="47" xfId="1" applyNumberFormat="1" applyFont="1" applyFill="1" applyBorder="1"/>
    <xf numFmtId="167" fontId="92" fillId="0" borderId="47" xfId="1" applyNumberFormat="1" applyFont="1" applyBorder="1" applyAlignment="1">
      <alignment vertical="center"/>
    </xf>
    <xf numFmtId="167" fontId="110" fillId="0" borderId="47" xfId="1" applyNumberFormat="1" applyFont="1" applyFill="1" applyBorder="1" applyAlignment="1">
      <alignment vertical="center"/>
    </xf>
    <xf numFmtId="167" fontId="111" fillId="0" borderId="47" xfId="1" applyNumberFormat="1" applyFont="1" applyFill="1" applyBorder="1" applyAlignment="1">
      <alignment vertical="center"/>
    </xf>
    <xf numFmtId="49" fontId="83" fillId="0" borderId="47" xfId="0" applyNumberFormat="1" applyFont="1" applyFill="1" applyBorder="1" applyAlignment="1">
      <alignment horizontal="left" vertical="center"/>
    </xf>
    <xf numFmtId="0" fontId="107"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112" fillId="0" borderId="0" xfId="0" applyFont="1" applyFill="1" applyBorder="1" applyAlignment="1">
      <alignment horizontal="left" vertical="center" wrapText="1"/>
    </xf>
    <xf numFmtId="0" fontId="113" fillId="0" borderId="0" xfId="0" applyFont="1" applyFill="1" applyBorder="1" applyAlignment="1">
      <alignment horizontal="left" vertical="center"/>
    </xf>
    <xf numFmtId="3" fontId="113" fillId="0" borderId="0" xfId="0" applyNumberFormat="1" applyFont="1" applyFill="1" applyBorder="1" applyAlignment="1">
      <alignment horizontal="left" vertical="center"/>
    </xf>
    <xf numFmtId="4" fontId="113" fillId="0" borderId="0" xfId="0" applyNumberFormat="1" applyFont="1" applyFill="1" applyBorder="1" applyAlignment="1">
      <alignment horizontal="left" vertical="center"/>
    </xf>
    <xf numFmtId="3" fontId="84" fillId="0" borderId="0" xfId="0" applyNumberFormat="1" applyFont="1" applyFill="1" applyBorder="1" applyAlignment="1">
      <alignment vertical="center"/>
    </xf>
    <xf numFmtId="0" fontId="84" fillId="0" borderId="0" xfId="0" applyFont="1" applyFill="1" applyBorder="1" applyAlignment="1">
      <alignment vertical="center"/>
    </xf>
    <xf numFmtId="0" fontId="96" fillId="3" borderId="0" xfId="0" applyFont="1" applyFill="1" applyBorder="1" applyAlignment="1">
      <alignment horizontal="left" vertical="center"/>
    </xf>
    <xf numFmtId="0" fontId="84" fillId="0" borderId="0" xfId="0" applyNumberFormat="1" applyFont="1" applyFill="1" applyBorder="1" applyAlignment="1">
      <alignment vertical="center"/>
    </xf>
    <xf numFmtId="0" fontId="96" fillId="0" borderId="0" xfId="0" applyFont="1" applyFill="1" applyBorder="1" applyAlignment="1">
      <alignment horizontal="left" vertical="center"/>
    </xf>
    <xf numFmtId="0" fontId="38" fillId="3" borderId="47" xfId="20" applyNumberFormat="1" applyFont="1" applyFill="1" applyBorder="1" applyAlignment="1">
      <alignment horizontal="center" vertical="center" wrapText="1"/>
    </xf>
    <xf numFmtId="0" fontId="28" fillId="3" borderId="47" xfId="20" applyNumberFormat="1" applyFont="1" applyFill="1" applyBorder="1" applyAlignment="1">
      <alignment wrapText="1"/>
    </xf>
    <xf numFmtId="1" fontId="27" fillId="3" borderId="0" xfId="0" applyNumberFormat="1" applyFont="1" applyFill="1" applyBorder="1" applyAlignment="1">
      <alignment horizontal="right" vertical="center"/>
    </xf>
    <xf numFmtId="0" fontId="28" fillId="0" borderId="0" xfId="0" applyNumberFormat="1" applyFont="1" applyFill="1"/>
    <xf numFmtId="173" fontId="42" fillId="9" borderId="47" xfId="22" applyNumberFormat="1" applyFont="1" applyFill="1" applyBorder="1" applyAlignment="1">
      <alignment horizontal="center" vertical="top" wrapText="1"/>
    </xf>
    <xf numFmtId="173" fontId="42" fillId="9" borderId="47" xfId="23" applyNumberFormat="1" applyFont="1" applyFill="1" applyBorder="1" applyAlignment="1">
      <alignment horizontal="center" vertical="top" wrapText="1"/>
    </xf>
    <xf numFmtId="168" fontId="27" fillId="0" borderId="0" xfId="0" applyNumberFormat="1" applyFont="1" applyFill="1" applyBorder="1" applyAlignment="1">
      <alignment horizontal="left" vertical="top"/>
    </xf>
    <xf numFmtId="3" fontId="27" fillId="3" borderId="0" xfId="19" applyNumberFormat="1" applyFont="1" applyFill="1" applyBorder="1" applyAlignment="1">
      <alignment horizontal="right" vertical="top" wrapText="1"/>
    </xf>
    <xf numFmtId="0" fontId="38" fillId="0" borderId="0" xfId="0" applyNumberFormat="1" applyFont="1" applyAlignment="1">
      <alignment vertical="top"/>
    </xf>
    <xf numFmtId="0" fontId="43" fillId="0" borderId="0" xfId="0" applyFont="1" applyAlignment="1">
      <alignment vertical="top"/>
    </xf>
    <xf numFmtId="2" fontId="43" fillId="0" borderId="0" xfId="0" applyNumberFormat="1" applyFont="1" applyAlignment="1">
      <alignment vertical="top"/>
    </xf>
    <xf numFmtId="0" fontId="28" fillId="0" borderId="0" xfId="0" applyNumberFormat="1" applyFont="1" applyAlignment="1">
      <alignment vertical="top"/>
    </xf>
    <xf numFmtId="0" fontId="41" fillId="0" borderId="0" xfId="0" applyNumberFormat="1" applyFont="1" applyAlignment="1">
      <alignment vertical="top"/>
    </xf>
    <xf numFmtId="0" fontId="44" fillId="0" borderId="0" xfId="0" applyNumberFormat="1" applyFont="1" applyAlignment="1">
      <alignment vertical="top"/>
    </xf>
    <xf numFmtId="0" fontId="11" fillId="0" borderId="0" xfId="0" applyFont="1"/>
    <xf numFmtId="49" fontId="8" fillId="0" borderId="0" xfId="0" applyNumberFormat="1" applyFont="1" applyFill="1" applyBorder="1" applyAlignment="1">
      <alignment horizontal="left"/>
    </xf>
    <xf numFmtId="205" fontId="42" fillId="0" borderId="0" xfId="24" applyNumberFormat="1" applyFont="1" applyFill="1" applyBorder="1" applyAlignment="1">
      <alignment horizontal="right" vertical="top"/>
    </xf>
    <xf numFmtId="181" fontId="42" fillId="0" borderId="0" xfId="2" applyNumberFormat="1" applyFont="1" applyFill="1" applyBorder="1" applyAlignment="1">
      <alignment horizontal="right" vertical="top"/>
    </xf>
    <xf numFmtId="0" fontId="50" fillId="0" borderId="0" xfId="0" applyNumberFormat="1" applyFont="1" applyBorder="1" applyAlignment="1">
      <alignment horizontal="center"/>
    </xf>
    <xf numFmtId="0" fontId="28" fillId="0" borderId="0" xfId="0" applyNumberFormat="1" applyFont="1"/>
    <xf numFmtId="3" fontId="28" fillId="0" borderId="0" xfId="0" applyNumberFormat="1" applyFont="1"/>
    <xf numFmtId="196" fontId="28" fillId="0" borderId="0" xfId="0" applyNumberFormat="1" applyFont="1"/>
    <xf numFmtId="196" fontId="28" fillId="0" borderId="0" xfId="0" applyNumberFormat="1" applyFont="1" applyFill="1" applyBorder="1"/>
    <xf numFmtId="197" fontId="28" fillId="0" borderId="0" xfId="30" applyNumberFormat="1" applyFont="1"/>
    <xf numFmtId="0" fontId="28" fillId="0" borderId="0" xfId="0" applyNumberFormat="1" applyFont="1" applyFill="1" applyBorder="1"/>
    <xf numFmtId="198" fontId="28" fillId="0" borderId="0" xfId="0" applyNumberFormat="1" applyFont="1"/>
    <xf numFmtId="0" fontId="38" fillId="0" borderId="0" xfId="0" applyNumberFormat="1" applyFont="1" applyBorder="1" applyAlignment="1">
      <alignment vertical="top"/>
    </xf>
    <xf numFmtId="0" fontId="42" fillId="10" borderId="61" xfId="25" applyFont="1" applyFill="1" applyBorder="1" applyAlignment="1">
      <alignment horizontal="center" vertical="center" wrapText="1"/>
    </xf>
    <xf numFmtId="195" fontId="53" fillId="0" borderId="0" xfId="30" applyNumberFormat="1" applyFont="1" applyFill="1" applyBorder="1" applyAlignment="1">
      <alignment vertical="center"/>
    </xf>
    <xf numFmtId="197" fontId="38" fillId="0" borderId="0" xfId="0" applyNumberFormat="1" applyFont="1" applyFill="1"/>
    <xf numFmtId="197" fontId="27" fillId="0" borderId="0" xfId="30" applyNumberFormat="1" applyFont="1" applyFill="1" applyBorder="1" applyAlignment="1">
      <alignment horizontal="right" vertical="top"/>
    </xf>
    <xf numFmtId="0" fontId="19" fillId="0" borderId="0" xfId="0" applyFont="1" applyFill="1"/>
    <xf numFmtId="0" fontId="28" fillId="0" borderId="0" xfId="0" applyFont="1" applyFill="1"/>
    <xf numFmtId="0" fontId="38" fillId="0" borderId="0" xfId="0" applyNumberFormat="1" applyFont="1" applyBorder="1" applyAlignment="1">
      <alignment horizontal="center"/>
    </xf>
    <xf numFmtId="179" fontId="38" fillId="0" borderId="0" xfId="0" applyNumberFormat="1" applyFont="1" applyBorder="1" applyAlignment="1">
      <alignment horizontal="center"/>
    </xf>
    <xf numFmtId="0" fontId="42" fillId="10" borderId="47" xfId="25" applyFont="1" applyFill="1" applyBorder="1" applyAlignment="1">
      <alignment horizontal="center" vertical="center" wrapText="1"/>
    </xf>
    <xf numFmtId="0" fontId="38" fillId="10" borderId="47" xfId="0" applyNumberFormat="1" applyFont="1" applyFill="1" applyBorder="1" applyAlignment="1">
      <alignment vertical="center" wrapText="1"/>
    </xf>
    <xf numFmtId="3" fontId="38" fillId="0" borderId="23" xfId="0" applyNumberFormat="1" applyFont="1" applyBorder="1"/>
    <xf numFmtId="0" fontId="38" fillId="0" borderId="0" xfId="0" applyNumberFormat="1" applyFont="1" applyFill="1" applyBorder="1" applyAlignment="1">
      <alignment horizontal="center"/>
    </xf>
    <xf numFmtId="3" fontId="27" fillId="0" borderId="47" xfId="24" applyNumberFormat="1" applyFont="1" applyBorder="1" applyAlignment="1">
      <alignment vertical="top"/>
    </xf>
    <xf numFmtId="43" fontId="28" fillId="0" borderId="47" xfId="7" applyFont="1" applyFill="1" applyBorder="1" applyAlignment="1"/>
    <xf numFmtId="0" fontId="41" fillId="0" borderId="0" xfId="0" applyNumberFormat="1" applyFont="1"/>
    <xf numFmtId="0" fontId="46" fillId="3" borderId="48" xfId="20" applyNumberFormat="1" applyFont="1" applyFill="1" applyBorder="1" applyAlignment="1">
      <alignment vertical="top"/>
    </xf>
    <xf numFmtId="0" fontId="46" fillId="3" borderId="49" xfId="20" applyNumberFormat="1" applyFont="1" applyFill="1" applyBorder="1" applyAlignment="1">
      <alignment vertical="top"/>
    </xf>
    <xf numFmtId="0" fontId="46" fillId="3" borderId="51" xfId="20" applyNumberFormat="1" applyFont="1" applyFill="1" applyBorder="1" applyAlignment="1">
      <alignment vertical="top"/>
    </xf>
    <xf numFmtId="0" fontId="50" fillId="10" borderId="47" xfId="20" applyNumberFormat="1" applyFont="1" applyFill="1" applyBorder="1" applyAlignment="1">
      <alignment horizontal="center" vertical="center" wrapText="1"/>
    </xf>
    <xf numFmtId="196" fontId="13" fillId="0" borderId="47" xfId="24" applyNumberFormat="1" applyFont="1" applyBorder="1" applyAlignment="1">
      <alignment horizontal="right" vertical="top"/>
    </xf>
    <xf numFmtId="3" fontId="14" fillId="0" borderId="0" xfId="30" applyNumberFormat="1" applyFont="1" applyFill="1" applyBorder="1" applyAlignment="1"/>
    <xf numFmtId="179" fontId="17" fillId="0" borderId="0" xfId="0" applyNumberFormat="1" applyFont="1" applyFill="1"/>
    <xf numFmtId="3" fontId="14" fillId="0" borderId="0" xfId="30" applyNumberFormat="1" applyFont="1" applyBorder="1" applyAlignment="1"/>
    <xf numFmtId="0" fontId="62" fillId="0" borderId="0" xfId="0" applyFont="1" applyBorder="1"/>
    <xf numFmtId="173" fontId="46" fillId="0" borderId="47" xfId="20" applyFont="1" applyFill="1" applyBorder="1" applyAlignment="1">
      <alignment vertical="center"/>
    </xf>
    <xf numFmtId="173" fontId="50" fillId="0" borderId="47" xfId="20" applyFont="1" applyFill="1" applyBorder="1" applyAlignment="1">
      <alignment horizontal="center" vertical="center" wrapText="1"/>
    </xf>
    <xf numFmtId="197" fontId="66" fillId="3" borderId="47" xfId="30" applyNumberFormat="1" applyFont="1" applyFill="1" applyBorder="1" applyAlignment="1">
      <alignment horizontal="right" vertical="top"/>
    </xf>
    <xf numFmtId="197" fontId="67" fillId="10" borderId="47" xfId="30" applyNumberFormat="1" applyFont="1" applyFill="1" applyBorder="1" applyAlignment="1">
      <alignment horizontal="right" vertical="top"/>
    </xf>
    <xf numFmtId="1" fontId="66" fillId="3" borderId="47" xfId="30" applyNumberFormat="1" applyFont="1" applyFill="1" applyBorder="1" applyAlignment="1">
      <alignment horizontal="right" vertical="top"/>
    </xf>
    <xf numFmtId="197" fontId="72" fillId="10" borderId="47" xfId="30" applyNumberFormat="1" applyFont="1" applyFill="1" applyBorder="1" applyAlignment="1">
      <alignment horizontal="right" vertical="center" wrapText="1"/>
    </xf>
    <xf numFmtId="197" fontId="32" fillId="0" borderId="47" xfId="30" applyNumberFormat="1" applyFont="1" applyFill="1" applyBorder="1" applyAlignment="1">
      <alignment horizontal="right" vertical="top" wrapText="1"/>
    </xf>
    <xf numFmtId="197" fontId="53" fillId="3" borderId="47" xfId="30" applyNumberFormat="1" applyFont="1" applyFill="1" applyBorder="1" applyAlignment="1">
      <alignment horizontal="center" vertical="top"/>
    </xf>
    <xf numFmtId="197" fontId="68" fillId="3" borderId="47" xfId="30" applyNumberFormat="1" applyFont="1" applyFill="1" applyBorder="1" applyAlignment="1">
      <alignment horizontal="center" vertical="center"/>
    </xf>
    <xf numFmtId="197" fontId="53" fillId="3" borderId="47" xfId="30" applyNumberFormat="1" applyFont="1" applyFill="1" applyBorder="1" applyAlignment="1">
      <alignment horizontal="right" vertical="top"/>
    </xf>
    <xf numFmtId="3" fontId="53" fillId="3" borderId="47" xfId="0" applyNumberFormat="1" applyFont="1" applyFill="1" applyBorder="1" applyAlignment="1">
      <alignment horizontal="center" vertical="top"/>
    </xf>
    <xf numFmtId="197" fontId="53" fillId="0" borderId="47" xfId="30" applyNumberFormat="1" applyFont="1" applyFill="1" applyBorder="1" applyAlignment="1">
      <alignment horizontal="center" vertical="top"/>
    </xf>
    <xf numFmtId="197" fontId="65" fillId="10" borderId="47" xfId="30" applyNumberFormat="1" applyFont="1" applyFill="1" applyBorder="1" applyAlignment="1">
      <alignment vertical="top"/>
    </xf>
    <xf numFmtId="197" fontId="65" fillId="10" borderId="47" xfId="30" applyNumberFormat="1" applyFont="1" applyFill="1" applyBorder="1" applyAlignment="1">
      <alignment horizontal="right" vertical="top"/>
    </xf>
    <xf numFmtId="197" fontId="53" fillId="3" borderId="47" xfId="30" applyNumberFormat="1" applyFont="1" applyFill="1" applyBorder="1" applyAlignment="1">
      <alignment vertical="top"/>
    </xf>
    <xf numFmtId="197" fontId="53" fillId="0" borderId="47" xfId="30" applyNumberFormat="1" applyFont="1" applyFill="1" applyBorder="1" applyAlignment="1">
      <alignment horizontal="right" vertical="top"/>
    </xf>
    <xf numFmtId="1" fontId="53" fillId="3" borderId="47" xfId="30" applyNumberFormat="1" applyFont="1" applyFill="1" applyBorder="1" applyAlignment="1">
      <alignment horizontal="right" vertical="top"/>
    </xf>
    <xf numFmtId="197" fontId="68" fillId="3" borderId="47" xfId="30" applyNumberFormat="1" applyFont="1" applyFill="1" applyBorder="1" applyAlignment="1">
      <alignment vertical="center"/>
    </xf>
    <xf numFmtId="197" fontId="53" fillId="10" borderId="47" xfId="30" applyNumberFormat="1" applyFont="1" applyFill="1" applyBorder="1" applyAlignment="1">
      <alignment vertical="top"/>
    </xf>
    <xf numFmtId="197" fontId="53" fillId="10" borderId="47" xfId="30" applyNumberFormat="1" applyFont="1" applyFill="1" applyBorder="1" applyAlignment="1">
      <alignment horizontal="right" vertical="top"/>
    </xf>
    <xf numFmtId="0" fontId="13" fillId="0" borderId="48" xfId="0" applyFont="1" applyFill="1" applyBorder="1" applyAlignment="1"/>
    <xf numFmtId="0" fontId="13" fillId="0" borderId="49" xfId="0" applyFont="1" applyFill="1" applyBorder="1" applyAlignment="1"/>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49" fontId="8" fillId="0" borderId="0" xfId="0" applyNumberFormat="1" applyFont="1" applyFill="1" applyBorder="1" applyAlignment="1">
      <alignment horizontal="left" vertical="top"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19"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9" fillId="0" borderId="0" xfId="0" applyNumberFormat="1" applyFont="1" applyFill="1" applyBorder="1" applyAlignment="1">
      <alignment horizontal="left"/>
    </xf>
    <xf numFmtId="49" fontId="8" fillId="0" borderId="0" xfId="0" applyNumberFormat="1" applyFont="1" applyFill="1" applyAlignment="1">
      <alignment horizontal="left"/>
    </xf>
    <xf numFmtId="49" fontId="8" fillId="0" borderId="20" xfId="0" applyNumberFormat="1" applyFont="1" applyFill="1" applyBorder="1" applyAlignment="1">
      <alignment horizontal="left" vertical="center"/>
    </xf>
    <xf numFmtId="49" fontId="8" fillId="2" borderId="12"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49" fontId="8" fillId="2" borderId="15" xfId="0" applyNumberFormat="1" applyFont="1" applyFill="1" applyBorder="1" applyAlignment="1">
      <alignment horizontal="center" wrapText="1"/>
    </xf>
    <xf numFmtId="49" fontId="8" fillId="2" borderId="21" xfId="0" applyNumberFormat="1" applyFont="1" applyFill="1" applyBorder="1" applyAlignment="1">
      <alignment horizontal="center" wrapText="1"/>
    </xf>
    <xf numFmtId="49" fontId="8" fillId="2" borderId="16" xfId="0" applyNumberFormat="1" applyFont="1" applyFill="1" applyBorder="1" applyAlignment="1">
      <alignment horizontal="center" wrapText="1"/>
    </xf>
    <xf numFmtId="49" fontId="8" fillId="2" borderId="15" xfId="0" applyNumberFormat="1" applyFont="1" applyFill="1" applyBorder="1" applyAlignment="1">
      <alignment horizontal="center"/>
    </xf>
    <xf numFmtId="49" fontId="8" fillId="2" borderId="16" xfId="0" applyNumberFormat="1" applyFont="1" applyFill="1" applyBorder="1" applyAlignment="1">
      <alignment horizont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0" fontId="12" fillId="0" borderId="0" xfId="0" applyFont="1" applyAlignment="1">
      <alignment horizontal="left" vertical="top"/>
    </xf>
    <xf numFmtId="0" fontId="11" fillId="0" borderId="0" xfId="0" applyFont="1"/>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49" fontId="8" fillId="0" borderId="0" xfId="0" applyNumberFormat="1" applyFont="1" applyFill="1" applyAlignment="1">
      <alignment horizontal="left" vertical="top"/>
    </xf>
    <xf numFmtId="49" fontId="8" fillId="0" borderId="13"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xf>
    <xf numFmtId="49" fontId="8" fillId="0" borderId="15"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27" xfId="0" applyNumberFormat="1" applyFont="1" applyFill="1" applyBorder="1" applyAlignment="1">
      <alignment horizontal="center" vertical="top"/>
    </xf>
    <xf numFmtId="49" fontId="8" fillId="0" borderId="28"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0" fontId="9" fillId="0" borderId="0" xfId="0" applyFont="1" applyFill="1" applyAlignment="1">
      <alignment horizontal="left" vertical="top"/>
    </xf>
    <xf numFmtId="49" fontId="8" fillId="0" borderId="18" xfId="0" applyNumberFormat="1" applyFont="1" applyFill="1" applyBorder="1" applyAlignment="1">
      <alignment horizontal="center" vertical="top"/>
    </xf>
    <xf numFmtId="49" fontId="8" fillId="0" borderId="13" xfId="0" applyNumberFormat="1" applyFont="1" applyFill="1" applyBorder="1" applyAlignment="1">
      <alignment horizontal="center" vertical="top" wrapText="1"/>
    </xf>
    <xf numFmtId="49" fontId="8" fillId="0" borderId="19" xfId="0" applyNumberFormat="1" applyFont="1" applyFill="1" applyBorder="1" applyAlignment="1">
      <alignment horizontal="center" vertical="top"/>
    </xf>
    <xf numFmtId="49" fontId="8" fillId="0" borderId="16" xfId="0" applyNumberFormat="1" applyFont="1" applyFill="1" applyBorder="1" applyAlignment="1">
      <alignment horizontal="center" vertical="top"/>
    </xf>
    <xf numFmtId="49" fontId="8" fillId="0" borderId="24" xfId="0" applyNumberFormat="1" applyFont="1" applyFill="1" applyBorder="1" applyAlignment="1">
      <alignment horizontal="center" vertical="top"/>
    </xf>
    <xf numFmtId="0" fontId="13" fillId="0" borderId="30" xfId="0" applyFont="1" applyBorder="1" applyAlignment="1">
      <alignment horizontal="left" vertical="top" wrapText="1"/>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5" borderId="2" xfId="0" applyFont="1" applyFill="1" applyBorder="1" applyAlignment="1">
      <alignment horizontal="center" vertical="top"/>
    </xf>
    <xf numFmtId="0" fontId="19" fillId="5" borderId="5" xfId="0" applyFont="1" applyFill="1" applyBorder="1" applyAlignment="1">
      <alignment horizontal="center" vertical="top"/>
    </xf>
    <xf numFmtId="167" fontId="19" fillId="5" borderId="44" xfId="30" applyNumberFormat="1" applyFont="1" applyFill="1" applyBorder="1" applyAlignment="1">
      <alignment horizontal="center" vertical="top"/>
    </xf>
    <xf numFmtId="167" fontId="19" fillId="5" borderId="45" xfId="30" applyNumberFormat="1" applyFont="1" applyFill="1" applyBorder="1" applyAlignment="1">
      <alignment horizontal="center" vertical="top"/>
    </xf>
    <xf numFmtId="167" fontId="19" fillId="5" borderId="46" xfId="30" applyNumberFormat="1" applyFont="1" applyFill="1" applyBorder="1" applyAlignment="1">
      <alignment horizontal="center" vertical="top"/>
    </xf>
    <xf numFmtId="49" fontId="8" fillId="0" borderId="0" xfId="0" applyNumberFormat="1" applyFont="1" applyAlignment="1">
      <alignment horizontal="left" vertical="top"/>
    </xf>
    <xf numFmtId="49" fontId="9" fillId="0" borderId="0" xfId="0" applyNumberFormat="1" applyFont="1" applyFill="1" applyBorder="1" applyAlignment="1">
      <alignment horizontal="left" vertical="top"/>
    </xf>
    <xf numFmtId="49" fontId="8" fillId="0" borderId="30" xfId="0" applyNumberFormat="1" applyFont="1" applyFill="1" applyBorder="1" applyAlignment="1">
      <alignment horizontal="left" vertical="top"/>
    </xf>
    <xf numFmtId="49" fontId="8"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top"/>
    </xf>
    <xf numFmtId="0" fontId="21" fillId="0" borderId="4" xfId="0" applyNumberFormat="1" applyFont="1" applyFill="1" applyBorder="1" applyAlignment="1">
      <alignment horizontal="center" vertical="top"/>
    </xf>
    <xf numFmtId="49" fontId="22" fillId="0" borderId="0" xfId="0" applyNumberFormat="1" applyFont="1" applyFill="1" applyAlignment="1">
      <alignment horizontal="left"/>
    </xf>
    <xf numFmtId="49" fontId="22" fillId="0" borderId="4" xfId="0" applyNumberFormat="1" applyFont="1" applyFill="1" applyBorder="1" applyAlignment="1">
      <alignment horizontal="center" vertical="top" wrapText="1"/>
    </xf>
    <xf numFmtId="49" fontId="22" fillId="0" borderId="2" xfId="0" applyNumberFormat="1" applyFont="1" applyFill="1" applyBorder="1" applyAlignment="1">
      <alignment horizontal="center" vertical="top" wrapText="1"/>
    </xf>
    <xf numFmtId="168" fontId="22" fillId="0" borderId="3" xfId="0" applyNumberFormat="1" applyFont="1" applyFill="1" applyBorder="1" applyAlignment="1">
      <alignment horizontal="center" vertical="top" wrapText="1"/>
    </xf>
    <xf numFmtId="168" fontId="22" fillId="0" borderId="4" xfId="0" applyNumberFormat="1" applyFont="1" applyFill="1" applyBorder="1" applyAlignment="1">
      <alignment horizontal="center" vertical="top" wrapText="1"/>
    </xf>
    <xf numFmtId="49" fontId="24" fillId="0" borderId="6" xfId="0" applyNumberFormat="1" applyFont="1" applyFill="1" applyBorder="1" applyAlignment="1">
      <alignment horizontal="left" wrapText="1"/>
    </xf>
    <xf numFmtId="49" fontId="9" fillId="0" borderId="0" xfId="0" applyNumberFormat="1" applyFont="1" applyFill="1" applyBorder="1" applyAlignment="1">
      <alignment horizontal="left" vertical="center" wrapText="1"/>
    </xf>
    <xf numFmtId="49" fontId="8" fillId="2" borderId="2" xfId="0" applyNumberFormat="1" applyFont="1" applyFill="1" applyBorder="1" applyAlignment="1">
      <alignment horizontal="left" vertical="top"/>
    </xf>
    <xf numFmtId="49" fontId="8" fillId="2" borderId="5" xfId="0" applyNumberFormat="1" applyFont="1" applyFill="1" applyBorder="1" applyAlignment="1">
      <alignment horizontal="left" vertical="top"/>
    </xf>
    <xf numFmtId="49" fontId="8" fillId="2" borderId="3" xfId="0" applyNumberFormat="1" applyFont="1" applyFill="1" applyBorder="1" applyAlignment="1">
      <alignment horizontal="left" vertical="top"/>
    </xf>
    <xf numFmtId="49" fontId="8" fillId="2" borderId="2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8" fillId="0" borderId="0" xfId="0" applyNumberFormat="1" applyFont="1" applyFill="1" applyBorder="1" applyAlignment="1">
      <alignment horizontal="left"/>
    </xf>
    <xf numFmtId="49" fontId="8" fillId="2" borderId="0" xfId="0" applyNumberFormat="1" applyFont="1" applyFill="1" applyAlignment="1">
      <alignment horizontal="left" vertical="top"/>
    </xf>
    <xf numFmtId="49" fontId="8" fillId="2" borderId="22"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0" fontId="8" fillId="0" borderId="6" xfId="0" applyFont="1" applyFill="1" applyBorder="1" applyAlignment="1">
      <alignment horizontal="left" vertical="top" wrapText="1"/>
    </xf>
    <xf numFmtId="49" fontId="8" fillId="0" borderId="0" xfId="0" applyNumberFormat="1" applyFont="1" applyFill="1" applyAlignment="1">
      <alignment horizontal="left" wrapText="1"/>
    </xf>
    <xf numFmtId="49" fontId="8" fillId="0" borderId="0" xfId="0" applyNumberFormat="1" applyFont="1" applyFill="1" applyAlignment="1">
      <alignment horizontal="left" vertical="top" wrapText="1"/>
    </xf>
    <xf numFmtId="49" fontId="8" fillId="0" borderId="6" xfId="0" applyNumberFormat="1" applyFont="1" applyFill="1" applyBorder="1" applyAlignment="1">
      <alignment horizontal="left"/>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12" xfId="8" applyNumberFormat="1" applyFont="1" applyFill="1" applyBorder="1" applyAlignment="1">
      <alignment horizontal="center"/>
    </xf>
    <xf numFmtId="49" fontId="8" fillId="2" borderId="22" xfId="8" applyNumberFormat="1" applyFont="1" applyFill="1" applyBorder="1" applyAlignment="1">
      <alignment horizontal="center"/>
    </xf>
    <xf numFmtId="49" fontId="8" fillId="2" borderId="15" xfId="8" applyNumberFormat="1" applyFont="1" applyFill="1" applyBorder="1" applyAlignment="1">
      <alignment horizontal="center"/>
    </xf>
    <xf numFmtId="49" fontId="8" fillId="2" borderId="16" xfId="8" applyNumberFormat="1" applyFont="1" applyFill="1" applyBorder="1" applyAlignment="1">
      <alignment horizontal="center"/>
    </xf>
    <xf numFmtId="49" fontId="8" fillId="2" borderId="0" xfId="8" applyNumberFormat="1" applyFont="1" applyFill="1" applyAlignment="1">
      <alignment horizontal="left" vertical="center"/>
    </xf>
    <xf numFmtId="49" fontId="8" fillId="2" borderId="53" xfId="8" applyNumberFormat="1" applyFont="1" applyFill="1" applyBorder="1" applyAlignment="1">
      <alignment horizontal="center" vertical="center"/>
    </xf>
    <xf numFmtId="49" fontId="8" fillId="2" borderId="58" xfId="8" applyNumberFormat="1" applyFont="1" applyFill="1" applyBorder="1" applyAlignment="1">
      <alignment horizontal="center" vertical="center"/>
    </xf>
    <xf numFmtId="49" fontId="8" fillId="2" borderId="54" xfId="8" applyNumberFormat="1" applyFont="1" applyFill="1" applyBorder="1" applyAlignment="1">
      <alignment horizontal="center"/>
    </xf>
    <xf numFmtId="49" fontId="8" fillId="2" borderId="56" xfId="8" applyNumberFormat="1" applyFont="1" applyFill="1" applyBorder="1" applyAlignment="1">
      <alignment horizontal="center"/>
    </xf>
    <xf numFmtId="49" fontId="8" fillId="2" borderId="55" xfId="8" applyNumberFormat="1" applyFont="1" applyFill="1" applyBorder="1" applyAlignment="1">
      <alignment horizontal="center"/>
    </xf>
    <xf numFmtId="49" fontId="8" fillId="2" borderId="48" xfId="8" applyNumberFormat="1" applyFont="1" applyFill="1" applyBorder="1" applyAlignment="1">
      <alignment horizontal="center"/>
    </xf>
    <xf numFmtId="0" fontId="12" fillId="0" borderId="51" xfId="8" applyNumberFormat="1" applyFont="1" applyFill="1" applyBorder="1" applyAlignment="1">
      <alignment horizontal="center"/>
    </xf>
    <xf numFmtId="49" fontId="8" fillId="2" borderId="0" xfId="8" applyNumberFormat="1" applyFont="1" applyFill="1" applyBorder="1" applyAlignment="1">
      <alignment horizontal="left"/>
    </xf>
    <xf numFmtId="0" fontId="3" fillId="0" borderId="0" xfId="8" applyNumberFormat="1" applyFont="1" applyFill="1" applyBorder="1" applyAlignment="1"/>
    <xf numFmtId="49" fontId="8" fillId="2" borderId="0" xfId="8" applyNumberFormat="1" applyFont="1" applyFill="1" applyAlignment="1">
      <alignment horizontal="left" vertical="top"/>
    </xf>
    <xf numFmtId="49" fontId="8" fillId="2" borderId="12" xfId="8" applyNumberFormat="1" applyFont="1" applyFill="1" applyBorder="1" applyAlignment="1">
      <alignment horizontal="right"/>
    </xf>
    <xf numFmtId="49" fontId="8" fillId="2" borderId="22" xfId="8" applyNumberFormat="1" applyFont="1" applyFill="1" applyBorder="1" applyAlignment="1">
      <alignment horizontal="right"/>
    </xf>
    <xf numFmtId="49" fontId="8" fillId="2" borderId="21" xfId="8" applyNumberFormat="1" applyFont="1" applyFill="1" applyBorder="1" applyAlignment="1">
      <alignment horizontal="center"/>
    </xf>
    <xf numFmtId="49" fontId="8" fillId="2" borderId="13" xfId="8" applyNumberFormat="1" applyFont="1" applyFill="1" applyBorder="1" applyAlignment="1">
      <alignment horizontal="center" vertical="center"/>
    </xf>
    <xf numFmtId="49" fontId="8" fillId="2" borderId="14" xfId="8" applyNumberFormat="1" applyFont="1" applyFill="1" applyBorder="1" applyAlignment="1">
      <alignment horizontal="center" vertical="center"/>
    </xf>
    <xf numFmtId="49" fontId="8" fillId="2" borderId="34" xfId="8" applyNumberFormat="1" applyFont="1" applyFill="1" applyBorder="1" applyAlignment="1">
      <alignment horizontal="center" vertical="center"/>
    </xf>
    <xf numFmtId="49" fontId="8" fillId="2" borderId="35" xfId="8" applyNumberFormat="1" applyFont="1" applyFill="1" applyBorder="1" applyAlignment="1">
      <alignment horizontal="center" vertical="center"/>
    </xf>
    <xf numFmtId="49" fontId="8" fillId="2" borderId="15" xfId="8" applyNumberFormat="1" applyFont="1" applyFill="1" applyBorder="1" applyAlignment="1">
      <alignment horizontal="center" vertical="center"/>
    </xf>
    <xf numFmtId="49" fontId="8" fillId="2" borderId="16" xfId="8" applyNumberFormat="1" applyFont="1" applyFill="1" applyBorder="1" applyAlignment="1">
      <alignment horizontal="center" vertical="center"/>
    </xf>
    <xf numFmtId="49" fontId="8" fillId="2" borderId="53" xfId="8" applyNumberFormat="1" applyFont="1" applyFill="1" applyBorder="1" applyAlignment="1">
      <alignment horizontal="center" vertical="center" wrapText="1"/>
    </xf>
    <xf numFmtId="49" fontId="8" fillId="2" borderId="22" xfId="8" applyNumberFormat="1" applyFont="1" applyFill="1" applyBorder="1" applyAlignment="1">
      <alignment horizontal="center" vertical="center" wrapText="1"/>
    </xf>
    <xf numFmtId="49" fontId="8" fillId="2" borderId="54" xfId="8" applyNumberFormat="1" applyFont="1" applyFill="1" applyBorder="1" applyAlignment="1">
      <alignment horizontal="center" vertical="center" wrapText="1"/>
    </xf>
    <xf numFmtId="49" fontId="8" fillId="2" borderId="55" xfId="8" applyNumberFormat="1" applyFont="1" applyFill="1" applyBorder="1" applyAlignment="1">
      <alignment horizontal="center" vertical="center" wrapText="1"/>
    </xf>
    <xf numFmtId="49" fontId="8" fillId="2" borderId="56" xfId="8" applyNumberFormat="1" applyFont="1" applyFill="1" applyBorder="1" applyAlignment="1">
      <alignment horizontal="center" vertical="center" wrapText="1"/>
    </xf>
    <xf numFmtId="49" fontId="8" fillId="0" borderId="53" xfId="8" applyNumberFormat="1" applyFont="1" applyFill="1" applyBorder="1" applyAlignment="1">
      <alignment horizontal="center" vertical="center" wrapText="1"/>
    </xf>
    <xf numFmtId="49" fontId="8" fillId="0" borderId="22" xfId="8" applyNumberFormat="1" applyFont="1" applyFill="1" applyBorder="1" applyAlignment="1">
      <alignment horizontal="center" vertical="center" wrapText="1"/>
    </xf>
    <xf numFmtId="49" fontId="8" fillId="2" borderId="0" xfId="8" applyNumberFormat="1" applyFont="1" applyFill="1" applyAlignment="1">
      <alignment horizontal="left" wrapText="1"/>
    </xf>
    <xf numFmtId="49" fontId="9" fillId="2" borderId="0" xfId="8" applyNumberFormat="1" applyFont="1" applyFill="1" applyAlignment="1">
      <alignment horizontal="left" vertical="top" wrapText="1"/>
    </xf>
    <xf numFmtId="0" fontId="3" fillId="0" borderId="0" xfId="8" applyNumberFormat="1" applyFont="1" applyFill="1" applyBorder="1" applyAlignment="1">
      <alignment vertical="top" wrapText="1"/>
    </xf>
    <xf numFmtId="49" fontId="8" fillId="2" borderId="0" xfId="8" applyNumberFormat="1" applyFont="1" applyFill="1" applyBorder="1" applyAlignment="1">
      <alignment horizontal="left" wrapText="1"/>
    </xf>
    <xf numFmtId="49" fontId="9" fillId="2" borderId="0" xfId="8" applyNumberFormat="1" applyFont="1" applyFill="1" applyBorder="1" applyAlignment="1">
      <alignment horizontal="left" wrapText="1"/>
    </xf>
    <xf numFmtId="49" fontId="8" fillId="2" borderId="0" xfId="8" applyNumberFormat="1" applyFont="1" applyFill="1" applyBorder="1" applyAlignment="1">
      <alignment horizontal="left" vertical="top" wrapText="1"/>
    </xf>
    <xf numFmtId="49" fontId="8" fillId="2" borderId="20" xfId="8" applyNumberFormat="1" applyFont="1" applyFill="1" applyBorder="1" applyAlignment="1">
      <alignment horizontal="left" vertical="center" wrapText="1"/>
    </xf>
    <xf numFmtId="49" fontId="8" fillId="2" borderId="54" xfId="8" applyNumberFormat="1" applyFont="1" applyFill="1" applyBorder="1" applyAlignment="1">
      <alignment horizontal="center" vertical="center"/>
    </xf>
    <xf numFmtId="49" fontId="8" fillId="2" borderId="55" xfId="8" applyNumberFormat="1" applyFont="1" applyFill="1" applyBorder="1" applyAlignment="1">
      <alignment horizontal="center" vertical="center"/>
    </xf>
    <xf numFmtId="49" fontId="8" fillId="2" borderId="56" xfId="8" applyNumberFormat="1" applyFont="1" applyFill="1" applyBorder="1" applyAlignment="1">
      <alignment horizontal="center" vertical="center"/>
    </xf>
    <xf numFmtId="49" fontId="8" fillId="2" borderId="22" xfId="8" applyNumberFormat="1" applyFont="1" applyFill="1" applyBorder="1" applyAlignment="1">
      <alignment horizontal="center" vertical="center"/>
    </xf>
    <xf numFmtId="49" fontId="8" fillId="0" borderId="54" xfId="8" applyNumberFormat="1" applyFont="1" applyFill="1" applyBorder="1" applyAlignment="1">
      <alignment horizontal="center" vertical="center"/>
    </xf>
    <xf numFmtId="49" fontId="8" fillId="0" borderId="56" xfId="8" applyNumberFormat="1" applyFont="1" applyFill="1" applyBorder="1" applyAlignment="1">
      <alignment horizontal="center" vertical="center"/>
    </xf>
    <xf numFmtId="0" fontId="3" fillId="0" borderId="55" xfId="8" applyNumberFormat="1" applyFont="1" applyFill="1" applyBorder="1" applyAlignment="1">
      <alignment horizontal="center"/>
    </xf>
    <xf numFmtId="0" fontId="3" fillId="0" borderId="56" xfId="8" applyNumberFormat="1" applyFont="1" applyFill="1" applyBorder="1" applyAlignment="1">
      <alignment horizontal="center"/>
    </xf>
    <xf numFmtId="49" fontId="8" fillId="2" borderId="20" xfId="8" applyNumberFormat="1" applyFont="1" applyFill="1" applyBorder="1" applyAlignment="1">
      <alignment horizontal="left" vertical="center"/>
    </xf>
    <xf numFmtId="49" fontId="8" fillId="2" borderId="53" xfId="8" applyNumberFormat="1" applyFont="1" applyFill="1" applyBorder="1" applyAlignment="1">
      <alignment horizontal="center" vertical="top"/>
    </xf>
    <xf numFmtId="49" fontId="8" fillId="2" borderId="22" xfId="8" applyNumberFormat="1" applyFont="1" applyFill="1" applyBorder="1" applyAlignment="1">
      <alignment horizontal="center" vertical="top"/>
    </xf>
    <xf numFmtId="49" fontId="8" fillId="2" borderId="39" xfId="8" applyNumberFormat="1" applyFont="1" applyFill="1" applyBorder="1" applyAlignment="1">
      <alignment horizontal="left" vertical="top" wrapText="1"/>
    </xf>
    <xf numFmtId="49" fontId="8" fillId="2" borderId="40" xfId="8" applyNumberFormat="1" applyFont="1" applyFill="1" applyBorder="1" applyAlignment="1">
      <alignment horizontal="left" vertical="top" wrapText="1"/>
    </xf>
    <xf numFmtId="49" fontId="8" fillId="2" borderId="41" xfId="8" applyNumberFormat="1" applyFont="1" applyFill="1" applyBorder="1" applyAlignment="1">
      <alignment horizontal="left" vertical="top" wrapText="1"/>
    </xf>
    <xf numFmtId="49" fontId="13" fillId="0" borderId="0" xfId="8" applyNumberFormat="1" applyFont="1" applyFill="1" applyAlignment="1">
      <alignment horizontal="left" vertical="center"/>
    </xf>
    <xf numFmtId="49" fontId="9" fillId="2" borderId="0" xfId="8" applyNumberFormat="1" applyFont="1" applyFill="1" applyBorder="1" applyAlignment="1">
      <alignment horizontal="left" vertical="top" wrapText="1"/>
    </xf>
    <xf numFmtId="49" fontId="31" fillId="2" borderId="0" xfId="8" applyNumberFormat="1" applyFont="1" applyFill="1" applyAlignment="1">
      <alignment horizontal="left" vertical="top" wrapText="1"/>
    </xf>
    <xf numFmtId="49" fontId="33" fillId="2" borderId="0" xfId="8" applyNumberFormat="1" applyFont="1" applyFill="1" applyAlignment="1">
      <alignment horizontal="left" vertical="top" wrapText="1"/>
    </xf>
    <xf numFmtId="49" fontId="9" fillId="2" borderId="0" xfId="8" applyNumberFormat="1" applyFont="1" applyFill="1" applyAlignment="1">
      <alignment horizontal="left" vertical="center" wrapText="1"/>
    </xf>
    <xf numFmtId="49" fontId="9" fillId="2" borderId="0" xfId="8" applyNumberFormat="1" applyFont="1" applyFill="1" applyAlignment="1">
      <alignment horizontal="left" vertical="center"/>
    </xf>
    <xf numFmtId="49" fontId="9" fillId="2" borderId="0" xfId="8" applyNumberFormat="1" applyFont="1" applyFill="1" applyAlignment="1">
      <alignment horizontal="left" wrapText="1"/>
    </xf>
    <xf numFmtId="49" fontId="9" fillId="2" borderId="0" xfId="8" applyNumberFormat="1" applyFont="1" applyFill="1" applyAlignment="1">
      <alignment horizontal="left"/>
    </xf>
    <xf numFmtId="49" fontId="8" fillId="2" borderId="20" xfId="8" applyNumberFormat="1" applyFont="1" applyFill="1" applyBorder="1" applyAlignment="1">
      <alignment horizontal="left" vertical="top"/>
    </xf>
    <xf numFmtId="0" fontId="3" fillId="0" borderId="20" xfId="8" applyNumberFormat="1" applyFont="1" applyFill="1" applyBorder="1" applyAlignment="1"/>
    <xf numFmtId="49" fontId="8" fillId="0" borderId="34" xfId="8" applyNumberFormat="1" applyFont="1" applyFill="1" applyBorder="1" applyAlignment="1">
      <alignment horizontal="center"/>
    </xf>
    <xf numFmtId="49" fontId="8" fillId="0" borderId="20" xfId="8" applyNumberFormat="1" applyFont="1" applyFill="1" applyBorder="1" applyAlignment="1">
      <alignment horizontal="center"/>
    </xf>
    <xf numFmtId="49" fontId="8" fillId="0" borderId="35" xfId="8" applyNumberFormat="1" applyFont="1" applyFill="1" applyBorder="1" applyAlignment="1">
      <alignment horizontal="center"/>
    </xf>
    <xf numFmtId="49" fontId="8" fillId="2" borderId="0" xfId="8" applyNumberFormat="1" applyFont="1" applyFill="1" applyAlignment="1">
      <alignment horizontal="left" vertical="center" wrapText="1"/>
    </xf>
    <xf numFmtId="0" fontId="13" fillId="0" borderId="47" xfId="12" applyFont="1" applyFill="1" applyBorder="1" applyAlignment="1">
      <alignment horizontal="center" vertical="center" wrapText="1"/>
    </xf>
    <xf numFmtId="0" fontId="13" fillId="0" borderId="48" xfId="12" applyFont="1" applyFill="1" applyBorder="1" applyAlignment="1">
      <alignment horizontal="center" vertical="center"/>
    </xf>
    <xf numFmtId="0" fontId="13" fillId="0" borderId="49" xfId="12" applyFont="1" applyFill="1" applyBorder="1" applyAlignment="1">
      <alignment horizontal="center" vertical="center"/>
    </xf>
    <xf numFmtId="0" fontId="13" fillId="0" borderId="70" xfId="12" applyFont="1" applyFill="1" applyBorder="1" applyAlignment="1">
      <alignment horizontal="center" vertical="center" wrapText="1"/>
    </xf>
    <xf numFmtId="0" fontId="13" fillId="0" borderId="72" xfId="12" applyFont="1" applyFill="1" applyBorder="1" applyAlignment="1">
      <alignment horizontal="center" vertical="center"/>
    </xf>
    <xf numFmtId="0" fontId="13" fillId="0" borderId="37" xfId="12" applyFont="1" applyFill="1" applyBorder="1" applyAlignment="1">
      <alignment horizontal="center" vertical="center"/>
    </xf>
    <xf numFmtId="0" fontId="13" fillId="0" borderId="38" xfId="12" applyFont="1" applyFill="1" applyBorder="1" applyAlignment="1">
      <alignment horizontal="center" vertical="center"/>
    </xf>
    <xf numFmtId="0" fontId="13" fillId="0" borderId="47" xfId="12" applyFont="1" applyFill="1" applyBorder="1" applyAlignment="1">
      <alignment horizontal="center" vertical="center"/>
    </xf>
    <xf numFmtId="187" fontId="13" fillId="0" borderId="50" xfId="13" applyNumberFormat="1" applyFont="1" applyFill="1" applyBorder="1" applyAlignment="1">
      <alignment horizontal="center" vertical="center" wrapText="1"/>
    </xf>
    <xf numFmtId="187" fontId="13" fillId="0" borderId="10" xfId="13" applyNumberFormat="1" applyFont="1" applyFill="1" applyBorder="1" applyAlignment="1">
      <alignment horizontal="center" vertical="center" wrapText="1"/>
    </xf>
    <xf numFmtId="187" fontId="13" fillId="0" borderId="23" xfId="13" applyNumberFormat="1" applyFont="1" applyFill="1" applyBorder="1" applyAlignment="1">
      <alignment horizontal="center" vertical="center" wrapText="1"/>
    </xf>
    <xf numFmtId="0" fontId="13" fillId="0" borderId="72" xfId="12" applyFont="1" applyFill="1" applyBorder="1" applyAlignment="1">
      <alignment horizontal="center" vertical="center" wrapText="1"/>
    </xf>
    <xf numFmtId="0" fontId="13" fillId="0" borderId="42" xfId="12" applyFont="1" applyFill="1" applyBorder="1" applyAlignment="1">
      <alignment horizontal="center" vertical="center" wrapText="1"/>
    </xf>
    <xf numFmtId="0" fontId="13" fillId="0" borderId="9" xfId="12" applyFont="1" applyFill="1" applyBorder="1" applyAlignment="1">
      <alignment horizontal="center" vertical="center" wrapText="1"/>
    </xf>
    <xf numFmtId="0" fontId="13" fillId="0" borderId="48" xfId="12" applyFont="1" applyFill="1" applyBorder="1" applyAlignment="1">
      <alignment horizontal="center" vertical="center" wrapText="1"/>
    </xf>
    <xf numFmtId="0" fontId="13" fillId="0" borderId="51" xfId="12" applyFont="1" applyFill="1" applyBorder="1" applyAlignment="1">
      <alignment horizontal="center" vertical="center" wrapText="1"/>
    </xf>
    <xf numFmtId="0" fontId="13" fillId="0" borderId="50" xfId="12" applyFont="1" applyFill="1" applyBorder="1" applyAlignment="1">
      <alignment horizontal="center" vertical="center" wrapText="1"/>
    </xf>
    <xf numFmtId="0" fontId="13" fillId="0" borderId="10" xfId="12" applyFont="1" applyFill="1" applyBorder="1" applyAlignment="1">
      <alignment horizontal="center" vertical="center" wrapText="1"/>
    </xf>
    <xf numFmtId="0" fontId="13" fillId="0" borderId="23" xfId="12" applyFont="1" applyFill="1" applyBorder="1" applyAlignment="1">
      <alignment horizontal="center" vertical="center" wrapText="1"/>
    </xf>
    <xf numFmtId="0" fontId="13" fillId="0" borderId="71" xfId="12" applyFont="1" applyFill="1" applyBorder="1" applyAlignment="1">
      <alignment horizontal="center" vertical="center" wrapText="1"/>
    </xf>
    <xf numFmtId="0" fontId="13" fillId="0" borderId="37" xfId="12" applyFont="1" applyFill="1" applyBorder="1" applyAlignment="1">
      <alignment horizontal="center" vertical="center" wrapText="1"/>
    </xf>
    <xf numFmtId="0" fontId="13" fillId="0" borderId="30" xfId="12" applyFont="1" applyFill="1" applyBorder="1" applyAlignment="1">
      <alignment horizontal="center" vertical="center" wrapText="1"/>
    </xf>
    <xf numFmtId="0" fontId="13" fillId="0" borderId="38" xfId="12" applyFont="1" applyFill="1" applyBorder="1" applyAlignment="1">
      <alignment horizontal="center" vertical="center" wrapText="1"/>
    </xf>
    <xf numFmtId="0" fontId="13" fillId="0" borderId="51" xfId="12" applyFont="1" applyFill="1" applyBorder="1" applyAlignment="1">
      <alignment horizontal="center" vertical="center"/>
    </xf>
    <xf numFmtId="0" fontId="8" fillId="2" borderId="53" xfId="8" applyFont="1" applyFill="1" applyBorder="1" applyAlignment="1">
      <alignment horizontal="center" vertical="center" wrapText="1"/>
    </xf>
    <xf numFmtId="0" fontId="8" fillId="2" borderId="22" xfId="8" applyFont="1" applyFill="1" applyBorder="1" applyAlignment="1">
      <alignment horizontal="center" vertical="center" wrapText="1"/>
    </xf>
    <xf numFmtId="49" fontId="8" fillId="2" borderId="58" xfId="8" applyNumberFormat="1" applyFont="1" applyFill="1" applyBorder="1" applyAlignment="1">
      <alignment horizontal="center" vertical="center" wrapText="1"/>
    </xf>
    <xf numFmtId="0" fontId="8" fillId="2" borderId="54" xfId="8" applyFont="1" applyFill="1" applyBorder="1" applyAlignment="1">
      <alignment horizontal="center" vertical="center" wrapText="1"/>
    </xf>
    <xf numFmtId="0" fontId="8" fillId="2" borderId="55" xfId="8" applyFont="1" applyFill="1" applyBorder="1" applyAlignment="1">
      <alignment horizontal="center" vertical="center" wrapText="1"/>
    </xf>
    <xf numFmtId="0" fontId="3" fillId="0" borderId="56" xfId="8" applyNumberFormat="1" applyFont="1" applyFill="1" applyBorder="1" applyAlignment="1">
      <alignment horizontal="center" vertical="center" wrapText="1"/>
    </xf>
    <xf numFmtId="0" fontId="8" fillId="2" borderId="56" xfId="8" applyFont="1" applyFill="1" applyBorder="1" applyAlignment="1">
      <alignment horizontal="center" vertical="center" wrapText="1"/>
    </xf>
    <xf numFmtId="49" fontId="8" fillId="2" borderId="47" xfId="8" applyNumberFormat="1" applyFont="1" applyFill="1" applyBorder="1" applyAlignment="1">
      <alignment horizontal="center" vertical="center"/>
    </xf>
    <xf numFmtId="49" fontId="8" fillId="2" borderId="49" xfId="8" applyNumberFormat="1" applyFont="1" applyFill="1" applyBorder="1" applyAlignment="1">
      <alignment horizontal="center" vertical="center"/>
    </xf>
    <xf numFmtId="49" fontId="8" fillId="2" borderId="51" xfId="8" applyNumberFormat="1" applyFont="1" applyFill="1" applyBorder="1" applyAlignment="1">
      <alignment horizontal="center" vertical="center"/>
    </xf>
    <xf numFmtId="49" fontId="8" fillId="2" borderId="57" xfId="8" applyNumberFormat="1" applyFont="1" applyFill="1" applyBorder="1" applyAlignment="1">
      <alignment horizontal="center" vertical="center"/>
    </xf>
    <xf numFmtId="49" fontId="8" fillId="2" borderId="59" xfId="8" applyNumberFormat="1" applyFont="1" applyFill="1" applyBorder="1" applyAlignment="1">
      <alignment horizontal="center" vertical="center"/>
    </xf>
    <xf numFmtId="49" fontId="8" fillId="2" borderId="57" xfId="8" applyNumberFormat="1" applyFont="1" applyFill="1" applyBorder="1" applyAlignment="1">
      <alignment horizontal="center" vertical="center" wrapText="1"/>
    </xf>
    <xf numFmtId="49" fontId="8" fillId="2" borderId="59" xfId="8" applyNumberFormat="1" applyFont="1" applyFill="1" applyBorder="1" applyAlignment="1">
      <alignment horizontal="center" vertical="center" wrapText="1"/>
    </xf>
    <xf numFmtId="49" fontId="8" fillId="2" borderId="34" xfId="8" applyNumberFormat="1" applyFont="1" applyFill="1" applyBorder="1" applyAlignment="1">
      <alignment horizontal="center" vertical="center" wrapText="1"/>
    </xf>
    <xf numFmtId="49" fontId="8" fillId="2" borderId="35" xfId="8" applyNumberFormat="1" applyFont="1" applyFill="1" applyBorder="1" applyAlignment="1">
      <alignment horizontal="center" vertical="center" wrapText="1"/>
    </xf>
    <xf numFmtId="49" fontId="8" fillId="2" borderId="53" xfId="8" applyNumberFormat="1" applyFont="1" applyFill="1" applyBorder="1" applyAlignment="1">
      <alignment horizontal="center" wrapText="1"/>
    </xf>
    <xf numFmtId="0" fontId="3" fillId="0" borderId="22" xfId="8" applyNumberFormat="1" applyFont="1" applyFill="1" applyBorder="1" applyAlignment="1">
      <alignment horizontal="center" wrapText="1"/>
    </xf>
    <xf numFmtId="49" fontId="8" fillId="2" borderId="0" xfId="8" applyNumberFormat="1" applyFont="1" applyFill="1" applyAlignment="1">
      <alignment horizontal="center" vertical="center" wrapText="1"/>
    </xf>
    <xf numFmtId="49" fontId="8" fillId="2" borderId="60" xfId="8" applyNumberFormat="1" applyFont="1" applyFill="1" applyBorder="1" applyAlignment="1">
      <alignment horizontal="center" vertical="center"/>
    </xf>
    <xf numFmtId="0" fontId="8" fillId="2" borderId="60" xfId="8" applyFont="1" applyFill="1" applyBorder="1" applyAlignment="1">
      <alignment horizontal="center" vertical="center" wrapText="1"/>
    </xf>
    <xf numFmtId="0" fontId="8" fillId="2" borderId="59" xfId="8" applyFont="1" applyFill="1" applyBorder="1" applyAlignment="1">
      <alignment horizontal="center" vertical="center" wrapText="1"/>
    </xf>
    <xf numFmtId="0" fontId="8" fillId="2" borderId="54" xfId="8" applyFont="1" applyFill="1" applyBorder="1" applyAlignment="1">
      <alignment horizontal="center" wrapText="1"/>
    </xf>
    <xf numFmtId="0" fontId="8" fillId="2" borderId="55" xfId="8" applyFont="1" applyFill="1" applyBorder="1" applyAlignment="1">
      <alignment horizontal="center" wrapText="1"/>
    </xf>
    <xf numFmtId="0" fontId="8" fillId="2" borderId="56" xfId="8" applyFont="1" applyFill="1" applyBorder="1" applyAlignment="1">
      <alignment horizontal="center" wrapText="1"/>
    </xf>
    <xf numFmtId="49" fontId="8" fillId="2" borderId="57" xfId="8" applyNumberFormat="1" applyFont="1" applyFill="1" applyBorder="1" applyAlignment="1">
      <alignment horizontal="center"/>
    </xf>
    <xf numFmtId="49" fontId="8" fillId="2" borderId="60" xfId="8" applyNumberFormat="1" applyFont="1" applyFill="1" applyBorder="1" applyAlignment="1">
      <alignment horizontal="center"/>
    </xf>
    <xf numFmtId="49" fontId="8" fillId="2" borderId="59" xfId="8" applyNumberFormat="1" applyFont="1" applyFill="1" applyBorder="1" applyAlignment="1">
      <alignment horizontal="center"/>
    </xf>
    <xf numFmtId="49" fontId="9" fillId="0" borderId="0" xfId="8" applyNumberFormat="1" applyFont="1" applyFill="1" applyBorder="1" applyAlignment="1">
      <alignment horizontal="left" wrapText="1"/>
    </xf>
    <xf numFmtId="49" fontId="8" fillId="0" borderId="53" xfId="8" applyNumberFormat="1" applyFont="1" applyFill="1" applyBorder="1" applyAlignment="1">
      <alignment horizontal="center" vertical="center"/>
    </xf>
    <xf numFmtId="49" fontId="8" fillId="0" borderId="34" xfId="8" applyNumberFormat="1" applyFont="1" applyFill="1" applyBorder="1" applyAlignment="1">
      <alignment horizontal="center" vertical="center"/>
    </xf>
    <xf numFmtId="49" fontId="8" fillId="0" borderId="57" xfId="8" applyNumberFormat="1" applyFont="1" applyFill="1" applyBorder="1" applyAlignment="1">
      <alignment horizontal="center" vertical="center"/>
    </xf>
    <xf numFmtId="0" fontId="3" fillId="0" borderId="60" xfId="8" applyNumberFormat="1" applyFont="1" applyFill="1" applyBorder="1" applyAlignment="1">
      <alignment horizontal="center" vertical="center"/>
    </xf>
    <xf numFmtId="0" fontId="3" fillId="0" borderId="59" xfId="8" applyNumberFormat="1" applyFont="1" applyFill="1" applyBorder="1" applyAlignment="1">
      <alignment horizontal="center" vertical="center"/>
    </xf>
    <xf numFmtId="0" fontId="3" fillId="0" borderId="55" xfId="8" applyNumberFormat="1" applyFont="1" applyFill="1" applyBorder="1" applyAlignment="1">
      <alignment horizontal="center" vertical="center"/>
    </xf>
    <xf numFmtId="0" fontId="3" fillId="0" borderId="56" xfId="8" applyNumberFormat="1" applyFont="1" applyFill="1" applyBorder="1" applyAlignment="1">
      <alignment horizontal="center" vertical="center"/>
    </xf>
    <xf numFmtId="49" fontId="83" fillId="3" borderId="20" xfId="0" applyNumberFormat="1" applyFont="1" applyFill="1" applyBorder="1" applyAlignment="1">
      <alignment horizontal="left" vertical="top" wrapText="1"/>
    </xf>
    <xf numFmtId="49" fontId="91" fillId="2" borderId="0" xfId="0" applyNumberFormat="1" applyFont="1" applyFill="1" applyBorder="1" applyAlignment="1">
      <alignment horizontal="left" wrapText="1"/>
    </xf>
    <xf numFmtId="49" fontId="91" fillId="2" borderId="0" xfId="0" applyNumberFormat="1" applyFont="1" applyFill="1" applyAlignment="1">
      <alignment horizontal="left" wrapText="1"/>
    </xf>
    <xf numFmtId="0" fontId="91" fillId="2" borderId="0" xfId="0" applyFont="1" applyFill="1" applyAlignment="1">
      <alignment horizontal="left" wrapText="1"/>
    </xf>
    <xf numFmtId="49" fontId="83" fillId="3" borderId="0" xfId="0" applyNumberFormat="1" applyFont="1" applyFill="1" applyAlignment="1">
      <alignment horizontal="left" vertical="top" wrapText="1"/>
    </xf>
    <xf numFmtId="49" fontId="83" fillId="3" borderId="0" xfId="0" applyNumberFormat="1" applyFont="1" applyFill="1" applyAlignment="1">
      <alignment horizontal="left" vertical="top"/>
    </xf>
    <xf numFmtId="49" fontId="83" fillId="2" borderId="62" xfId="0" applyNumberFormat="1" applyFont="1" applyFill="1" applyBorder="1" applyAlignment="1">
      <alignment horizontal="left" vertical="center" wrapText="1"/>
    </xf>
    <xf numFmtId="49" fontId="83" fillId="2" borderId="47" xfId="0" applyNumberFormat="1" applyFont="1" applyFill="1" applyBorder="1" applyAlignment="1">
      <alignment horizontal="left" vertical="center" wrapText="1"/>
    </xf>
    <xf numFmtId="49" fontId="83" fillId="2" borderId="62" xfId="0" applyNumberFormat="1" applyFont="1" applyFill="1" applyBorder="1" applyAlignment="1">
      <alignment horizontal="center" vertical="center" wrapText="1"/>
    </xf>
    <xf numFmtId="49" fontId="83" fillId="2" borderId="62" xfId="0" applyNumberFormat="1" applyFont="1" applyFill="1" applyBorder="1" applyAlignment="1">
      <alignment horizontal="center" vertical="center"/>
    </xf>
    <xf numFmtId="0" fontId="83" fillId="2" borderId="62" xfId="0" applyFont="1" applyFill="1" applyBorder="1" applyAlignment="1">
      <alignment horizontal="center" vertical="center" wrapText="1"/>
    </xf>
    <xf numFmtId="49" fontId="96" fillId="2" borderId="0" xfId="0" applyNumberFormat="1" applyFont="1" applyFill="1" applyAlignment="1">
      <alignment horizontal="left" wrapText="1"/>
    </xf>
    <xf numFmtId="49" fontId="83" fillId="2" borderId="54" xfId="0" applyNumberFormat="1" applyFont="1" applyFill="1" applyBorder="1" applyAlignment="1">
      <alignment horizontal="center" vertical="center" wrapText="1"/>
    </xf>
    <xf numFmtId="49" fontId="83" fillId="2" borderId="56" xfId="0" applyNumberFormat="1" applyFont="1" applyFill="1" applyBorder="1" applyAlignment="1">
      <alignment horizontal="center" vertical="center"/>
    </xf>
    <xf numFmtId="0" fontId="83" fillId="2" borderId="55" xfId="0" applyFont="1" applyFill="1" applyBorder="1" applyAlignment="1">
      <alignment horizontal="center" vertical="center" wrapText="1"/>
    </xf>
    <xf numFmtId="0" fontId="83" fillId="2" borderId="56" xfId="0" applyFont="1" applyFill="1" applyBorder="1" applyAlignment="1">
      <alignment horizontal="center" vertical="center" wrapText="1"/>
    </xf>
    <xf numFmtId="0" fontId="83" fillId="2" borderId="54" xfId="0" applyFont="1" applyFill="1" applyBorder="1" applyAlignment="1">
      <alignment horizontal="center" vertical="center" wrapText="1"/>
    </xf>
    <xf numFmtId="0" fontId="97" fillId="3" borderId="63" xfId="0" applyFont="1" applyFill="1" applyBorder="1" applyAlignment="1">
      <alignment horizontal="left" vertical="center" wrapText="1"/>
    </xf>
    <xf numFmtId="0" fontId="97" fillId="3" borderId="64" xfId="0" applyFont="1" applyFill="1" applyBorder="1" applyAlignment="1">
      <alignment horizontal="left" vertical="center" wrapText="1"/>
    </xf>
    <xf numFmtId="0" fontId="97" fillId="3" borderId="65" xfId="0" applyFont="1" applyFill="1" applyBorder="1" applyAlignment="1">
      <alignment horizontal="left" vertical="center" wrapText="1"/>
    </xf>
    <xf numFmtId="0" fontId="97" fillId="0" borderId="62" xfId="0" applyFont="1" applyFill="1" applyBorder="1" applyAlignment="1">
      <alignment horizontal="center" vertical="center" wrapText="1"/>
    </xf>
    <xf numFmtId="0" fontId="98" fillId="0" borderId="62" xfId="0" applyNumberFormat="1" applyFont="1" applyFill="1" applyBorder="1" applyAlignment="1"/>
    <xf numFmtId="0" fontId="97" fillId="0" borderId="62" xfId="0" applyNumberFormat="1" applyFont="1" applyFill="1" applyBorder="1" applyAlignment="1">
      <alignment horizontal="center"/>
    </xf>
    <xf numFmtId="49" fontId="103" fillId="2" borderId="0" xfId="0" applyNumberFormat="1" applyFont="1" applyFill="1" applyAlignment="1">
      <alignment horizontal="left" wrapText="1"/>
    </xf>
    <xf numFmtId="0" fontId="104" fillId="0" borderId="0" xfId="0" applyFont="1" applyFill="1" applyAlignment="1">
      <alignment horizontal="left" vertical="top" wrapText="1"/>
    </xf>
    <xf numFmtId="49" fontId="99" fillId="2" borderId="62" xfId="0" applyNumberFormat="1" applyFont="1" applyFill="1" applyBorder="1" applyAlignment="1">
      <alignment horizontal="left" wrapText="1"/>
    </xf>
    <xf numFmtId="49" fontId="104" fillId="2" borderId="0" xfId="0" applyNumberFormat="1" applyFont="1" applyFill="1" applyBorder="1" applyAlignment="1">
      <alignment horizontal="left" wrapText="1"/>
    </xf>
    <xf numFmtId="49" fontId="99" fillId="2" borderId="62" xfId="0" applyNumberFormat="1" applyFont="1" applyFill="1" applyBorder="1" applyAlignment="1">
      <alignment horizontal="left" vertical="center" wrapText="1"/>
    </xf>
    <xf numFmtId="49" fontId="99" fillId="2" borderId="62" xfId="0" applyNumberFormat="1" applyFont="1" applyFill="1" applyBorder="1" applyAlignment="1">
      <alignment horizontal="left" vertical="center"/>
    </xf>
    <xf numFmtId="0" fontId="99" fillId="2" borderId="62" xfId="0" applyFont="1" applyFill="1" applyBorder="1" applyAlignment="1">
      <alignment horizontal="left" vertical="center" wrapText="1"/>
    </xf>
    <xf numFmtId="49" fontId="93" fillId="0" borderId="30" xfId="8" applyNumberFormat="1" applyFont="1" applyFill="1" applyBorder="1" applyAlignment="1">
      <alignment vertical="center" wrapText="1"/>
    </xf>
    <xf numFmtId="0" fontId="93" fillId="0" borderId="62" xfId="32" applyFont="1" applyFill="1" applyBorder="1" applyAlignment="1">
      <alignment vertical="center" wrapText="1"/>
    </xf>
    <xf numFmtId="0" fontId="93" fillId="0" borderId="62" xfId="32" applyFont="1" applyFill="1" applyBorder="1" applyAlignment="1">
      <alignment vertical="center"/>
    </xf>
    <xf numFmtId="0" fontId="93" fillId="0" borderId="62" xfId="8" applyFont="1" applyFill="1" applyBorder="1" applyAlignment="1">
      <alignment vertical="center" wrapText="1"/>
    </xf>
    <xf numFmtId="168" fontId="93" fillId="0" borderId="63" xfId="8" applyNumberFormat="1" applyFont="1" applyFill="1" applyBorder="1" applyAlignment="1">
      <alignment vertical="center"/>
    </xf>
    <xf numFmtId="168" fontId="93" fillId="0" borderId="64" xfId="8" applyNumberFormat="1" applyFont="1" applyFill="1" applyBorder="1" applyAlignment="1">
      <alignment vertical="center"/>
    </xf>
    <xf numFmtId="0" fontId="96" fillId="0" borderId="0" xfId="32" applyFont="1" applyFill="1" applyBorder="1" applyAlignment="1">
      <alignment vertical="center" wrapText="1"/>
    </xf>
    <xf numFmtId="0" fontId="96" fillId="0" borderId="0" xfId="8" applyFont="1" applyFill="1" applyAlignment="1">
      <alignment vertical="center" wrapText="1"/>
    </xf>
    <xf numFmtId="0" fontId="96" fillId="0" borderId="0" xfId="8" applyFont="1" applyFill="1" applyAlignment="1">
      <alignment vertical="center"/>
    </xf>
    <xf numFmtId="0" fontId="107" fillId="0" borderId="0" xfId="0" applyNumberFormat="1" applyFont="1" applyFill="1" applyBorder="1" applyAlignment="1">
      <alignment horizontal="left" wrapText="1"/>
    </xf>
    <xf numFmtId="49" fontId="92" fillId="0" borderId="62" xfId="0" applyNumberFormat="1" applyFont="1" applyFill="1" applyBorder="1" applyAlignment="1">
      <alignment horizontal="left" vertical="center" wrapText="1"/>
    </xf>
    <xf numFmtId="49" fontId="92" fillId="0" borderId="62" xfId="0" applyNumberFormat="1" applyFont="1" applyFill="1" applyBorder="1" applyAlignment="1">
      <alignment horizontal="left" vertical="center"/>
    </xf>
    <xf numFmtId="49" fontId="92" fillId="0" borderId="62" xfId="0" applyNumberFormat="1" applyFont="1" applyFill="1" applyBorder="1" applyAlignment="1">
      <alignment horizontal="center" vertical="center" wrapText="1"/>
    </xf>
    <xf numFmtId="49" fontId="92" fillId="0" borderId="62" xfId="0" applyNumberFormat="1" applyFont="1" applyFill="1" applyBorder="1" applyAlignment="1">
      <alignment horizontal="center" vertical="center"/>
    </xf>
    <xf numFmtId="167" fontId="84" fillId="0" borderId="50" xfId="1" applyNumberFormat="1" applyFont="1" applyBorder="1" applyAlignment="1">
      <alignment horizontal="center" vertical="center"/>
    </xf>
    <xf numFmtId="167" fontId="84" fillId="0" borderId="10" xfId="1" applyNumberFormat="1" applyFont="1" applyBorder="1" applyAlignment="1">
      <alignment horizontal="center" vertical="center"/>
    </xf>
    <xf numFmtId="167" fontId="84" fillId="0" borderId="23" xfId="1" applyNumberFormat="1" applyFont="1" applyBorder="1" applyAlignment="1">
      <alignment horizontal="center" vertical="center"/>
    </xf>
    <xf numFmtId="167" fontId="110" fillId="0" borderId="47" xfId="1" applyNumberFormat="1" applyFont="1" applyFill="1" applyBorder="1" applyAlignment="1">
      <alignment horizontal="center" vertical="center"/>
    </xf>
    <xf numFmtId="49" fontId="83" fillId="0" borderId="63" xfId="0" applyNumberFormat="1" applyFont="1" applyFill="1" applyBorder="1" applyAlignment="1">
      <alignment horizontal="left" vertical="center" wrapText="1"/>
    </xf>
    <xf numFmtId="49" fontId="83" fillId="0" borderId="64" xfId="0" applyNumberFormat="1" applyFont="1" applyFill="1" applyBorder="1" applyAlignment="1">
      <alignment horizontal="left" vertical="center" wrapText="1"/>
    </xf>
    <xf numFmtId="49" fontId="83" fillId="0" borderId="65" xfId="0" applyNumberFormat="1" applyFont="1" applyFill="1" applyBorder="1" applyAlignment="1">
      <alignment horizontal="left" vertical="center" wrapText="1"/>
    </xf>
    <xf numFmtId="0" fontId="92" fillId="0" borderId="62" xfId="0" applyFont="1" applyBorder="1" applyAlignment="1">
      <alignment horizontal="center" vertical="center"/>
    </xf>
    <xf numFmtId="49" fontId="83" fillId="0" borderId="66" xfId="0" applyNumberFormat="1" applyFont="1" applyFill="1" applyBorder="1" applyAlignment="1">
      <alignment horizontal="center" vertical="center"/>
    </xf>
    <xf numFmtId="49" fontId="83" fillId="0" borderId="67" xfId="0" applyNumberFormat="1" applyFont="1" applyFill="1" applyBorder="1" applyAlignment="1">
      <alignment horizontal="center" vertical="center"/>
    </xf>
    <xf numFmtId="49" fontId="108" fillId="0" borderId="68" xfId="0" applyNumberFormat="1" applyFont="1" applyFill="1" applyBorder="1" applyAlignment="1">
      <alignment horizontal="center" vertical="center"/>
    </xf>
    <xf numFmtId="49" fontId="108" fillId="0" borderId="66" xfId="0" applyNumberFormat="1" applyFont="1" applyFill="1" applyBorder="1" applyAlignment="1">
      <alignment horizontal="center" vertical="center"/>
    </xf>
    <xf numFmtId="49" fontId="108" fillId="0" borderId="73" xfId="0" applyNumberFormat="1" applyFont="1" applyFill="1" applyBorder="1" applyAlignment="1">
      <alignment horizontal="center" vertical="center"/>
    </xf>
    <xf numFmtId="49" fontId="83" fillId="0" borderId="37" xfId="0" applyNumberFormat="1" applyFont="1" applyFill="1" applyBorder="1" applyAlignment="1">
      <alignment horizontal="center" vertical="center"/>
    </xf>
    <xf numFmtId="49" fontId="83" fillId="0" borderId="30" xfId="0" applyNumberFormat="1" applyFont="1" applyFill="1" applyBorder="1" applyAlignment="1">
      <alignment horizontal="center" vertical="center"/>
    </xf>
    <xf numFmtId="49" fontId="83" fillId="0" borderId="38" xfId="0" applyNumberFormat="1" applyFont="1" applyFill="1" applyBorder="1" applyAlignment="1">
      <alignment horizontal="center" vertical="center"/>
    </xf>
    <xf numFmtId="0" fontId="9" fillId="2" borderId="0" xfId="8" applyFont="1" applyFill="1" applyBorder="1" applyAlignment="1">
      <alignment horizontal="left" vertical="top" wrapText="1"/>
    </xf>
    <xf numFmtId="0" fontId="9" fillId="2" borderId="0" xfId="8" applyFont="1" applyFill="1" applyBorder="1" applyAlignment="1">
      <alignment horizontal="left" wrapText="1"/>
    </xf>
    <xf numFmtId="0" fontId="8" fillId="2" borderId="0" xfId="8" applyFont="1" applyFill="1" applyBorder="1" applyAlignment="1">
      <alignment horizontal="left" wrapText="1"/>
    </xf>
    <xf numFmtId="0" fontId="3" fillId="0" borderId="0" xfId="8" applyNumberFormat="1" applyFont="1" applyFill="1" applyBorder="1" applyAlignment="1">
      <alignment horizontal="left"/>
    </xf>
    <xf numFmtId="0" fontId="41" fillId="0" borderId="42" xfId="20" applyNumberFormat="1" applyFont="1" applyFill="1" applyBorder="1" applyAlignment="1">
      <alignment horizontal="left" vertical="top"/>
    </xf>
    <xf numFmtId="0" fontId="41" fillId="0" borderId="0" xfId="20" applyNumberFormat="1" applyFont="1" applyFill="1" applyBorder="1" applyAlignment="1">
      <alignment horizontal="left" vertical="top"/>
    </xf>
    <xf numFmtId="0" fontId="15" fillId="0" borderId="30" xfId="20" applyNumberFormat="1" applyFont="1" applyFill="1" applyBorder="1" applyAlignment="1">
      <alignment horizontal="left" vertical="top"/>
    </xf>
    <xf numFmtId="0" fontId="38" fillId="3" borderId="47" xfId="20" applyNumberFormat="1" applyFont="1" applyFill="1" applyBorder="1" applyAlignment="1">
      <alignment horizontal="center" vertical="center" wrapText="1"/>
    </xf>
    <xf numFmtId="0" fontId="38" fillId="3" borderId="47" xfId="20" applyNumberFormat="1" applyFont="1" applyFill="1" applyBorder="1" applyAlignment="1">
      <alignment horizontal="center" vertical="center"/>
    </xf>
    <xf numFmtId="0" fontId="15" fillId="3" borderId="47" xfId="20" applyNumberFormat="1" applyFont="1" applyFill="1" applyBorder="1" applyAlignment="1">
      <alignment horizontal="center" vertical="center"/>
    </xf>
    <xf numFmtId="0" fontId="38" fillId="3" borderId="47" xfId="20" applyNumberFormat="1" applyFont="1" applyFill="1" applyBorder="1" applyAlignment="1">
      <alignment horizontal="left" vertical="center" wrapText="1"/>
    </xf>
    <xf numFmtId="173" fontId="28" fillId="0" borderId="71" xfId="20" applyFont="1" applyBorder="1" applyAlignment="1">
      <alignment horizontal="left"/>
    </xf>
    <xf numFmtId="173" fontId="28" fillId="0" borderId="0" xfId="20" applyFont="1" applyAlignment="1">
      <alignment horizontal="left" vertical="top"/>
    </xf>
    <xf numFmtId="0" fontId="15" fillId="3" borderId="0" xfId="20" applyNumberFormat="1" applyFont="1" applyFill="1" applyBorder="1" applyAlignment="1">
      <alignment horizontal="left" vertical="top"/>
    </xf>
    <xf numFmtId="49" fontId="8" fillId="2" borderId="53" xfId="21" applyNumberFormat="1" applyFont="1" applyFill="1" applyBorder="1" applyAlignment="1">
      <alignment horizontal="center" vertical="center" wrapText="1"/>
    </xf>
    <xf numFmtId="49" fontId="8" fillId="2" borderId="22" xfId="21" applyNumberFormat="1" applyFont="1" applyFill="1" applyBorder="1" applyAlignment="1">
      <alignment horizontal="center" vertical="center"/>
    </xf>
    <xf numFmtId="0" fontId="38" fillId="8" borderId="48" xfId="20" applyNumberFormat="1" applyFont="1" applyFill="1" applyBorder="1" applyAlignment="1">
      <alignment horizontal="center" vertical="top"/>
    </xf>
    <xf numFmtId="0" fontId="38" fillId="8" borderId="49" xfId="20" applyNumberFormat="1" applyFont="1" applyFill="1" applyBorder="1" applyAlignment="1">
      <alignment horizontal="center" vertical="top"/>
    </xf>
    <xf numFmtId="0" fontId="38" fillId="8" borderId="51" xfId="20" applyNumberFormat="1" applyFont="1" applyFill="1" applyBorder="1" applyAlignment="1">
      <alignment horizontal="center" vertical="top"/>
    </xf>
    <xf numFmtId="0" fontId="42" fillId="10" borderId="61" xfId="25" applyFont="1" applyFill="1" applyBorder="1" applyAlignment="1">
      <alignment horizontal="center" vertical="center" wrapText="1"/>
    </xf>
    <xf numFmtId="0" fontId="42" fillId="10" borderId="23" xfId="25" applyFont="1" applyFill="1" applyBorder="1" applyAlignment="1">
      <alignment horizontal="center" vertical="center" wrapText="1"/>
    </xf>
    <xf numFmtId="0" fontId="50" fillId="0" borderId="30" xfId="20" applyNumberFormat="1" applyFont="1" applyBorder="1" applyAlignment="1">
      <alignment horizontal="center"/>
    </xf>
    <xf numFmtId="0" fontId="42" fillId="10" borderId="10" xfId="25" applyFont="1" applyFill="1" applyBorder="1" applyAlignment="1">
      <alignment horizontal="center" vertical="center" wrapText="1"/>
    </xf>
    <xf numFmtId="173" fontId="42" fillId="10" borderId="48" xfId="20" applyFont="1" applyFill="1" applyBorder="1" applyAlignment="1">
      <alignment horizontal="center" vertical="center" wrapText="1"/>
    </xf>
    <xf numFmtId="173" fontId="42" fillId="10" borderId="49" xfId="20" applyFont="1" applyFill="1" applyBorder="1" applyAlignment="1">
      <alignment horizontal="center" vertical="center" wrapText="1"/>
    </xf>
    <xf numFmtId="173" fontId="42" fillId="10" borderId="51" xfId="20" applyFont="1" applyFill="1" applyBorder="1" applyAlignment="1">
      <alignment horizontal="center" vertical="center" wrapText="1"/>
    </xf>
    <xf numFmtId="173" fontId="42" fillId="10" borderId="47" xfId="20" applyFont="1" applyFill="1" applyBorder="1" applyAlignment="1">
      <alignment horizontal="center" vertical="center" wrapText="1"/>
    </xf>
    <xf numFmtId="0" fontId="38" fillId="10" borderId="47" xfId="20" applyNumberFormat="1" applyFont="1" applyFill="1" applyBorder="1" applyAlignment="1">
      <alignment horizontal="center" vertical="center" wrapText="1"/>
    </xf>
    <xf numFmtId="0" fontId="42" fillId="10" borderId="48" xfId="25" applyFont="1" applyFill="1" applyBorder="1" applyAlignment="1">
      <alignment horizontal="center" vertical="center"/>
    </xf>
    <xf numFmtId="0" fontId="42" fillId="10" borderId="51" xfId="25" applyFont="1" applyFill="1" applyBorder="1" applyAlignment="1">
      <alignment horizontal="center" vertical="center"/>
    </xf>
    <xf numFmtId="0" fontId="38" fillId="10" borderId="61" xfId="20" applyNumberFormat="1" applyFont="1" applyFill="1" applyBorder="1" applyAlignment="1">
      <alignment horizontal="center" vertical="center" wrapText="1"/>
    </xf>
    <xf numFmtId="0" fontId="38" fillId="10" borderId="23" xfId="20" applyNumberFormat="1" applyFont="1" applyFill="1" applyBorder="1" applyAlignment="1">
      <alignment horizontal="center" vertical="center" wrapText="1"/>
    </xf>
    <xf numFmtId="0" fontId="45" fillId="3" borderId="43" xfId="20" applyNumberFormat="1" applyFont="1" applyFill="1" applyBorder="1" applyAlignment="1">
      <alignment horizontal="left" wrapText="1"/>
    </xf>
    <xf numFmtId="0" fontId="38" fillId="0" borderId="2" xfId="20" applyNumberFormat="1" applyFont="1" applyBorder="1" applyAlignment="1">
      <alignment horizontal="center"/>
    </xf>
    <xf numFmtId="0" fontId="38" fillId="0" borderId="5" xfId="20" applyNumberFormat="1" applyFont="1" applyBorder="1" applyAlignment="1">
      <alignment horizontal="center"/>
    </xf>
    <xf numFmtId="0" fontId="38" fillId="0" borderId="3" xfId="20" applyNumberFormat="1" applyFont="1" applyBorder="1" applyAlignment="1">
      <alignment horizontal="center"/>
    </xf>
    <xf numFmtId="0" fontId="46" fillId="3" borderId="47" xfId="20" applyNumberFormat="1" applyFont="1" applyFill="1" applyBorder="1" applyAlignment="1">
      <alignment horizontal="center" vertical="center"/>
    </xf>
    <xf numFmtId="49" fontId="8" fillId="2" borderId="58" xfId="21" applyNumberFormat="1" applyFont="1" applyFill="1" applyBorder="1" applyAlignment="1">
      <alignment horizontal="center" vertical="center" wrapText="1"/>
    </xf>
    <xf numFmtId="0" fontId="38" fillId="10" borderId="10" xfId="20" applyNumberFormat="1" applyFont="1" applyFill="1" applyBorder="1" applyAlignment="1">
      <alignment horizontal="center" vertical="center" wrapText="1"/>
    </xf>
    <xf numFmtId="0" fontId="38" fillId="10" borderId="37" xfId="20" applyNumberFormat="1" applyFont="1" applyFill="1" applyBorder="1" applyAlignment="1">
      <alignment horizontal="center" vertical="center" wrapText="1"/>
    </xf>
    <xf numFmtId="0" fontId="38" fillId="10" borderId="38" xfId="20" applyNumberFormat="1" applyFont="1" applyFill="1" applyBorder="1" applyAlignment="1">
      <alignment horizontal="center" vertical="center" wrapText="1"/>
    </xf>
    <xf numFmtId="0" fontId="42" fillId="10" borderId="48" xfId="25" applyFont="1" applyFill="1" applyBorder="1" applyAlignment="1">
      <alignment horizontal="center" vertical="center" wrapText="1"/>
    </xf>
    <xf numFmtId="0" fontId="42" fillId="10" borderId="51" xfId="25" applyFont="1" applyFill="1" applyBorder="1" applyAlignment="1">
      <alignment horizontal="center" vertical="center" wrapText="1"/>
    </xf>
    <xf numFmtId="0" fontId="46" fillId="0" borderId="30" xfId="20" applyNumberFormat="1" applyFont="1" applyFill="1" applyBorder="1" applyAlignment="1">
      <alignment horizontal="left" vertical="top"/>
    </xf>
    <xf numFmtId="0" fontId="50" fillId="10" borderId="49" xfId="20" applyNumberFormat="1" applyFont="1" applyFill="1" applyBorder="1" applyAlignment="1">
      <alignment horizontal="center"/>
    </xf>
    <xf numFmtId="0" fontId="50" fillId="10" borderId="51" xfId="20" applyNumberFormat="1" applyFont="1" applyFill="1" applyBorder="1" applyAlignment="1">
      <alignment horizontal="center"/>
    </xf>
    <xf numFmtId="0" fontId="50" fillId="10" borderId="48" xfId="20" applyNumberFormat="1" applyFont="1" applyFill="1" applyBorder="1" applyAlignment="1">
      <alignment horizontal="center"/>
    </xf>
    <xf numFmtId="0" fontId="51" fillId="10" borderId="48" xfId="25" applyFont="1" applyFill="1" applyBorder="1" applyAlignment="1">
      <alignment horizontal="center" vertical="center" wrapText="1"/>
    </xf>
    <xf numFmtId="0" fontId="51" fillId="10" borderId="51" xfId="25"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47" xfId="25" applyFont="1" applyFill="1" applyBorder="1" applyAlignment="1">
      <alignment horizontal="center" vertical="center"/>
    </xf>
    <xf numFmtId="0" fontId="42" fillId="10" borderId="47" xfId="25" applyFont="1" applyFill="1" applyBorder="1" applyAlignment="1">
      <alignment horizontal="center" vertical="center" wrapText="1"/>
    </xf>
    <xf numFmtId="0" fontId="50" fillId="0" borderId="47" xfId="20" applyNumberFormat="1" applyFont="1" applyBorder="1" applyAlignment="1">
      <alignment horizontal="center"/>
    </xf>
    <xf numFmtId="0" fontId="15" fillId="3" borderId="47" xfId="20" applyNumberFormat="1" applyFont="1" applyFill="1" applyBorder="1" applyAlignment="1">
      <alignment horizontal="left" vertical="center"/>
    </xf>
    <xf numFmtId="0" fontId="46" fillId="3" borderId="49" xfId="20" applyNumberFormat="1" applyFont="1" applyFill="1" applyBorder="1" applyAlignment="1">
      <alignment horizontal="center" vertical="center"/>
    </xf>
    <xf numFmtId="3" fontId="42" fillId="3" borderId="61" xfId="24" applyNumberFormat="1" applyFont="1" applyFill="1" applyBorder="1" applyAlignment="1">
      <alignment horizontal="center" vertical="center" wrapText="1"/>
    </xf>
    <xf numFmtId="3" fontId="42" fillId="3" borderId="23" xfId="24" applyNumberFormat="1" applyFont="1" applyFill="1" applyBorder="1" applyAlignment="1">
      <alignment horizontal="center" vertical="center" wrapText="1"/>
    </xf>
    <xf numFmtId="0" fontId="38" fillId="10" borderId="48" xfId="20" applyNumberFormat="1" applyFont="1" applyFill="1" applyBorder="1" applyAlignment="1">
      <alignment horizontal="center" vertical="center" wrapText="1"/>
    </xf>
    <xf numFmtId="0" fontId="38" fillId="10" borderId="51" xfId="20" applyNumberFormat="1" applyFont="1" applyFill="1" applyBorder="1" applyAlignment="1">
      <alignment horizontal="center" vertical="center" wrapText="1"/>
    </xf>
    <xf numFmtId="0" fontId="57" fillId="10" borderId="47" xfId="0" applyFont="1" applyFill="1" applyBorder="1" applyAlignment="1">
      <alignment horizontal="center" vertical="center" wrapText="1"/>
    </xf>
    <xf numFmtId="173" fontId="57" fillId="10" borderId="48" xfId="20" applyFont="1" applyFill="1" applyBorder="1" applyAlignment="1">
      <alignment horizontal="center" vertical="center" wrapText="1"/>
    </xf>
    <xf numFmtId="173" fontId="57" fillId="10" borderId="51" xfId="20" applyFont="1" applyFill="1" applyBorder="1" applyAlignment="1">
      <alignment horizontal="center" vertical="center" wrapText="1"/>
    </xf>
    <xf numFmtId="0" fontId="57" fillId="10" borderId="48" xfId="25" applyFont="1" applyFill="1" applyBorder="1" applyAlignment="1">
      <alignment horizontal="center" vertical="center"/>
    </xf>
    <xf numFmtId="0" fontId="57" fillId="10" borderId="51" xfId="25" applyFont="1" applyFill="1" applyBorder="1" applyAlignment="1">
      <alignment horizontal="center" vertical="center"/>
    </xf>
    <xf numFmtId="0" fontId="57" fillId="10" borderId="47" xfId="25" applyFont="1" applyFill="1" applyBorder="1" applyAlignment="1">
      <alignment horizontal="center" vertical="center"/>
    </xf>
    <xf numFmtId="0" fontId="50" fillId="10" borderId="61" xfId="20" applyNumberFormat="1" applyFont="1" applyFill="1" applyBorder="1" applyAlignment="1">
      <alignment horizontal="center" vertical="center" wrapText="1"/>
    </xf>
    <xf numFmtId="0" fontId="50" fillId="10" borderId="23" xfId="20" applyNumberFormat="1" applyFont="1" applyFill="1" applyBorder="1" applyAlignment="1">
      <alignment horizontal="center" vertical="center" wrapText="1"/>
    </xf>
    <xf numFmtId="0" fontId="57" fillId="10" borderId="61" xfId="25" applyFont="1" applyFill="1" applyBorder="1" applyAlignment="1">
      <alignment horizontal="center" vertical="center" wrapText="1"/>
    </xf>
    <xf numFmtId="0" fontId="57" fillId="10" borderId="23" xfId="25" applyFont="1" applyFill="1" applyBorder="1" applyAlignment="1">
      <alignment horizontal="center" vertical="center" wrapText="1"/>
    </xf>
    <xf numFmtId="0" fontId="61" fillId="0" borderId="37" xfId="20" applyNumberFormat="1" applyFont="1" applyBorder="1" applyAlignment="1">
      <alignment horizontal="center"/>
    </xf>
    <xf numFmtId="0" fontId="61" fillId="0" borderId="30" xfId="20" applyNumberFormat="1" applyFont="1" applyBorder="1" applyAlignment="1">
      <alignment horizontal="center"/>
    </xf>
    <xf numFmtId="0" fontId="57" fillId="10" borderId="10" xfId="25" applyFont="1" applyFill="1" applyBorder="1" applyAlignment="1">
      <alignment horizontal="center" vertical="center" wrapText="1"/>
    </xf>
    <xf numFmtId="173" fontId="57" fillId="10" borderId="49" xfId="20" applyFont="1" applyFill="1" applyBorder="1" applyAlignment="1">
      <alignment horizontal="center" vertical="center" wrapText="1"/>
    </xf>
    <xf numFmtId="0" fontId="54" fillId="3" borderId="49" xfId="20" applyNumberFormat="1" applyFont="1" applyFill="1" applyBorder="1" applyAlignment="1">
      <alignment horizontal="center" vertical="center"/>
    </xf>
    <xf numFmtId="0" fontId="50" fillId="10" borderId="47" xfId="20" applyNumberFormat="1" applyFont="1" applyFill="1" applyBorder="1" applyAlignment="1">
      <alignment horizontal="center" vertical="center" wrapText="1"/>
    </xf>
    <xf numFmtId="0" fontId="50" fillId="10" borderId="48" xfId="20" applyNumberFormat="1" applyFont="1" applyFill="1" applyBorder="1" applyAlignment="1">
      <alignment horizontal="center" vertical="center" wrapText="1"/>
    </xf>
    <xf numFmtId="0" fontId="50" fillId="10" borderId="51" xfId="20" applyNumberFormat="1" applyFont="1" applyFill="1" applyBorder="1" applyAlignment="1">
      <alignment horizontal="center" vertical="center" wrapText="1"/>
    </xf>
    <xf numFmtId="168" fontId="6" fillId="0" borderId="75" xfId="0" applyNumberFormat="1" applyFont="1" applyFill="1" applyBorder="1" applyAlignment="1">
      <alignment horizontal="left" vertical="top"/>
    </xf>
    <xf numFmtId="168" fontId="6" fillId="0" borderId="76" xfId="0" applyNumberFormat="1" applyFont="1" applyFill="1" applyBorder="1" applyAlignment="1">
      <alignment horizontal="left" vertical="top"/>
    </xf>
    <xf numFmtId="168" fontId="6" fillId="0" borderId="77" xfId="0" applyNumberFormat="1" applyFont="1" applyFill="1" applyBorder="1" applyAlignment="1">
      <alignment horizontal="left" vertical="top"/>
    </xf>
    <xf numFmtId="168" fontId="6" fillId="0" borderId="48" xfId="0" applyNumberFormat="1" applyFont="1" applyFill="1" applyBorder="1" applyAlignment="1">
      <alignment horizontal="left" vertical="top" wrapText="1"/>
    </xf>
    <xf numFmtId="168" fontId="6" fillId="0" borderId="49" xfId="0" applyNumberFormat="1" applyFont="1" applyFill="1" applyBorder="1" applyAlignment="1">
      <alignment horizontal="left" vertical="top" wrapText="1"/>
    </xf>
    <xf numFmtId="168" fontId="6" fillId="0" borderId="10" xfId="0" applyNumberFormat="1" applyFont="1" applyFill="1" applyBorder="1" applyAlignment="1">
      <alignment horizontal="left" vertical="center" wrapText="1"/>
    </xf>
    <xf numFmtId="168" fontId="6" fillId="0" borderId="47" xfId="0" applyNumberFormat="1" applyFont="1" applyFill="1" applyBorder="1" applyAlignment="1">
      <alignment horizontal="left" vertical="center" wrapText="1"/>
    </xf>
    <xf numFmtId="168" fontId="6" fillId="0" borderId="48" xfId="0" applyNumberFormat="1" applyFont="1" applyFill="1" applyBorder="1" applyAlignment="1">
      <alignment horizontal="left" vertical="top"/>
    </xf>
    <xf numFmtId="168" fontId="6" fillId="0" borderId="49" xfId="0" applyNumberFormat="1" applyFont="1" applyFill="1" applyBorder="1" applyAlignment="1">
      <alignment horizontal="left" vertical="top"/>
    </xf>
    <xf numFmtId="173" fontId="50" fillId="0" borderId="37" xfId="20" applyFont="1" applyFill="1" applyBorder="1" applyAlignment="1">
      <alignment horizontal="left" vertical="top"/>
    </xf>
    <xf numFmtId="173" fontId="50" fillId="0" borderId="30" xfId="20" applyFont="1" applyFill="1" applyBorder="1" applyAlignment="1">
      <alignment horizontal="left" vertical="top"/>
    </xf>
    <xf numFmtId="173" fontId="50" fillId="0" borderId="48" xfId="20" applyFont="1" applyFill="1" applyBorder="1" applyAlignment="1">
      <alignment horizontal="center"/>
    </xf>
    <xf numFmtId="173" fontId="50" fillId="0" borderId="49" xfId="20" applyFont="1" applyFill="1" applyBorder="1" applyAlignment="1">
      <alignment horizontal="center"/>
    </xf>
    <xf numFmtId="197" fontId="27" fillId="0" borderId="61" xfId="20" applyNumberFormat="1" applyFont="1" applyFill="1" applyBorder="1" applyAlignment="1">
      <alignment horizontal="center" vertical="center" wrapText="1"/>
    </xf>
    <xf numFmtId="197" fontId="27" fillId="0" borderId="10" xfId="20" applyNumberFormat="1" applyFont="1" applyFill="1" applyBorder="1" applyAlignment="1">
      <alignment horizontal="center" vertical="center" wrapText="1"/>
    </xf>
    <xf numFmtId="197" fontId="27" fillId="0" borderId="23" xfId="20" applyNumberFormat="1" applyFont="1" applyFill="1" applyBorder="1" applyAlignment="1">
      <alignment horizontal="center" vertical="center" wrapText="1"/>
    </xf>
    <xf numFmtId="173" fontId="27" fillId="0" borderId="61" xfId="20" applyFont="1" applyFill="1" applyBorder="1" applyAlignment="1">
      <alignment horizontal="center" vertical="center" wrapText="1"/>
    </xf>
    <xf numFmtId="173" fontId="27" fillId="0" borderId="10" xfId="20" applyFont="1" applyFill="1" applyBorder="1" applyAlignment="1">
      <alignment horizontal="center" vertical="center" wrapText="1"/>
    </xf>
    <xf numFmtId="173" fontId="27" fillId="0" borderId="23" xfId="20" applyFont="1" applyFill="1" applyBorder="1" applyAlignment="1">
      <alignment horizontal="center" vertical="center" wrapText="1"/>
    </xf>
    <xf numFmtId="0" fontId="64" fillId="10" borderId="61" xfId="20" applyNumberFormat="1" applyFont="1" applyFill="1" applyBorder="1" applyAlignment="1">
      <alignment horizontal="center" vertical="center" wrapText="1"/>
    </xf>
    <xf numFmtId="0" fontId="64" fillId="10" borderId="23" xfId="20" applyNumberFormat="1" applyFont="1" applyFill="1" applyBorder="1" applyAlignment="1">
      <alignment horizontal="center" vertical="center" wrapText="1"/>
    </xf>
    <xf numFmtId="0" fontId="38" fillId="10" borderId="49" xfId="20" applyNumberFormat="1" applyFont="1" applyFill="1" applyBorder="1" applyAlignment="1">
      <alignment horizontal="center" vertical="center" wrapText="1"/>
    </xf>
    <xf numFmtId="173" fontId="78" fillId="0" borderId="10" xfId="20" applyFont="1" applyFill="1" applyBorder="1" applyAlignment="1">
      <alignment horizontal="center" vertical="center" wrapText="1"/>
    </xf>
    <xf numFmtId="173" fontId="78" fillId="0" borderId="23" xfId="20" applyFont="1" applyFill="1" applyBorder="1" applyAlignment="1">
      <alignment horizontal="center" vertical="center" wrapText="1"/>
    </xf>
    <xf numFmtId="197" fontId="78" fillId="0" borderId="61" xfId="20" applyNumberFormat="1" applyFont="1" applyFill="1" applyBorder="1" applyAlignment="1">
      <alignment horizontal="center" vertical="center" wrapText="1"/>
    </xf>
    <xf numFmtId="197" fontId="78" fillId="0" borderId="23" xfId="20" applyNumberFormat="1" applyFont="1" applyFill="1" applyBorder="1" applyAlignment="1">
      <alignment horizontal="center" vertical="center" wrapText="1"/>
    </xf>
    <xf numFmtId="197" fontId="78" fillId="0" borderId="10" xfId="20" applyNumberFormat="1" applyFont="1" applyFill="1" applyBorder="1" applyAlignment="1">
      <alignment horizontal="center" vertical="center" wrapText="1"/>
    </xf>
    <xf numFmtId="173" fontId="78" fillId="0" borderId="61" xfId="20" applyFont="1" applyFill="1" applyBorder="1" applyAlignment="1">
      <alignment horizontal="center" vertical="center" wrapText="1"/>
    </xf>
    <xf numFmtId="173" fontId="41" fillId="0" borderId="30" xfId="20" applyFont="1" applyFill="1" applyBorder="1" applyAlignment="1">
      <alignment horizontal="left" vertical="center"/>
    </xf>
    <xf numFmtId="173" fontId="53" fillId="3" borderId="61" xfId="20" applyFont="1" applyFill="1" applyBorder="1" applyAlignment="1">
      <alignment horizontal="center" vertical="center" wrapText="1"/>
    </xf>
    <xf numFmtId="173" fontId="53" fillId="3" borderId="23" xfId="20" applyFont="1" applyFill="1" applyBorder="1" applyAlignment="1">
      <alignment horizontal="center" vertical="center"/>
    </xf>
    <xf numFmtId="173" fontId="53" fillId="3" borderId="10" xfId="20" applyFont="1" applyFill="1" applyBorder="1" applyAlignment="1">
      <alignment horizontal="center" vertical="center" wrapText="1"/>
    </xf>
    <xf numFmtId="173" fontId="53" fillId="3" borderId="23" xfId="20" applyFont="1" applyFill="1" applyBorder="1" applyAlignment="1">
      <alignment horizontal="center" vertical="center" wrapText="1"/>
    </xf>
    <xf numFmtId="173" fontId="53" fillId="3" borderId="61" xfId="20" applyFont="1" applyFill="1" applyBorder="1" applyAlignment="1">
      <alignment horizontal="center" vertical="center"/>
    </xf>
    <xf numFmtId="173" fontId="53" fillId="3" borderId="10" xfId="20" applyFont="1" applyFill="1" applyBorder="1" applyAlignment="1">
      <alignment horizontal="center" vertical="center"/>
    </xf>
    <xf numFmtId="0" fontId="15" fillId="3" borderId="30" xfId="0" applyNumberFormat="1" applyFont="1" applyFill="1" applyBorder="1" applyAlignment="1">
      <alignment horizontal="left" vertical="top"/>
    </xf>
    <xf numFmtId="0" fontId="82" fillId="10" borderId="47" xfId="20" applyNumberFormat="1" applyFont="1" applyFill="1" applyBorder="1" applyAlignment="1">
      <alignment horizontal="center" vertical="center" wrapText="1"/>
    </xf>
    <xf numFmtId="43" fontId="19" fillId="0" borderId="2" xfId="1" applyFont="1" applyFill="1" applyBorder="1" applyAlignment="1">
      <alignment horizontal="left" vertical="top" wrapText="1"/>
    </xf>
    <xf numFmtId="43" fontId="19" fillId="0" borderId="5" xfId="1" applyFont="1" applyFill="1" applyBorder="1" applyAlignment="1">
      <alignment horizontal="left" vertical="top" wrapText="1"/>
    </xf>
    <xf numFmtId="43" fontId="19" fillId="0" borderId="3" xfId="1" applyFont="1" applyFill="1" applyBorder="1" applyAlignment="1">
      <alignment horizontal="left" vertical="top" wrapText="1"/>
    </xf>
    <xf numFmtId="49" fontId="8" fillId="0" borderId="48" xfId="0" applyNumberFormat="1" applyFont="1" applyFill="1" applyBorder="1" applyAlignment="1">
      <alignment horizontal="center"/>
    </xf>
    <xf numFmtId="49" fontId="8" fillId="0" borderId="51" xfId="0" applyNumberFormat="1" applyFont="1" applyFill="1" applyBorder="1" applyAlignment="1">
      <alignment horizontal="center"/>
    </xf>
    <xf numFmtId="0" fontId="0" fillId="0" borderId="47" xfId="0" applyBorder="1"/>
    <xf numFmtId="49" fontId="8" fillId="0" borderId="47" xfId="0" applyNumberFormat="1" applyFont="1" applyFill="1" applyBorder="1" applyAlignment="1">
      <alignment horizontal="left" vertical="center"/>
    </xf>
    <xf numFmtId="49" fontId="8" fillId="0" borderId="47" xfId="0" applyNumberFormat="1" applyFont="1" applyFill="1" applyBorder="1" applyAlignment="1">
      <alignment horizontal="center"/>
    </xf>
    <xf numFmtId="0" fontId="10" fillId="0" borderId="47" xfId="0" applyFont="1" applyFill="1" applyBorder="1" applyAlignment="1">
      <alignment horizontal="left" vertical="center"/>
    </xf>
    <xf numFmtId="164" fontId="9" fillId="0" borderId="47" xfId="0" applyNumberFormat="1" applyFont="1" applyFill="1" applyBorder="1" applyAlignment="1">
      <alignment horizontal="center"/>
    </xf>
    <xf numFmtId="49" fontId="8" fillId="0" borderId="48" xfId="0" applyNumberFormat="1" applyFont="1" applyFill="1" applyBorder="1" applyAlignment="1">
      <alignment horizontal="left"/>
    </xf>
    <xf numFmtId="49" fontId="8" fillId="0" borderId="51" xfId="0" applyNumberFormat="1" applyFont="1" applyFill="1" applyBorder="1" applyAlignment="1">
      <alignment horizontal="left"/>
    </xf>
    <xf numFmtId="0" fontId="0" fillId="0" borderId="47" xfId="0" applyFill="1" applyBorder="1"/>
    <xf numFmtId="0" fontId="11" fillId="0" borderId="47" xfId="0" applyFont="1" applyFill="1" applyBorder="1" applyAlignment="1">
      <alignment horizontal="center"/>
    </xf>
    <xf numFmtId="0" fontId="0" fillId="0" borderId="0" xfId="0" applyFont="1" applyBorder="1"/>
    <xf numFmtId="0" fontId="0" fillId="0" borderId="0" xfId="0" applyFont="1"/>
    <xf numFmtId="0" fontId="10" fillId="0" borderId="47" xfId="0" applyFont="1" applyFill="1" applyBorder="1" applyAlignment="1">
      <alignment horizontal="center" vertical="center"/>
    </xf>
    <xf numFmtId="3" fontId="12" fillId="0" borderId="47" xfId="0" applyNumberFormat="1" applyFont="1" applyFill="1" applyBorder="1" applyAlignment="1">
      <alignment horizontal="center"/>
    </xf>
    <xf numFmtId="0" fontId="12" fillId="0" borderId="47" xfId="0" applyFont="1" applyFill="1" applyBorder="1" applyAlignment="1">
      <alignment horizontal="center"/>
    </xf>
    <xf numFmtId="49" fontId="9" fillId="0" borderId="47" xfId="0" applyNumberFormat="1" applyFont="1" applyFill="1" applyBorder="1" applyAlignment="1">
      <alignment horizontal="left"/>
    </xf>
    <xf numFmtId="0" fontId="10" fillId="0" borderId="47" xfId="0" applyFont="1" applyFill="1" applyBorder="1" applyAlignment="1">
      <alignment horizontal="center" vertical="center" wrapText="1"/>
    </xf>
    <xf numFmtId="0" fontId="10" fillId="0" borderId="47" xfId="0" applyNumberFormat="1" applyFont="1" applyFill="1" applyBorder="1" applyAlignment="1">
      <alignment horizontal="center" vertical="top" wrapText="1"/>
    </xf>
    <xf numFmtId="0" fontId="116" fillId="0" borderId="0" xfId="0" applyFont="1"/>
    <xf numFmtId="49" fontId="8" fillId="0" borderId="0" xfId="0" applyNumberFormat="1" applyFont="1" applyFill="1" applyBorder="1" applyAlignment="1">
      <alignment horizontal="center"/>
    </xf>
    <xf numFmtId="167" fontId="11" fillId="0" borderId="61" xfId="1" applyNumberFormat="1" applyFont="1" applyFill="1" applyBorder="1" applyAlignment="1">
      <alignment horizontal="right" vertical="center" wrapText="1"/>
    </xf>
    <xf numFmtId="49" fontId="87" fillId="2" borderId="0" xfId="36" applyNumberFormat="1" applyFill="1" applyAlignment="1">
      <alignment horizontal="left" vertical="top"/>
    </xf>
    <xf numFmtId="4" fontId="83" fillId="3" borderId="47" xfId="0" applyNumberFormat="1" applyFont="1" applyFill="1" applyBorder="1" applyAlignment="1">
      <alignment horizontal="center" vertical="top"/>
    </xf>
    <xf numFmtId="164" fontId="11" fillId="0" borderId="47" xfId="1" applyNumberFormat="1" applyFont="1" applyBorder="1" applyAlignment="1">
      <alignment horizontal="right"/>
    </xf>
    <xf numFmtId="0" fontId="19" fillId="0" borderId="47" xfId="0" applyFont="1" applyFill="1" applyBorder="1" applyAlignment="1">
      <alignment horizontal="center" vertical="top"/>
    </xf>
    <xf numFmtId="3" fontId="118" fillId="0" borderId="47" xfId="0" applyNumberFormat="1" applyFont="1" applyBorder="1" applyAlignment="1">
      <alignment horizontal="right"/>
    </xf>
    <xf numFmtId="3" fontId="117" fillId="0" borderId="47" xfId="6" applyNumberFormat="1" applyFont="1" applyBorder="1" applyAlignment="1">
      <alignment horizontal="right"/>
    </xf>
    <xf numFmtId="3" fontId="117" fillId="0" borderId="47" xfId="0" applyNumberFormat="1" applyFont="1" applyBorder="1" applyAlignment="1">
      <alignment horizontal="right"/>
    </xf>
  </cellXfs>
  <cellStyles count="37">
    <cellStyle name="Comma" xfId="1" builtinId="3"/>
    <cellStyle name="Comma 10 5" xfId="13"/>
    <cellStyle name="Comma 16" xfId="33"/>
    <cellStyle name="Comma 16 2" xfId="34"/>
    <cellStyle name="Comma 18" xfId="30"/>
    <cellStyle name="Comma 2" xfId="11"/>
    <cellStyle name="Comma 2 124" xfId="7"/>
    <cellStyle name="Comma 2 124 2" xfId="29"/>
    <cellStyle name="Comma 2 3 86" xfId="27"/>
    <cellStyle name="Comma 2 4" xfId="31"/>
    <cellStyle name="Comma 3" xfId="26"/>
    <cellStyle name="Comma 3 101" xfId="28"/>
    <cellStyle name="Comma 3 2" xfId="35"/>
    <cellStyle name="Comma 7" xfId="17"/>
    <cellStyle name="Hyperlink" xfId="36" builtinId="8"/>
    <cellStyle name="Indian Comma" xfId="24"/>
    <cellStyle name="Normal" xfId="0" builtinId="0"/>
    <cellStyle name="Normal 11" xfId="4"/>
    <cellStyle name="Normal 11 2" xfId="16"/>
    <cellStyle name="Normal 12 3 3" xfId="8"/>
    <cellStyle name="Normal 12 3 3 2" xfId="21"/>
    <cellStyle name="Normal 2" xfId="12"/>
    <cellStyle name="Normal 2 134" xfId="20"/>
    <cellStyle name="Normal 2 18 2" xfId="9"/>
    <cellStyle name="Normal 2 2" xfId="6"/>
    <cellStyle name="Normal 23 2" xfId="18"/>
    <cellStyle name="Normal 3" xfId="14"/>
    <cellStyle name="Normal 3 144" xfId="25"/>
    <cellStyle name="Normal 34 2" xfId="15"/>
    <cellStyle name="Normal 4" xfId="5"/>
    <cellStyle name="Normal 41" xfId="3"/>
    <cellStyle name="Normal 5 10" xfId="23"/>
    <cellStyle name="Normal 7" xfId="32"/>
    <cellStyle name="Normal 8" xfId="22"/>
    <cellStyle name="Normal_tables-oct 4" xfId="19"/>
    <cellStyle name="Percent" xfId="2" builtinId="5"/>
    <cellStyle name="Percent 2" xfId="1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642/Desktop/Bulletin/Commodities_Master_File%20_Oct'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
      <sheetName val="Bulletin_CMR"/>
      <sheetName val="Index_Chart"/>
      <sheetName val="Table Index"/>
      <sheetName val="1"/>
      <sheetName val="64"/>
      <sheetName val="65"/>
      <sheetName val="66"/>
      <sheetName val="67"/>
      <sheetName val="68"/>
      <sheetName val="69"/>
      <sheetName val="70"/>
      <sheetName val="71"/>
      <sheetName val="72"/>
      <sheetName val="73"/>
      <sheetName val="Hist_65"/>
      <sheetName val="Hist_66_Fut"/>
      <sheetName val="Hist_66_Opt"/>
      <sheetName val="Hist_67"/>
      <sheetName val="Hist_68_Fut"/>
      <sheetName val="Hist_68_Opt"/>
      <sheetName val="Hist_69_Fut"/>
      <sheetName val="Hist_69_Opt"/>
      <sheetName val="Dashboard"/>
      <sheetName val="Exchange_Wise"/>
      <sheetName val="Agri_NonAgri"/>
      <sheetName val="Segment_Wise"/>
      <sheetName val="Dashboard2"/>
      <sheetName val="Charts_output"/>
      <sheetName val="ISD_Note"/>
      <sheetName val="Segment_Wise_%Share"/>
    </sheetNames>
    <sheetDataSet>
      <sheetData sheetId="0" refreshError="1">
        <row r="6">
          <cell r="F6" t="str">
            <v>$ indicates as on October 31,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abSelected="1" zoomScaleNormal="100" workbookViewId="0"/>
  </sheetViews>
  <sheetFormatPr defaultRowHeight="15.75"/>
  <cols>
    <col min="1" max="1" width="109.85546875" style="4" customWidth="1"/>
    <col min="2" max="16384" width="9.140625" style="1"/>
  </cols>
  <sheetData>
    <row r="1" spans="1:1" ht="15.75" customHeight="1">
      <c r="A1" s="1581"/>
    </row>
    <row r="2" spans="1:1" s="3" customFormat="1" ht="18.75" customHeight="1">
      <c r="A2" s="2" t="s">
        <v>0</v>
      </c>
    </row>
    <row r="3" spans="1:1" s="3" customFormat="1" ht="18" customHeight="1">
      <c r="A3" s="437" t="s">
        <v>1</v>
      </c>
    </row>
    <row r="4" spans="1:1" s="3" customFormat="1" ht="18" customHeight="1">
      <c r="A4" s="437" t="s">
        <v>2</v>
      </c>
    </row>
    <row r="5" spans="1:1" s="3" customFormat="1" ht="18" customHeight="1">
      <c r="A5" s="437" t="s">
        <v>3</v>
      </c>
    </row>
    <row r="6" spans="1:1" s="3" customFormat="1" ht="18" customHeight="1">
      <c r="A6" s="437" t="s">
        <v>4</v>
      </c>
    </row>
    <row r="7" spans="1:1" s="3" customFormat="1" ht="18" customHeight="1">
      <c r="A7" s="437" t="s">
        <v>5</v>
      </c>
    </row>
    <row r="8" spans="1:1" s="3" customFormat="1" ht="18" customHeight="1">
      <c r="A8" s="437" t="s">
        <v>6</v>
      </c>
    </row>
    <row r="9" spans="1:1" s="3" customFormat="1" ht="18" customHeight="1">
      <c r="A9" s="437" t="s">
        <v>7</v>
      </c>
    </row>
    <row r="10" spans="1:1" s="3" customFormat="1" ht="18" customHeight="1">
      <c r="A10" s="437" t="s">
        <v>8</v>
      </c>
    </row>
    <row r="11" spans="1:1" s="3" customFormat="1" ht="18" customHeight="1">
      <c r="A11" s="437" t="s">
        <v>9</v>
      </c>
    </row>
    <row r="12" spans="1:1" s="3" customFormat="1" ht="18" customHeight="1">
      <c r="A12" s="437" t="s">
        <v>10</v>
      </c>
    </row>
    <row r="13" spans="1:1" s="3" customFormat="1" ht="18" customHeight="1">
      <c r="A13" s="437" t="s">
        <v>11</v>
      </c>
    </row>
    <row r="14" spans="1:1" s="3" customFormat="1" ht="18" customHeight="1">
      <c r="A14" s="437" t="s">
        <v>12</v>
      </c>
    </row>
    <row r="15" spans="1:1" s="3" customFormat="1" ht="18" customHeight="1">
      <c r="A15" s="437" t="s">
        <v>13</v>
      </c>
    </row>
    <row r="16" spans="1:1" s="3" customFormat="1" ht="18" customHeight="1">
      <c r="A16" s="437" t="s">
        <v>14</v>
      </c>
    </row>
    <row r="17" spans="1:1" s="3" customFormat="1" ht="18" customHeight="1">
      <c r="A17" s="437" t="s">
        <v>15</v>
      </c>
    </row>
    <row r="18" spans="1:1" s="3" customFormat="1" ht="18" customHeight="1">
      <c r="A18" s="437" t="s">
        <v>16</v>
      </c>
    </row>
    <row r="19" spans="1:1" s="3" customFormat="1" ht="18" customHeight="1">
      <c r="A19" s="437" t="s">
        <v>17</v>
      </c>
    </row>
    <row r="20" spans="1:1" s="3" customFormat="1" ht="18" customHeight="1">
      <c r="A20" s="437" t="s">
        <v>18</v>
      </c>
    </row>
    <row r="21" spans="1:1" s="3" customFormat="1" ht="18" customHeight="1">
      <c r="A21" s="437" t="s">
        <v>19</v>
      </c>
    </row>
    <row r="22" spans="1:1" s="3" customFormat="1" ht="18" customHeight="1">
      <c r="A22" s="437" t="s">
        <v>20</v>
      </c>
    </row>
    <row r="23" spans="1:1" s="3" customFormat="1" ht="18" customHeight="1">
      <c r="A23" s="437" t="s">
        <v>21</v>
      </c>
    </row>
    <row r="24" spans="1:1" s="3" customFormat="1" ht="18" customHeight="1">
      <c r="A24" s="437" t="s">
        <v>22</v>
      </c>
    </row>
    <row r="25" spans="1:1" s="3" customFormat="1" ht="18" customHeight="1">
      <c r="A25" s="437" t="s">
        <v>23</v>
      </c>
    </row>
    <row r="26" spans="1:1" s="3" customFormat="1" ht="18" customHeight="1">
      <c r="A26" s="437" t="s">
        <v>24</v>
      </c>
    </row>
    <row r="27" spans="1:1" s="3" customFormat="1" ht="18" customHeight="1">
      <c r="A27" s="437" t="s">
        <v>25</v>
      </c>
    </row>
    <row r="28" spans="1:1" s="3" customFormat="1" ht="18" customHeight="1">
      <c r="A28" s="437" t="s">
        <v>26</v>
      </c>
    </row>
    <row r="29" spans="1:1" s="3" customFormat="1" ht="18" customHeight="1">
      <c r="A29" s="437" t="s">
        <v>27</v>
      </c>
    </row>
    <row r="30" spans="1:1" s="3" customFormat="1" ht="18" customHeight="1">
      <c r="A30" s="437" t="s">
        <v>28</v>
      </c>
    </row>
    <row r="31" spans="1:1" s="3" customFormat="1" ht="18" customHeight="1">
      <c r="A31" s="437" t="s">
        <v>29</v>
      </c>
    </row>
    <row r="32" spans="1:1" s="3" customFormat="1" ht="18" customHeight="1">
      <c r="A32" s="437" t="s">
        <v>30</v>
      </c>
    </row>
    <row r="33" spans="1:1" s="3" customFormat="1" ht="18" customHeight="1">
      <c r="A33" s="437" t="s">
        <v>31</v>
      </c>
    </row>
    <row r="34" spans="1:1" s="3" customFormat="1" ht="18" customHeight="1">
      <c r="A34" s="437" t="s">
        <v>32</v>
      </c>
    </row>
    <row r="35" spans="1:1" s="3" customFormat="1" ht="18" customHeight="1">
      <c r="A35" s="437" t="s">
        <v>33</v>
      </c>
    </row>
    <row r="36" spans="1:1" s="3" customFormat="1" ht="18" customHeight="1">
      <c r="A36" s="437" t="s">
        <v>34</v>
      </c>
    </row>
    <row r="37" spans="1:1" s="3" customFormat="1" ht="18" customHeight="1">
      <c r="A37" s="437" t="s">
        <v>35</v>
      </c>
    </row>
    <row r="38" spans="1:1" s="3" customFormat="1" ht="18" customHeight="1">
      <c r="A38" s="437" t="s">
        <v>36</v>
      </c>
    </row>
    <row r="39" spans="1:1" s="3" customFormat="1" ht="18" customHeight="1">
      <c r="A39" s="437" t="s">
        <v>37</v>
      </c>
    </row>
    <row r="40" spans="1:1" s="3" customFormat="1" ht="18" customHeight="1">
      <c r="A40" s="437" t="s">
        <v>38</v>
      </c>
    </row>
    <row r="41" spans="1:1" s="3" customFormat="1" ht="18" customHeight="1">
      <c r="A41" s="437" t="s">
        <v>39</v>
      </c>
    </row>
    <row r="42" spans="1:1" s="3" customFormat="1" ht="18" customHeight="1">
      <c r="A42" s="437" t="s">
        <v>40</v>
      </c>
    </row>
    <row r="43" spans="1:1" s="3" customFormat="1" ht="18" customHeight="1">
      <c r="A43" s="437" t="s">
        <v>41</v>
      </c>
    </row>
    <row r="44" spans="1:1" s="3" customFormat="1" ht="18" customHeight="1">
      <c r="A44" s="437" t="s">
        <v>42</v>
      </c>
    </row>
    <row r="45" spans="1:1" s="3" customFormat="1" ht="18" customHeight="1">
      <c r="A45" s="437" t="s">
        <v>43</v>
      </c>
    </row>
    <row r="46" spans="1:1" s="3" customFormat="1" ht="18" customHeight="1">
      <c r="A46" s="437" t="s">
        <v>44</v>
      </c>
    </row>
    <row r="47" spans="1:1" s="3" customFormat="1" ht="18" customHeight="1">
      <c r="A47" s="437" t="s">
        <v>45</v>
      </c>
    </row>
    <row r="48" spans="1:1" s="3" customFormat="1" ht="18" customHeight="1">
      <c r="A48" s="437" t="s">
        <v>46</v>
      </c>
    </row>
    <row r="49" spans="1:1" s="3" customFormat="1" ht="18" customHeight="1">
      <c r="A49" s="437" t="s">
        <v>47</v>
      </c>
    </row>
    <row r="50" spans="1:1" s="3" customFormat="1" ht="18" customHeight="1">
      <c r="A50" s="437" t="s">
        <v>48</v>
      </c>
    </row>
    <row r="51" spans="1:1" s="3" customFormat="1" ht="18" customHeight="1">
      <c r="A51" s="437" t="s">
        <v>49</v>
      </c>
    </row>
    <row r="52" spans="1:1" s="3" customFormat="1" ht="18" customHeight="1">
      <c r="A52" s="437" t="s">
        <v>50</v>
      </c>
    </row>
    <row r="53" spans="1:1" s="3" customFormat="1" ht="18" customHeight="1">
      <c r="A53" s="437" t="s">
        <v>51</v>
      </c>
    </row>
    <row r="54" spans="1:1" s="3" customFormat="1" ht="18" customHeight="1">
      <c r="A54" s="437" t="s">
        <v>52</v>
      </c>
    </row>
    <row r="55" spans="1:1" s="3" customFormat="1" ht="18" customHeight="1">
      <c r="A55" s="437" t="s">
        <v>53</v>
      </c>
    </row>
    <row r="56" spans="1:1" s="3" customFormat="1" ht="18" customHeight="1">
      <c r="A56" s="437" t="s">
        <v>54</v>
      </c>
    </row>
    <row r="57" spans="1:1" s="3" customFormat="1" ht="18" customHeight="1">
      <c r="A57" s="437" t="s">
        <v>55</v>
      </c>
    </row>
    <row r="58" spans="1:1" s="3" customFormat="1" ht="18" customHeight="1">
      <c r="A58" s="437" t="s">
        <v>56</v>
      </c>
    </row>
    <row r="59" spans="1:1" s="3" customFormat="1" ht="18" customHeight="1">
      <c r="A59" s="437" t="s">
        <v>57</v>
      </c>
    </row>
    <row r="60" spans="1:1" s="3" customFormat="1" ht="18" customHeight="1">
      <c r="A60" s="437" t="s">
        <v>58</v>
      </c>
    </row>
    <row r="61" spans="1:1" s="3" customFormat="1" ht="18" customHeight="1">
      <c r="A61" s="437" t="s">
        <v>59</v>
      </c>
    </row>
    <row r="62" spans="1:1" s="3" customFormat="1" ht="18" customHeight="1">
      <c r="A62" s="437" t="s">
        <v>60</v>
      </c>
    </row>
    <row r="63" spans="1:1" s="3" customFormat="1" ht="18" customHeight="1">
      <c r="A63" s="437" t="s">
        <v>61</v>
      </c>
    </row>
    <row r="64" spans="1:1" s="3" customFormat="1" ht="18" customHeight="1">
      <c r="A64" s="437" t="s">
        <v>62</v>
      </c>
    </row>
    <row r="65" spans="1:1" s="3" customFormat="1" ht="18" customHeight="1">
      <c r="A65" s="437" t="s">
        <v>63</v>
      </c>
    </row>
    <row r="66" spans="1:1" s="3" customFormat="1" ht="18" customHeight="1">
      <c r="A66" s="437" t="s">
        <v>64</v>
      </c>
    </row>
    <row r="67" spans="1:1" s="3" customFormat="1" ht="18" customHeight="1">
      <c r="A67" s="437" t="s">
        <v>65</v>
      </c>
    </row>
    <row r="68" spans="1:1" s="3" customFormat="1" ht="18" customHeight="1">
      <c r="A68" s="437" t="s">
        <v>66</v>
      </c>
    </row>
    <row r="69" spans="1:1" s="3" customFormat="1" ht="18" customHeight="1">
      <c r="A69" s="437" t="s">
        <v>67</v>
      </c>
    </row>
    <row r="70" spans="1:1" s="3" customFormat="1" ht="18" customHeight="1">
      <c r="A70" s="437" t="s">
        <v>68</v>
      </c>
    </row>
    <row r="71" spans="1:1" s="3" customFormat="1" ht="18" customHeight="1">
      <c r="A71" s="437" t="s">
        <v>69</v>
      </c>
    </row>
    <row r="72" spans="1:1" s="3" customFormat="1" ht="18" customHeight="1">
      <c r="A72" s="437" t="s">
        <v>70</v>
      </c>
    </row>
    <row r="73" spans="1:1" s="3" customFormat="1" ht="18" customHeight="1">
      <c r="A73" s="437" t="s">
        <v>71</v>
      </c>
    </row>
    <row r="74" spans="1:1" s="3" customFormat="1" ht="18" customHeight="1">
      <c r="A74" s="437" t="s">
        <v>72</v>
      </c>
    </row>
    <row r="75" spans="1:1" s="3" customFormat="1" ht="18" customHeight="1">
      <c r="A75" s="437" t="s">
        <v>73</v>
      </c>
    </row>
    <row r="76" spans="1:1" s="3" customFormat="1" ht="18" customHeight="1">
      <c r="A76" s="437" t="s">
        <v>74</v>
      </c>
    </row>
    <row r="77" spans="1:1" s="3" customFormat="1" ht="15">
      <c r="A77" s="437" t="s">
        <v>75</v>
      </c>
    </row>
  </sheetData>
  <hyperlinks>
    <hyperlink ref="A3" location="'1'!A1" display="Table 1: SEBI Registered Market Intermediaries/Institutions"/>
    <hyperlink ref="A4" location="'2'!A1" display="Table 2: Company-Wise Capital Raised through Public and Rights Issues (Equity)"/>
    <hyperlink ref="A5" location="'3'!A1" display="Table 3: Offers closed during the month under SEBI (SAST), 2011"/>
    <hyperlink ref="A6" location="'4'!A1" display="Table 4: Trends in Open Offers"/>
    <hyperlink ref="A7" location="'5'!A1" display="Table 5A: Consolidated Resource Mobilisation through Primary Market"/>
    <hyperlink ref="A8" location="'5'!A67" display="Table 5 B: Capital Raised from the Primary Market through  Public and Rights Issues (Equity and Debt)"/>
    <hyperlink ref="A9" location="'6'!A1" display="Table 6: Resource Mobilisation by SMEs through Equity Issues"/>
    <hyperlink ref="A10" location="'7'!A1" display="Table 7: Industry-wise Classification of Capital Raised through Public and Rights Issues (Equity)"/>
    <hyperlink ref="A11" location="'8'!A1" display="Table 8: Sector-wise and Region-wise Distribution of Capital Mobilised through Public and Rights Issues (Equity)"/>
    <hyperlink ref="A12" location="'9'!A1" display="Table 9: Size-wise Classification of Capital Raised through Public and Rights Issues (Equity)"/>
    <hyperlink ref="A13" location="'10'!A1" display="Table 10: Capital Raised by Listed Companies from the Primary Market through QIPs"/>
    <hyperlink ref="A14" location="'11'!A1" display="Table 11: Preferential Allotments Listed at BSE and NSE"/>
    <hyperlink ref="A15" location="'12'!A1" display="Table 12: Private Placement of Corporate Debt Reported to BSE and NSE"/>
    <hyperlink ref="A16" location="'13'!A1" display="Table 13: Trends in Settled Trades in the Corporate Debt Market"/>
    <hyperlink ref="A17" location="'14'!A1" display="Table 14: Ratings Assigned for Long-term Corporate Debt Securities (Maturity &gt;= 1 year)"/>
    <hyperlink ref="A18" location="'15'!A1" display="Table 15: Review of Accepted Ratings of Corporate Debt Securities (Maturity &gt;= 1 year)"/>
    <hyperlink ref="A19" location="'16'!A1" display="Table 16: Distribution of Turnover on Cash Segments of Exchanges"/>
    <hyperlink ref="A20" location="'17'!A1" display="Table 17: Trends in Cash Segment of BSE"/>
    <hyperlink ref="A21" location="'18'!A1" display="Table 18: Trends in Cash Segment of NSE"/>
    <hyperlink ref="A22" location="'19'!A1" display="Table 19: Trends in Cash Segment of MSEI"/>
    <hyperlink ref="A23" location="'20'!A1" display="Table 20: City-wise Distribution of Turnover on Cash Segments"/>
    <hyperlink ref="A24" location="'21'!A1" display="Table 21: Category-wise Share of Turnover in Cash Segment of BSE"/>
    <hyperlink ref="A25" location="'22'!A1" display="Table 22: Category-wise Share of Turnover in Cash Segment of NSE"/>
    <hyperlink ref="A26" location="'23'!A1" display="Table 23: Category-wise Share of Turnover in Cash Segment of MSEI"/>
    <hyperlink ref="A27" location="'24'!A1" display="Table 24: Component Stocks: S&amp;P BSE Sensex"/>
    <hyperlink ref="A28" location="'25'!A1" display="Table 25: Component Stocks: Nifty 50 Index"/>
    <hyperlink ref="A29" location="'26'!A1" display="Table 26: Component Stock: SX 40 Index"/>
    <hyperlink ref="A30" location="'27'!A1" display="Table 27: Advances/Declines in Cash Segment"/>
    <hyperlink ref="A31" location="'28'!A1" display="Table 28: Trading Frequency in Cash Segment"/>
    <hyperlink ref="A32" location="'29'!A1" display="Table 29: Daily Volatility of Major Indices"/>
    <hyperlink ref="A33" location="'30'!A1" display="Table 30: Percentage Share of Top ‘N’ Securities/Members in Turnover of Cash Segment"/>
    <hyperlink ref="A34" location="'31'!A1" display="Table 31: Settlement Statistics for Cash Segment of BSE"/>
    <hyperlink ref="A35" location="'32'!A1" display="Table 32: Settlement Statistics for Cash Segment of NSE "/>
    <hyperlink ref="A36" location="'33'!A1" display="Table 33: Settlement Statistics for Cash Segment of MSEI "/>
    <hyperlink ref="A37" location="'34'!A1" display="Table 34: Trends in Equity Derivatives Segment at BSE (Turnover in Notional Value) "/>
    <hyperlink ref="A38" location="'35'!A1" display="Table 35: Trends in Equity Derivatives Segment at NSE (Turnover in Notional Value) "/>
    <hyperlink ref="A39" location="'36'!A1" display="Table 36: Settlement Statistics in Equity Derivatives Segment at BSE and NSE"/>
    <hyperlink ref="A40" location="'37'!A1" display="Table 37: Category-wise Share of Turnover &amp; Open Interest in Equity Derivative Segment of BSE"/>
    <hyperlink ref="A41" location="'38'!A1" display="Table 38: Category-wise Share of Turnover &amp; Open Interest in Equity Derivative Segment of NSE"/>
    <hyperlink ref="A42" location="'39'!A1" display="Table 39: Instrument-wise Turnover in Index Derivatives at BSE"/>
    <hyperlink ref="A43" location="'40'!A1" display="Table 40: Instrument-wise Turnover in Index Derivatives at NSE"/>
    <hyperlink ref="A44" location="'41'!A1" display="Table 41: Trends in Currency Derivatives Segment at BSE"/>
    <hyperlink ref="A45" location="'42'!A1" display="Table 42: Trends in Currency Derivatives Segment at NSE"/>
    <hyperlink ref="A46" location="'43'!A1" display="Table 43: Trends in Currency Derivatives Segment at MSEI"/>
    <hyperlink ref="A47" location="'44'!A1" display="Table 44: Settlement Statistics of Currency Derivatives Segment "/>
    <hyperlink ref="A48" location="'45'!A1" display="Table 45: Instrument-wise Turnover in Currency Futures Segment of BSE"/>
    <hyperlink ref="A49" location="'46'!A1" display="Table 46: Instrument-wise Turnover in Currency Derivatives Segment  of NSE"/>
    <hyperlink ref="A50" location="'47'!A1" display="Table 47: Instrument-wise Turnover in Currency Derivative Segment of MSEI"/>
    <hyperlink ref="A51" location="'48'!A1" display="Table 48: Maturity-wise Turnover in Currency Derivative Segment of BSE"/>
    <hyperlink ref="A52" location="'49'!A1" display="Table 49: Maturity-wise Turnover in Currency Derivative Segment of NSE"/>
    <hyperlink ref="A53" location="'50'!A1" display="Table 50: Maturity-wise Turnover in Currency Derivative Segment of MSEI "/>
    <hyperlink ref="A54" location="'51'!A1" display="Table 51: Trading Statistics of Interest Rate Futures at BSE, NSE and MSEI"/>
    <hyperlink ref="A55" location="'52'!A1" display="Table 52: Settlement Statistics in Interest Rate Futures at BSE, NSE and MSEI"/>
    <hyperlink ref="A56" location="'53'!A1" display="Table 53: Trends in Foreign Portfolio Investment"/>
    <hyperlink ref="A57" location="'54'!A1" display="Table 54: Notional Value of Offshore Derivative Instruments (ODIs) Vs Assets Under Custody (AUC) of FPIs"/>
    <hyperlink ref="A58" location="'55'!A1" display="Table 55: Assets under the Custody of Custodians"/>
    <hyperlink ref="A59" location="'56'!A1" display="Table 56: Cumulative Sectoral  Investment of Foreign Venture Capital Investors (FVCIs)"/>
    <hyperlink ref="A60" location="'57'!A1" display="Table 57: Trends in Resource Mobilization by Mutual Funds "/>
    <hyperlink ref="A61" location="'58'!A1" display="Table 58: Scheme-wise Statistics of Mutual Funds"/>
    <hyperlink ref="A62" location="'59'!A1" display="Table 59: Trends in Transactions on Stock Exchanges by Mutual Funds"/>
    <hyperlink ref="A63" location="'60'!A1" display="Table 60: Assets Managed by Portfolio Managers"/>
    <hyperlink ref="A64" location="'61'!A1" display="Table 61: Progress Report of NSDL &amp; CDSl as on end of Month (Listed Companies)"/>
    <hyperlink ref="A65" location="'62'!A1" display="Table 62: Progress of Dematerialisation at NSDL and CDSL (Listed and Unlisted Companies)"/>
    <hyperlink ref="A66" location="'63'!A1" display="Table 63: Depository Statistics"/>
    <hyperlink ref="A67" location="'64'!A1" display="Table 64: Number of Commodities Permitted and traded at Exchanges"/>
    <hyperlink ref="A68" location="'65'!A1" display="Table 65: Trends in Commodity Indices"/>
    <hyperlink ref="A69" location="'66'!A1" display="Table 66: Trends in Commodity Derivatives at MCX"/>
    <hyperlink ref="A70" location="'67'!A1" display="Table 67: Trends in Commodity Derivatives at NCDEX"/>
    <hyperlink ref="A71" location="'68'!A1" display="Table 68: Trends in  Commodity Derivatives at BSE"/>
    <hyperlink ref="A72" location="'69'!A1" display="Table 69: Trends in Commodity Derivatives at NSE"/>
    <hyperlink ref="A73" location="'70'!A1" display="Table 70: Participant-wise percentage share of turnover in Commodity Futures"/>
    <hyperlink ref="A74" location="'71'!A1" display="Table 71: Commodity-wise Trading Volume and Turnover at MCX"/>
    <hyperlink ref="A75" location="'72'!A1" display="Table 72: Commodity-wise Trading Volume and Turnover at NCDEX"/>
    <hyperlink ref="A76" location="'73'!A1" display="Table 73: Commodity-wise Trading Volume and Turnover at ICEX, NSE and BSE"/>
    <hyperlink ref="A77" location="'74'!A1" display="Table 74: Macro Economic Indicators"/>
  </hyperlinks>
  <printOptions horizontalCentered="1"/>
  <pageMargins left="0.23622047244094491" right="0.23622047244094491" top="0.31496062992125984" bottom="0.39370078740157483" header="0.31496062992125984" footer="0.31496062992125984"/>
  <pageSetup paperSize="9" scale="90" fitToHeight="0" orientation="portrait" useFirstPageNumber="1" r:id="rId1"/>
  <headerFooter>
    <oddFooter>Page &amp;P&amp;R&amp;F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J16" sqref="J16"/>
    </sheetView>
  </sheetViews>
  <sheetFormatPr defaultRowHeight="15"/>
  <sheetData>
    <row r="1" spans="1:18">
      <c r="A1" s="1244" t="s">
        <v>10</v>
      </c>
      <c r="B1" s="1244"/>
      <c r="C1" s="1244"/>
      <c r="D1" s="1244"/>
      <c r="E1" s="1244"/>
      <c r="F1" s="1244"/>
      <c r="G1" s="1244"/>
      <c r="H1" s="1244"/>
      <c r="I1" s="1244"/>
      <c r="J1" s="1244"/>
      <c r="K1" s="1244"/>
      <c r="L1" s="1244"/>
      <c r="M1" s="1244"/>
      <c r="N1" s="1244"/>
      <c r="O1" s="156"/>
    </row>
    <row r="2" spans="1:18">
      <c r="A2" s="1188" t="s">
        <v>122</v>
      </c>
      <c r="B2" s="1246" t="s">
        <v>101</v>
      </c>
      <c r="C2" s="1247"/>
      <c r="D2" s="1246" t="s">
        <v>210</v>
      </c>
      <c r="E2" s="1247"/>
      <c r="F2" s="1248" t="s">
        <v>211</v>
      </c>
      <c r="G2" s="1249"/>
      <c r="H2" s="1246" t="s">
        <v>212</v>
      </c>
      <c r="I2" s="1247"/>
      <c r="J2" s="1246" t="s">
        <v>213</v>
      </c>
      <c r="K2" s="1247"/>
      <c r="L2" s="1246" t="s">
        <v>214</v>
      </c>
      <c r="M2" s="1247"/>
      <c r="N2" s="1246" t="s">
        <v>215</v>
      </c>
      <c r="O2" s="1247"/>
    </row>
    <row r="3" spans="1:18" ht="45">
      <c r="A3" s="1245"/>
      <c r="B3" s="176" t="s">
        <v>163</v>
      </c>
      <c r="C3" s="176" t="s">
        <v>164</v>
      </c>
      <c r="D3" s="176" t="s">
        <v>163</v>
      </c>
      <c r="E3" s="176" t="s">
        <v>164</v>
      </c>
      <c r="F3" s="176" t="s">
        <v>163</v>
      </c>
      <c r="G3" s="176" t="s">
        <v>164</v>
      </c>
      <c r="H3" s="176" t="s">
        <v>163</v>
      </c>
      <c r="I3" s="176" t="s">
        <v>164</v>
      </c>
      <c r="J3" s="176" t="s">
        <v>163</v>
      </c>
      <c r="K3" s="176" t="s">
        <v>164</v>
      </c>
      <c r="L3" s="176" t="s">
        <v>163</v>
      </c>
      <c r="M3" s="176" t="s">
        <v>164</v>
      </c>
      <c r="N3" s="176" t="s">
        <v>163</v>
      </c>
      <c r="O3" s="176" t="s">
        <v>164</v>
      </c>
    </row>
    <row r="4" spans="1:18">
      <c r="A4" s="5" t="s">
        <v>76</v>
      </c>
      <c r="B4" s="177">
        <v>238</v>
      </c>
      <c r="C4" s="177">
        <v>65823.222790500004</v>
      </c>
      <c r="D4" s="177">
        <v>22</v>
      </c>
      <c r="E4" s="177">
        <v>75.134</v>
      </c>
      <c r="F4" s="177">
        <v>37</v>
      </c>
      <c r="G4" s="177">
        <v>280.11500000000001</v>
      </c>
      <c r="H4" s="177">
        <v>117</v>
      </c>
      <c r="I4" s="177">
        <v>3087.3290099000001</v>
      </c>
      <c r="J4" s="177">
        <v>15</v>
      </c>
      <c r="K4" s="177">
        <v>956.42131999999992</v>
      </c>
      <c r="L4" s="177">
        <v>20</v>
      </c>
      <c r="M4" s="177">
        <v>6114.4434606000013</v>
      </c>
      <c r="N4" s="177">
        <v>27</v>
      </c>
      <c r="O4" s="177">
        <v>55309.78</v>
      </c>
    </row>
    <row r="5" spans="1:18">
      <c r="A5" s="161" t="s">
        <v>77</v>
      </c>
      <c r="B5" s="177">
        <f>SUM(B6:B12)</f>
        <v>181</v>
      </c>
      <c r="C5" s="177">
        <f t="shared" ref="C5:O5" si="0">SUM(C6:C12)</f>
        <v>36445.266827899999</v>
      </c>
      <c r="D5" s="177">
        <f t="shared" si="0"/>
        <v>3</v>
      </c>
      <c r="E5" s="177">
        <f t="shared" si="0"/>
        <v>9.4619999999999997</v>
      </c>
      <c r="F5" s="177">
        <f t="shared" si="0"/>
        <v>16</v>
      </c>
      <c r="G5" s="177">
        <f t="shared" si="0"/>
        <v>120.1154386</v>
      </c>
      <c r="H5" s="177">
        <f t="shared" si="0"/>
        <v>103</v>
      </c>
      <c r="I5" s="177">
        <f t="shared" si="0"/>
        <v>2977.3663614000002</v>
      </c>
      <c r="J5" s="177">
        <f t="shared" si="0"/>
        <v>21</v>
      </c>
      <c r="K5" s="177">
        <f t="shared" si="0"/>
        <v>1314.9816805999999</v>
      </c>
      <c r="L5" s="177">
        <f t="shared" si="0"/>
        <v>14</v>
      </c>
      <c r="M5" s="177">
        <f t="shared" si="0"/>
        <v>3988.4339278999996</v>
      </c>
      <c r="N5" s="177">
        <f t="shared" si="0"/>
        <v>24</v>
      </c>
      <c r="O5" s="177">
        <f t="shared" si="0"/>
        <v>28034.907419399999</v>
      </c>
      <c r="Q5" s="63"/>
      <c r="R5" s="63"/>
    </row>
    <row r="6" spans="1:18" ht="15.75">
      <c r="A6" s="178">
        <v>45017</v>
      </c>
      <c r="B6" s="179">
        <f t="shared" ref="B6:C12" si="1">D6+F6+H6+J6+L6+N6</f>
        <v>14</v>
      </c>
      <c r="C6" s="179">
        <f t="shared" si="1"/>
        <v>1981.2977965999999</v>
      </c>
      <c r="D6" s="179">
        <v>1</v>
      </c>
      <c r="E6" s="179">
        <v>4.5999999999999996</v>
      </c>
      <c r="F6" s="179">
        <v>2</v>
      </c>
      <c r="G6" s="179">
        <v>13.8705</v>
      </c>
      <c r="H6" s="179">
        <v>8</v>
      </c>
      <c r="I6" s="179">
        <v>227.78239399999998</v>
      </c>
      <c r="J6" s="179">
        <v>1</v>
      </c>
      <c r="K6" s="179">
        <v>65.999996999999993</v>
      </c>
      <c r="L6" s="179">
        <v>0</v>
      </c>
      <c r="M6" s="179">
        <v>0</v>
      </c>
      <c r="N6" s="179">
        <v>2</v>
      </c>
      <c r="O6" s="179">
        <v>1669.0449056</v>
      </c>
    </row>
    <row r="7" spans="1:18" ht="15.75">
      <c r="A7" s="178">
        <v>45077</v>
      </c>
      <c r="B7" s="179">
        <f t="shared" si="1"/>
        <v>14</v>
      </c>
      <c r="C7" s="179">
        <f t="shared" si="1"/>
        <v>7273.5494699999999</v>
      </c>
      <c r="D7" s="179">
        <v>0</v>
      </c>
      <c r="E7" s="179">
        <v>0</v>
      </c>
      <c r="F7" s="179">
        <v>1</v>
      </c>
      <c r="G7" s="179">
        <v>9.3330000000000002</v>
      </c>
      <c r="H7" s="179">
        <v>10</v>
      </c>
      <c r="I7" s="179">
        <v>336.61740000000003</v>
      </c>
      <c r="J7" s="179">
        <v>0</v>
      </c>
      <c r="K7" s="179">
        <v>0</v>
      </c>
      <c r="L7" s="179">
        <v>1</v>
      </c>
      <c r="M7" s="179">
        <v>107.49379999999999</v>
      </c>
      <c r="N7" s="179">
        <v>2</v>
      </c>
      <c r="O7" s="179">
        <v>6820.10527</v>
      </c>
    </row>
    <row r="8" spans="1:18" ht="15.75">
      <c r="A8" s="178">
        <v>45078</v>
      </c>
      <c r="B8" s="179">
        <f t="shared" si="1"/>
        <v>25</v>
      </c>
      <c r="C8" s="179">
        <f t="shared" si="1"/>
        <v>1484.4890366999998</v>
      </c>
      <c r="D8" s="179">
        <v>1</v>
      </c>
      <c r="E8" s="179">
        <v>2.8319999999999999</v>
      </c>
      <c r="F8" s="179">
        <v>1</v>
      </c>
      <c r="G8" s="179">
        <v>6.0158075999999996</v>
      </c>
      <c r="H8" s="179">
        <v>16</v>
      </c>
      <c r="I8" s="179">
        <v>447.04522909999997</v>
      </c>
      <c r="J8" s="179">
        <v>5</v>
      </c>
      <c r="K8" s="179">
        <v>316.95599999999996</v>
      </c>
      <c r="L8" s="179">
        <v>1</v>
      </c>
      <c r="M8" s="179">
        <v>105.14</v>
      </c>
      <c r="N8" s="179">
        <v>1</v>
      </c>
      <c r="O8" s="179">
        <v>606.5</v>
      </c>
    </row>
    <row r="9" spans="1:18" ht="15.75">
      <c r="A9" s="178">
        <v>45108</v>
      </c>
      <c r="B9" s="179">
        <f t="shared" si="1"/>
        <v>28</v>
      </c>
      <c r="C9" s="179">
        <f t="shared" si="1"/>
        <v>4386.9669477999996</v>
      </c>
      <c r="D9" s="179">
        <v>0</v>
      </c>
      <c r="E9" s="179">
        <v>0</v>
      </c>
      <c r="F9" s="179">
        <v>1</v>
      </c>
      <c r="G9" s="179">
        <v>5.69</v>
      </c>
      <c r="H9" s="179">
        <v>15</v>
      </c>
      <c r="I9" s="179">
        <v>439.30113630000005</v>
      </c>
      <c r="J9" s="179">
        <v>5</v>
      </c>
      <c r="K9" s="179">
        <v>318.30568360000001</v>
      </c>
      <c r="L9" s="179">
        <v>3</v>
      </c>
      <c r="M9" s="179">
        <v>1333.4301278999999</v>
      </c>
      <c r="N9" s="179">
        <v>4</v>
      </c>
      <c r="O9" s="179">
        <v>2290.2399999999998</v>
      </c>
    </row>
    <row r="10" spans="1:18" ht="15.75">
      <c r="A10" s="178">
        <v>45139</v>
      </c>
      <c r="B10" s="179">
        <f t="shared" si="1"/>
        <v>31</v>
      </c>
      <c r="C10" s="179">
        <f t="shared" si="1"/>
        <v>6466.6735767999999</v>
      </c>
      <c r="D10" s="179">
        <v>1</v>
      </c>
      <c r="E10" s="179">
        <v>2.0299999999999998</v>
      </c>
      <c r="F10" s="179">
        <v>5</v>
      </c>
      <c r="G10" s="179">
        <v>36.516131000000001</v>
      </c>
      <c r="H10" s="179">
        <v>16</v>
      </c>
      <c r="I10" s="179">
        <v>575.59020200000009</v>
      </c>
      <c r="J10" s="179">
        <v>2</v>
      </c>
      <c r="K10" s="179">
        <v>156.39999999999998</v>
      </c>
      <c r="L10" s="179">
        <v>2</v>
      </c>
      <c r="M10" s="179">
        <v>504.05</v>
      </c>
      <c r="N10" s="179">
        <v>5</v>
      </c>
      <c r="O10" s="179">
        <v>5192.0872437999997</v>
      </c>
    </row>
    <row r="11" spans="1:18" ht="15.75">
      <c r="A11" s="178">
        <v>45170</v>
      </c>
      <c r="B11" s="179">
        <f t="shared" si="1"/>
        <v>35</v>
      </c>
      <c r="C11" s="179">
        <f t="shared" si="1"/>
        <v>9564.3700000000008</v>
      </c>
      <c r="D11" s="179">
        <v>0</v>
      </c>
      <c r="E11" s="179">
        <v>0</v>
      </c>
      <c r="F11" s="179">
        <v>2</v>
      </c>
      <c r="G11" s="179">
        <v>14.87</v>
      </c>
      <c r="H11" s="179">
        <v>17</v>
      </c>
      <c r="I11" s="179">
        <v>334.79999999999995</v>
      </c>
      <c r="J11" s="179">
        <v>4</v>
      </c>
      <c r="K11" s="179">
        <v>226.46999999999997</v>
      </c>
      <c r="L11" s="179">
        <v>5</v>
      </c>
      <c r="M11" s="179">
        <v>1515.6599999999999</v>
      </c>
      <c r="N11" s="179">
        <v>7</v>
      </c>
      <c r="O11" s="179">
        <v>7472.5700000000006</v>
      </c>
    </row>
    <row r="12" spans="1:18" ht="15.75">
      <c r="A12" s="178">
        <v>45200</v>
      </c>
      <c r="B12" s="179">
        <f t="shared" si="1"/>
        <v>34</v>
      </c>
      <c r="C12" s="179">
        <f t="shared" si="1"/>
        <v>5287.92</v>
      </c>
      <c r="D12" s="179">
        <v>0</v>
      </c>
      <c r="E12" s="179">
        <v>0</v>
      </c>
      <c r="F12" s="179">
        <v>4</v>
      </c>
      <c r="G12" s="179">
        <v>33.82</v>
      </c>
      <c r="H12" s="179">
        <v>21</v>
      </c>
      <c r="I12" s="179">
        <v>616.2299999999999</v>
      </c>
      <c r="J12" s="179">
        <v>4</v>
      </c>
      <c r="K12" s="179">
        <v>230.85</v>
      </c>
      <c r="L12" s="179">
        <v>2</v>
      </c>
      <c r="M12" s="179">
        <v>422.65999999999997</v>
      </c>
      <c r="N12" s="179">
        <v>3</v>
      </c>
      <c r="O12" s="179">
        <v>3984.36</v>
      </c>
    </row>
    <row r="13" spans="1:18" ht="15.75">
      <c r="A13" s="1242" t="s">
        <v>201</v>
      </c>
      <c r="B13" s="1242"/>
      <c r="C13" s="1242"/>
      <c r="D13" s="1242"/>
      <c r="E13" s="1242"/>
      <c r="F13" s="1242"/>
      <c r="G13" s="1242"/>
      <c r="H13" s="1242"/>
      <c r="I13" s="1242"/>
      <c r="J13" s="180"/>
      <c r="K13" s="180"/>
      <c r="L13" s="180"/>
      <c r="M13" s="180"/>
      <c r="N13" s="180"/>
      <c r="O13" s="180"/>
    </row>
    <row r="14" spans="1:18">
      <c r="A14" s="1243" t="s">
        <v>1261</v>
      </c>
      <c r="B14" s="1243"/>
      <c r="C14" s="1243"/>
      <c r="D14" s="1243"/>
      <c r="E14" s="175"/>
      <c r="F14" s="175"/>
      <c r="G14" s="175"/>
      <c r="H14" s="175"/>
      <c r="I14" s="175"/>
      <c r="J14" s="181"/>
      <c r="K14" s="181"/>
      <c r="L14" s="181"/>
      <c r="M14" s="181"/>
      <c r="N14" s="181"/>
      <c r="O14" s="181"/>
    </row>
    <row r="15" spans="1:18">
      <c r="A15" s="1176" t="s">
        <v>138</v>
      </c>
      <c r="B15" s="1176"/>
      <c r="C15" s="167"/>
      <c r="D15" s="175"/>
      <c r="E15" s="175"/>
      <c r="F15" s="175"/>
      <c r="G15" s="175"/>
      <c r="H15" s="175"/>
      <c r="I15" s="175"/>
      <c r="J15" s="181"/>
      <c r="K15" s="181"/>
      <c r="L15" s="181"/>
      <c r="M15" s="181"/>
      <c r="N15" s="181"/>
      <c r="O15" s="181"/>
    </row>
    <row r="16" spans="1:18">
      <c r="A16" s="182"/>
      <c r="B16" s="181"/>
      <c r="C16" s="181"/>
      <c r="D16" s="181"/>
      <c r="E16" s="181"/>
      <c r="F16" s="181"/>
      <c r="J16" s="181"/>
      <c r="K16" s="181"/>
      <c r="L16" s="181"/>
      <c r="M16" s="181"/>
      <c r="N16" s="181"/>
      <c r="O16" s="181"/>
    </row>
    <row r="17" spans="1:15" ht="15" customHeight="1">
      <c r="A17" s="182"/>
      <c r="B17" s="169"/>
      <c r="C17" s="169"/>
    </row>
    <row r="18" spans="1:15">
      <c r="A18" s="182"/>
      <c r="B18" s="169"/>
      <c r="C18" s="169"/>
      <c r="D18" s="169"/>
      <c r="E18" s="169"/>
      <c r="F18" s="169"/>
      <c r="J18" s="169"/>
      <c r="K18" s="169"/>
      <c r="L18" s="169"/>
      <c r="M18" s="169"/>
      <c r="N18" s="169"/>
      <c r="O18" s="169"/>
    </row>
    <row r="19" spans="1:15">
      <c r="A19" s="182"/>
      <c r="B19" s="169"/>
      <c r="C19" s="169"/>
      <c r="D19" s="169"/>
      <c r="E19" s="169"/>
      <c r="F19" s="169"/>
      <c r="J19" s="169"/>
      <c r="K19" s="169"/>
      <c r="L19" s="169"/>
      <c r="M19" s="169"/>
      <c r="N19" s="169"/>
      <c r="O19" s="169"/>
    </row>
    <row r="20" spans="1:15">
      <c r="A20" s="182"/>
      <c r="B20" s="169"/>
      <c r="C20" s="169"/>
      <c r="D20" s="169"/>
      <c r="E20" s="169"/>
      <c r="F20" s="169"/>
      <c r="J20" s="169"/>
      <c r="K20" s="169"/>
      <c r="L20" s="169"/>
      <c r="M20" s="169"/>
      <c r="N20" s="169"/>
      <c r="O20" s="169"/>
    </row>
    <row r="21" spans="1:15">
      <c r="A21" s="183"/>
      <c r="B21" s="174"/>
      <c r="C21" s="174"/>
      <c r="D21" s="174"/>
      <c r="E21" s="174"/>
      <c r="F21" s="174"/>
      <c r="J21" s="174"/>
      <c r="K21" s="174"/>
      <c r="L21" s="174"/>
      <c r="M21" s="174"/>
      <c r="N21" s="174"/>
      <c r="O21" s="174"/>
    </row>
    <row r="22" spans="1:15">
      <c r="A22" s="183"/>
      <c r="B22" s="174"/>
      <c r="C22" s="174"/>
      <c r="D22" s="174"/>
      <c r="E22" s="174"/>
      <c r="F22" s="174"/>
      <c r="J22" s="174"/>
      <c r="K22" s="174"/>
      <c r="L22" s="174"/>
      <c r="M22" s="174"/>
      <c r="N22" s="174"/>
      <c r="O22" s="174"/>
    </row>
    <row r="23" spans="1:15" ht="15.75">
      <c r="A23" s="184"/>
      <c r="B23" s="180"/>
      <c r="C23" s="180"/>
      <c r="D23" s="180"/>
      <c r="E23" s="180"/>
      <c r="F23" s="180"/>
      <c r="G23" s="180"/>
      <c r="H23" s="180"/>
      <c r="I23" s="180"/>
      <c r="J23" s="180"/>
      <c r="K23" s="180"/>
      <c r="L23" s="180"/>
      <c r="M23" s="180"/>
      <c r="N23" s="180"/>
      <c r="O23" s="180"/>
    </row>
    <row r="25" spans="1:15">
      <c r="J25" s="175"/>
      <c r="K25" s="175"/>
      <c r="L25" s="175"/>
      <c r="M25" s="175"/>
      <c r="N25" s="175"/>
      <c r="O25" s="175"/>
    </row>
    <row r="26" spans="1:15">
      <c r="J26" s="175"/>
      <c r="K26" s="175"/>
      <c r="L26" s="175"/>
      <c r="M26" s="175"/>
      <c r="N26" s="175"/>
      <c r="O26" s="175"/>
    </row>
    <row r="27" spans="1:15">
      <c r="J27" s="50"/>
      <c r="K27" s="50"/>
      <c r="L27" s="50"/>
      <c r="M27" s="50"/>
      <c r="N27" s="50"/>
      <c r="O27" s="50"/>
    </row>
  </sheetData>
  <mergeCells count="12">
    <mergeCell ref="A13:I13"/>
    <mergeCell ref="A14:D14"/>
    <mergeCell ref="A15:B15"/>
    <mergeCell ref="A1:N1"/>
    <mergeCell ref="A2:A3"/>
    <mergeCell ref="B2:C2"/>
    <mergeCell ref="D2:E2"/>
    <mergeCell ref="F2:G2"/>
    <mergeCell ref="H2:I2"/>
    <mergeCell ref="J2:K2"/>
    <mergeCell ref="L2:M2"/>
    <mergeCell ref="N2:O2"/>
  </mergeCells>
  <printOptions horizontalCentere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K5" sqref="K5"/>
    </sheetView>
  </sheetViews>
  <sheetFormatPr defaultRowHeight="15"/>
  <sheetData>
    <row r="1" spans="1:11">
      <c r="A1" s="1244" t="s">
        <v>11</v>
      </c>
      <c r="B1" s="1244"/>
      <c r="C1" s="1244"/>
      <c r="D1" s="1244"/>
      <c r="E1" s="1244"/>
      <c r="F1" s="1244"/>
      <c r="G1" s="1244"/>
      <c r="H1" s="1244"/>
      <c r="I1" s="1244"/>
      <c r="J1" s="156"/>
      <c r="K1" s="156"/>
    </row>
    <row r="2" spans="1:11">
      <c r="A2" s="1188" t="s">
        <v>122</v>
      </c>
      <c r="B2" s="1248" t="s">
        <v>216</v>
      </c>
      <c r="C2" s="1249"/>
      <c r="D2" s="1248" t="s">
        <v>217</v>
      </c>
      <c r="E2" s="1249"/>
      <c r="F2" s="1248" t="s">
        <v>218</v>
      </c>
      <c r="G2" s="1249"/>
      <c r="H2" s="1248" t="s">
        <v>219</v>
      </c>
      <c r="I2" s="1249"/>
      <c r="J2" s="1248" t="s">
        <v>101</v>
      </c>
      <c r="K2" s="1249"/>
    </row>
    <row r="3" spans="1:11" ht="45">
      <c r="A3" s="1245"/>
      <c r="B3" s="141" t="s">
        <v>163</v>
      </c>
      <c r="C3" s="141" t="s">
        <v>164</v>
      </c>
      <c r="D3" s="141" t="s">
        <v>163</v>
      </c>
      <c r="E3" s="141" t="s">
        <v>164</v>
      </c>
      <c r="F3" s="141" t="s">
        <v>163</v>
      </c>
      <c r="G3" s="141" t="s">
        <v>164</v>
      </c>
      <c r="H3" s="141" t="s">
        <v>163</v>
      </c>
      <c r="I3" s="141" t="s">
        <v>164</v>
      </c>
      <c r="J3" s="185" t="s">
        <v>163</v>
      </c>
      <c r="K3" s="141" t="s">
        <v>164</v>
      </c>
    </row>
    <row r="4" spans="1:11">
      <c r="A4" s="64" t="s">
        <v>76</v>
      </c>
      <c r="B4" s="186">
        <v>0</v>
      </c>
      <c r="C4" s="187">
        <v>0</v>
      </c>
      <c r="D4" s="186">
        <v>0</v>
      </c>
      <c r="E4" s="187">
        <v>0</v>
      </c>
      <c r="F4" s="188">
        <v>0</v>
      </c>
      <c r="G4" s="188">
        <v>0</v>
      </c>
      <c r="H4" s="186">
        <v>11</v>
      </c>
      <c r="I4" s="187">
        <v>8212.34</v>
      </c>
      <c r="J4" s="188">
        <v>11</v>
      </c>
      <c r="K4" s="187">
        <v>8212.3399348889998</v>
      </c>
    </row>
    <row r="5" spans="1:11">
      <c r="A5" s="161" t="s">
        <v>77</v>
      </c>
      <c r="B5" s="189">
        <f t="shared" ref="B5:K5" si="0">SUM(B6:B12)</f>
        <v>0</v>
      </c>
      <c r="C5" s="189">
        <f t="shared" si="0"/>
        <v>0</v>
      </c>
      <c r="D5" s="189">
        <f t="shared" si="0"/>
        <v>0</v>
      </c>
      <c r="E5" s="189">
        <f t="shared" si="0"/>
        <v>0</v>
      </c>
      <c r="F5" s="189">
        <f t="shared" si="0"/>
        <v>0</v>
      </c>
      <c r="G5" s="189">
        <f t="shared" si="0"/>
        <v>0</v>
      </c>
      <c r="H5" s="189">
        <f t="shared" si="0"/>
        <v>24</v>
      </c>
      <c r="I5" s="189">
        <f t="shared" si="0"/>
        <v>24951.52</v>
      </c>
      <c r="J5" s="189">
        <f t="shared" si="0"/>
        <v>24</v>
      </c>
      <c r="K5" s="189">
        <f t="shared" si="0"/>
        <v>24951.52</v>
      </c>
    </row>
    <row r="6" spans="1:11">
      <c r="A6" s="125">
        <v>45017</v>
      </c>
      <c r="B6" s="9">
        <v>0</v>
      </c>
      <c r="C6" s="9">
        <v>0</v>
      </c>
      <c r="D6" s="9">
        <v>0</v>
      </c>
      <c r="E6" s="9">
        <v>0</v>
      </c>
      <c r="F6" s="9">
        <v>0</v>
      </c>
      <c r="G6" s="9">
        <v>0</v>
      </c>
      <c r="H6" s="190">
        <v>2</v>
      </c>
      <c r="I6" s="420">
        <v>1000.49</v>
      </c>
      <c r="J6" s="280">
        <f t="shared" ref="J6:K12" si="1">SUM(B6,D6,F6,H6)</f>
        <v>2</v>
      </c>
      <c r="K6" s="280">
        <f t="shared" si="1"/>
        <v>1000.49</v>
      </c>
    </row>
    <row r="7" spans="1:11">
      <c r="A7" s="125">
        <v>45047</v>
      </c>
      <c r="B7" s="9">
        <v>0</v>
      </c>
      <c r="C7" s="9">
        <v>0</v>
      </c>
      <c r="D7" s="9">
        <v>0</v>
      </c>
      <c r="E7" s="9">
        <v>0</v>
      </c>
      <c r="F7" s="9">
        <v>0</v>
      </c>
      <c r="G7" s="9">
        <v>0</v>
      </c>
      <c r="H7" s="191">
        <v>2</v>
      </c>
      <c r="I7" s="420">
        <v>349.91</v>
      </c>
      <c r="J7" s="280">
        <f t="shared" si="1"/>
        <v>2</v>
      </c>
      <c r="K7" s="280">
        <f t="shared" si="1"/>
        <v>349.91</v>
      </c>
    </row>
    <row r="8" spans="1:11">
      <c r="A8" s="125">
        <v>45078</v>
      </c>
      <c r="B8" s="9">
        <v>0</v>
      </c>
      <c r="C8" s="9">
        <v>0</v>
      </c>
      <c r="D8" s="9">
        <v>0</v>
      </c>
      <c r="E8" s="9">
        <v>0</v>
      </c>
      <c r="F8" s="9">
        <v>0</v>
      </c>
      <c r="G8" s="9">
        <v>0</v>
      </c>
      <c r="H8" s="9">
        <v>3</v>
      </c>
      <c r="I8" s="279">
        <v>1800</v>
      </c>
      <c r="J8" s="280">
        <f t="shared" si="1"/>
        <v>3</v>
      </c>
      <c r="K8" s="280">
        <f t="shared" si="1"/>
        <v>1800</v>
      </c>
    </row>
    <row r="9" spans="1:11">
      <c r="A9" s="125">
        <v>45108</v>
      </c>
      <c r="B9" s="9">
        <v>0</v>
      </c>
      <c r="C9" s="9">
        <v>0</v>
      </c>
      <c r="D9" s="9">
        <v>0</v>
      </c>
      <c r="E9" s="9">
        <v>0</v>
      </c>
      <c r="F9" s="9">
        <v>0</v>
      </c>
      <c r="G9" s="9">
        <v>0</v>
      </c>
      <c r="H9" s="9">
        <v>4</v>
      </c>
      <c r="I9" s="279">
        <v>5690</v>
      </c>
      <c r="J9" s="280">
        <f t="shared" si="1"/>
        <v>4</v>
      </c>
      <c r="K9" s="280">
        <f t="shared" si="1"/>
        <v>5690</v>
      </c>
    </row>
    <row r="10" spans="1:11">
      <c r="A10" s="125">
        <v>45139</v>
      </c>
      <c r="B10" s="9">
        <v>0</v>
      </c>
      <c r="C10" s="9">
        <v>0</v>
      </c>
      <c r="D10" s="9">
        <v>0</v>
      </c>
      <c r="E10" s="9">
        <v>0</v>
      </c>
      <c r="F10" s="9">
        <v>0</v>
      </c>
      <c r="G10" s="9">
        <v>0</v>
      </c>
      <c r="H10" s="279">
        <v>4</v>
      </c>
      <c r="I10" s="279">
        <v>7400</v>
      </c>
      <c r="J10" s="280">
        <f t="shared" si="1"/>
        <v>4</v>
      </c>
      <c r="K10" s="280">
        <f t="shared" si="1"/>
        <v>7400</v>
      </c>
    </row>
    <row r="11" spans="1:11">
      <c r="A11" s="125">
        <v>45170</v>
      </c>
      <c r="B11" s="9">
        <v>0</v>
      </c>
      <c r="C11" s="9">
        <v>0</v>
      </c>
      <c r="D11" s="9">
        <v>0</v>
      </c>
      <c r="E11" s="9">
        <v>0</v>
      </c>
      <c r="F11" s="9">
        <v>0</v>
      </c>
      <c r="G11" s="9">
        <v>0</v>
      </c>
      <c r="H11" s="279">
        <v>5</v>
      </c>
      <c r="I11" s="279">
        <v>3102</v>
      </c>
      <c r="J11" s="280">
        <f t="shared" si="1"/>
        <v>5</v>
      </c>
      <c r="K11" s="280">
        <f t="shared" si="1"/>
        <v>3102</v>
      </c>
    </row>
    <row r="12" spans="1:11">
      <c r="A12" s="125">
        <v>45200</v>
      </c>
      <c r="B12" s="9">
        <v>0</v>
      </c>
      <c r="C12" s="9">
        <v>0</v>
      </c>
      <c r="D12" s="9">
        <v>0</v>
      </c>
      <c r="E12" s="9">
        <v>0</v>
      </c>
      <c r="F12" s="9">
        <v>0</v>
      </c>
      <c r="G12" s="9">
        <v>0</v>
      </c>
      <c r="H12" s="279">
        <v>4</v>
      </c>
      <c r="I12" s="279">
        <v>5609.12</v>
      </c>
      <c r="J12" s="280">
        <f t="shared" si="1"/>
        <v>4</v>
      </c>
      <c r="K12" s="280">
        <f t="shared" si="1"/>
        <v>5609.12</v>
      </c>
    </row>
    <row r="13" spans="1:11" ht="15" customHeight="1">
      <c r="A13" s="1250" t="s">
        <v>220</v>
      </c>
      <c r="B13" s="1250"/>
      <c r="C13" s="1250"/>
      <c r="D13" s="1250"/>
      <c r="E13" s="1250"/>
      <c r="F13" s="1250"/>
      <c r="G13" s="1250"/>
      <c r="H13" s="1250"/>
      <c r="I13" s="1250"/>
      <c r="J13" s="1250"/>
      <c r="K13" s="1250"/>
    </row>
    <row r="14" spans="1:11" ht="15" customHeight="1">
      <c r="A14" s="1251" t="s">
        <v>1261</v>
      </c>
      <c r="B14" s="1251"/>
      <c r="C14" s="1251"/>
      <c r="D14" s="1251"/>
      <c r="E14" s="1251"/>
      <c r="F14" s="192"/>
      <c r="G14" s="192"/>
      <c r="H14" s="192"/>
      <c r="I14" s="192"/>
      <c r="J14" s="175"/>
      <c r="K14" s="175"/>
    </row>
    <row r="15" spans="1:11" ht="15" customHeight="1">
      <c r="A15" s="1252" t="s">
        <v>221</v>
      </c>
      <c r="B15" s="1252"/>
      <c r="C15" s="1252"/>
      <c r="D15" s="1252"/>
      <c r="E15" s="192"/>
      <c r="F15" s="192"/>
      <c r="G15" s="192"/>
      <c r="H15" s="192"/>
      <c r="I15" s="192"/>
      <c r="J15" s="175"/>
      <c r="K15" s="175"/>
    </row>
    <row r="16" spans="1:11">
      <c r="A16" s="73"/>
      <c r="B16" s="193"/>
      <c r="C16" s="74"/>
      <c r="D16" s="193"/>
      <c r="E16" s="74"/>
      <c r="F16" s="71"/>
      <c r="G16" s="71"/>
      <c r="H16" s="71"/>
      <c r="I16" s="71"/>
      <c r="J16" s="71"/>
      <c r="K16" s="71"/>
    </row>
    <row r="17" spans="1:11">
      <c r="A17" s="73"/>
      <c r="B17" s="193"/>
      <c r="C17" s="74"/>
      <c r="D17" s="193"/>
      <c r="E17" s="74"/>
      <c r="F17" s="71"/>
      <c r="G17" s="71"/>
      <c r="H17" s="193"/>
      <c r="I17" s="74"/>
      <c r="J17" s="71"/>
      <c r="K17" s="74"/>
    </row>
    <row r="18" spans="1:11">
      <c r="A18" s="73"/>
      <c r="B18" s="42"/>
      <c r="C18" s="42"/>
      <c r="D18" s="42"/>
      <c r="E18" s="42"/>
      <c r="F18" s="42"/>
      <c r="G18" s="42"/>
      <c r="H18" s="193"/>
      <c r="I18" s="74"/>
      <c r="J18" s="71"/>
      <c r="K18" s="74"/>
    </row>
    <row r="19" spans="1:11">
      <c r="A19" s="73"/>
      <c r="B19" s="42"/>
      <c r="C19" s="42"/>
      <c r="D19" s="42"/>
      <c r="E19" s="42"/>
      <c r="F19" s="42"/>
      <c r="G19" s="42"/>
      <c r="H19" s="42"/>
      <c r="I19" s="42"/>
      <c r="J19" s="42"/>
      <c r="K19" s="42"/>
    </row>
    <row r="20" spans="1:11">
      <c r="A20" s="73"/>
      <c r="B20" s="42"/>
      <c r="C20" s="42"/>
      <c r="D20" s="42"/>
      <c r="E20" s="42"/>
      <c r="F20" s="42"/>
      <c r="G20" s="42"/>
      <c r="H20" s="42"/>
      <c r="I20" s="42"/>
      <c r="J20" s="42"/>
      <c r="K20" s="42"/>
    </row>
    <row r="21" spans="1:11">
      <c r="A21" s="183"/>
      <c r="B21" s="194"/>
      <c r="C21" s="194"/>
      <c r="D21" s="194"/>
      <c r="E21" s="194"/>
      <c r="F21" s="194"/>
      <c r="G21" s="194"/>
      <c r="H21" s="194"/>
      <c r="I21" s="194"/>
      <c r="J21" s="194"/>
      <c r="K21" s="194"/>
    </row>
    <row r="22" spans="1:11">
      <c r="A22" s="183"/>
      <c r="B22" s="194"/>
      <c r="C22" s="194"/>
      <c r="D22" s="194"/>
      <c r="E22" s="194"/>
      <c r="F22" s="194"/>
      <c r="G22" s="194"/>
      <c r="H22" s="194"/>
      <c r="I22" s="194"/>
      <c r="J22" s="194"/>
      <c r="K22" s="194"/>
    </row>
    <row r="23" spans="1:11">
      <c r="A23" s="140"/>
      <c r="B23" s="194"/>
      <c r="C23" s="194"/>
      <c r="D23" s="194"/>
      <c r="E23" s="194"/>
      <c r="F23" s="194"/>
      <c r="G23" s="194"/>
      <c r="H23" s="194"/>
      <c r="I23" s="194"/>
      <c r="J23" s="194"/>
      <c r="K23" s="194"/>
    </row>
  </sheetData>
  <mergeCells count="10">
    <mergeCell ref="J2:K2"/>
    <mergeCell ref="A13:K13"/>
    <mergeCell ref="A14:E14"/>
    <mergeCell ref="A15:D15"/>
    <mergeCell ref="A1:I1"/>
    <mergeCell ref="A2:A3"/>
    <mergeCell ref="B2:C2"/>
    <mergeCell ref="D2:E2"/>
    <mergeCell ref="F2:G2"/>
    <mergeCell ref="H2:I2"/>
  </mergeCells>
  <printOptions horizontalCentere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activeCell="N13" sqref="N13"/>
    </sheetView>
  </sheetViews>
  <sheetFormatPr defaultRowHeight="15"/>
  <cols>
    <col min="1" max="1" width="17.140625" customWidth="1"/>
  </cols>
  <sheetData>
    <row r="1" spans="1:22">
      <c r="A1" s="1244" t="s">
        <v>12</v>
      </c>
      <c r="B1" s="1244"/>
      <c r="C1" s="1244"/>
      <c r="D1" s="1244"/>
      <c r="E1" s="1244"/>
      <c r="F1" s="1244"/>
      <c r="G1" s="1244"/>
      <c r="H1" s="1244"/>
      <c r="I1" s="1244"/>
      <c r="J1" s="156"/>
      <c r="K1" s="156"/>
    </row>
    <row r="2" spans="1:22">
      <c r="A2" s="1178" t="s">
        <v>222</v>
      </c>
      <c r="B2" s="1248" t="s">
        <v>216</v>
      </c>
      <c r="C2" s="1249"/>
      <c r="D2" s="1248" t="s">
        <v>217</v>
      </c>
      <c r="E2" s="1249"/>
      <c r="F2" s="1248" t="s">
        <v>218</v>
      </c>
      <c r="G2" s="1249"/>
      <c r="H2" s="1248" t="s">
        <v>223</v>
      </c>
      <c r="I2" s="1249"/>
      <c r="J2" s="1248" t="s">
        <v>101</v>
      </c>
      <c r="K2" s="1249"/>
    </row>
    <row r="3" spans="1:22" ht="45">
      <c r="A3" s="1179"/>
      <c r="B3" s="195" t="s">
        <v>163</v>
      </c>
      <c r="C3" s="195" t="s">
        <v>164</v>
      </c>
      <c r="D3" s="195" t="s">
        <v>163</v>
      </c>
      <c r="E3" s="195" t="s">
        <v>164</v>
      </c>
      <c r="F3" s="195" t="s">
        <v>163</v>
      </c>
      <c r="G3" s="195" t="s">
        <v>164</v>
      </c>
      <c r="H3" s="195" t="s">
        <v>163</v>
      </c>
      <c r="I3" s="195" t="s">
        <v>164</v>
      </c>
      <c r="J3" s="195" t="s">
        <v>163</v>
      </c>
      <c r="K3" s="195" t="s">
        <v>164</v>
      </c>
    </row>
    <row r="4" spans="1:22">
      <c r="A4" s="161" t="s">
        <v>76</v>
      </c>
      <c r="B4" s="421">
        <v>211</v>
      </c>
      <c r="C4" s="421">
        <v>2735.32</v>
      </c>
      <c r="D4" s="421">
        <v>35</v>
      </c>
      <c r="E4" s="421">
        <v>374.58000000000004</v>
      </c>
      <c r="F4" s="421">
        <v>7</v>
      </c>
      <c r="G4" s="421">
        <v>25.490000000000002</v>
      </c>
      <c r="H4" s="421">
        <v>201</v>
      </c>
      <c r="I4" s="421">
        <v>80696.510000000009</v>
      </c>
      <c r="J4" s="421">
        <v>454</v>
      </c>
      <c r="K4" s="421">
        <v>83831.98</v>
      </c>
    </row>
    <row r="5" spans="1:22">
      <c r="A5" s="161" t="s">
        <v>77</v>
      </c>
      <c r="B5" s="421">
        <f>SUM(B6:B12)</f>
        <v>208</v>
      </c>
      <c r="C5" s="421">
        <f t="shared" ref="C5:K5" si="0">SUM(C6:C12)</f>
        <v>7012.13</v>
      </c>
      <c r="D5" s="421">
        <f t="shared" si="0"/>
        <v>39</v>
      </c>
      <c r="E5" s="421">
        <f t="shared" si="0"/>
        <v>648.42599999999993</v>
      </c>
      <c r="F5" s="421">
        <f t="shared" si="0"/>
        <v>3</v>
      </c>
      <c r="G5" s="421">
        <f t="shared" si="0"/>
        <v>26.759999999999998</v>
      </c>
      <c r="H5" s="421">
        <f t="shared" si="0"/>
        <v>149</v>
      </c>
      <c r="I5" s="421">
        <f t="shared" si="0"/>
        <v>11909.980000000001</v>
      </c>
      <c r="J5" s="421">
        <f t="shared" si="0"/>
        <v>399</v>
      </c>
      <c r="K5" s="421">
        <f t="shared" si="0"/>
        <v>19597.295999999998</v>
      </c>
      <c r="M5" s="63"/>
      <c r="N5" s="63"/>
      <c r="O5" s="63"/>
      <c r="P5" s="63"/>
      <c r="Q5" s="63"/>
      <c r="R5" s="63"/>
      <c r="S5" s="63"/>
      <c r="T5" s="63"/>
      <c r="U5" s="63"/>
      <c r="V5" s="63"/>
    </row>
    <row r="6" spans="1:22">
      <c r="A6" s="125">
        <v>45017</v>
      </c>
      <c r="B6" s="422">
        <v>26</v>
      </c>
      <c r="C6" s="422">
        <v>1528.58</v>
      </c>
      <c r="D6" s="422">
        <v>4</v>
      </c>
      <c r="E6" s="422">
        <v>49.23</v>
      </c>
      <c r="F6" s="422">
        <v>1</v>
      </c>
      <c r="G6" s="422">
        <v>15.15</v>
      </c>
      <c r="H6" s="422">
        <v>13</v>
      </c>
      <c r="I6" s="422">
        <v>3241.82</v>
      </c>
      <c r="J6" s="422">
        <f>B6+D6+F6+H6</f>
        <v>44</v>
      </c>
      <c r="K6" s="422">
        <f>C6+E6+G6+I6</f>
        <v>4834.7800000000007</v>
      </c>
    </row>
    <row r="7" spans="1:22">
      <c r="A7" s="125">
        <v>45047</v>
      </c>
      <c r="B7" s="422">
        <v>31</v>
      </c>
      <c r="C7" s="422">
        <v>722.34</v>
      </c>
      <c r="D7" s="422">
        <v>3</v>
      </c>
      <c r="E7" s="422">
        <v>63.08</v>
      </c>
      <c r="F7" s="422">
        <v>1</v>
      </c>
      <c r="G7" s="422">
        <v>0.6</v>
      </c>
      <c r="H7" s="422">
        <v>16</v>
      </c>
      <c r="I7" s="422">
        <v>1267.8900000000001</v>
      </c>
      <c r="J7" s="422">
        <f t="shared" ref="J7:J12" si="1">B7+D7+F7+H7</f>
        <v>51</v>
      </c>
      <c r="K7" s="422">
        <f t="shared" ref="K7:K12" si="2">C7+E7+G7+I7</f>
        <v>2053.9100000000003</v>
      </c>
    </row>
    <row r="8" spans="1:22">
      <c r="A8" s="125">
        <v>45078</v>
      </c>
      <c r="B8" s="422">
        <v>23</v>
      </c>
      <c r="C8" s="422">
        <v>438.29</v>
      </c>
      <c r="D8" s="422">
        <v>4</v>
      </c>
      <c r="E8" s="422">
        <v>19.88</v>
      </c>
      <c r="F8" s="422">
        <v>1</v>
      </c>
      <c r="G8" s="422">
        <v>11.01</v>
      </c>
      <c r="H8" s="422">
        <v>16</v>
      </c>
      <c r="I8" s="422">
        <v>2157.41</v>
      </c>
      <c r="J8" s="422">
        <f>B8+D8+F8+H8</f>
        <v>44</v>
      </c>
      <c r="K8" s="422">
        <f t="shared" si="2"/>
        <v>2626.5899999999997</v>
      </c>
    </row>
    <row r="9" spans="1:22">
      <c r="A9" s="125">
        <v>45108</v>
      </c>
      <c r="B9" s="422">
        <v>33</v>
      </c>
      <c r="C9" s="422">
        <v>513.52</v>
      </c>
      <c r="D9" s="422">
        <v>5</v>
      </c>
      <c r="E9" s="422">
        <v>20.03</v>
      </c>
      <c r="F9" s="422">
        <v>0</v>
      </c>
      <c r="G9" s="422">
        <v>0</v>
      </c>
      <c r="H9" s="422">
        <v>23</v>
      </c>
      <c r="I9" s="422">
        <v>793.76</v>
      </c>
      <c r="J9" s="422">
        <f t="shared" si="1"/>
        <v>61</v>
      </c>
      <c r="K9" s="422">
        <f t="shared" si="2"/>
        <v>1327.31</v>
      </c>
    </row>
    <row r="10" spans="1:22">
      <c r="A10" s="125">
        <v>45139</v>
      </c>
      <c r="B10" s="422">
        <v>34</v>
      </c>
      <c r="C10" s="422">
        <v>536.19000000000005</v>
      </c>
      <c r="D10" s="422">
        <v>3</v>
      </c>
      <c r="E10" s="422">
        <v>159.65</v>
      </c>
      <c r="F10" s="422">
        <v>0</v>
      </c>
      <c r="G10" s="422">
        <v>0</v>
      </c>
      <c r="H10" s="422">
        <v>24</v>
      </c>
      <c r="I10" s="422">
        <v>1135.57</v>
      </c>
      <c r="J10" s="422">
        <f t="shared" si="1"/>
        <v>61</v>
      </c>
      <c r="K10" s="422">
        <f t="shared" si="2"/>
        <v>1831.4099999999999</v>
      </c>
    </row>
    <row r="11" spans="1:22">
      <c r="A11" s="125">
        <v>45170</v>
      </c>
      <c r="B11" s="422">
        <v>29</v>
      </c>
      <c r="C11" s="422">
        <v>219.65</v>
      </c>
      <c r="D11" s="422">
        <v>13</v>
      </c>
      <c r="E11" s="422">
        <v>247.786</v>
      </c>
      <c r="F11" s="422">
        <v>0</v>
      </c>
      <c r="G11" s="422">
        <v>0</v>
      </c>
      <c r="H11" s="422">
        <v>24</v>
      </c>
      <c r="I11" s="422">
        <v>1523.83</v>
      </c>
      <c r="J11" s="422">
        <f>B11+D11+F11+H11</f>
        <v>66</v>
      </c>
      <c r="K11" s="422">
        <f>C11+E11+G11+I11</f>
        <v>1991.2660000000001</v>
      </c>
    </row>
    <row r="12" spans="1:22">
      <c r="A12" s="125">
        <v>45200</v>
      </c>
      <c r="B12" s="422">
        <v>32</v>
      </c>
      <c r="C12" s="422">
        <v>3053.56</v>
      </c>
      <c r="D12" s="422">
        <v>7</v>
      </c>
      <c r="E12" s="422">
        <v>88.77</v>
      </c>
      <c r="F12" s="422">
        <v>0</v>
      </c>
      <c r="G12" s="422">
        <v>0</v>
      </c>
      <c r="H12" s="422">
        <v>33</v>
      </c>
      <c r="I12" s="422">
        <v>1789.7</v>
      </c>
      <c r="J12" s="422">
        <f t="shared" si="1"/>
        <v>72</v>
      </c>
      <c r="K12" s="422">
        <f t="shared" si="2"/>
        <v>4932.03</v>
      </c>
    </row>
    <row r="13" spans="1:22">
      <c r="A13" s="1253" t="s">
        <v>1261</v>
      </c>
      <c r="B13" s="1253"/>
      <c r="C13" s="1253"/>
      <c r="D13" s="72"/>
      <c r="E13" s="72"/>
      <c r="F13" s="72"/>
      <c r="G13" s="72"/>
      <c r="H13" s="72"/>
      <c r="I13" s="72"/>
      <c r="J13" s="72"/>
      <c r="K13" s="72"/>
    </row>
    <row r="14" spans="1:22">
      <c r="A14" s="7" t="s">
        <v>224</v>
      </c>
      <c r="B14" s="7"/>
      <c r="C14" s="7"/>
      <c r="D14" s="72"/>
      <c r="E14" s="72"/>
      <c r="F14" s="72"/>
      <c r="G14" s="72"/>
      <c r="H14" s="72"/>
      <c r="I14" s="72"/>
      <c r="J14" s="72"/>
      <c r="K14" s="72"/>
    </row>
    <row r="15" spans="1:22">
      <c r="A15" s="167" t="s">
        <v>221</v>
      </c>
      <c r="B15" s="167"/>
      <c r="C15" s="75"/>
      <c r="D15" s="72"/>
      <c r="E15" s="72"/>
      <c r="F15" s="72"/>
      <c r="G15" s="72"/>
      <c r="H15" s="72"/>
      <c r="I15" s="72"/>
      <c r="J15" s="72"/>
      <c r="K15" s="72"/>
    </row>
    <row r="16" spans="1:22">
      <c r="A16" s="73"/>
      <c r="B16" s="72"/>
      <c r="C16" s="72"/>
      <c r="D16" s="72"/>
      <c r="E16" s="72"/>
      <c r="F16" s="72"/>
      <c r="G16" s="72"/>
      <c r="H16" s="72"/>
      <c r="I16" s="72"/>
      <c r="J16" s="72"/>
      <c r="K16" s="72"/>
    </row>
    <row r="17" spans="1:11">
      <c r="A17" s="73"/>
      <c r="B17" s="196"/>
      <c r="C17" s="196"/>
      <c r="D17" s="196"/>
      <c r="E17" s="196"/>
      <c r="F17" s="196"/>
      <c r="G17" s="196"/>
      <c r="H17" s="196"/>
      <c r="I17" s="196"/>
      <c r="J17" s="196"/>
      <c r="K17" s="196"/>
    </row>
    <row r="18" spans="1:11">
      <c r="A18" s="73"/>
      <c r="B18" s="196"/>
      <c r="C18" s="196"/>
      <c r="D18" s="196"/>
      <c r="E18" s="196"/>
      <c r="F18" s="196"/>
      <c r="G18" s="196"/>
      <c r="H18" s="196"/>
      <c r="I18" s="197"/>
      <c r="J18" s="196"/>
      <c r="K18" s="196"/>
    </row>
    <row r="19" spans="1:11">
      <c r="A19" s="73"/>
      <c r="B19" s="196"/>
      <c r="C19" s="196"/>
      <c r="D19" s="196"/>
      <c r="E19" s="196"/>
      <c r="F19" s="196"/>
      <c r="G19" s="196"/>
      <c r="H19" s="196"/>
      <c r="I19" s="196"/>
      <c r="J19" s="196"/>
      <c r="K19" s="196"/>
    </row>
    <row r="20" spans="1:11">
      <c r="A20" s="73"/>
      <c r="B20" s="196"/>
      <c r="C20" s="196"/>
      <c r="D20" s="196"/>
      <c r="E20" s="196"/>
      <c r="F20" s="196"/>
      <c r="G20" s="196"/>
      <c r="H20" s="196"/>
      <c r="I20" s="196"/>
      <c r="J20" s="196"/>
      <c r="K20" s="196"/>
    </row>
    <row r="21" spans="1:11">
      <c r="A21" s="183"/>
      <c r="B21" s="198"/>
      <c r="C21" s="198"/>
      <c r="D21" s="198"/>
      <c r="E21" s="198"/>
      <c r="F21" s="198"/>
      <c r="G21" s="198"/>
      <c r="H21" s="198"/>
      <c r="I21" s="199"/>
      <c r="J21" s="198"/>
      <c r="K21" s="199"/>
    </row>
    <row r="22" spans="1:11">
      <c r="A22" s="183"/>
      <c r="B22" s="198"/>
      <c r="C22" s="198"/>
      <c r="D22" s="198"/>
      <c r="E22" s="198"/>
      <c r="F22" s="198"/>
      <c r="G22" s="198"/>
      <c r="H22" s="198"/>
      <c r="I22" s="198"/>
      <c r="J22" s="198"/>
      <c r="K22" s="198"/>
    </row>
    <row r="23" spans="1:11">
      <c r="A23" s="140"/>
      <c r="B23" s="198"/>
      <c r="C23" s="198"/>
      <c r="D23" s="198"/>
      <c r="E23" s="198"/>
      <c r="F23" s="198"/>
      <c r="G23" s="198"/>
      <c r="H23" s="198"/>
      <c r="I23" s="198"/>
      <c r="J23" s="198"/>
      <c r="K23" s="198"/>
    </row>
    <row r="24" spans="1:11">
      <c r="A24" s="140"/>
      <c r="B24" s="198"/>
      <c r="C24" s="198"/>
      <c r="D24" s="198"/>
      <c r="E24" s="198"/>
      <c r="F24" s="198"/>
      <c r="G24" s="198"/>
      <c r="H24" s="198"/>
      <c r="I24" s="198"/>
      <c r="J24" s="198"/>
      <c r="K24" s="198"/>
    </row>
    <row r="26" spans="1:11">
      <c r="D26" s="200"/>
      <c r="E26" s="175"/>
      <c r="F26" s="175"/>
      <c r="G26" s="175"/>
      <c r="H26" s="175"/>
      <c r="I26" s="175"/>
      <c r="J26" s="175"/>
      <c r="K26" s="175"/>
    </row>
    <row r="27" spans="1:11">
      <c r="D27" s="75"/>
      <c r="E27" s="175"/>
      <c r="F27" s="175"/>
      <c r="G27" s="175"/>
      <c r="H27" s="175"/>
      <c r="I27" s="175"/>
      <c r="J27" s="175"/>
      <c r="K27" s="175"/>
    </row>
    <row r="28" spans="1:11">
      <c r="D28" s="201"/>
      <c r="E28" s="201"/>
      <c r="F28" s="201"/>
      <c r="G28" s="201"/>
      <c r="H28" s="201"/>
      <c r="I28" s="201"/>
      <c r="J28" s="201"/>
      <c r="K28" s="201"/>
    </row>
  </sheetData>
  <mergeCells count="8">
    <mergeCell ref="J2:K2"/>
    <mergeCell ref="A13:C13"/>
    <mergeCell ref="A1:I1"/>
    <mergeCell ref="A2:A3"/>
    <mergeCell ref="B2:C2"/>
    <mergeCell ref="D2:E2"/>
    <mergeCell ref="F2:G2"/>
    <mergeCell ref="H2:I2"/>
  </mergeCells>
  <printOptions horizontalCentere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Normal="100" workbookViewId="0">
      <selection activeCell="H5" sqref="H5"/>
    </sheetView>
  </sheetViews>
  <sheetFormatPr defaultColWidth="9.140625" defaultRowHeight="15"/>
  <cols>
    <col min="1" max="2" width="14.5703125" style="202" bestFit="1" customWidth="1"/>
    <col min="3" max="3" width="15.85546875" style="202" bestFit="1" customWidth="1"/>
    <col min="4" max="4" width="14.5703125" style="202" bestFit="1" customWidth="1"/>
    <col min="5" max="5" width="15.85546875" style="202" bestFit="1" customWidth="1"/>
    <col min="6" max="6" width="14.5703125" style="202" bestFit="1" customWidth="1"/>
    <col min="7" max="7" width="15.85546875" style="202" bestFit="1" customWidth="1"/>
    <col min="8" max="8" width="9.5703125" style="202" customWidth="1"/>
    <col min="9" max="9" width="15.85546875" style="202" bestFit="1" customWidth="1"/>
    <col min="10" max="10" width="8.5703125" style="202" customWidth="1"/>
    <col min="11" max="16384" width="9.140625" style="202"/>
  </cols>
  <sheetData>
    <row r="1" spans="1:21" ht="15.75" customHeight="1">
      <c r="A1" s="1255" t="s">
        <v>13</v>
      </c>
      <c r="B1" s="1255"/>
      <c r="C1" s="1255"/>
      <c r="D1" s="1255"/>
      <c r="E1" s="1255"/>
      <c r="F1" s="1255"/>
      <c r="G1" s="1255"/>
      <c r="H1" s="1255"/>
      <c r="I1" s="1255"/>
    </row>
    <row r="2" spans="1:21" s="203" customFormat="1" ht="18" customHeight="1">
      <c r="A2" s="1256" t="s">
        <v>222</v>
      </c>
      <c r="B2" s="1258" t="s">
        <v>217</v>
      </c>
      <c r="C2" s="1259"/>
      <c r="D2" s="1258" t="s">
        <v>216</v>
      </c>
      <c r="E2" s="1259"/>
      <c r="F2" s="1258" t="s">
        <v>219</v>
      </c>
      <c r="G2" s="1259"/>
      <c r="H2" s="1258" t="s">
        <v>101</v>
      </c>
      <c r="I2" s="1259"/>
    </row>
    <row r="3" spans="1:21" s="203" customFormat="1" ht="27" customHeight="1">
      <c r="A3" s="1257"/>
      <c r="B3" s="204" t="s">
        <v>163</v>
      </c>
      <c r="C3" s="204" t="s">
        <v>174</v>
      </c>
      <c r="D3" s="204" t="s">
        <v>163</v>
      </c>
      <c r="E3" s="204" t="s">
        <v>174</v>
      </c>
      <c r="F3" s="204" t="s">
        <v>163</v>
      </c>
      <c r="G3" s="204" t="s">
        <v>174</v>
      </c>
      <c r="H3" s="204" t="s">
        <v>163</v>
      </c>
      <c r="I3" s="204" t="s">
        <v>174</v>
      </c>
    </row>
    <row r="4" spans="1:21" s="209" customFormat="1" ht="18" customHeight="1">
      <c r="A4" s="205" t="s">
        <v>76</v>
      </c>
      <c r="B4" s="206">
        <v>363</v>
      </c>
      <c r="C4" s="207">
        <v>223404.1629</v>
      </c>
      <c r="D4" s="207">
        <v>1018</v>
      </c>
      <c r="E4" s="207">
        <v>245127.7042137</v>
      </c>
      <c r="F4" s="206">
        <v>143</v>
      </c>
      <c r="G4" s="207">
        <v>285931.11589999998</v>
      </c>
      <c r="H4" s="207">
        <v>1524</v>
      </c>
      <c r="I4" s="208">
        <v>754461</v>
      </c>
    </row>
    <row r="5" spans="1:21" s="209" customFormat="1" ht="18" customHeight="1">
      <c r="A5" s="210" t="s">
        <v>77</v>
      </c>
      <c r="B5" s="351">
        <f>SUM(B6:B12)</f>
        <v>152</v>
      </c>
      <c r="C5" s="351">
        <f t="shared" ref="C5:I5" si="0">SUM(C6:C12)</f>
        <v>110312.54389999999</v>
      </c>
      <c r="D5" s="351">
        <f t="shared" si="0"/>
        <v>502</v>
      </c>
      <c r="E5" s="351">
        <f t="shared" si="0"/>
        <v>159115.79883439001</v>
      </c>
      <c r="F5" s="351">
        <f t="shared" si="0"/>
        <v>54</v>
      </c>
      <c r="G5" s="351">
        <f t="shared" si="0"/>
        <v>145370.4498</v>
      </c>
      <c r="H5" s="351">
        <f>SUM(H6:H12)</f>
        <v>708</v>
      </c>
      <c r="I5" s="351">
        <f t="shared" si="0"/>
        <v>414798.79253439006</v>
      </c>
      <c r="J5" s="211"/>
      <c r="K5" s="211"/>
      <c r="L5" s="211"/>
      <c r="M5" s="211"/>
      <c r="N5" s="211"/>
      <c r="O5" s="211"/>
      <c r="P5" s="211"/>
      <c r="Q5" s="211">
        <f>SUM(I6:I9)</f>
        <v>284082.94253439002</v>
      </c>
      <c r="R5" s="211">
        <f>SUM(J6:J12)</f>
        <v>0</v>
      </c>
      <c r="S5" s="211">
        <f>SUM(K6:K12)</f>
        <v>0</v>
      </c>
      <c r="T5" s="211">
        <f>SUM(L6:L12)</f>
        <v>0</v>
      </c>
      <c r="U5" s="211">
        <f>SUM(M6:M12)</f>
        <v>0</v>
      </c>
    </row>
    <row r="6" spans="1:21" s="203" customFormat="1" ht="18" customHeight="1">
      <c r="A6" s="212" t="s">
        <v>131</v>
      </c>
      <c r="B6" s="213">
        <v>24</v>
      </c>
      <c r="C6" s="214">
        <v>17528.179199999999</v>
      </c>
      <c r="D6" s="213">
        <f>72-6</f>
        <v>66</v>
      </c>
      <c r="E6" s="214">
        <f>35897.7419-G6</f>
        <v>25202.721600000001</v>
      </c>
      <c r="F6" s="213">
        <v>6</v>
      </c>
      <c r="G6" s="215">
        <v>10695.0203</v>
      </c>
      <c r="H6" s="216">
        <f>SUM(B6,D6,F6)</f>
        <v>96</v>
      </c>
      <c r="I6" s="215">
        <f>SUM(C6,E6,G6)</f>
        <v>53425.921100000007</v>
      </c>
    </row>
    <row r="7" spans="1:21" s="203" customFormat="1" ht="18" customHeight="1">
      <c r="A7" s="212" t="s">
        <v>132</v>
      </c>
      <c r="B7" s="213">
        <v>33</v>
      </c>
      <c r="C7" s="214">
        <v>21276.26</v>
      </c>
      <c r="D7" s="213">
        <v>79</v>
      </c>
      <c r="E7" s="214">
        <v>26455.58</v>
      </c>
      <c r="F7" s="213">
        <v>12</v>
      </c>
      <c r="G7" s="215">
        <v>36173.64</v>
      </c>
      <c r="H7" s="216">
        <f t="shared" ref="H7:H12" si="1">SUM(B7,D7,F7)</f>
        <v>124</v>
      </c>
      <c r="I7" s="215">
        <f t="shared" ref="I7:I12" si="2">SUM(C7,E7,G7)</f>
        <v>83905.48</v>
      </c>
    </row>
    <row r="8" spans="1:21" s="203" customFormat="1" ht="18" customHeight="1">
      <c r="A8" s="212" t="s">
        <v>133</v>
      </c>
      <c r="B8" s="216">
        <v>29</v>
      </c>
      <c r="C8" s="215">
        <v>27700.684700000002</v>
      </c>
      <c r="D8" s="216">
        <v>85</v>
      </c>
      <c r="E8" s="215">
        <v>18153.829778540006</v>
      </c>
      <c r="F8" s="216">
        <v>13</v>
      </c>
      <c r="G8" s="215">
        <v>50293.089500000002</v>
      </c>
      <c r="H8" s="216">
        <f t="shared" si="1"/>
        <v>127</v>
      </c>
      <c r="I8" s="215">
        <f t="shared" si="2"/>
        <v>96147.603978540006</v>
      </c>
    </row>
    <row r="9" spans="1:21" s="203" customFormat="1" ht="18" customHeight="1">
      <c r="A9" s="212" t="s">
        <v>134</v>
      </c>
      <c r="B9" s="216">
        <v>17</v>
      </c>
      <c r="C9" s="215">
        <v>5717</v>
      </c>
      <c r="D9" s="216">
        <v>54</v>
      </c>
      <c r="E9" s="215">
        <v>33372.937455850006</v>
      </c>
      <c r="F9" s="216">
        <v>9</v>
      </c>
      <c r="G9" s="215">
        <v>11514</v>
      </c>
      <c r="H9" s="216">
        <f t="shared" si="1"/>
        <v>80</v>
      </c>
      <c r="I9" s="215">
        <f t="shared" si="2"/>
        <v>50603.937455850006</v>
      </c>
    </row>
    <row r="10" spans="1:21" s="203" customFormat="1" ht="18" customHeight="1">
      <c r="A10" s="212" t="s">
        <v>1235</v>
      </c>
      <c r="B10" s="216">
        <v>15</v>
      </c>
      <c r="C10" s="354">
        <v>10084.449999999999</v>
      </c>
      <c r="D10" s="354">
        <v>70</v>
      </c>
      <c r="E10" s="354">
        <v>16087.73</v>
      </c>
      <c r="F10" s="354">
        <v>8</v>
      </c>
      <c r="G10" s="354">
        <v>21208.699999999997</v>
      </c>
      <c r="H10" s="216">
        <f t="shared" si="1"/>
        <v>93</v>
      </c>
      <c r="I10" s="215">
        <f t="shared" si="2"/>
        <v>47380.88</v>
      </c>
    </row>
    <row r="11" spans="1:21" s="203" customFormat="1" ht="18" customHeight="1">
      <c r="A11" s="212" t="s">
        <v>1253</v>
      </c>
      <c r="B11" s="354">
        <v>16</v>
      </c>
      <c r="C11" s="354">
        <v>14250.210000000001</v>
      </c>
      <c r="D11" s="354">
        <v>81</v>
      </c>
      <c r="E11" s="354">
        <v>23273</v>
      </c>
      <c r="F11" s="354">
        <v>4</v>
      </c>
      <c r="G11" s="354">
        <v>12553</v>
      </c>
      <c r="H11" s="216">
        <f>SUM(B11,D11,F11)</f>
        <v>101</v>
      </c>
      <c r="I11" s="215">
        <f>SUM(C11,E11,G11)</f>
        <v>50076.21</v>
      </c>
    </row>
    <row r="12" spans="1:21" s="203" customFormat="1" ht="18" customHeight="1">
      <c r="A12" s="212" t="s">
        <v>1306</v>
      </c>
      <c r="B12" s="354">
        <v>18</v>
      </c>
      <c r="C12" s="354">
        <v>13755.76</v>
      </c>
      <c r="D12" s="354">
        <v>67</v>
      </c>
      <c r="E12" s="354">
        <v>16570</v>
      </c>
      <c r="F12" s="354">
        <v>2</v>
      </c>
      <c r="G12" s="354">
        <v>2933</v>
      </c>
      <c r="H12" s="216">
        <f t="shared" si="1"/>
        <v>87</v>
      </c>
      <c r="I12" s="215">
        <f t="shared" si="2"/>
        <v>33258.76</v>
      </c>
    </row>
    <row r="13" spans="1:21" s="203" customFormat="1" ht="15" customHeight="1">
      <c r="A13" s="212" t="s">
        <v>1261</v>
      </c>
      <c r="B13" s="212"/>
      <c r="C13" s="212"/>
      <c r="E13" s="217"/>
      <c r="H13" s="218"/>
      <c r="I13" s="217"/>
    </row>
    <row r="14" spans="1:21" s="203" customFormat="1" ht="13.5" customHeight="1">
      <c r="A14" s="1254" t="s">
        <v>225</v>
      </c>
      <c r="B14" s="1254"/>
    </row>
    <row r="15" spans="1:21">
      <c r="C15" s="219"/>
      <c r="H15" s="220"/>
      <c r="I15" s="221"/>
    </row>
    <row r="16" spans="1:21">
      <c r="I16" s="219"/>
    </row>
    <row r="17" spans="2:9" ht="0.75" customHeight="1"/>
    <row r="18" spans="2:9">
      <c r="B18" s="220"/>
      <c r="C18" s="220"/>
      <c r="D18" s="220"/>
      <c r="E18" s="220"/>
      <c r="F18" s="220"/>
      <c r="G18" s="220"/>
      <c r="H18" s="220"/>
      <c r="I18" s="220"/>
    </row>
  </sheetData>
  <mergeCells count="7">
    <mergeCell ref="A14:B14"/>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53"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workbookViewId="0">
      <selection sqref="A1:I1"/>
    </sheetView>
  </sheetViews>
  <sheetFormatPr defaultColWidth="9.140625" defaultRowHeight="15"/>
  <cols>
    <col min="1" max="1" width="14.5703125" style="202" bestFit="1" customWidth="1"/>
    <col min="2" max="2" width="14.85546875" style="202" bestFit="1" customWidth="1"/>
    <col min="3" max="3" width="12.42578125" style="202" customWidth="1"/>
    <col min="4" max="4" width="9.42578125" style="202" customWidth="1"/>
    <col min="5" max="5" width="10.42578125" style="202" customWidth="1"/>
    <col min="6" max="6" width="8.85546875" style="202" bestFit="1" customWidth="1"/>
    <col min="7" max="7" width="8.5703125" style="202" customWidth="1"/>
    <col min="8" max="8" width="9.85546875" style="202" bestFit="1" customWidth="1"/>
    <col min="9" max="9" width="10.140625" style="202" customWidth="1"/>
    <col min="10" max="10" width="9.140625" style="202" customWidth="1"/>
    <col min="11" max="11" width="12.5703125" style="202" customWidth="1"/>
    <col min="12" max="17" width="9.140625" style="202"/>
    <col min="18" max="18" width="6" style="202" bestFit="1" customWidth="1"/>
    <col min="19" max="19" width="9.5703125" style="202" bestFit="1" customWidth="1"/>
    <col min="20" max="16384" width="9.140625" style="202"/>
  </cols>
  <sheetData>
    <row r="1" spans="1:22" ht="15" customHeight="1">
      <c r="A1" s="1260" t="s">
        <v>14</v>
      </c>
      <c r="B1" s="1260"/>
      <c r="C1" s="1260"/>
      <c r="D1" s="1260"/>
      <c r="E1" s="1260"/>
      <c r="F1" s="1260"/>
      <c r="G1" s="1260"/>
      <c r="H1" s="1260"/>
      <c r="I1" s="1260"/>
    </row>
    <row r="2" spans="1:22" s="203" customFormat="1" ht="18" customHeight="1">
      <c r="A2" s="1261" t="s">
        <v>122</v>
      </c>
      <c r="B2" s="1263" t="s">
        <v>78</v>
      </c>
      <c r="C2" s="1264"/>
      <c r="D2" s="1263" t="s">
        <v>79</v>
      </c>
      <c r="E2" s="1264"/>
      <c r="F2" s="1263" t="s">
        <v>80</v>
      </c>
      <c r="G2" s="1265"/>
      <c r="H2" s="1266" t="s">
        <v>101</v>
      </c>
      <c r="I2" s="1267"/>
    </row>
    <row r="3" spans="1:22" s="203" customFormat="1" ht="54.75" customHeight="1">
      <c r="A3" s="1262"/>
      <c r="B3" s="919" t="s">
        <v>288</v>
      </c>
      <c r="C3" s="919" t="s">
        <v>289</v>
      </c>
      <c r="D3" s="919" t="s">
        <v>288</v>
      </c>
      <c r="E3" s="919" t="s">
        <v>289</v>
      </c>
      <c r="F3" s="919" t="s">
        <v>288</v>
      </c>
      <c r="G3" s="919" t="s">
        <v>289</v>
      </c>
      <c r="H3" s="841" t="s">
        <v>288</v>
      </c>
      <c r="I3" s="919" t="s">
        <v>289</v>
      </c>
    </row>
    <row r="4" spans="1:22" s="209" customFormat="1" ht="18" customHeight="1">
      <c r="A4" s="842" t="s">
        <v>76</v>
      </c>
      <c r="B4" s="843">
        <v>133306</v>
      </c>
      <c r="C4" s="843">
        <v>237448.77813668997</v>
      </c>
      <c r="D4" s="843">
        <v>69923</v>
      </c>
      <c r="E4" s="843">
        <v>1000933.0455886349</v>
      </c>
      <c r="F4" s="844">
        <v>0</v>
      </c>
      <c r="G4" s="844">
        <v>0</v>
      </c>
      <c r="H4" s="843">
        <v>203229</v>
      </c>
      <c r="I4" s="843">
        <v>1238381.8237253251</v>
      </c>
      <c r="K4" s="203"/>
      <c r="L4" s="203"/>
      <c r="M4" s="203"/>
      <c r="N4" s="203"/>
      <c r="O4" s="203"/>
      <c r="P4" s="203"/>
      <c r="Q4" s="203"/>
      <c r="R4" s="203"/>
      <c r="S4" s="203"/>
      <c r="T4" s="203"/>
      <c r="U4" s="203"/>
      <c r="V4" s="203"/>
    </row>
    <row r="5" spans="1:22" s="209" customFormat="1" ht="18" customHeight="1">
      <c r="A5" s="842" t="s">
        <v>77</v>
      </c>
      <c r="B5" s="843">
        <f>SUM(B6:B12)</f>
        <v>74747</v>
      </c>
      <c r="C5" s="843">
        <f t="shared" ref="C5:I5" si="0">SUM(C6:C12)</f>
        <v>116342.39402449096</v>
      </c>
      <c r="D5" s="843">
        <f t="shared" si="0"/>
        <v>43382</v>
      </c>
      <c r="E5" s="843">
        <f t="shared" si="0"/>
        <v>629216.25345708209</v>
      </c>
      <c r="F5" s="843">
        <f t="shared" si="0"/>
        <v>0</v>
      </c>
      <c r="G5" s="843">
        <f t="shared" si="0"/>
        <v>0</v>
      </c>
      <c r="H5" s="843">
        <f t="shared" si="0"/>
        <v>118129</v>
      </c>
      <c r="I5" s="843">
        <f t="shared" si="0"/>
        <v>745558.64748157305</v>
      </c>
      <c r="J5" s="352"/>
      <c r="K5" s="352"/>
      <c r="L5" s="352"/>
      <c r="M5" s="352"/>
      <c r="N5" s="352"/>
      <c r="O5" s="352"/>
      <c r="P5" s="352"/>
      <c r="Q5" s="352"/>
      <c r="R5" s="203"/>
      <c r="S5" s="203"/>
      <c r="T5" s="203"/>
      <c r="U5" s="203"/>
      <c r="V5" s="203"/>
    </row>
    <row r="6" spans="1:22" s="203" customFormat="1" ht="18" customHeight="1">
      <c r="A6" s="451">
        <v>45017</v>
      </c>
      <c r="B6" s="452">
        <v>8799</v>
      </c>
      <c r="C6" s="452">
        <v>13742</v>
      </c>
      <c r="D6" s="452">
        <v>5708</v>
      </c>
      <c r="E6" s="452">
        <v>92636.52</v>
      </c>
      <c r="F6" s="453" t="s">
        <v>290</v>
      </c>
      <c r="G6" s="453" t="s">
        <v>290</v>
      </c>
      <c r="H6" s="454">
        <f t="shared" ref="H6:I12" si="1">D6+B6</f>
        <v>14507</v>
      </c>
      <c r="I6" s="454">
        <f t="shared" si="1"/>
        <v>106378.52</v>
      </c>
      <c r="J6" s="353"/>
      <c r="K6" s="353"/>
    </row>
    <row r="7" spans="1:22" s="203" customFormat="1" ht="18" customHeight="1">
      <c r="A7" s="451">
        <v>45047</v>
      </c>
      <c r="B7" s="452">
        <v>10601</v>
      </c>
      <c r="C7" s="452">
        <v>19637.817851616986</v>
      </c>
      <c r="D7" s="452">
        <v>6488</v>
      </c>
      <c r="E7" s="452">
        <v>106722.32</v>
      </c>
      <c r="F7" s="453" t="s">
        <v>290</v>
      </c>
      <c r="G7" s="453" t="s">
        <v>290</v>
      </c>
      <c r="H7" s="454">
        <f t="shared" si="1"/>
        <v>17089</v>
      </c>
      <c r="I7" s="454">
        <f t="shared" si="1"/>
        <v>126360.13785161699</v>
      </c>
    </row>
    <row r="8" spans="1:22" s="203" customFormat="1" ht="18" customHeight="1">
      <c r="A8" s="451">
        <v>45078</v>
      </c>
      <c r="B8" s="452">
        <v>10322</v>
      </c>
      <c r="C8" s="452">
        <v>18277.815750889997</v>
      </c>
      <c r="D8" s="452">
        <v>6693</v>
      </c>
      <c r="E8" s="452">
        <v>113165.98</v>
      </c>
      <c r="F8" s="453" t="s">
        <v>290</v>
      </c>
      <c r="G8" s="453" t="s">
        <v>290</v>
      </c>
      <c r="H8" s="454">
        <f t="shared" si="1"/>
        <v>17015</v>
      </c>
      <c r="I8" s="454">
        <f t="shared" si="1"/>
        <v>131443.79575088999</v>
      </c>
    </row>
    <row r="9" spans="1:22" s="203" customFormat="1" ht="18" customHeight="1">
      <c r="A9" s="451">
        <v>45108</v>
      </c>
      <c r="B9" s="452">
        <v>11428</v>
      </c>
      <c r="C9" s="452">
        <v>14954.268810285983</v>
      </c>
      <c r="D9" s="452">
        <v>6088</v>
      </c>
      <c r="E9" s="452">
        <v>90414.173457081997</v>
      </c>
      <c r="F9" s="453" t="s">
        <v>290</v>
      </c>
      <c r="G9" s="453" t="s">
        <v>290</v>
      </c>
      <c r="H9" s="454">
        <f t="shared" si="1"/>
        <v>17516</v>
      </c>
      <c r="I9" s="454">
        <f t="shared" si="1"/>
        <v>105368.44226736798</v>
      </c>
    </row>
    <row r="10" spans="1:22" s="203" customFormat="1" ht="18" customHeight="1">
      <c r="A10" s="451">
        <v>45139</v>
      </c>
      <c r="B10" s="452">
        <v>12089</v>
      </c>
      <c r="C10" s="452">
        <v>17141</v>
      </c>
      <c r="D10" s="452">
        <v>6443</v>
      </c>
      <c r="E10" s="452">
        <v>85765</v>
      </c>
      <c r="F10" s="453" t="s">
        <v>290</v>
      </c>
      <c r="G10" s="453" t="s">
        <v>290</v>
      </c>
      <c r="H10" s="454">
        <f t="shared" si="1"/>
        <v>18532</v>
      </c>
      <c r="I10" s="454">
        <f t="shared" si="1"/>
        <v>102906</v>
      </c>
    </row>
    <row r="11" spans="1:22" s="203" customFormat="1">
      <c r="A11" s="451">
        <v>45170</v>
      </c>
      <c r="B11" s="452">
        <v>9447</v>
      </c>
      <c r="C11" s="452">
        <v>16508.925731416995</v>
      </c>
      <c r="D11" s="452">
        <v>5719</v>
      </c>
      <c r="E11" s="452">
        <v>66388.11</v>
      </c>
      <c r="F11" s="453" t="s">
        <v>290</v>
      </c>
      <c r="G11" s="453" t="s">
        <v>290</v>
      </c>
      <c r="H11" s="454">
        <f t="shared" si="1"/>
        <v>15166</v>
      </c>
      <c r="I11" s="454">
        <f t="shared" si="1"/>
        <v>82897.035731416996</v>
      </c>
    </row>
    <row r="12" spans="1:22" s="203" customFormat="1">
      <c r="A12" s="451">
        <v>45200</v>
      </c>
      <c r="B12" s="452">
        <v>12061</v>
      </c>
      <c r="C12" s="452">
        <v>16080.565880280999</v>
      </c>
      <c r="D12" s="452">
        <v>6243</v>
      </c>
      <c r="E12" s="452">
        <v>74124.149999999994</v>
      </c>
      <c r="F12" s="453" t="s">
        <v>290</v>
      </c>
      <c r="G12" s="453" t="s">
        <v>290</v>
      </c>
      <c r="H12" s="454">
        <f t="shared" si="1"/>
        <v>18304</v>
      </c>
      <c r="I12" s="454">
        <f t="shared" si="1"/>
        <v>90204.715880281001</v>
      </c>
    </row>
    <row r="13" spans="1:22" s="203" customFormat="1">
      <c r="A13" s="281"/>
      <c r="B13" s="282"/>
      <c r="C13" s="282"/>
      <c r="D13" s="282"/>
      <c r="E13" s="282"/>
      <c r="F13" s="283"/>
      <c r="G13" s="283"/>
      <c r="H13" s="284"/>
      <c r="I13" s="284"/>
    </row>
    <row r="14" spans="1:22" s="203" customFormat="1">
      <c r="A14" s="285" t="s">
        <v>291</v>
      </c>
      <c r="B14" s="286"/>
      <c r="C14" s="286"/>
      <c r="D14" s="286"/>
      <c r="E14" s="286"/>
      <c r="F14" s="287"/>
      <c r="G14" s="287"/>
      <c r="H14" s="286"/>
      <c r="I14" s="288"/>
    </row>
    <row r="15" spans="1:22" s="203" customFormat="1">
      <c r="A15" s="1268" t="s">
        <v>1261</v>
      </c>
      <c r="B15" s="1268"/>
      <c r="C15" s="1269"/>
    </row>
    <row r="16" spans="1:22">
      <c r="A16" s="1254" t="s">
        <v>221</v>
      </c>
      <c r="B16" s="1254"/>
      <c r="C16" s="203"/>
      <c r="D16" s="203"/>
      <c r="E16" s="203"/>
      <c r="F16" s="203"/>
      <c r="G16" s="203"/>
      <c r="H16" s="203"/>
      <c r="I16" s="203"/>
    </row>
    <row r="17" spans="2:9">
      <c r="B17" s="219"/>
      <c r="C17" s="219"/>
      <c r="D17" s="219"/>
      <c r="E17" s="289"/>
      <c r="F17" s="219"/>
      <c r="G17" s="219"/>
      <c r="H17" s="219"/>
      <c r="I17" s="219"/>
    </row>
    <row r="18" spans="2:9">
      <c r="B18" s="290"/>
      <c r="C18" s="290"/>
      <c r="D18" s="290"/>
      <c r="E18" s="290"/>
      <c r="F18" s="290"/>
      <c r="G18" s="290"/>
      <c r="H18" s="290"/>
      <c r="I18" s="290"/>
    </row>
  </sheetData>
  <mergeCells count="8">
    <mergeCell ref="A16:B16"/>
    <mergeCell ref="A1:I1"/>
    <mergeCell ref="A2:A3"/>
    <mergeCell ref="B2:C2"/>
    <mergeCell ref="D2:E2"/>
    <mergeCell ref="F2:G2"/>
    <mergeCell ref="H2:I2"/>
    <mergeCell ref="A15:C15"/>
  </mergeCells>
  <printOptions horizontalCentered="1"/>
  <pageMargins left="0.78431372549019618" right="0.78431372549019618" top="0.98039215686274517" bottom="0.98039215686274517" header="0.50980392156862753" footer="0.50980392156862753"/>
  <pageSetup paperSize="9" scale="58"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activeCell="M6" sqref="M6"/>
    </sheetView>
  </sheetViews>
  <sheetFormatPr defaultColWidth="9.140625" defaultRowHeight="15"/>
  <cols>
    <col min="1" max="1" width="10.5703125" style="202" bestFit="1" customWidth="1"/>
    <col min="2" max="13" width="14.5703125" style="202" bestFit="1" customWidth="1"/>
    <col min="14" max="14" width="5.42578125" style="202" bestFit="1" customWidth="1"/>
    <col min="15" max="16384" width="9.140625" style="202"/>
  </cols>
  <sheetData>
    <row r="1" spans="1:26" ht="16.5" customHeight="1">
      <c r="A1" s="1270" t="s">
        <v>226</v>
      </c>
      <c r="B1" s="1270"/>
      <c r="C1" s="1270"/>
      <c r="D1" s="1270"/>
      <c r="E1" s="1270"/>
      <c r="F1" s="1270"/>
      <c r="G1" s="1270"/>
      <c r="H1" s="1270"/>
      <c r="I1" s="1270"/>
      <c r="J1" s="1270"/>
      <c r="K1" s="1270"/>
      <c r="L1" s="1270"/>
      <c r="M1" s="1270"/>
    </row>
    <row r="2" spans="1:26" s="203" customFormat="1" ht="18" customHeight="1">
      <c r="A2" s="1271" t="s">
        <v>227</v>
      </c>
      <c r="B2" s="1258" t="s">
        <v>228</v>
      </c>
      <c r="C2" s="1273"/>
      <c r="D2" s="1273"/>
      <c r="E2" s="1273"/>
      <c r="F2" s="1273"/>
      <c r="G2" s="1273"/>
      <c r="H2" s="1273"/>
      <c r="I2" s="1259"/>
      <c r="J2" s="1274" t="s">
        <v>229</v>
      </c>
      <c r="K2" s="1275"/>
      <c r="L2" s="1274" t="s">
        <v>101</v>
      </c>
      <c r="M2" s="1275"/>
    </row>
    <row r="3" spans="1:26" s="203" customFormat="1" ht="18" customHeight="1">
      <c r="A3" s="1272"/>
      <c r="B3" s="1258" t="s">
        <v>230</v>
      </c>
      <c r="C3" s="1259"/>
      <c r="D3" s="1258" t="s">
        <v>231</v>
      </c>
      <c r="E3" s="1259"/>
      <c r="F3" s="1258" t="s">
        <v>232</v>
      </c>
      <c r="G3" s="1259"/>
      <c r="H3" s="1258" t="s">
        <v>233</v>
      </c>
      <c r="I3" s="1259"/>
      <c r="J3" s="1276"/>
      <c r="K3" s="1277"/>
      <c r="L3" s="1276"/>
      <c r="M3" s="1277"/>
    </row>
    <row r="4" spans="1:26" s="203" customFormat="1" ht="27" customHeight="1">
      <c r="A4" s="205" t="s">
        <v>234</v>
      </c>
      <c r="B4" s="204" t="s">
        <v>163</v>
      </c>
      <c r="C4" s="204" t="s">
        <v>164</v>
      </c>
      <c r="D4" s="204" t="s">
        <v>163</v>
      </c>
      <c r="E4" s="204" t="s">
        <v>164</v>
      </c>
      <c r="F4" s="204" t="s">
        <v>163</v>
      </c>
      <c r="G4" s="204" t="s">
        <v>164</v>
      </c>
      <c r="H4" s="204" t="s">
        <v>163</v>
      </c>
      <c r="I4" s="204" t="s">
        <v>164</v>
      </c>
      <c r="J4" s="204" t="s">
        <v>163</v>
      </c>
      <c r="K4" s="204" t="s">
        <v>164</v>
      </c>
      <c r="L4" s="204" t="s">
        <v>163</v>
      </c>
      <c r="M4" s="204" t="s">
        <v>164</v>
      </c>
    </row>
    <row r="5" spans="1:26" s="209" customFormat="1" ht="18" customHeight="1">
      <c r="A5" s="205" t="s">
        <v>76</v>
      </c>
      <c r="B5" s="207">
        <v>266</v>
      </c>
      <c r="C5" s="222">
        <v>2019875.8160000001</v>
      </c>
      <c r="D5" s="207">
        <v>409</v>
      </c>
      <c r="E5" s="222">
        <v>372534.52</v>
      </c>
      <c r="F5" s="207">
        <v>372</v>
      </c>
      <c r="G5" s="207">
        <v>61654.900000000009</v>
      </c>
      <c r="H5" s="207">
        <v>200</v>
      </c>
      <c r="I5" s="207">
        <v>18194.870000000003</v>
      </c>
      <c r="J5" s="207">
        <v>72</v>
      </c>
      <c r="K5" s="207">
        <v>17535.12</v>
      </c>
      <c r="L5" s="223">
        <v>1319</v>
      </c>
      <c r="M5" s="222">
        <v>2489794.716</v>
      </c>
    </row>
    <row r="6" spans="1:26" s="227" customFormat="1" ht="18" customHeight="1">
      <c r="A6" s="224" t="s">
        <v>77</v>
      </c>
      <c r="B6" s="225">
        <f>SUM(B7:B10)</f>
        <v>127</v>
      </c>
      <c r="C6" s="225">
        <f t="shared" ref="C6:M6" si="0">SUM(C7:C10)</f>
        <v>1269289.92</v>
      </c>
      <c r="D6" s="225">
        <f t="shared" si="0"/>
        <v>165</v>
      </c>
      <c r="E6" s="225">
        <f t="shared" si="0"/>
        <v>153963.38</v>
      </c>
      <c r="F6" s="225">
        <f t="shared" si="0"/>
        <v>129</v>
      </c>
      <c r="G6" s="225">
        <f t="shared" si="0"/>
        <v>20557.36</v>
      </c>
      <c r="H6" s="225">
        <f t="shared" si="0"/>
        <v>62</v>
      </c>
      <c r="I6" s="225">
        <f t="shared" si="0"/>
        <v>20601.649999999998</v>
      </c>
      <c r="J6" s="225">
        <f t="shared" si="0"/>
        <v>19</v>
      </c>
      <c r="K6" s="225">
        <f t="shared" si="0"/>
        <v>5873</v>
      </c>
      <c r="L6" s="225">
        <f t="shared" si="0"/>
        <v>502</v>
      </c>
      <c r="M6" s="225">
        <f t="shared" si="0"/>
        <v>1470285.31</v>
      </c>
      <c r="N6" s="226"/>
      <c r="O6" s="226"/>
      <c r="P6" s="226"/>
      <c r="Q6" s="226"/>
      <c r="R6" s="226"/>
      <c r="S6" s="226"/>
      <c r="T6" s="226"/>
      <c r="U6" s="226"/>
      <c r="V6" s="226"/>
      <c r="W6" s="226"/>
      <c r="X6" s="226"/>
      <c r="Y6" s="226"/>
      <c r="Z6" s="226"/>
    </row>
    <row r="7" spans="1:26" s="203" customFormat="1" ht="18" customHeight="1">
      <c r="A7" s="212" t="s">
        <v>131</v>
      </c>
      <c r="B7" s="214">
        <v>16</v>
      </c>
      <c r="C7" s="215">
        <v>96343.84</v>
      </c>
      <c r="D7" s="214">
        <v>21</v>
      </c>
      <c r="E7" s="214">
        <v>8364.25</v>
      </c>
      <c r="F7" s="214">
        <v>25</v>
      </c>
      <c r="G7" s="214">
        <v>920.49</v>
      </c>
      <c r="H7" s="214">
        <v>10</v>
      </c>
      <c r="I7" s="214">
        <v>1702.58</v>
      </c>
      <c r="J7" s="214">
        <v>3</v>
      </c>
      <c r="K7" s="214">
        <v>554</v>
      </c>
      <c r="L7" s="214">
        <v>75</v>
      </c>
      <c r="M7" s="215">
        <v>107885.16</v>
      </c>
      <c r="N7" s="217"/>
      <c r="O7" s="217"/>
    </row>
    <row r="8" spans="1:26" s="203" customFormat="1" ht="18" customHeight="1">
      <c r="A8" s="212" t="s">
        <v>132</v>
      </c>
      <c r="B8" s="214">
        <v>29</v>
      </c>
      <c r="C8" s="215">
        <v>188112.1</v>
      </c>
      <c r="D8" s="214">
        <v>44</v>
      </c>
      <c r="E8" s="214">
        <v>27924.79</v>
      </c>
      <c r="F8" s="214">
        <v>20</v>
      </c>
      <c r="G8" s="214">
        <v>2802.42</v>
      </c>
      <c r="H8" s="214">
        <v>24</v>
      </c>
      <c r="I8" s="214">
        <v>1864.4499999999998</v>
      </c>
      <c r="J8" s="214">
        <v>10</v>
      </c>
      <c r="K8" s="214">
        <v>4900</v>
      </c>
      <c r="L8" s="214">
        <v>127</v>
      </c>
      <c r="M8" s="215">
        <v>225603.76</v>
      </c>
      <c r="N8" s="217"/>
      <c r="O8" s="217"/>
    </row>
    <row r="9" spans="1:26" s="203" customFormat="1" ht="18" customHeight="1">
      <c r="A9" s="212" t="s">
        <v>235</v>
      </c>
      <c r="B9" s="215">
        <v>40</v>
      </c>
      <c r="C9" s="215">
        <v>292428.78000000003</v>
      </c>
      <c r="D9" s="215">
        <v>64</v>
      </c>
      <c r="E9" s="215">
        <v>71403.790000000008</v>
      </c>
      <c r="F9" s="215">
        <v>50</v>
      </c>
      <c r="G9" s="215">
        <v>9645.9500000000007</v>
      </c>
      <c r="H9" s="215">
        <v>19</v>
      </c>
      <c r="I9" s="215">
        <v>16207.8</v>
      </c>
      <c r="J9" s="215">
        <v>2</v>
      </c>
      <c r="K9" s="215">
        <v>275</v>
      </c>
      <c r="L9" s="215">
        <v>175</v>
      </c>
      <c r="M9" s="215">
        <v>389961.32</v>
      </c>
      <c r="N9" s="217"/>
      <c r="O9" s="217"/>
    </row>
    <row r="10" spans="1:26" s="203" customFormat="1" ht="18" customHeight="1">
      <c r="A10" s="212" t="s">
        <v>236</v>
      </c>
      <c r="B10" s="215">
        <v>42</v>
      </c>
      <c r="C10" s="215">
        <v>692405.2</v>
      </c>
      <c r="D10" s="215">
        <v>36</v>
      </c>
      <c r="E10" s="215">
        <v>46270.55</v>
      </c>
      <c r="F10" s="215">
        <v>34</v>
      </c>
      <c r="G10" s="215">
        <v>7188.5</v>
      </c>
      <c r="H10" s="215">
        <v>9</v>
      </c>
      <c r="I10" s="215">
        <v>826.81999999999994</v>
      </c>
      <c r="J10" s="215">
        <v>4</v>
      </c>
      <c r="K10" s="215">
        <v>144</v>
      </c>
      <c r="L10" s="215">
        <v>125</v>
      </c>
      <c r="M10" s="215">
        <v>746835.07</v>
      </c>
      <c r="N10" s="217"/>
      <c r="O10" s="217"/>
    </row>
    <row r="11" spans="1:26" s="203" customFormat="1" ht="15" customHeight="1">
      <c r="A11" s="1254" t="s">
        <v>137</v>
      </c>
      <c r="B11" s="1254"/>
      <c r="C11" s="1254"/>
      <c r="D11" s="1254"/>
      <c r="E11" s="1254"/>
      <c r="F11" s="1254"/>
      <c r="G11" s="1254"/>
      <c r="H11" s="1254"/>
      <c r="I11" s="1254"/>
      <c r="J11" s="1254"/>
      <c r="K11" s="1254"/>
    </row>
    <row r="12" spans="1:26" s="203" customFormat="1" ht="15" customHeight="1">
      <c r="A12" s="228" t="s">
        <v>237</v>
      </c>
      <c r="B12" s="228"/>
      <c r="C12" s="228"/>
      <c r="D12" s="228"/>
      <c r="E12" s="228"/>
      <c r="F12" s="228"/>
      <c r="G12" s="228"/>
      <c r="H12" s="228"/>
      <c r="I12" s="228"/>
      <c r="J12" s="228"/>
      <c r="K12" s="228"/>
    </row>
    <row r="13" spans="1:26" s="203" customFormat="1" ht="13.5" customHeight="1">
      <c r="A13" s="1254" t="s">
        <v>238</v>
      </c>
      <c r="B13" s="1254"/>
      <c r="C13" s="1254"/>
      <c r="D13" s="1254"/>
      <c r="E13" s="1254"/>
      <c r="F13" s="1254"/>
    </row>
    <row r="14" spans="1:26">
      <c r="B14" s="219"/>
      <c r="C14" s="219"/>
      <c r="D14" s="219"/>
      <c r="E14" s="219"/>
      <c r="F14" s="219"/>
      <c r="G14" s="219"/>
      <c r="H14" s="219"/>
      <c r="I14" s="219"/>
      <c r="J14" s="219"/>
      <c r="K14" s="219"/>
      <c r="L14" s="219"/>
      <c r="M14" s="219"/>
    </row>
    <row r="15" spans="1:26">
      <c r="L15" s="219"/>
      <c r="M15" s="219"/>
    </row>
    <row r="23" spans="3:13">
      <c r="C23" s="229"/>
      <c r="D23" s="229"/>
      <c r="E23" s="229"/>
      <c r="F23" s="229"/>
      <c r="G23" s="229"/>
      <c r="H23" s="229"/>
      <c r="I23" s="229"/>
      <c r="J23" s="229"/>
      <c r="K23" s="229"/>
      <c r="L23" s="229"/>
      <c r="M23" s="229"/>
    </row>
  </sheetData>
  <mergeCells count="11">
    <mergeCell ref="A11:K11"/>
    <mergeCell ref="A13:F13"/>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scale="42"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activeCell="F14" sqref="F14"/>
    </sheetView>
  </sheetViews>
  <sheetFormatPr defaultColWidth="9.140625" defaultRowHeight="15"/>
  <cols>
    <col min="1" max="11" width="14.5703125" style="202" bestFit="1" customWidth="1"/>
    <col min="12" max="12" width="5.42578125" style="202" bestFit="1" customWidth="1"/>
    <col min="13" max="16384" width="9.140625" style="202"/>
  </cols>
  <sheetData>
    <row r="1" spans="1:21" ht="19.5" customHeight="1">
      <c r="A1" s="1270" t="s">
        <v>239</v>
      </c>
      <c r="B1" s="1270"/>
      <c r="C1" s="1270"/>
      <c r="D1" s="1270"/>
      <c r="E1" s="1270"/>
      <c r="F1" s="1270"/>
      <c r="G1" s="1270"/>
      <c r="H1" s="1270"/>
      <c r="I1" s="1270"/>
      <c r="J1" s="1270"/>
      <c r="K1" s="1270"/>
    </row>
    <row r="2" spans="1:21" s="203" customFormat="1" ht="18" customHeight="1">
      <c r="A2" s="230" t="s">
        <v>227</v>
      </c>
      <c r="B2" s="1278" t="s">
        <v>240</v>
      </c>
      <c r="C2" s="1279"/>
      <c r="D2" s="1278" t="s">
        <v>241</v>
      </c>
      <c r="E2" s="1279"/>
      <c r="F2" s="1278" t="s">
        <v>242</v>
      </c>
      <c r="G2" s="1279"/>
      <c r="H2" s="1258" t="s">
        <v>243</v>
      </c>
      <c r="I2" s="1259"/>
      <c r="J2" s="1278" t="s">
        <v>244</v>
      </c>
      <c r="K2" s="1279"/>
    </row>
    <row r="3" spans="1:21" s="203" customFormat="1" ht="27" customHeight="1">
      <c r="A3" s="205" t="s">
        <v>234</v>
      </c>
      <c r="B3" s="204" t="s">
        <v>163</v>
      </c>
      <c r="C3" s="204" t="s">
        <v>164</v>
      </c>
      <c r="D3" s="204" t="s">
        <v>163</v>
      </c>
      <c r="E3" s="204" t="s">
        <v>164</v>
      </c>
      <c r="F3" s="204" t="s">
        <v>163</v>
      </c>
      <c r="G3" s="204" t="s">
        <v>164</v>
      </c>
      <c r="H3" s="204" t="s">
        <v>163</v>
      </c>
      <c r="I3" s="204" t="s">
        <v>164</v>
      </c>
      <c r="J3" s="204" t="s">
        <v>163</v>
      </c>
      <c r="K3" s="204" t="s">
        <v>164</v>
      </c>
    </row>
    <row r="4" spans="1:21" s="209" customFormat="1" ht="18" customHeight="1">
      <c r="A4" s="205" t="s">
        <v>76</v>
      </c>
      <c r="B4" s="207">
        <v>460</v>
      </c>
      <c r="C4" s="222">
        <v>269687.23</v>
      </c>
      <c r="D4" s="231">
        <v>251</v>
      </c>
      <c r="E4" s="223">
        <v>107880.65</v>
      </c>
      <c r="F4" s="207">
        <v>7153</v>
      </c>
      <c r="G4" s="232">
        <v>18110492.603</v>
      </c>
      <c r="H4" s="207">
        <v>135</v>
      </c>
      <c r="I4" s="223">
        <v>34838.31</v>
      </c>
      <c r="J4" s="207">
        <v>1041</v>
      </c>
      <c r="K4" s="222">
        <v>454662.93260000006</v>
      </c>
    </row>
    <row r="5" spans="1:21" s="209" customFormat="1" ht="18" customHeight="1">
      <c r="A5" s="224" t="s">
        <v>77</v>
      </c>
      <c r="B5" s="225">
        <f>SUM(B6:B9)</f>
        <v>266</v>
      </c>
      <c r="C5" s="225">
        <f t="shared" ref="C5:J5" si="0">SUM(C6:C9)</f>
        <v>120177.50999999998</v>
      </c>
      <c r="D5" s="225">
        <f t="shared" si="0"/>
        <v>70</v>
      </c>
      <c r="E5" s="225">
        <f t="shared" si="0"/>
        <v>24472.11</v>
      </c>
      <c r="F5" s="225">
        <f t="shared" si="0"/>
        <v>2671</v>
      </c>
      <c r="G5" s="225">
        <f t="shared" si="0"/>
        <v>8792511.5950000007</v>
      </c>
      <c r="H5" s="225">
        <f t="shared" si="0"/>
        <v>58</v>
      </c>
      <c r="I5" s="225">
        <f t="shared" si="0"/>
        <v>18517.46</v>
      </c>
      <c r="J5" s="225">
        <f t="shared" si="0"/>
        <v>465</v>
      </c>
      <c r="K5" s="225">
        <v>846860.17500000005</v>
      </c>
      <c r="L5" s="211"/>
      <c r="M5" s="211"/>
      <c r="N5" s="211"/>
      <c r="O5" s="211"/>
      <c r="P5" s="211"/>
      <c r="Q5" s="211"/>
      <c r="R5" s="211"/>
      <c r="S5" s="211"/>
      <c r="T5" s="211"/>
      <c r="U5" s="211"/>
    </row>
    <row r="6" spans="1:21" s="203" customFormat="1" ht="18" customHeight="1">
      <c r="A6" s="212" t="s">
        <v>131</v>
      </c>
      <c r="B6" s="233">
        <v>17</v>
      </c>
      <c r="C6" s="233">
        <v>6525.88</v>
      </c>
      <c r="D6" s="234">
        <v>16</v>
      </c>
      <c r="E6" s="233">
        <v>4839.68</v>
      </c>
      <c r="F6" s="233">
        <v>563</v>
      </c>
      <c r="G6" s="235">
        <v>1938191.2200000002</v>
      </c>
      <c r="H6" s="233">
        <v>36</v>
      </c>
      <c r="I6" s="233">
        <v>13100</v>
      </c>
      <c r="J6" s="233">
        <v>77</v>
      </c>
      <c r="K6" s="215">
        <v>48942.77</v>
      </c>
    </row>
    <row r="7" spans="1:21" s="203" customFormat="1" ht="18" customHeight="1">
      <c r="A7" s="212" t="s">
        <v>132</v>
      </c>
      <c r="B7" s="233">
        <v>101</v>
      </c>
      <c r="C7" s="233">
        <v>67452.919999999984</v>
      </c>
      <c r="D7" s="234">
        <v>21</v>
      </c>
      <c r="E7" s="233">
        <v>8500.23</v>
      </c>
      <c r="F7" s="233">
        <v>584</v>
      </c>
      <c r="G7" s="235">
        <v>2215716.111</v>
      </c>
      <c r="H7" s="233">
        <v>12</v>
      </c>
      <c r="I7" s="233">
        <v>2298</v>
      </c>
      <c r="J7" s="233">
        <v>96</v>
      </c>
      <c r="K7" s="215">
        <v>41223.199999999997</v>
      </c>
    </row>
    <row r="8" spans="1:21" s="203" customFormat="1" ht="18" customHeight="1">
      <c r="A8" s="212" t="s">
        <v>235</v>
      </c>
      <c r="B8" s="236">
        <v>113</v>
      </c>
      <c r="C8" s="236">
        <v>30889.09</v>
      </c>
      <c r="D8" s="237">
        <v>12</v>
      </c>
      <c r="E8" s="236">
        <v>3333</v>
      </c>
      <c r="F8" s="236">
        <v>878</v>
      </c>
      <c r="G8" s="238">
        <v>2381727.5290000001</v>
      </c>
      <c r="H8" s="236">
        <v>3</v>
      </c>
      <c r="I8" s="236">
        <v>850</v>
      </c>
      <c r="J8" s="236">
        <v>150</v>
      </c>
      <c r="K8" s="215">
        <v>65287.715000000004</v>
      </c>
    </row>
    <row r="9" spans="1:21" s="203" customFormat="1" ht="18" customHeight="1">
      <c r="A9" s="212" t="s">
        <v>236</v>
      </c>
      <c r="B9" s="236">
        <v>35</v>
      </c>
      <c r="C9" s="236">
        <v>15309.619999999999</v>
      </c>
      <c r="D9" s="237">
        <v>21</v>
      </c>
      <c r="E9" s="236">
        <v>7799.2</v>
      </c>
      <c r="F9" s="236">
        <v>646</v>
      </c>
      <c r="G9" s="238">
        <v>2256876.7349999999</v>
      </c>
      <c r="H9" s="236">
        <v>7</v>
      </c>
      <c r="I9" s="236">
        <v>2269.46</v>
      </c>
      <c r="J9" s="236">
        <v>142</v>
      </c>
      <c r="K9" s="215" t="s">
        <v>1233</v>
      </c>
    </row>
    <row r="10" spans="1:21" s="203" customFormat="1" ht="18" customHeight="1">
      <c r="A10" s="1254" t="s">
        <v>245</v>
      </c>
      <c r="B10" s="1254"/>
      <c r="C10" s="1254"/>
      <c r="D10" s="1254"/>
      <c r="E10" s="1254"/>
      <c r="F10" s="1254"/>
      <c r="G10" s="1254"/>
      <c r="H10" s="1254"/>
      <c r="I10" s="1254"/>
      <c r="J10" s="1254"/>
      <c r="K10" s="1254"/>
    </row>
    <row r="11" spans="1:21" s="203" customFormat="1" ht="18" customHeight="1">
      <c r="A11" s="228" t="s">
        <v>237</v>
      </c>
      <c r="B11" s="228"/>
      <c r="C11" s="228"/>
      <c r="D11" s="228"/>
      <c r="E11" s="228"/>
      <c r="F11" s="228"/>
      <c r="G11" s="228"/>
      <c r="H11" s="228"/>
      <c r="I11" s="228"/>
      <c r="J11" s="228"/>
      <c r="K11" s="228"/>
    </row>
    <row r="12" spans="1:21" s="203" customFormat="1" ht="18" customHeight="1">
      <c r="A12" s="333" t="s">
        <v>1234</v>
      </c>
      <c r="B12" s="423"/>
      <c r="C12" s="423"/>
      <c r="D12" s="423"/>
      <c r="E12" s="423"/>
      <c r="F12" s="423"/>
      <c r="G12" s="423"/>
      <c r="H12" s="423"/>
      <c r="I12" s="423"/>
      <c r="J12" s="423"/>
      <c r="K12" s="423"/>
    </row>
    <row r="13" spans="1:21" s="203" customFormat="1" ht="19.5" customHeight="1">
      <c r="A13" s="1254" t="s">
        <v>238</v>
      </c>
      <c r="B13" s="1254"/>
      <c r="C13" s="1254"/>
      <c r="D13" s="1254"/>
      <c r="E13" s="1254"/>
      <c r="F13" s="1254"/>
      <c r="G13" s="1254"/>
      <c r="H13" s="1254"/>
      <c r="I13" s="1254"/>
      <c r="J13" s="1254"/>
      <c r="K13" s="1254"/>
    </row>
    <row r="14" spans="1:21">
      <c r="B14" s="219"/>
      <c r="C14" s="219"/>
      <c r="D14" s="219"/>
      <c r="E14" s="219"/>
      <c r="F14" s="219"/>
      <c r="G14" s="219"/>
      <c r="H14" s="219"/>
      <c r="I14" s="219"/>
      <c r="J14" s="219"/>
      <c r="K14" s="219"/>
    </row>
  </sheetData>
  <mergeCells count="8">
    <mergeCell ref="A10:K10"/>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48"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heetViews>
  <sheetFormatPr defaultColWidth="9.140625" defaultRowHeight="15"/>
  <cols>
    <col min="1" max="1" width="17.5703125" style="202" customWidth="1"/>
    <col min="2" max="4" width="14.5703125" style="202" bestFit="1" customWidth="1"/>
    <col min="5" max="5" width="13.5703125" style="202" customWidth="1"/>
    <col min="6" max="6" width="6.85546875" style="202" customWidth="1"/>
    <col min="7" max="16384" width="9.140625" style="202"/>
  </cols>
  <sheetData>
    <row r="1" spans="1:5" ht="16.5" customHeight="1">
      <c r="A1" s="917" t="s">
        <v>292</v>
      </c>
      <c r="B1" s="912"/>
      <c r="C1" s="912"/>
      <c r="D1" s="912"/>
      <c r="E1" s="912"/>
    </row>
    <row r="2" spans="1:5" s="203" customFormat="1" ht="18" customHeight="1">
      <c r="A2" s="608" t="s">
        <v>293</v>
      </c>
      <c r="B2" s="604" t="s">
        <v>76</v>
      </c>
      <c r="C2" s="604" t="s">
        <v>77</v>
      </c>
      <c r="D2" s="604" t="s">
        <v>1306</v>
      </c>
    </row>
    <row r="3" spans="1:5" s="203" customFormat="1" ht="18" customHeight="1">
      <c r="A3" s="608" t="s">
        <v>78</v>
      </c>
      <c r="B3" s="605">
        <v>1028864.8099999998</v>
      </c>
      <c r="C3" s="606">
        <v>714607.02</v>
      </c>
      <c r="D3" s="606">
        <v>100034.48999999999</v>
      </c>
      <c r="E3" s="291"/>
    </row>
    <row r="4" spans="1:5" s="203" customFormat="1" ht="18" customHeight="1">
      <c r="A4" s="608" t="s">
        <v>80</v>
      </c>
      <c r="B4" s="605">
        <v>44.482059975000006</v>
      </c>
      <c r="C4" s="292">
        <v>3.5529302400000002</v>
      </c>
      <c r="D4" s="292">
        <v>0.24195900000000001</v>
      </c>
    </row>
    <row r="5" spans="1:5" s="203" customFormat="1" ht="18" customHeight="1">
      <c r="A5" s="608" t="s">
        <v>79</v>
      </c>
      <c r="B5" s="605">
        <v>13305073.380000001</v>
      </c>
      <c r="C5" s="605">
        <v>9735048.0999999996</v>
      </c>
      <c r="D5" s="605">
        <v>1343518.95</v>
      </c>
    </row>
    <row r="6" spans="1:5" s="203" customFormat="1">
      <c r="A6" s="916"/>
      <c r="B6" s="286"/>
      <c r="C6" s="286"/>
      <c r="D6" s="286"/>
    </row>
    <row r="7" spans="1:5" s="203" customFormat="1">
      <c r="A7" s="1254" t="s">
        <v>1318</v>
      </c>
      <c r="B7" s="1254"/>
      <c r="C7" s="1254"/>
      <c r="D7" s="1254"/>
    </row>
    <row r="8" spans="1:5" s="203" customFormat="1">
      <c r="A8" s="294" t="s">
        <v>294</v>
      </c>
      <c r="B8" s="911"/>
      <c r="C8" s="911"/>
      <c r="D8" s="911"/>
    </row>
    <row r="9" spans="1:5" s="203" customFormat="1">
      <c r="A9" s="911" t="s">
        <v>221</v>
      </c>
      <c r="B9" s="911"/>
      <c r="C9" s="911"/>
      <c r="D9" s="911"/>
    </row>
    <row r="10" spans="1:5" ht="28.35" customHeight="1"/>
  </sheetData>
  <mergeCells count="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Normal="100" workbookViewId="0">
      <selection activeCell="B5" sqref="B5"/>
    </sheetView>
  </sheetViews>
  <sheetFormatPr defaultColWidth="9.140625" defaultRowHeight="15"/>
  <cols>
    <col min="1" max="12" width="14.5703125" style="202" bestFit="1" customWidth="1"/>
    <col min="13" max="13" width="14" style="202" bestFit="1" customWidth="1"/>
    <col min="14" max="16" width="14.5703125" style="202" bestFit="1" customWidth="1"/>
    <col min="17" max="17" width="13" style="202" customWidth="1"/>
    <col min="18" max="16384" width="9.140625" style="202"/>
  </cols>
  <sheetData>
    <row r="1" spans="1:16" ht="18.75" customHeight="1">
      <c r="A1" s="1270" t="s">
        <v>295</v>
      </c>
      <c r="B1" s="1270"/>
      <c r="C1" s="1270"/>
      <c r="D1" s="1270"/>
      <c r="E1" s="1270"/>
      <c r="F1" s="1270"/>
      <c r="G1" s="1270"/>
      <c r="H1" s="1270"/>
      <c r="I1" s="1270"/>
      <c r="J1" s="1270"/>
      <c r="K1" s="1270"/>
      <c r="L1" s="1270"/>
      <c r="M1" s="1270"/>
      <c r="N1" s="1270"/>
      <c r="O1" s="1270"/>
      <c r="P1" s="1270"/>
    </row>
    <row r="2" spans="1:16" s="203" customFormat="1" ht="18" customHeight="1">
      <c r="A2" s="1280" t="s">
        <v>122</v>
      </c>
      <c r="B2" s="1280" t="s">
        <v>296</v>
      </c>
      <c r="C2" s="1285" t="s">
        <v>297</v>
      </c>
      <c r="D2" s="1280" t="s">
        <v>298</v>
      </c>
      <c r="E2" s="1280" t="s">
        <v>299</v>
      </c>
      <c r="F2" s="1280" t="s">
        <v>300</v>
      </c>
      <c r="G2" s="1280" t="s">
        <v>301</v>
      </c>
      <c r="H2" s="1280" t="s">
        <v>302</v>
      </c>
      <c r="I2" s="1280" t="s">
        <v>303</v>
      </c>
      <c r="J2" s="1280" t="s">
        <v>304</v>
      </c>
      <c r="K2" s="1280" t="s">
        <v>305</v>
      </c>
      <c r="L2" s="1280" t="s">
        <v>306</v>
      </c>
      <c r="M2" s="1280" t="s">
        <v>307</v>
      </c>
      <c r="N2" s="1282" t="s">
        <v>308</v>
      </c>
      <c r="O2" s="1283"/>
      <c r="P2" s="1284"/>
    </row>
    <row r="3" spans="1:16" s="203" customFormat="1" ht="21.75" customHeight="1">
      <c r="A3" s="1281"/>
      <c r="B3" s="1281"/>
      <c r="C3" s="1286"/>
      <c r="D3" s="1281"/>
      <c r="E3" s="1281"/>
      <c r="F3" s="1281"/>
      <c r="G3" s="1281"/>
      <c r="H3" s="1281"/>
      <c r="I3" s="1281"/>
      <c r="J3" s="1281"/>
      <c r="K3" s="1281"/>
      <c r="L3" s="1281"/>
      <c r="M3" s="1281"/>
      <c r="N3" s="607" t="s">
        <v>309</v>
      </c>
      <c r="O3" s="607" t="s">
        <v>310</v>
      </c>
      <c r="P3" s="607" t="s">
        <v>311</v>
      </c>
    </row>
    <row r="4" spans="1:16" s="209" customFormat="1" ht="18" customHeight="1">
      <c r="A4" s="608" t="s">
        <v>76</v>
      </c>
      <c r="B4" s="609">
        <v>5433</v>
      </c>
      <c r="C4" s="609">
        <v>28</v>
      </c>
      <c r="D4" s="609">
        <v>4159</v>
      </c>
      <c r="E4" s="610">
        <v>249</v>
      </c>
      <c r="F4" s="609">
        <v>6722.5</v>
      </c>
      <c r="G4" s="611">
        <v>1355202.28</v>
      </c>
      <c r="H4" s="611">
        <v>1028864.81</v>
      </c>
      <c r="I4" s="609">
        <v>4131.9871887549998</v>
      </c>
      <c r="J4" s="609">
        <v>15304.794496095001</v>
      </c>
      <c r="K4" s="611">
        <v>1355202.28</v>
      </c>
      <c r="L4" s="611">
        <v>1028864.71</v>
      </c>
      <c r="M4" s="612">
        <v>25819896</v>
      </c>
      <c r="N4" s="609">
        <v>63583.07</v>
      </c>
      <c r="O4" s="609">
        <v>50921.22</v>
      </c>
      <c r="P4" s="609">
        <v>58991.519999999997</v>
      </c>
    </row>
    <row r="5" spans="1:16" s="209" customFormat="1" ht="18" customHeight="1">
      <c r="A5" s="613" t="s">
        <v>77</v>
      </c>
      <c r="B5" s="614">
        <v>5270</v>
      </c>
      <c r="C5" s="614">
        <v>26</v>
      </c>
      <c r="D5" s="615">
        <v>4186</v>
      </c>
      <c r="E5" s="614">
        <v>143</v>
      </c>
      <c r="F5" s="614">
        <v>3934.8</v>
      </c>
      <c r="G5" s="614">
        <v>987335.66999999993</v>
      </c>
      <c r="H5" s="614">
        <v>714607.02</v>
      </c>
      <c r="I5" s="615">
        <v>4997.2518881118885</v>
      </c>
      <c r="J5" s="614">
        <v>18161.203110704482</v>
      </c>
      <c r="K5" s="614">
        <v>987335.66999999993</v>
      </c>
      <c r="L5" s="614">
        <v>714606.96</v>
      </c>
      <c r="M5" s="616">
        <v>31145025.489999998</v>
      </c>
      <c r="N5" s="614">
        <v>67619.17</v>
      </c>
      <c r="O5" s="614">
        <v>58793.08</v>
      </c>
      <c r="P5" s="614">
        <v>63874.93</v>
      </c>
    </row>
    <row r="6" spans="1:16" s="203" customFormat="1" ht="18" customHeight="1">
      <c r="A6" s="617" t="s">
        <v>131</v>
      </c>
      <c r="B6" s="618">
        <v>5446</v>
      </c>
      <c r="C6" s="618">
        <v>28</v>
      </c>
      <c r="D6" s="618">
        <v>3943</v>
      </c>
      <c r="E6" s="619">
        <v>17</v>
      </c>
      <c r="F6" s="618">
        <v>347.17000000000007</v>
      </c>
      <c r="G6" s="618">
        <v>78992.62</v>
      </c>
      <c r="H6" s="618">
        <v>51595.100000000013</v>
      </c>
      <c r="I6" s="618">
        <v>3035.0058823529421</v>
      </c>
      <c r="J6" s="618">
        <v>14861.623988247831</v>
      </c>
      <c r="K6" s="618">
        <v>78992.62</v>
      </c>
      <c r="L6" s="618">
        <v>51595.100000000013</v>
      </c>
      <c r="M6" s="620">
        <v>27182858.920000002</v>
      </c>
      <c r="N6" s="618">
        <v>61209.46</v>
      </c>
      <c r="O6" s="618">
        <v>58793.08</v>
      </c>
      <c r="P6" s="618">
        <v>61112.44</v>
      </c>
    </row>
    <row r="7" spans="1:16" s="203" customFormat="1" ht="18" customHeight="1">
      <c r="A7" s="617" t="s">
        <v>132</v>
      </c>
      <c r="B7" s="618">
        <v>5454</v>
      </c>
      <c r="C7" s="618">
        <v>28</v>
      </c>
      <c r="D7" s="618">
        <v>3990</v>
      </c>
      <c r="E7" s="619">
        <v>22</v>
      </c>
      <c r="F7" s="618">
        <v>500</v>
      </c>
      <c r="G7" s="618">
        <v>108931.24999999999</v>
      </c>
      <c r="H7" s="618">
        <v>81587.05</v>
      </c>
      <c r="I7" s="618">
        <v>3708.5022727272731</v>
      </c>
      <c r="J7" s="618">
        <v>16317.410000000002</v>
      </c>
      <c r="K7" s="618">
        <v>108931.24999999999</v>
      </c>
      <c r="L7" s="618">
        <v>81587.05</v>
      </c>
      <c r="M7" s="620">
        <v>28376277.780000001</v>
      </c>
      <c r="N7" s="618">
        <v>63036.12</v>
      </c>
      <c r="O7" s="618">
        <v>61002.17</v>
      </c>
      <c r="P7" s="618">
        <v>62622.239999999998</v>
      </c>
    </row>
    <row r="8" spans="1:16" s="203" customFormat="1" ht="18" customHeight="1">
      <c r="A8" s="617" t="s">
        <v>235</v>
      </c>
      <c r="B8" s="618">
        <v>5409</v>
      </c>
      <c r="C8" s="618">
        <v>28</v>
      </c>
      <c r="D8" s="618">
        <v>4008</v>
      </c>
      <c r="E8" s="619">
        <v>21</v>
      </c>
      <c r="F8" s="618">
        <v>541.49</v>
      </c>
      <c r="G8" s="618">
        <v>132376.87000000002</v>
      </c>
      <c r="H8" s="618">
        <v>108290.07</v>
      </c>
      <c r="I8" s="618">
        <v>5156.67</v>
      </c>
      <c r="J8" s="618">
        <v>19998.535522354981</v>
      </c>
      <c r="K8" s="618">
        <v>132376.87000000002</v>
      </c>
      <c r="L8" s="618">
        <v>108290.07</v>
      </c>
      <c r="M8" s="620">
        <v>29648153.59</v>
      </c>
      <c r="N8" s="618">
        <v>64768.58</v>
      </c>
      <c r="O8" s="618">
        <v>62359.14</v>
      </c>
      <c r="P8" s="618">
        <v>64718.559999999998</v>
      </c>
    </row>
    <row r="9" spans="1:16" s="203" customFormat="1" ht="18" customHeight="1">
      <c r="A9" s="617" t="s">
        <v>236</v>
      </c>
      <c r="B9" s="618">
        <v>5218</v>
      </c>
      <c r="C9" s="618">
        <v>26</v>
      </c>
      <c r="D9" s="618">
        <v>4014</v>
      </c>
      <c r="E9" s="619">
        <v>21</v>
      </c>
      <c r="F9" s="618">
        <v>588.29999999999995</v>
      </c>
      <c r="G9" s="618">
        <v>126094.45</v>
      </c>
      <c r="H9" s="618">
        <v>97643.609999999986</v>
      </c>
      <c r="I9" s="618">
        <v>4649.6957142857136</v>
      </c>
      <c r="J9" s="618">
        <v>16597.587965323812</v>
      </c>
      <c r="K9" s="618">
        <v>126094.45</v>
      </c>
      <c r="L9" s="618">
        <v>97643.579999999987</v>
      </c>
      <c r="M9" s="620">
        <v>30666348.989999998</v>
      </c>
      <c r="N9" s="618">
        <v>67619.17</v>
      </c>
      <c r="O9" s="618">
        <v>64836.160000000003</v>
      </c>
      <c r="P9" s="618">
        <v>66527.67</v>
      </c>
    </row>
    <row r="10" spans="1:16" s="203" customFormat="1" ht="18" customHeight="1">
      <c r="A10" s="617" t="s">
        <v>1235</v>
      </c>
      <c r="B10" s="618">
        <v>5239</v>
      </c>
      <c r="C10" s="618">
        <v>26</v>
      </c>
      <c r="D10" s="618">
        <v>4036</v>
      </c>
      <c r="E10" s="619">
        <v>22</v>
      </c>
      <c r="F10" s="618">
        <v>695.38</v>
      </c>
      <c r="G10" s="618">
        <v>197932.29</v>
      </c>
      <c r="H10" s="618">
        <v>151317.94</v>
      </c>
      <c r="I10" s="618">
        <v>6878.0881818181815</v>
      </c>
      <c r="J10" s="618">
        <v>21760.467657971181</v>
      </c>
      <c r="K10" s="618">
        <v>197932.29</v>
      </c>
      <c r="L10" s="618">
        <v>151317.94</v>
      </c>
      <c r="M10" s="620">
        <v>30959138.699999999</v>
      </c>
      <c r="N10" s="618">
        <v>66658.12</v>
      </c>
      <c r="O10" s="618">
        <v>64723.63</v>
      </c>
      <c r="P10" s="618">
        <v>64831.41</v>
      </c>
    </row>
    <row r="11" spans="1:16" s="203" customFormat="1" ht="19.5" customHeight="1">
      <c r="A11" s="617" t="s">
        <v>1253</v>
      </c>
      <c r="B11" s="618">
        <v>5256</v>
      </c>
      <c r="C11" s="618">
        <v>24</v>
      </c>
      <c r="D11" s="618">
        <v>4059</v>
      </c>
      <c r="E11" s="619">
        <v>20</v>
      </c>
      <c r="F11" s="618">
        <v>663.69</v>
      </c>
      <c r="G11" s="618">
        <v>206062.45</v>
      </c>
      <c r="H11" s="618">
        <v>124138.76000000001</v>
      </c>
      <c r="I11" s="618">
        <v>6206.9380000000001</v>
      </c>
      <c r="J11" s="618">
        <v>18704.328828217993</v>
      </c>
      <c r="K11" s="618">
        <v>206062.45</v>
      </c>
      <c r="L11" s="618">
        <v>124138.75</v>
      </c>
      <c r="M11" s="620">
        <v>31906871.940000001</v>
      </c>
      <c r="N11" s="618">
        <v>66151.649999999994</v>
      </c>
      <c r="O11" s="618">
        <v>65570.38</v>
      </c>
      <c r="P11" s="618">
        <v>65828.41</v>
      </c>
    </row>
    <row r="12" spans="1:16" s="203" customFormat="1" ht="19.5" customHeight="1">
      <c r="A12" s="617" t="s">
        <v>1306</v>
      </c>
      <c r="B12" s="618">
        <v>5270</v>
      </c>
      <c r="C12" s="618">
        <v>26</v>
      </c>
      <c r="D12" s="618">
        <v>4077</v>
      </c>
      <c r="E12" s="619">
        <v>20</v>
      </c>
      <c r="F12" s="618">
        <v>598.76999999999987</v>
      </c>
      <c r="G12" s="618">
        <v>136945.73999999996</v>
      </c>
      <c r="H12" s="618">
        <v>100034.48999999999</v>
      </c>
      <c r="I12" s="618">
        <v>5001.7244999999994</v>
      </c>
      <c r="J12" s="618">
        <v>16706.663660504037</v>
      </c>
      <c r="K12" s="618">
        <v>136945.73999999996</v>
      </c>
      <c r="L12" s="618">
        <v>100034.46999999999</v>
      </c>
      <c r="M12" s="620">
        <v>31145025.489999998</v>
      </c>
      <c r="N12" s="618">
        <v>66592.160000000003</v>
      </c>
      <c r="O12" s="618">
        <v>63092.98</v>
      </c>
      <c r="P12" s="618">
        <v>63874.93</v>
      </c>
    </row>
    <row r="13" spans="1:16" s="203" customFormat="1" ht="19.5" customHeight="1">
      <c r="A13" s="285"/>
      <c r="B13" s="286"/>
      <c r="C13" s="286"/>
      <c r="D13" s="286"/>
      <c r="E13" s="286"/>
      <c r="F13" s="286"/>
      <c r="G13" s="286"/>
      <c r="H13" s="286"/>
      <c r="I13" s="286"/>
      <c r="J13" s="286"/>
      <c r="K13" s="286"/>
      <c r="L13" s="286"/>
      <c r="M13" s="286"/>
      <c r="N13" s="286"/>
      <c r="O13" s="286"/>
      <c r="P13" s="286"/>
    </row>
    <row r="14" spans="1:16" s="203" customFormat="1" ht="18" customHeight="1">
      <c r="A14" s="1254" t="s">
        <v>1318</v>
      </c>
      <c r="B14" s="1254"/>
      <c r="C14" s="1254"/>
      <c r="D14" s="1254"/>
      <c r="E14" s="1254"/>
      <c r="F14" s="1254"/>
      <c r="G14" s="1254"/>
      <c r="H14" s="1254"/>
      <c r="O14" s="217"/>
    </row>
    <row r="15" spans="1:16" s="203" customFormat="1">
      <c r="A15" s="296" t="s">
        <v>312</v>
      </c>
      <c r="B15" s="911"/>
      <c r="C15" s="911"/>
      <c r="D15" s="911"/>
      <c r="E15" s="911"/>
      <c r="F15" s="911"/>
      <c r="G15" s="911"/>
      <c r="H15" s="911"/>
      <c r="O15" s="217"/>
    </row>
    <row r="16" spans="1:16" s="203" customFormat="1">
      <c r="A16" s="294" t="s">
        <v>313</v>
      </c>
      <c r="B16" s="911"/>
      <c r="C16" s="911"/>
      <c r="D16" s="911"/>
      <c r="E16" s="911"/>
      <c r="F16" s="911"/>
      <c r="G16" s="911"/>
      <c r="H16" s="911"/>
    </row>
    <row r="17" spans="1:16">
      <c r="A17" s="1254" t="s">
        <v>314</v>
      </c>
      <c r="B17" s="1254"/>
      <c r="C17" s="1254"/>
      <c r="D17" s="1254"/>
      <c r="E17" s="1254"/>
      <c r="F17" s="1254"/>
      <c r="G17" s="1254"/>
      <c r="H17" s="1254"/>
      <c r="I17" s="203"/>
      <c r="J17" s="203"/>
      <c r="K17" s="203"/>
      <c r="L17" s="203"/>
      <c r="M17" s="203"/>
      <c r="N17" s="203"/>
      <c r="O17" s="203"/>
      <c r="P17" s="203"/>
    </row>
  </sheetData>
  <mergeCells count="17">
    <mergeCell ref="L2:L3"/>
    <mergeCell ref="M2:M3"/>
    <mergeCell ref="N2:P2"/>
    <mergeCell ref="A14:H14"/>
    <mergeCell ref="A17:H17"/>
    <mergeCell ref="A1:P1"/>
    <mergeCell ref="A2:A3"/>
    <mergeCell ref="B2:B3"/>
    <mergeCell ref="C2:C3"/>
    <mergeCell ref="D2:D3"/>
    <mergeCell ref="E2:E3"/>
    <mergeCell ref="F2:F3"/>
    <mergeCell ref="G2:G3"/>
    <mergeCell ref="H2:H3"/>
    <mergeCell ref="I2:I3"/>
    <mergeCell ref="J2:J3"/>
    <mergeCell ref="K2:K3"/>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sqref="A1:P1"/>
    </sheetView>
  </sheetViews>
  <sheetFormatPr defaultColWidth="9.140625" defaultRowHeight="15"/>
  <cols>
    <col min="1" max="16" width="14.5703125" style="202" bestFit="1" customWidth="1"/>
    <col min="17" max="17" width="4.5703125" style="202" bestFit="1" customWidth="1"/>
    <col min="18" max="16384" width="9.140625" style="202"/>
  </cols>
  <sheetData>
    <row r="1" spans="1:16" ht="14.25" customHeight="1">
      <c r="A1" s="1270" t="s">
        <v>315</v>
      </c>
      <c r="B1" s="1270"/>
      <c r="C1" s="1270"/>
      <c r="D1" s="1270"/>
      <c r="E1" s="1270"/>
      <c r="F1" s="1270"/>
      <c r="G1" s="1270"/>
      <c r="H1" s="1270"/>
      <c r="I1" s="1270"/>
      <c r="J1" s="1270"/>
      <c r="K1" s="1270"/>
      <c r="L1" s="1270"/>
      <c r="M1" s="1270"/>
      <c r="N1" s="1270"/>
      <c r="O1" s="1270"/>
      <c r="P1" s="1270"/>
    </row>
    <row r="2" spans="1:16" s="203" customFormat="1" ht="18.75" customHeight="1">
      <c r="A2" s="1280" t="s">
        <v>122</v>
      </c>
      <c r="B2" s="1280" t="s">
        <v>296</v>
      </c>
      <c r="C2" s="1285" t="s">
        <v>297</v>
      </c>
      <c r="D2" s="1280" t="s">
        <v>316</v>
      </c>
      <c r="E2" s="1280" t="s">
        <v>299</v>
      </c>
      <c r="F2" s="1280" t="s">
        <v>300</v>
      </c>
      <c r="G2" s="1280" t="s">
        <v>301</v>
      </c>
      <c r="H2" s="1280" t="s">
        <v>317</v>
      </c>
      <c r="I2" s="1280" t="s">
        <v>303</v>
      </c>
      <c r="J2" s="1280" t="s">
        <v>304</v>
      </c>
      <c r="K2" s="1280" t="s">
        <v>305</v>
      </c>
      <c r="L2" s="1280" t="s">
        <v>318</v>
      </c>
      <c r="M2" s="1280" t="s">
        <v>307</v>
      </c>
      <c r="N2" s="1282" t="s">
        <v>319</v>
      </c>
      <c r="O2" s="1283"/>
      <c r="P2" s="1284"/>
    </row>
    <row r="3" spans="1:16" s="203" customFormat="1" ht="21" customHeight="1">
      <c r="A3" s="1281"/>
      <c r="B3" s="1281"/>
      <c r="C3" s="1286"/>
      <c r="D3" s="1281"/>
      <c r="E3" s="1281"/>
      <c r="F3" s="1281"/>
      <c r="G3" s="1281"/>
      <c r="H3" s="1281"/>
      <c r="I3" s="1281"/>
      <c r="J3" s="1281"/>
      <c r="K3" s="1281"/>
      <c r="L3" s="1281"/>
      <c r="M3" s="1281"/>
      <c r="N3" s="607" t="s">
        <v>309</v>
      </c>
      <c r="O3" s="607" t="s">
        <v>310</v>
      </c>
      <c r="P3" s="607" t="s">
        <v>311</v>
      </c>
    </row>
    <row r="4" spans="1:16" s="209" customFormat="1" ht="18" customHeight="1">
      <c r="A4" s="608" t="s">
        <v>76</v>
      </c>
      <c r="B4" s="609">
        <v>2191</v>
      </c>
      <c r="C4" s="609">
        <v>28</v>
      </c>
      <c r="D4" s="609">
        <v>2661</v>
      </c>
      <c r="E4" s="610">
        <v>249</v>
      </c>
      <c r="F4" s="609">
        <v>47331.16</v>
      </c>
      <c r="G4" s="611">
        <v>6276847.8899999997</v>
      </c>
      <c r="H4" s="611">
        <v>13305073.380000001</v>
      </c>
      <c r="I4" s="609">
        <v>53434.03</v>
      </c>
      <c r="J4" s="609">
        <v>28110.6</v>
      </c>
      <c r="K4" s="611">
        <v>6276847.8899999997</v>
      </c>
      <c r="L4" s="611">
        <v>13305073.380000001</v>
      </c>
      <c r="M4" s="612">
        <v>25632704.3672942</v>
      </c>
      <c r="N4" s="609">
        <v>18887.599999999999</v>
      </c>
      <c r="O4" s="609">
        <v>15183.4</v>
      </c>
      <c r="P4" s="609">
        <v>17359.75</v>
      </c>
    </row>
    <row r="5" spans="1:16" s="209" customFormat="1" ht="18" customHeight="1">
      <c r="A5" s="613" t="s">
        <v>77</v>
      </c>
      <c r="B5" s="614">
        <v>2328</v>
      </c>
      <c r="C5" s="614">
        <v>15</v>
      </c>
      <c r="D5" s="615">
        <v>2679</v>
      </c>
      <c r="E5" s="614">
        <v>143</v>
      </c>
      <c r="F5" s="614">
        <v>32447.07</v>
      </c>
      <c r="G5" s="614">
        <v>4942838.12</v>
      </c>
      <c r="H5" s="614">
        <v>9735048.0999999996</v>
      </c>
      <c r="I5" s="615">
        <v>68077.259999999995</v>
      </c>
      <c r="J5" s="614">
        <v>30002.86</v>
      </c>
      <c r="K5" s="614">
        <v>4942838.12</v>
      </c>
      <c r="L5" s="614">
        <v>9735048.0999999996</v>
      </c>
      <c r="M5" s="616">
        <v>30876187.828884602</v>
      </c>
      <c r="N5" s="614">
        <v>20222.45</v>
      </c>
      <c r="O5" s="614">
        <v>17312.75</v>
      </c>
      <c r="P5" s="614">
        <v>19079.599999999999</v>
      </c>
    </row>
    <row r="6" spans="1:16" s="203" customFormat="1" ht="18" customHeight="1">
      <c r="A6" s="617" t="s">
        <v>131</v>
      </c>
      <c r="B6" s="618">
        <v>2202</v>
      </c>
      <c r="C6" s="618">
        <v>28</v>
      </c>
      <c r="D6" s="618">
        <v>2314</v>
      </c>
      <c r="E6" s="619">
        <v>17</v>
      </c>
      <c r="F6" s="618">
        <v>2899.83</v>
      </c>
      <c r="G6" s="618">
        <v>379589.84</v>
      </c>
      <c r="H6" s="618">
        <v>879338.62</v>
      </c>
      <c r="I6" s="618">
        <v>51725.8</v>
      </c>
      <c r="J6" s="618">
        <v>30323.8</v>
      </c>
      <c r="K6" s="618">
        <v>379589.84</v>
      </c>
      <c r="L6" s="618">
        <v>879338.62</v>
      </c>
      <c r="M6" s="620">
        <v>27018489.850000001</v>
      </c>
      <c r="N6" s="618">
        <v>18089.150000000001</v>
      </c>
      <c r="O6" s="618">
        <v>17312.75</v>
      </c>
      <c r="P6" s="618">
        <v>18065</v>
      </c>
    </row>
    <row r="7" spans="1:16" s="203" customFormat="1" ht="18" customHeight="1">
      <c r="A7" s="617" t="s">
        <v>132</v>
      </c>
      <c r="B7" s="618">
        <v>2213</v>
      </c>
      <c r="C7" s="618">
        <v>28</v>
      </c>
      <c r="D7" s="618">
        <v>2338</v>
      </c>
      <c r="E7" s="619">
        <v>22</v>
      </c>
      <c r="F7" s="618">
        <v>4195.45</v>
      </c>
      <c r="G7" s="618">
        <v>573219.39</v>
      </c>
      <c r="H7" s="618">
        <v>1321443.78</v>
      </c>
      <c r="I7" s="618">
        <v>60065.63</v>
      </c>
      <c r="J7" s="618">
        <v>31497.07</v>
      </c>
      <c r="K7" s="618">
        <v>573219.39</v>
      </c>
      <c r="L7" s="618">
        <v>1321443.78</v>
      </c>
      <c r="M7" s="620">
        <v>28181394.599368699</v>
      </c>
      <c r="N7" s="618">
        <v>18662.45</v>
      </c>
      <c r="O7" s="618">
        <v>18042.400000000001</v>
      </c>
      <c r="P7" s="618">
        <v>18534.400000000001</v>
      </c>
    </row>
    <row r="8" spans="1:16" s="203" customFormat="1" ht="18" customHeight="1">
      <c r="A8" s="617" t="s">
        <v>235</v>
      </c>
      <c r="B8" s="618">
        <v>2232</v>
      </c>
      <c r="C8" s="618">
        <v>17</v>
      </c>
      <c r="D8" s="618">
        <v>2366</v>
      </c>
      <c r="E8" s="619">
        <v>21</v>
      </c>
      <c r="F8" s="618">
        <v>4316.47</v>
      </c>
      <c r="G8" s="618">
        <v>633948.79</v>
      </c>
      <c r="H8" s="618">
        <v>1309015.5900000001</v>
      </c>
      <c r="I8" s="618">
        <v>62334.080000000002</v>
      </c>
      <c r="J8" s="618">
        <v>30326.07</v>
      </c>
      <c r="K8" s="618">
        <v>633948.79</v>
      </c>
      <c r="L8" s="618">
        <v>1309015.5900000001</v>
      </c>
      <c r="M8" s="620">
        <v>29459940.157892499</v>
      </c>
      <c r="N8" s="618">
        <v>19201.7</v>
      </c>
      <c r="O8" s="618">
        <v>18464.55</v>
      </c>
      <c r="P8" s="618">
        <v>19189.05</v>
      </c>
    </row>
    <row r="9" spans="1:16" s="203" customFormat="1" ht="18" customHeight="1">
      <c r="A9" s="617" t="s">
        <v>236</v>
      </c>
      <c r="B9" s="618">
        <v>2250</v>
      </c>
      <c r="C9" s="618">
        <v>16</v>
      </c>
      <c r="D9" s="618">
        <v>2378</v>
      </c>
      <c r="E9" s="619">
        <v>21</v>
      </c>
      <c r="F9" s="618">
        <v>4941.29</v>
      </c>
      <c r="G9" s="618">
        <v>709116.2</v>
      </c>
      <c r="H9" s="618">
        <v>1526431.61</v>
      </c>
      <c r="I9" s="618">
        <v>72687.22</v>
      </c>
      <c r="J9" s="618">
        <v>30891.360000000001</v>
      </c>
      <c r="K9" s="618">
        <v>709116.2</v>
      </c>
      <c r="L9" s="618">
        <v>1526431.61</v>
      </c>
      <c r="M9" s="620">
        <v>30482952.169576898</v>
      </c>
      <c r="N9" s="618">
        <v>19991.849999999999</v>
      </c>
      <c r="O9" s="618">
        <v>19234.400000000001</v>
      </c>
      <c r="P9" s="618">
        <v>19753.8</v>
      </c>
    </row>
    <row r="10" spans="1:16" s="203" customFormat="1" ht="18" customHeight="1">
      <c r="A10" s="617" t="s">
        <v>1235</v>
      </c>
      <c r="B10" s="618">
        <v>2270</v>
      </c>
      <c r="C10" s="618">
        <v>15</v>
      </c>
      <c r="D10" s="618">
        <v>2398</v>
      </c>
      <c r="E10" s="619">
        <v>22</v>
      </c>
      <c r="F10" s="618">
        <v>5597.01</v>
      </c>
      <c r="G10" s="618">
        <v>878585.44</v>
      </c>
      <c r="H10" s="618">
        <v>1684492.83</v>
      </c>
      <c r="I10" s="618">
        <v>76567.86</v>
      </c>
      <c r="J10" s="618">
        <v>30096.3</v>
      </c>
      <c r="K10" s="618">
        <v>878585.44</v>
      </c>
      <c r="L10" s="618">
        <v>1684492.83</v>
      </c>
      <c r="M10" s="620">
        <v>30724881.8832893</v>
      </c>
      <c r="N10" s="618">
        <v>19795.599999999999</v>
      </c>
      <c r="O10" s="618">
        <v>19223.650000000001</v>
      </c>
      <c r="P10" s="618">
        <v>19253.8</v>
      </c>
    </row>
    <row r="11" spans="1:16" s="203" customFormat="1" ht="15" customHeight="1">
      <c r="A11" s="617" t="s">
        <v>1253</v>
      </c>
      <c r="B11" s="618">
        <v>2299</v>
      </c>
      <c r="C11" s="618">
        <v>15</v>
      </c>
      <c r="D11" s="618">
        <v>2429</v>
      </c>
      <c r="E11" s="619">
        <v>20</v>
      </c>
      <c r="F11" s="618">
        <v>5446.13</v>
      </c>
      <c r="G11" s="618">
        <v>1029196.68</v>
      </c>
      <c r="H11" s="618">
        <v>1670806.7</v>
      </c>
      <c r="I11" s="618">
        <v>83540.34</v>
      </c>
      <c r="J11" s="618">
        <v>30678.79</v>
      </c>
      <c r="K11" s="618">
        <v>1029196.68</v>
      </c>
      <c r="L11" s="618">
        <v>1670806.7</v>
      </c>
      <c r="M11" s="620">
        <v>31680850.6384435</v>
      </c>
      <c r="N11" s="618">
        <v>20222.45</v>
      </c>
      <c r="O11" s="618">
        <v>19255.7</v>
      </c>
      <c r="P11" s="618">
        <v>19638.3</v>
      </c>
    </row>
    <row r="12" spans="1:16" s="203" customFormat="1" ht="15" customHeight="1">
      <c r="A12" s="617" t="s">
        <v>1306</v>
      </c>
      <c r="B12" s="618">
        <v>2328</v>
      </c>
      <c r="C12" s="618">
        <v>15</v>
      </c>
      <c r="D12" s="618">
        <v>2456</v>
      </c>
      <c r="E12" s="619">
        <v>20</v>
      </c>
      <c r="F12" s="618">
        <v>5050.8999999999996</v>
      </c>
      <c r="G12" s="618">
        <v>739181.79</v>
      </c>
      <c r="H12" s="618">
        <v>1343518.95</v>
      </c>
      <c r="I12" s="618">
        <v>67175.95</v>
      </c>
      <c r="J12" s="618">
        <v>26599.599999999999</v>
      </c>
      <c r="K12" s="618">
        <v>739181.79</v>
      </c>
      <c r="L12" s="618">
        <v>1343518.95</v>
      </c>
      <c r="M12" s="620">
        <v>30876187.828884602</v>
      </c>
      <c r="N12" s="618">
        <v>19849.75</v>
      </c>
      <c r="O12" s="618">
        <v>18837.849999999999</v>
      </c>
      <c r="P12" s="618">
        <v>19079.599999999999</v>
      </c>
    </row>
    <row r="13" spans="1:16" s="203" customFormat="1" ht="31.5" customHeight="1">
      <c r="A13" s="285"/>
      <c r="B13" s="286"/>
      <c r="C13" s="295"/>
      <c r="D13" s="263"/>
      <c r="E13" s="295"/>
      <c r="F13" s="286"/>
      <c r="G13" s="288"/>
      <c r="H13" s="288"/>
      <c r="I13" s="286"/>
      <c r="J13" s="263"/>
      <c r="K13" s="288"/>
      <c r="L13" s="288"/>
      <c r="M13" s="293"/>
      <c r="N13" s="286"/>
      <c r="O13" s="286"/>
      <c r="P13" s="286"/>
    </row>
    <row r="14" spans="1:16" s="203" customFormat="1" ht="13.5" customHeight="1">
      <c r="A14" s="1287" t="s">
        <v>320</v>
      </c>
      <c r="B14" s="1287"/>
      <c r="C14" s="1287"/>
      <c r="D14" s="1287"/>
      <c r="E14" s="1287"/>
      <c r="F14" s="1287"/>
      <c r="G14" s="1287"/>
      <c r="H14" s="1287"/>
      <c r="M14" s="297"/>
    </row>
    <row r="15" spans="1:16" s="203" customFormat="1" ht="13.5" customHeight="1">
      <c r="A15" s="294" t="s">
        <v>313</v>
      </c>
      <c r="B15" s="921"/>
      <c r="C15" s="921"/>
      <c r="D15" s="921"/>
      <c r="E15" s="921"/>
      <c r="F15" s="921"/>
      <c r="G15" s="921"/>
      <c r="H15" s="921"/>
    </row>
    <row r="16" spans="1:16" s="203" customFormat="1" ht="15" customHeight="1">
      <c r="A16" s="1288" t="s">
        <v>321</v>
      </c>
      <c r="B16" s="1289"/>
      <c r="C16" s="1289"/>
      <c r="D16" s="1289"/>
      <c r="E16" s="1289"/>
      <c r="F16" s="1289"/>
      <c r="G16" s="1289"/>
      <c r="H16" s="1289"/>
      <c r="I16" s="1289"/>
      <c r="J16" s="1289"/>
    </row>
    <row r="17" spans="1:16" s="203" customFormat="1">
      <c r="A17" s="1287" t="s">
        <v>1261</v>
      </c>
      <c r="B17" s="1287"/>
      <c r="C17" s="1287"/>
      <c r="D17" s="1287"/>
      <c r="E17" s="1287"/>
      <c r="F17" s="1287"/>
      <c r="G17" s="1287"/>
      <c r="H17" s="1287"/>
    </row>
    <row r="18" spans="1:16">
      <c r="A18" s="1287" t="s">
        <v>322</v>
      </c>
      <c r="B18" s="1287"/>
      <c r="C18" s="1287"/>
      <c r="D18" s="1287"/>
      <c r="E18" s="1287"/>
      <c r="F18" s="1287"/>
      <c r="G18" s="1287"/>
      <c r="H18" s="1287"/>
      <c r="I18" s="203"/>
      <c r="J18" s="203"/>
      <c r="K18" s="203"/>
      <c r="L18" s="203"/>
      <c r="M18" s="203"/>
      <c r="N18" s="203"/>
      <c r="O18" s="203"/>
      <c r="P18" s="203"/>
    </row>
    <row r="19" spans="1:16">
      <c r="J19" s="623"/>
    </row>
    <row r="20" spans="1:16">
      <c r="G20" s="298"/>
      <c r="J20" s="623"/>
    </row>
    <row r="21" spans="1:16">
      <c r="H21" s="298"/>
      <c r="J21" s="623"/>
    </row>
    <row r="22" spans="1:16">
      <c r="H22" s="298"/>
      <c r="J22" s="623"/>
    </row>
    <row r="23" spans="1:16">
      <c r="H23" s="298"/>
    </row>
    <row r="24" spans="1:16">
      <c r="H24" s="298"/>
    </row>
  </sheetData>
  <mergeCells count="19">
    <mergeCell ref="N2:P2"/>
    <mergeCell ref="A1:P1"/>
    <mergeCell ref="A2:A3"/>
    <mergeCell ref="B2:B3"/>
    <mergeCell ref="C2:C3"/>
    <mergeCell ref="D2:D3"/>
    <mergeCell ref="E2:E3"/>
    <mergeCell ref="F2:F3"/>
    <mergeCell ref="G2:G3"/>
    <mergeCell ref="H2:H3"/>
    <mergeCell ref="I2:I3"/>
    <mergeCell ref="J2:J3"/>
    <mergeCell ref="K2:K3"/>
    <mergeCell ref="L2:L3"/>
    <mergeCell ref="A14:H14"/>
    <mergeCell ref="A16:J16"/>
    <mergeCell ref="A18:H18"/>
    <mergeCell ref="M2:M3"/>
    <mergeCell ref="A17:H17"/>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activeCell="E10" sqref="E10"/>
    </sheetView>
  </sheetViews>
  <sheetFormatPr defaultRowHeight="15"/>
  <cols>
    <col min="1" max="1" width="48" customWidth="1"/>
    <col min="2" max="2" width="12.28515625" customWidth="1"/>
    <col min="3" max="3" width="9.140625" style="50"/>
    <col min="10" max="10" width="20.42578125" customWidth="1"/>
  </cols>
  <sheetData>
    <row r="1" spans="1:10">
      <c r="A1" s="1559" t="s">
        <v>1</v>
      </c>
      <c r="B1" s="1560"/>
      <c r="C1" s="1561"/>
    </row>
    <row r="2" spans="1:10">
      <c r="A2" s="1562" t="s">
        <v>1348</v>
      </c>
      <c r="B2" s="1563" t="s">
        <v>76</v>
      </c>
      <c r="C2" s="1563" t="s">
        <v>77</v>
      </c>
    </row>
    <row r="3" spans="1:10">
      <c r="A3" s="1564" t="s">
        <v>1349</v>
      </c>
      <c r="B3" s="1565">
        <v>3</v>
      </c>
      <c r="C3" s="1565">
        <v>3</v>
      </c>
      <c r="D3" s="50"/>
      <c r="F3" s="6"/>
      <c r="G3" s="6"/>
      <c r="H3" s="6"/>
      <c r="I3" s="6"/>
      <c r="J3" s="6"/>
    </row>
    <row r="4" spans="1:10">
      <c r="A4" s="1564" t="s">
        <v>1350</v>
      </c>
      <c r="B4" s="1565">
        <v>3</v>
      </c>
      <c r="C4" s="1565">
        <v>3</v>
      </c>
      <c r="D4" s="50"/>
      <c r="F4" s="6"/>
      <c r="G4" s="6"/>
      <c r="H4" s="6"/>
      <c r="I4" s="6"/>
      <c r="J4" s="6"/>
    </row>
    <row r="5" spans="1:10">
      <c r="A5" s="1564" t="s">
        <v>1351</v>
      </c>
      <c r="B5" s="1565">
        <v>3</v>
      </c>
      <c r="C5" s="1565">
        <v>3</v>
      </c>
      <c r="D5" s="50"/>
      <c r="F5" s="6"/>
      <c r="G5" s="6"/>
      <c r="H5" s="6"/>
      <c r="I5" s="6"/>
      <c r="J5" s="6"/>
    </row>
    <row r="6" spans="1:10">
      <c r="A6" s="1564" t="s">
        <v>1352</v>
      </c>
      <c r="B6" s="1565">
        <v>5</v>
      </c>
      <c r="C6" s="1565">
        <v>4</v>
      </c>
      <c r="D6" s="50"/>
      <c r="F6" s="6"/>
      <c r="G6" s="6"/>
      <c r="H6" s="6"/>
      <c r="I6" s="6"/>
      <c r="J6" s="6"/>
    </row>
    <row r="7" spans="1:10">
      <c r="A7" s="1566" t="s">
        <v>1353</v>
      </c>
      <c r="B7" s="1567"/>
      <c r="C7" s="1568"/>
      <c r="D7" s="50"/>
      <c r="F7" s="6"/>
      <c r="G7" s="6"/>
      <c r="H7" s="6"/>
      <c r="I7" s="6"/>
      <c r="J7" s="6"/>
    </row>
    <row r="8" spans="1:10">
      <c r="A8" s="1564" t="s">
        <v>78</v>
      </c>
      <c r="B8" s="1565">
        <v>1270</v>
      </c>
      <c r="C8" s="1565">
        <v>1273</v>
      </c>
      <c r="D8" s="50"/>
      <c r="F8" s="6"/>
      <c r="G8" s="6"/>
      <c r="H8" s="6"/>
      <c r="I8" s="6"/>
      <c r="J8" s="6"/>
    </row>
    <row r="9" spans="1:10">
      <c r="A9" s="1564" t="s">
        <v>79</v>
      </c>
      <c r="B9" s="1565">
        <v>1226</v>
      </c>
      <c r="C9" s="1565">
        <v>1224</v>
      </c>
      <c r="D9" s="50"/>
      <c r="F9" s="6"/>
      <c r="G9" s="6"/>
      <c r="H9" s="6"/>
      <c r="I9" s="6"/>
      <c r="J9" s="6"/>
    </row>
    <row r="10" spans="1:10">
      <c r="A10" s="1564" t="s">
        <v>80</v>
      </c>
      <c r="B10" s="1569">
        <v>303</v>
      </c>
      <c r="C10" s="1565">
        <v>296</v>
      </c>
      <c r="D10" s="50"/>
      <c r="F10" s="6"/>
      <c r="G10" s="6"/>
      <c r="H10" s="6"/>
      <c r="I10" s="6"/>
      <c r="J10" s="6"/>
    </row>
    <row r="11" spans="1:10">
      <c r="A11" s="1566" t="s">
        <v>1354</v>
      </c>
      <c r="B11" s="1567"/>
      <c r="C11" s="1569"/>
      <c r="D11" s="50"/>
      <c r="F11" s="6"/>
      <c r="G11" s="6"/>
      <c r="H11" s="6"/>
      <c r="I11" s="6"/>
      <c r="J11" s="6"/>
    </row>
    <row r="12" spans="1:10">
      <c r="A12" s="1564" t="s">
        <v>78</v>
      </c>
      <c r="B12" s="1569">
        <v>886</v>
      </c>
      <c r="C12" s="1569">
        <v>901</v>
      </c>
      <c r="D12" s="50"/>
      <c r="F12" s="6"/>
      <c r="G12" s="6"/>
      <c r="H12" s="6"/>
      <c r="I12" s="6"/>
      <c r="J12" s="1570"/>
    </row>
    <row r="13" spans="1:10">
      <c r="A13" s="1564" t="s">
        <v>79</v>
      </c>
      <c r="B13" s="1565">
        <v>1149</v>
      </c>
      <c r="C13" s="1565">
        <v>1144</v>
      </c>
      <c r="D13" s="50"/>
      <c r="J13" s="1571"/>
    </row>
    <row r="14" spans="1:10">
      <c r="A14" s="1564" t="s">
        <v>80</v>
      </c>
      <c r="B14" s="1572">
        <v>284</v>
      </c>
      <c r="C14" s="1569">
        <v>275</v>
      </c>
      <c r="D14" s="50"/>
      <c r="J14" s="1571"/>
    </row>
    <row r="15" spans="1:10">
      <c r="A15" s="1566" t="s">
        <v>1355</v>
      </c>
      <c r="B15" s="1567"/>
      <c r="C15" s="1568"/>
      <c r="D15" s="50"/>
      <c r="J15" s="1571"/>
    </row>
    <row r="16" spans="1:10">
      <c r="A16" s="1564" t="s">
        <v>78</v>
      </c>
      <c r="B16" s="1569">
        <v>555</v>
      </c>
      <c r="C16" s="1569">
        <v>557</v>
      </c>
      <c r="D16" s="50"/>
      <c r="J16" s="1571"/>
    </row>
    <row r="17" spans="1:10">
      <c r="A17" s="1564" t="s">
        <v>79</v>
      </c>
      <c r="B17" s="1572">
        <v>758</v>
      </c>
      <c r="C17" s="1569">
        <v>755</v>
      </c>
      <c r="D17" s="50"/>
      <c r="J17" s="1571"/>
    </row>
    <row r="18" spans="1:10">
      <c r="A18" s="1564" t="s">
        <v>80</v>
      </c>
      <c r="B18" s="1572">
        <v>488</v>
      </c>
      <c r="C18" s="1569">
        <v>472</v>
      </c>
      <c r="D18" s="50"/>
      <c r="J18" s="1571"/>
    </row>
    <row r="19" spans="1:10">
      <c r="A19" s="1566" t="s">
        <v>1356</v>
      </c>
      <c r="B19" s="1567"/>
      <c r="C19" s="1569"/>
      <c r="D19" s="50"/>
    </row>
    <row r="20" spans="1:10">
      <c r="A20" s="1564" t="s">
        <v>78</v>
      </c>
      <c r="B20" s="1569">
        <v>274</v>
      </c>
      <c r="C20" s="1569">
        <v>281</v>
      </c>
      <c r="D20" s="50"/>
    </row>
    <row r="21" spans="1:10">
      <c r="A21" s="1564" t="s">
        <v>79</v>
      </c>
      <c r="B21" s="1572">
        <v>252</v>
      </c>
      <c r="C21" s="1569">
        <v>260</v>
      </c>
      <c r="D21" s="50"/>
    </row>
    <row r="22" spans="1:10">
      <c r="A22" s="1564" t="s">
        <v>80</v>
      </c>
      <c r="B22" s="1572">
        <v>14</v>
      </c>
      <c r="C22" s="1569">
        <v>14</v>
      </c>
      <c r="D22" s="50"/>
    </row>
    <row r="23" spans="1:10">
      <c r="A23" s="1566" t="s">
        <v>1357</v>
      </c>
      <c r="B23" s="1567"/>
      <c r="C23" s="1569"/>
      <c r="D23" s="50"/>
    </row>
    <row r="24" spans="1:10">
      <c r="A24" s="1564" t="s">
        <v>81</v>
      </c>
      <c r="B24" s="1565">
        <v>546</v>
      </c>
      <c r="C24" s="1565">
        <v>550</v>
      </c>
      <c r="D24" s="50"/>
    </row>
    <row r="25" spans="1:10">
      <c r="A25" s="1564" t="s">
        <v>82</v>
      </c>
      <c r="B25" s="1565">
        <v>306</v>
      </c>
      <c r="C25" s="1565">
        <v>275</v>
      </c>
      <c r="D25" s="50"/>
    </row>
    <row r="26" spans="1:10">
      <c r="A26" s="1564" t="s">
        <v>1358</v>
      </c>
      <c r="B26" s="1565">
        <v>103</v>
      </c>
      <c r="C26" s="1565">
        <v>102</v>
      </c>
      <c r="D26" s="50"/>
    </row>
    <row r="27" spans="1:10">
      <c r="A27" s="1564" t="s">
        <v>78</v>
      </c>
      <c r="B27" s="1565">
        <v>287</v>
      </c>
      <c r="C27" s="1565">
        <v>286</v>
      </c>
      <c r="D27" s="50"/>
    </row>
    <row r="28" spans="1:10">
      <c r="A28" s="1564" t="s">
        <v>79</v>
      </c>
      <c r="B28" s="1565">
        <v>292</v>
      </c>
      <c r="C28" s="1565">
        <v>328</v>
      </c>
      <c r="D28" s="50"/>
    </row>
    <row r="29" spans="1:10">
      <c r="A29" s="1566" t="s">
        <v>1359</v>
      </c>
      <c r="B29" s="1567"/>
      <c r="C29" s="1569"/>
      <c r="D29" s="50"/>
    </row>
    <row r="30" spans="1:10">
      <c r="A30" s="1564" t="s">
        <v>78</v>
      </c>
      <c r="B30" s="1565">
        <v>1096</v>
      </c>
      <c r="C30" s="1565">
        <v>1094</v>
      </c>
      <c r="D30" s="50"/>
    </row>
    <row r="31" spans="1:10">
      <c r="A31" s="1564" t="s">
        <v>79</v>
      </c>
      <c r="B31" s="1565">
        <v>1105</v>
      </c>
      <c r="C31" s="1565">
        <v>1103</v>
      </c>
      <c r="D31" s="50"/>
    </row>
    <row r="32" spans="1:10">
      <c r="A32" s="1564" t="s">
        <v>80</v>
      </c>
      <c r="B32" s="1565">
        <v>278</v>
      </c>
      <c r="C32" s="1565">
        <v>271</v>
      </c>
      <c r="D32" s="50"/>
    </row>
    <row r="33" spans="1:4">
      <c r="A33" s="1564" t="s">
        <v>1360</v>
      </c>
      <c r="B33" s="1573">
        <v>11081</v>
      </c>
      <c r="C33" s="1573">
        <v>11192</v>
      </c>
      <c r="D33" s="50"/>
    </row>
    <row r="34" spans="1:4">
      <c r="A34" s="1564" t="s">
        <v>1361</v>
      </c>
      <c r="B34" s="1574">
        <v>17</v>
      </c>
      <c r="C34" s="1569">
        <v>17</v>
      </c>
      <c r="D34" s="50"/>
    </row>
    <row r="35" spans="1:4">
      <c r="A35" s="1564" t="s">
        <v>1362</v>
      </c>
      <c r="B35" s="1574">
        <v>17</v>
      </c>
      <c r="C35" s="1569">
        <v>17</v>
      </c>
      <c r="D35" s="50"/>
    </row>
    <row r="36" spans="1:4">
      <c r="A36" s="1575" t="s">
        <v>1363</v>
      </c>
      <c r="B36" s="1569">
        <v>2</v>
      </c>
      <c r="C36" s="1569">
        <v>2</v>
      </c>
      <c r="D36" s="50"/>
    </row>
    <row r="37" spans="1:4">
      <c r="A37" s="1566" t="s">
        <v>1364</v>
      </c>
      <c r="B37" s="1567"/>
      <c r="C37" s="1573"/>
      <c r="D37" s="50"/>
    </row>
    <row r="38" spans="1:4">
      <c r="A38" s="1575" t="s">
        <v>83</v>
      </c>
      <c r="B38" s="1576">
        <v>283</v>
      </c>
      <c r="C38" s="1569">
        <v>283</v>
      </c>
      <c r="D38" s="50"/>
    </row>
    <row r="39" spans="1:4">
      <c r="A39" s="1575" t="s">
        <v>84</v>
      </c>
      <c r="B39" s="1576">
        <v>588</v>
      </c>
      <c r="C39" s="1569">
        <v>585</v>
      </c>
      <c r="D39" s="50"/>
    </row>
    <row r="40" spans="1:4">
      <c r="A40" s="1575" t="s">
        <v>1365</v>
      </c>
      <c r="B40" s="1577">
        <v>218</v>
      </c>
      <c r="C40" s="1573">
        <v>222</v>
      </c>
      <c r="D40" s="50"/>
    </row>
    <row r="41" spans="1:4">
      <c r="A41" s="1575" t="s">
        <v>1366</v>
      </c>
      <c r="B41" s="1577">
        <v>55</v>
      </c>
      <c r="C41" s="1573">
        <v>57</v>
      </c>
      <c r="D41" s="50"/>
    </row>
    <row r="42" spans="1:4">
      <c r="A42" s="1575" t="s">
        <v>1367</v>
      </c>
      <c r="B42" s="1569">
        <v>26</v>
      </c>
      <c r="C42" s="1573">
        <v>26</v>
      </c>
      <c r="D42" s="50"/>
    </row>
    <row r="43" spans="1:4">
      <c r="A43" s="1575" t="s">
        <v>1368</v>
      </c>
      <c r="B43" s="1569">
        <v>7</v>
      </c>
      <c r="C43" s="1573">
        <v>7</v>
      </c>
      <c r="D43" s="50"/>
    </row>
    <row r="44" spans="1:4">
      <c r="A44" s="1575" t="s">
        <v>1369</v>
      </c>
      <c r="B44" s="1569">
        <v>6</v>
      </c>
      <c r="C44" s="1573">
        <v>6</v>
      </c>
      <c r="D44" s="50"/>
    </row>
    <row r="45" spans="1:4">
      <c r="A45" s="1575" t="s">
        <v>1370</v>
      </c>
      <c r="B45" s="1569">
        <v>75</v>
      </c>
      <c r="C45" s="1573">
        <v>76</v>
      </c>
      <c r="D45" s="50"/>
    </row>
    <row r="46" spans="1:4">
      <c r="A46" s="1575" t="s">
        <v>1371</v>
      </c>
      <c r="B46" s="1569">
        <v>183</v>
      </c>
      <c r="C46" s="1573">
        <v>170</v>
      </c>
      <c r="D46" s="50"/>
    </row>
    <row r="47" spans="1:4">
      <c r="A47" s="1575" t="s">
        <v>1372</v>
      </c>
      <c r="B47" s="1569">
        <v>269</v>
      </c>
      <c r="C47" s="1573">
        <v>272</v>
      </c>
      <c r="D47" s="50"/>
    </row>
    <row r="48" spans="1:4">
      <c r="A48" s="1575" t="s">
        <v>1373</v>
      </c>
      <c r="B48" s="1565">
        <v>1088</v>
      </c>
      <c r="C48" s="1565">
        <v>1188</v>
      </c>
      <c r="D48" s="50"/>
    </row>
    <row r="49" spans="1:4" ht="18.75">
      <c r="A49" s="1575" t="s">
        <v>1374</v>
      </c>
      <c r="B49" s="1565">
        <v>402</v>
      </c>
      <c r="C49" s="1565">
        <v>406</v>
      </c>
      <c r="D49" s="1578"/>
    </row>
    <row r="50" spans="1:4">
      <c r="A50" s="1575" t="s">
        <v>85</v>
      </c>
      <c r="B50" s="1565">
        <v>43</v>
      </c>
      <c r="C50" s="1565">
        <v>49</v>
      </c>
      <c r="D50" s="50"/>
    </row>
    <row r="51" spans="1:4">
      <c r="A51" s="1575" t="s">
        <v>1375</v>
      </c>
      <c r="B51" s="1565">
        <v>1312</v>
      </c>
      <c r="C51" s="1565">
        <v>1309</v>
      </c>
      <c r="D51" s="50"/>
    </row>
    <row r="52" spans="1:4">
      <c r="A52" s="1575" t="s">
        <v>1376</v>
      </c>
      <c r="B52" s="1565">
        <v>855</v>
      </c>
      <c r="C52" s="1565">
        <v>1001</v>
      </c>
      <c r="D52" s="50"/>
    </row>
    <row r="53" spans="1:4">
      <c r="A53" s="1575" t="s">
        <v>1377</v>
      </c>
      <c r="B53" s="1569">
        <v>20</v>
      </c>
      <c r="C53" s="1577">
        <v>23</v>
      </c>
      <c r="D53" s="50"/>
    </row>
    <row r="54" spans="1:4">
      <c r="A54" s="1575" t="s">
        <v>1378</v>
      </c>
      <c r="B54" s="1569">
        <v>5</v>
      </c>
      <c r="C54" s="1577">
        <v>5</v>
      </c>
      <c r="D54" s="50"/>
    </row>
    <row r="55" spans="1:4">
      <c r="A55" s="1575" t="s">
        <v>1379</v>
      </c>
      <c r="B55" s="1569">
        <v>0</v>
      </c>
      <c r="C55" s="1577">
        <v>0</v>
      </c>
      <c r="D55" s="50"/>
    </row>
    <row r="56" spans="1:4">
      <c r="A56" s="1575" t="s">
        <v>1380</v>
      </c>
      <c r="B56" s="1569">
        <v>2</v>
      </c>
      <c r="C56" s="1569">
        <v>2</v>
      </c>
      <c r="D56" s="50"/>
    </row>
    <row r="57" spans="1:4">
      <c r="A57" s="1575" t="s">
        <v>1381</v>
      </c>
      <c r="B57" s="1569">
        <v>1</v>
      </c>
      <c r="C57" s="1569">
        <v>1</v>
      </c>
      <c r="D57" s="50"/>
    </row>
    <row r="58" spans="1:4">
      <c r="A58" s="1575" t="s">
        <v>1382</v>
      </c>
      <c r="B58" s="1569">
        <v>3</v>
      </c>
      <c r="C58" s="1569">
        <v>3</v>
      </c>
      <c r="D58" s="50"/>
    </row>
    <row r="59" spans="1:4">
      <c r="A59" s="1092" t="s">
        <v>86</v>
      </c>
      <c r="B59" s="1579"/>
      <c r="D59" s="50"/>
    </row>
    <row r="60" spans="1:4">
      <c r="A60" s="1092" t="s">
        <v>1315</v>
      </c>
      <c r="B60" s="1579"/>
      <c r="D60" s="50"/>
    </row>
    <row r="61" spans="1:4">
      <c r="A61" s="1092" t="s">
        <v>1383</v>
      </c>
      <c r="B61" s="1579"/>
      <c r="D61" s="50"/>
    </row>
  </sheetData>
  <mergeCells count="8">
    <mergeCell ref="A29:B29"/>
    <mergeCell ref="A37:B37"/>
    <mergeCell ref="A1:B1"/>
    <mergeCell ref="A7:B7"/>
    <mergeCell ref="A11:B11"/>
    <mergeCell ref="A15:B15"/>
    <mergeCell ref="A19:B19"/>
    <mergeCell ref="A23:B2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Page &amp;P&amp;RSEBI_Bulletin_August_2023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election activeCell="C10" sqref="C10"/>
    </sheetView>
  </sheetViews>
  <sheetFormatPr defaultColWidth="9.140625" defaultRowHeight="15"/>
  <cols>
    <col min="1" max="1" width="13" style="202" customWidth="1"/>
    <col min="2" max="4" width="14.5703125" style="202" bestFit="1" customWidth="1"/>
    <col min="5" max="5" width="10.140625" style="202" customWidth="1"/>
    <col min="6" max="6" width="9.42578125" style="202" customWidth="1"/>
    <col min="7" max="7" width="10.42578125" style="202" customWidth="1"/>
    <col min="8" max="8" width="11.7109375" style="202" bestFit="1" customWidth="1"/>
    <col min="9" max="10" width="15.7109375" style="202" customWidth="1"/>
    <col min="11" max="11" width="14.5703125" style="202" bestFit="1" customWidth="1"/>
    <col min="12" max="12" width="9.85546875" style="202" customWidth="1"/>
    <col min="13" max="13" width="13.7109375" style="202" customWidth="1"/>
    <col min="14" max="14" width="12.140625" style="202" customWidth="1"/>
    <col min="15" max="15" width="6.5703125" style="202" bestFit="1" customWidth="1"/>
    <col min="16" max="16" width="7.42578125" style="202" customWidth="1"/>
    <col min="17" max="17" width="14.5703125" style="202" bestFit="1" customWidth="1"/>
    <col min="18" max="16384" width="9.140625" style="202"/>
  </cols>
  <sheetData>
    <row r="1" spans="1:17" ht="23.25" customHeight="1">
      <c r="A1" s="1260" t="s">
        <v>20</v>
      </c>
      <c r="B1" s="1260"/>
      <c r="C1" s="1260"/>
    </row>
    <row r="2" spans="1:17" s="203" customFormat="1" ht="32.25" customHeight="1">
      <c r="A2" s="1280" t="s">
        <v>222</v>
      </c>
      <c r="B2" s="1280" t="s">
        <v>296</v>
      </c>
      <c r="C2" s="1280" t="s">
        <v>323</v>
      </c>
      <c r="D2" s="1280" t="s">
        <v>324</v>
      </c>
      <c r="E2" s="1280" t="s">
        <v>299</v>
      </c>
      <c r="F2" s="1280" t="s">
        <v>300</v>
      </c>
      <c r="G2" s="1280" t="s">
        <v>301</v>
      </c>
      <c r="H2" s="1280" t="s">
        <v>325</v>
      </c>
      <c r="I2" s="1280" t="s">
        <v>326</v>
      </c>
      <c r="J2" s="1280" t="s">
        <v>1242</v>
      </c>
      <c r="K2" s="1280" t="s">
        <v>305</v>
      </c>
      <c r="L2" s="1280" t="s">
        <v>327</v>
      </c>
      <c r="M2" s="1280" t="s">
        <v>328</v>
      </c>
      <c r="N2" s="1282" t="s">
        <v>329</v>
      </c>
      <c r="O2" s="1283"/>
      <c r="P2" s="1284"/>
    </row>
    <row r="3" spans="1:17" s="203" customFormat="1" ht="21" customHeight="1">
      <c r="A3" s="1281"/>
      <c r="B3" s="1281"/>
      <c r="C3" s="1281"/>
      <c r="D3" s="1281"/>
      <c r="E3" s="1281"/>
      <c r="F3" s="1281"/>
      <c r="G3" s="1281"/>
      <c r="H3" s="1281"/>
      <c r="I3" s="1281"/>
      <c r="J3" s="1281"/>
      <c r="K3" s="1281"/>
      <c r="L3" s="1281"/>
      <c r="M3" s="1281"/>
      <c r="N3" s="607" t="s">
        <v>309</v>
      </c>
      <c r="O3" s="607" t="s">
        <v>310</v>
      </c>
      <c r="P3" s="607" t="s">
        <v>311</v>
      </c>
    </row>
    <row r="4" spans="1:17" s="209" customFormat="1" ht="18" customHeight="1">
      <c r="A4" s="608" t="s">
        <v>76</v>
      </c>
      <c r="B4" s="614">
        <v>287</v>
      </c>
      <c r="C4" s="614">
        <v>1214</v>
      </c>
      <c r="D4" s="614">
        <v>12</v>
      </c>
      <c r="E4" s="614">
        <v>249</v>
      </c>
      <c r="F4" s="614">
        <v>6.510000000000001E-3</v>
      </c>
      <c r="G4" s="614">
        <v>24.299329999999998</v>
      </c>
      <c r="H4" s="614">
        <v>44.482059975000006</v>
      </c>
      <c r="I4" s="614">
        <v>0.17864281114457833</v>
      </c>
      <c r="J4" s="614">
        <v>683288.17165898613</v>
      </c>
      <c r="K4" s="614" t="s">
        <v>277</v>
      </c>
      <c r="L4" s="614" t="s">
        <v>277</v>
      </c>
      <c r="M4" s="624">
        <v>25157438.100000001</v>
      </c>
      <c r="N4" s="614">
        <v>36872.11</v>
      </c>
      <c r="O4" s="614">
        <v>30006.66</v>
      </c>
      <c r="P4" s="614">
        <v>33505.29</v>
      </c>
    </row>
    <row r="5" spans="1:17" s="203" customFormat="1" ht="18" customHeight="1">
      <c r="A5" s="625" t="s">
        <v>77</v>
      </c>
      <c r="B5" s="702">
        <v>281</v>
      </c>
      <c r="C5" s="614">
        <v>1711</v>
      </c>
      <c r="D5" s="614">
        <v>5</v>
      </c>
      <c r="E5" s="614">
        <v>143</v>
      </c>
      <c r="F5" s="614">
        <v>1.72E-3</v>
      </c>
      <c r="G5" s="614">
        <v>2.7189500000000004</v>
      </c>
      <c r="H5" s="614">
        <v>3.5529302400000002</v>
      </c>
      <c r="I5" s="614">
        <v>2.4845666013986016E-2</v>
      </c>
      <c r="J5" s="615">
        <v>206565.711627907</v>
      </c>
      <c r="K5" s="614" t="s">
        <v>277</v>
      </c>
      <c r="L5" s="614" t="s">
        <v>277</v>
      </c>
      <c r="M5" s="616">
        <v>31007653.41</v>
      </c>
      <c r="N5" s="614">
        <v>38807.879999999997</v>
      </c>
      <c r="O5" s="614">
        <v>33552.300000000003</v>
      </c>
      <c r="P5" s="614">
        <v>36473.39</v>
      </c>
    </row>
    <row r="6" spans="1:17" s="203" customFormat="1" ht="18" customHeight="1">
      <c r="A6" s="617" t="s">
        <v>131</v>
      </c>
      <c r="B6" s="618">
        <v>285</v>
      </c>
      <c r="C6" s="618">
        <v>1715</v>
      </c>
      <c r="D6" s="618">
        <v>3</v>
      </c>
      <c r="E6" s="618">
        <v>17</v>
      </c>
      <c r="F6" s="618">
        <v>1.5000000000000001E-4</v>
      </c>
      <c r="G6" s="618">
        <v>0.19558</v>
      </c>
      <c r="H6" s="618">
        <v>0.24022248999999996</v>
      </c>
      <c r="I6" s="618">
        <v>1.413073470588235E-2</v>
      </c>
      <c r="J6" s="618">
        <v>160148.32666666701</v>
      </c>
      <c r="K6" s="618" t="s">
        <v>277</v>
      </c>
      <c r="L6" s="618" t="s">
        <v>277</v>
      </c>
      <c r="M6" s="620">
        <v>26493860.579999998</v>
      </c>
      <c r="N6" s="618">
        <v>34763.85</v>
      </c>
      <c r="O6" s="618">
        <v>33552.300000000003</v>
      </c>
      <c r="P6" s="618">
        <v>34763.85</v>
      </c>
    </row>
    <row r="7" spans="1:17" s="203" customFormat="1" ht="18" customHeight="1">
      <c r="A7" s="617" t="s">
        <v>132</v>
      </c>
      <c r="B7" s="618">
        <v>283</v>
      </c>
      <c r="C7" s="618">
        <v>1713</v>
      </c>
      <c r="D7" s="618">
        <v>2</v>
      </c>
      <c r="E7" s="618">
        <v>22</v>
      </c>
      <c r="F7" s="618">
        <v>4.0000000000000003E-5</v>
      </c>
      <c r="G7" s="618">
        <v>8.4999999999999992E-2</v>
      </c>
      <c r="H7" s="618">
        <v>0.116274</v>
      </c>
      <c r="I7" s="618">
        <v>5.2851818181818182E-3</v>
      </c>
      <c r="J7" s="618">
        <v>290685</v>
      </c>
      <c r="K7" s="618" t="s">
        <v>277</v>
      </c>
      <c r="L7" s="618" t="s">
        <v>277</v>
      </c>
      <c r="M7" s="620">
        <v>27562870.431458529</v>
      </c>
      <c r="N7" s="618">
        <v>35817.74</v>
      </c>
      <c r="O7" s="618">
        <v>34739.769999999997</v>
      </c>
      <c r="P7" s="618">
        <v>35613.35</v>
      </c>
    </row>
    <row r="8" spans="1:17" s="203" customFormat="1" ht="18" customHeight="1">
      <c r="A8" s="617" t="s">
        <v>235</v>
      </c>
      <c r="B8" s="618">
        <v>282</v>
      </c>
      <c r="C8" s="618">
        <v>1714</v>
      </c>
      <c r="D8" s="618">
        <v>2</v>
      </c>
      <c r="E8" s="618">
        <v>21</v>
      </c>
      <c r="F8" s="618">
        <v>2.9E-4</v>
      </c>
      <c r="G8" s="618">
        <v>0.58017000000000007</v>
      </c>
      <c r="H8" s="618">
        <v>0.89911850000000004</v>
      </c>
      <c r="I8" s="618">
        <v>4.2815166666666668E-2</v>
      </c>
      <c r="J8" s="618">
        <v>310040.86206896551</v>
      </c>
      <c r="K8" s="618" t="s">
        <v>277</v>
      </c>
      <c r="L8" s="618" t="s">
        <v>277</v>
      </c>
      <c r="M8" s="620">
        <v>28762777.219999999</v>
      </c>
      <c r="N8" s="618">
        <v>36860.92</v>
      </c>
      <c r="O8" s="618">
        <v>35525.24</v>
      </c>
      <c r="P8" s="618">
        <v>36860.92</v>
      </c>
    </row>
    <row r="9" spans="1:17" s="203" customFormat="1" ht="18" customHeight="1">
      <c r="A9" s="617" t="s">
        <v>236</v>
      </c>
      <c r="B9" s="618">
        <v>282</v>
      </c>
      <c r="C9" s="618">
        <v>1712</v>
      </c>
      <c r="D9" s="618">
        <v>1</v>
      </c>
      <c r="E9" s="618">
        <v>21</v>
      </c>
      <c r="F9" s="618">
        <v>5.0000000000000002E-5</v>
      </c>
      <c r="G9" s="618">
        <v>0.1</v>
      </c>
      <c r="H9" s="618">
        <v>0.155</v>
      </c>
      <c r="I9" s="618">
        <v>7.3809523809523813E-3</v>
      </c>
      <c r="J9" s="618">
        <v>310000</v>
      </c>
      <c r="K9" s="618" t="s">
        <v>277</v>
      </c>
      <c r="L9" s="618" t="s">
        <v>277</v>
      </c>
      <c r="M9" s="620">
        <v>29935937.649999999</v>
      </c>
      <c r="N9" s="618">
        <v>38393.64</v>
      </c>
      <c r="O9" s="618">
        <v>37114.68</v>
      </c>
      <c r="P9" s="618">
        <v>37979.11</v>
      </c>
    </row>
    <row r="10" spans="1:17" s="203" customFormat="1" ht="18" customHeight="1">
      <c r="A10" s="617" t="s">
        <v>1235</v>
      </c>
      <c r="B10" s="618">
        <v>282</v>
      </c>
      <c r="C10" s="618">
        <v>1711</v>
      </c>
      <c r="D10" s="618">
        <v>1</v>
      </c>
      <c r="E10" s="618">
        <v>22</v>
      </c>
      <c r="F10" s="618">
        <v>2.7E-4</v>
      </c>
      <c r="G10" s="618">
        <v>0.13770000000000002</v>
      </c>
      <c r="H10" s="618">
        <v>9.9553749999999996E-2</v>
      </c>
      <c r="I10" s="618">
        <v>4.5251704545454545E-3</v>
      </c>
      <c r="J10" s="618">
        <v>36871.759259259255</v>
      </c>
      <c r="K10" s="618" t="s">
        <v>277</v>
      </c>
      <c r="L10" s="618" t="s">
        <v>277</v>
      </c>
      <c r="M10" s="620">
        <v>30880674.510000002</v>
      </c>
      <c r="N10" s="618">
        <v>37947.370000000003</v>
      </c>
      <c r="O10" s="618">
        <v>37058.78</v>
      </c>
      <c r="P10" s="618">
        <v>37058.78</v>
      </c>
    </row>
    <row r="11" spans="1:17" s="203" customFormat="1" ht="18" customHeight="1">
      <c r="A11" s="617" t="s">
        <v>1253</v>
      </c>
      <c r="B11" s="618">
        <v>282</v>
      </c>
      <c r="C11" s="618">
        <v>1711</v>
      </c>
      <c r="D11" s="618">
        <v>2</v>
      </c>
      <c r="E11" s="618">
        <v>20</v>
      </c>
      <c r="F11" s="618">
        <v>5.0000000000000001E-4</v>
      </c>
      <c r="G11" s="618">
        <v>1.294</v>
      </c>
      <c r="H11" s="618">
        <v>1.8008025000000001</v>
      </c>
      <c r="I11" s="618">
        <v>9.0040124999999999E-2</v>
      </c>
      <c r="J11" s="618">
        <v>360160.5</v>
      </c>
      <c r="K11" s="618" t="s">
        <v>277</v>
      </c>
      <c r="L11" s="618" t="s">
        <v>277</v>
      </c>
      <c r="M11" s="620">
        <v>31812018.93</v>
      </c>
      <c r="N11" s="618">
        <v>38807.879999999997</v>
      </c>
      <c r="O11" s="618">
        <v>37383.199999999997</v>
      </c>
      <c r="P11" s="618">
        <v>37604.67</v>
      </c>
    </row>
    <row r="12" spans="1:17" s="203" customFormat="1" ht="18" customHeight="1">
      <c r="A12" s="617" t="s">
        <v>1306</v>
      </c>
      <c r="B12" s="618">
        <v>281</v>
      </c>
      <c r="C12" s="618">
        <v>1711</v>
      </c>
      <c r="D12" s="618">
        <v>1</v>
      </c>
      <c r="E12" s="618">
        <v>20</v>
      </c>
      <c r="F12" s="618">
        <v>4.2000000000000007E-4</v>
      </c>
      <c r="G12" s="618">
        <v>0.32650000000000001</v>
      </c>
      <c r="H12" s="618">
        <v>0.24195900000000001</v>
      </c>
      <c r="I12" s="618">
        <v>1.209795E-2</v>
      </c>
      <c r="J12" s="618">
        <v>57609.28571428571</v>
      </c>
      <c r="K12" s="618" t="s">
        <v>277</v>
      </c>
      <c r="L12" s="618" t="s">
        <v>277</v>
      </c>
      <c r="M12" s="620">
        <v>31007653.41</v>
      </c>
      <c r="N12" s="618">
        <v>37942.769999999997</v>
      </c>
      <c r="O12" s="618">
        <v>36037.71</v>
      </c>
      <c r="P12" s="618">
        <v>36473.39</v>
      </c>
    </row>
    <row r="13" spans="1:17" s="203" customFormat="1" ht="18.75" customHeight="1">
      <c r="A13" s="285"/>
      <c r="B13" s="286"/>
      <c r="C13" s="286"/>
      <c r="D13" s="286"/>
      <c r="E13" s="286"/>
      <c r="F13" s="286"/>
      <c r="G13" s="286"/>
      <c r="H13" s="286"/>
      <c r="I13" s="286"/>
      <c r="J13" s="286"/>
      <c r="K13" s="286"/>
      <c r="L13" s="286"/>
      <c r="M13" s="293"/>
      <c r="N13" s="286"/>
      <c r="O13" s="286"/>
      <c r="P13" s="286"/>
    </row>
    <row r="14" spans="1:17" s="203" customFormat="1" ht="18.75" customHeight="1">
      <c r="A14" s="203" t="s">
        <v>330</v>
      </c>
      <c r="B14" s="286"/>
      <c r="C14" s="286"/>
      <c r="D14" s="286"/>
      <c r="E14" s="286"/>
      <c r="F14" s="286"/>
      <c r="G14" s="286"/>
      <c r="H14" s="286"/>
      <c r="I14" s="286"/>
      <c r="J14" s="286"/>
      <c r="K14" s="286"/>
      <c r="L14" s="286"/>
      <c r="M14" s="286"/>
      <c r="N14" s="286"/>
      <c r="O14" s="286"/>
      <c r="P14" s="286"/>
      <c r="Q14" s="286"/>
    </row>
    <row r="15" spans="1:17" s="203" customFormat="1" ht="28.35" customHeight="1">
      <c r="A15" s="285" t="s">
        <v>331</v>
      </c>
      <c r="B15" s="286"/>
      <c r="C15" s="286"/>
      <c r="D15" s="286"/>
      <c r="E15" s="286"/>
      <c r="F15" s="286"/>
      <c r="G15" s="286"/>
      <c r="H15" s="286"/>
      <c r="I15" s="286"/>
      <c r="J15" s="286"/>
      <c r="K15" s="286"/>
      <c r="L15" s="286"/>
      <c r="M15" s="286"/>
      <c r="N15" s="286"/>
      <c r="O15" s="286"/>
      <c r="P15" s="286"/>
      <c r="Q15" s="286"/>
    </row>
    <row r="16" spans="1:17" s="203" customFormat="1">
      <c r="A16" s="1254" t="s">
        <v>1261</v>
      </c>
      <c r="B16" s="1254"/>
      <c r="C16" s="1254"/>
      <c r="D16" s="1254"/>
      <c r="E16" s="1254"/>
      <c r="F16" s="1254"/>
      <c r="G16" s="1254"/>
      <c r="H16" s="1254"/>
      <c r="I16" s="1254"/>
      <c r="J16" s="1254"/>
      <c r="K16" s="1254"/>
      <c r="L16" s="1254"/>
      <c r="M16" s="1254"/>
      <c r="N16" s="1254"/>
      <c r="O16" s="1254"/>
      <c r="P16" s="1254"/>
      <c r="Q16" s="1254"/>
    </row>
    <row r="17" spans="1:17" s="203" customFormat="1">
      <c r="A17" s="1254" t="s">
        <v>332</v>
      </c>
      <c r="B17" s="1254"/>
      <c r="C17" s="1254"/>
      <c r="D17" s="1254"/>
      <c r="E17" s="1254"/>
      <c r="F17" s="1254"/>
      <c r="G17" s="1254"/>
      <c r="H17" s="1254"/>
      <c r="I17" s="1254"/>
      <c r="J17" s="1254"/>
      <c r="K17" s="1254"/>
      <c r="L17" s="1254"/>
      <c r="M17" s="1254"/>
      <c r="N17" s="1254"/>
      <c r="O17" s="1254"/>
      <c r="P17" s="1254"/>
      <c r="Q17" s="1254"/>
    </row>
    <row r="18" spans="1:17">
      <c r="G18" s="299"/>
      <c r="I18" s="219"/>
      <c r="J18" s="623"/>
    </row>
    <row r="19" spans="1:17">
      <c r="I19" s="219"/>
      <c r="J19" s="623"/>
    </row>
    <row r="20" spans="1:17">
      <c r="I20" s="219"/>
      <c r="J20" s="623"/>
    </row>
    <row r="21" spans="1:17">
      <c r="I21" s="219"/>
      <c r="J21" s="623"/>
    </row>
    <row r="22" spans="1:17">
      <c r="I22" s="219"/>
      <c r="J22" s="623"/>
    </row>
  </sheetData>
  <mergeCells count="17">
    <mergeCell ref="M2:M3"/>
    <mergeCell ref="N2:P2"/>
    <mergeCell ref="A17:Q17"/>
    <mergeCell ref="A1:C1"/>
    <mergeCell ref="A2:A3"/>
    <mergeCell ref="B2:B3"/>
    <mergeCell ref="C2:C3"/>
    <mergeCell ref="D2:D3"/>
    <mergeCell ref="F2:F3"/>
    <mergeCell ref="G2:G3"/>
    <mergeCell ref="H2:H3"/>
    <mergeCell ref="I2:I3"/>
    <mergeCell ref="A16:Q16"/>
    <mergeCell ref="K2:K3"/>
    <mergeCell ref="L2:L3"/>
    <mergeCell ref="E2:E3"/>
    <mergeCell ref="J2:J3"/>
  </mergeCells>
  <printOptions horizontalCentered="1"/>
  <pageMargins left="0.78431372549019618" right="0.78431372549019618" top="0.98039215686274517" bottom="0.98039215686274517" header="0.50980392156862753" footer="0.50980392156862753"/>
  <pageSetup paperSize="9" scale="40"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5" zoomScaleNormal="115" workbookViewId="0">
      <selection sqref="A1:H1"/>
    </sheetView>
  </sheetViews>
  <sheetFormatPr defaultColWidth="9.140625" defaultRowHeight="15"/>
  <cols>
    <col min="1" max="1" width="6.42578125" style="202" bestFit="1" customWidth="1"/>
    <col min="2" max="2" width="36.42578125" style="202" bestFit="1" customWidth="1"/>
    <col min="3" max="8" width="13.5703125" style="202" bestFit="1" customWidth="1"/>
    <col min="9" max="16384" width="9.140625" style="202"/>
  </cols>
  <sheetData>
    <row r="1" spans="1:8" ht="20.25" customHeight="1">
      <c r="A1" s="1293" t="s">
        <v>333</v>
      </c>
      <c r="B1" s="1293"/>
      <c r="C1" s="1293"/>
      <c r="D1" s="1293"/>
      <c r="E1" s="1293"/>
      <c r="F1" s="1293"/>
      <c r="G1" s="1293"/>
      <c r="H1" s="1293"/>
    </row>
    <row r="2" spans="1:8" s="203" customFormat="1" ht="19.5" customHeight="1">
      <c r="A2" s="1294" t="s">
        <v>334</v>
      </c>
      <c r="B2" s="1295"/>
      <c r="C2" s="1295"/>
      <c r="D2" s="1295"/>
      <c r="E2" s="1295"/>
      <c r="F2" s="1295"/>
      <c r="G2" s="1295"/>
      <c r="H2" s="1296"/>
    </row>
    <row r="3" spans="1:8" s="203" customFormat="1" ht="15" customHeight="1">
      <c r="A3" s="1261" t="s">
        <v>335</v>
      </c>
      <c r="B3" s="1261" t="s">
        <v>336</v>
      </c>
      <c r="C3" s="1263" t="s">
        <v>78</v>
      </c>
      <c r="D3" s="1264"/>
      <c r="E3" s="1263" t="s">
        <v>79</v>
      </c>
      <c r="F3" s="1264"/>
      <c r="G3" s="1298" t="s">
        <v>337</v>
      </c>
      <c r="H3" s="1299"/>
    </row>
    <row r="4" spans="1:8" s="203" customFormat="1" ht="15" customHeight="1">
      <c r="A4" s="1297"/>
      <c r="B4" s="1297"/>
      <c r="C4" s="626" t="s">
        <v>77</v>
      </c>
      <c r="D4" s="604" t="s">
        <v>1306</v>
      </c>
      <c r="E4" s="626" t="s">
        <v>77</v>
      </c>
      <c r="F4" s="604" t="s">
        <v>1306</v>
      </c>
      <c r="G4" s="626" t="s">
        <v>77</v>
      </c>
      <c r="H4" s="604" t="s">
        <v>1306</v>
      </c>
    </row>
    <row r="5" spans="1:8" s="203" customFormat="1" ht="15" customHeight="1">
      <c r="A5" s="627">
        <v>1</v>
      </c>
      <c r="B5" s="628" t="s">
        <v>338</v>
      </c>
      <c r="C5" s="629">
        <v>22.912114427978779</v>
      </c>
      <c r="D5" s="629">
        <v>24.784752653221997</v>
      </c>
      <c r="E5" s="629">
        <v>13.78</v>
      </c>
      <c r="F5" s="630">
        <v>14.4</v>
      </c>
      <c r="G5" s="630">
        <v>0</v>
      </c>
      <c r="H5" s="629">
        <v>0</v>
      </c>
    </row>
    <row r="6" spans="1:8" s="203" customFormat="1" ht="15" customHeight="1">
      <c r="A6" s="627">
        <v>2</v>
      </c>
      <c r="B6" s="628" t="s">
        <v>339</v>
      </c>
      <c r="C6" s="629">
        <v>0.21682830749965976</v>
      </c>
      <c r="D6" s="629">
        <v>0.15084635420658918</v>
      </c>
      <c r="E6" s="629">
        <v>1.57</v>
      </c>
      <c r="F6" s="630">
        <v>2.0699999999999998</v>
      </c>
      <c r="G6" s="630">
        <v>0</v>
      </c>
      <c r="H6" s="629">
        <v>0</v>
      </c>
    </row>
    <row r="7" spans="1:8" s="203" customFormat="1" ht="15" customHeight="1">
      <c r="A7" s="627">
        <v>3</v>
      </c>
      <c r="B7" s="628" t="s">
        <v>340</v>
      </c>
      <c r="C7" s="629">
        <v>0.34566698631549131</v>
      </c>
      <c r="D7" s="629">
        <v>0.31139640048961709</v>
      </c>
      <c r="E7" s="629">
        <v>0.12</v>
      </c>
      <c r="F7" s="630">
        <v>0.13</v>
      </c>
      <c r="G7" s="630">
        <v>0</v>
      </c>
      <c r="H7" s="629">
        <v>0</v>
      </c>
    </row>
    <row r="8" spans="1:8" s="203" customFormat="1" ht="15" customHeight="1">
      <c r="A8" s="627">
        <v>4</v>
      </c>
      <c r="B8" s="628" t="s">
        <v>341</v>
      </c>
      <c r="C8" s="629">
        <v>4.3778481623064948E-3</v>
      </c>
      <c r="D8" s="629">
        <v>7.1613240465272414E-3</v>
      </c>
      <c r="E8" s="629">
        <v>0</v>
      </c>
      <c r="F8" s="630">
        <v>0</v>
      </c>
      <c r="G8" s="630">
        <v>0</v>
      </c>
      <c r="H8" s="629">
        <v>0</v>
      </c>
    </row>
    <row r="9" spans="1:8" s="203" customFormat="1" ht="15" customHeight="1">
      <c r="A9" s="627">
        <v>5</v>
      </c>
      <c r="B9" s="628" t="s">
        <v>342</v>
      </c>
      <c r="C9" s="629">
        <v>0.27595755116580761</v>
      </c>
      <c r="D9" s="629">
        <v>0.45344013784228238</v>
      </c>
      <c r="E9" s="629">
        <v>0.59</v>
      </c>
      <c r="F9" s="630">
        <v>0.68</v>
      </c>
      <c r="G9" s="630">
        <v>0</v>
      </c>
      <c r="H9" s="629">
        <v>0</v>
      </c>
    </row>
    <row r="10" spans="1:8" s="203" customFormat="1" ht="15" customHeight="1">
      <c r="A10" s="627">
        <v>6</v>
      </c>
      <c r="B10" s="628" t="s">
        <v>343</v>
      </c>
      <c r="C10" s="629">
        <v>3.2524628634290446E-2</v>
      </c>
      <c r="D10" s="629">
        <v>3.5335155782617103E-2</v>
      </c>
      <c r="E10" s="629">
        <v>0.32</v>
      </c>
      <c r="F10" s="630">
        <v>0.31</v>
      </c>
      <c r="G10" s="630">
        <v>0</v>
      </c>
      <c r="H10" s="629">
        <v>0</v>
      </c>
    </row>
    <row r="11" spans="1:8" s="203" customFormat="1" ht="15" customHeight="1">
      <c r="A11" s="627">
        <v>7</v>
      </c>
      <c r="B11" s="628" t="s">
        <v>344</v>
      </c>
      <c r="C11" s="629">
        <v>1.3683487963900754E-2</v>
      </c>
      <c r="D11" s="629">
        <v>1.5754201600180023E-2</v>
      </c>
      <c r="E11" s="629">
        <v>0.05</v>
      </c>
      <c r="F11" s="630">
        <v>0.04</v>
      </c>
      <c r="G11" s="630">
        <v>0</v>
      </c>
      <c r="H11" s="629">
        <v>0</v>
      </c>
    </row>
    <row r="12" spans="1:8" s="203" customFormat="1" ht="15" customHeight="1">
      <c r="A12" s="627">
        <v>8</v>
      </c>
      <c r="B12" s="628" t="s">
        <v>345</v>
      </c>
      <c r="C12" s="629">
        <v>1.1523764900810716</v>
      </c>
      <c r="D12" s="629">
        <v>1.4063386181909894</v>
      </c>
      <c r="E12" s="629">
        <v>2.81</v>
      </c>
      <c r="F12" s="630">
        <v>2.65</v>
      </c>
      <c r="G12" s="630">
        <v>33.05394650604093</v>
      </c>
      <c r="H12" s="629">
        <v>70.877917333101891</v>
      </c>
    </row>
    <row r="13" spans="1:8" s="203" customFormat="1" ht="15" customHeight="1">
      <c r="A13" s="627">
        <v>9</v>
      </c>
      <c r="B13" s="628" t="s">
        <v>346</v>
      </c>
      <c r="C13" s="629">
        <v>2.8428368174181633E-2</v>
      </c>
      <c r="D13" s="629">
        <v>2.656747824343E-2</v>
      </c>
      <c r="E13" s="629">
        <v>0</v>
      </c>
      <c r="F13" s="630">
        <v>0</v>
      </c>
      <c r="G13" s="630">
        <v>0</v>
      </c>
      <c r="H13" s="629">
        <v>0</v>
      </c>
    </row>
    <row r="14" spans="1:8" s="203" customFormat="1" ht="15" customHeight="1">
      <c r="A14" s="627">
        <v>10</v>
      </c>
      <c r="B14" s="628" t="s">
        <v>347</v>
      </c>
      <c r="C14" s="629">
        <v>0.14253153734225626</v>
      </c>
      <c r="D14" s="629">
        <v>0.12047205643951769</v>
      </c>
      <c r="E14" s="629">
        <v>2.67</v>
      </c>
      <c r="F14" s="630">
        <v>2.71</v>
      </c>
      <c r="G14" s="630">
        <v>0</v>
      </c>
      <c r="H14" s="629">
        <v>0</v>
      </c>
    </row>
    <row r="15" spans="1:8" s="203" customFormat="1" ht="15" customHeight="1">
      <c r="A15" s="627">
        <v>11</v>
      </c>
      <c r="B15" s="628" t="s">
        <v>348</v>
      </c>
      <c r="C15" s="629">
        <v>0.26716158564523751</v>
      </c>
      <c r="D15" s="629">
        <v>0.30691612209965108</v>
      </c>
      <c r="E15" s="629">
        <v>0.22</v>
      </c>
      <c r="F15" s="630">
        <v>0.21</v>
      </c>
      <c r="G15" s="630">
        <v>0</v>
      </c>
      <c r="H15" s="629">
        <v>0</v>
      </c>
    </row>
    <row r="16" spans="1:8" s="203" customFormat="1" ht="15" customHeight="1">
      <c r="A16" s="627">
        <v>12</v>
      </c>
      <c r="B16" s="628" t="s">
        <v>349</v>
      </c>
      <c r="C16" s="629">
        <v>0.38769803535969921</v>
      </c>
      <c r="D16" s="629">
        <v>0.39999056211631201</v>
      </c>
      <c r="E16" s="629">
        <v>0.2</v>
      </c>
      <c r="F16" s="630">
        <v>0.15</v>
      </c>
      <c r="G16" s="630">
        <v>0</v>
      </c>
      <c r="H16" s="629">
        <v>0</v>
      </c>
    </row>
    <row r="17" spans="1:8" s="203" customFormat="1" ht="15" customHeight="1">
      <c r="A17" s="627">
        <v>13</v>
      </c>
      <c r="B17" s="628" t="s">
        <v>350</v>
      </c>
      <c r="C17" s="629">
        <v>0.10979383076404969</v>
      </c>
      <c r="D17" s="629">
        <v>9.0696262227973085E-2</v>
      </c>
      <c r="E17" s="629">
        <v>0.73</v>
      </c>
      <c r="F17" s="630">
        <v>0.2</v>
      </c>
      <c r="G17" s="630">
        <v>0</v>
      </c>
      <c r="H17" s="629">
        <v>0</v>
      </c>
    </row>
    <row r="18" spans="1:8" s="203" customFormat="1" ht="15" customHeight="1">
      <c r="A18" s="627">
        <v>14</v>
      </c>
      <c r="B18" s="628" t="s">
        <v>351</v>
      </c>
      <c r="C18" s="629">
        <v>2.5325709277136608</v>
      </c>
      <c r="D18" s="629">
        <v>3.094970870656923</v>
      </c>
      <c r="E18" s="629">
        <v>1.89</v>
      </c>
      <c r="F18" s="630">
        <v>1.88</v>
      </c>
      <c r="G18" s="630">
        <v>54.449612192946752</v>
      </c>
      <c r="H18" s="629">
        <v>0</v>
      </c>
    </row>
    <row r="19" spans="1:8" s="203" customFormat="1" ht="15" customHeight="1">
      <c r="A19" s="627">
        <v>15</v>
      </c>
      <c r="B19" s="628" t="s">
        <v>352</v>
      </c>
      <c r="C19" s="629">
        <v>0.10138029704822649</v>
      </c>
      <c r="D19" s="629">
        <v>0.12743564170011909</v>
      </c>
      <c r="E19" s="629">
        <v>0.04</v>
      </c>
      <c r="F19" s="630">
        <v>0.04</v>
      </c>
      <c r="G19" s="630">
        <v>0</v>
      </c>
      <c r="H19" s="629">
        <v>0</v>
      </c>
    </row>
    <row r="20" spans="1:8" s="203" customFormat="1" ht="15" customHeight="1">
      <c r="A20" s="627">
        <v>16</v>
      </c>
      <c r="B20" s="628" t="s">
        <v>353</v>
      </c>
      <c r="C20" s="629">
        <v>7.0484957870243919E-3</v>
      </c>
      <c r="D20" s="629">
        <v>6.7207185134546465E-3</v>
      </c>
      <c r="E20" s="629">
        <v>0</v>
      </c>
      <c r="F20" s="630">
        <v>0</v>
      </c>
      <c r="G20" s="630">
        <v>0</v>
      </c>
      <c r="H20" s="629">
        <v>0</v>
      </c>
    </row>
    <row r="21" spans="1:8" s="203" customFormat="1" ht="15" customHeight="1">
      <c r="A21" s="627">
        <v>17</v>
      </c>
      <c r="B21" s="628" t="s">
        <v>354</v>
      </c>
      <c r="C21" s="629">
        <v>37.565866922435724</v>
      </c>
      <c r="D21" s="629">
        <v>31.960408080402765</v>
      </c>
      <c r="E21" s="629">
        <v>65.260000000000005</v>
      </c>
      <c r="F21" s="630">
        <v>65.8</v>
      </c>
      <c r="G21" s="630">
        <v>0.13339137310054075</v>
      </c>
      <c r="H21" s="629">
        <v>0</v>
      </c>
    </row>
    <row r="22" spans="1:8" s="203" customFormat="1" ht="15" customHeight="1">
      <c r="A22" s="627">
        <v>18</v>
      </c>
      <c r="B22" s="628" t="s">
        <v>355</v>
      </c>
      <c r="C22" s="629">
        <v>1.3675535851463775E-2</v>
      </c>
      <c r="D22" s="629">
        <v>1.7378751601627752E-2</v>
      </c>
      <c r="E22" s="629">
        <v>0</v>
      </c>
      <c r="F22" s="630">
        <v>0</v>
      </c>
      <c r="G22" s="630">
        <v>0</v>
      </c>
      <c r="H22" s="629">
        <v>0</v>
      </c>
    </row>
    <row r="23" spans="1:8" s="203" customFormat="1" ht="15" customHeight="1">
      <c r="A23" s="627">
        <v>19</v>
      </c>
      <c r="B23" s="628" t="s">
        <v>356</v>
      </c>
      <c r="C23" s="629">
        <v>0.28021174235929341</v>
      </c>
      <c r="D23" s="629">
        <v>0.20005948827184011</v>
      </c>
      <c r="E23" s="629">
        <v>0.42</v>
      </c>
      <c r="F23" s="630">
        <v>0.39</v>
      </c>
      <c r="G23" s="630">
        <v>0</v>
      </c>
      <c r="H23" s="629">
        <v>0</v>
      </c>
    </row>
    <row r="24" spans="1:8" s="203" customFormat="1" ht="15" customHeight="1">
      <c r="A24" s="627">
        <v>20</v>
      </c>
      <c r="B24" s="628" t="s">
        <v>357</v>
      </c>
      <c r="C24" s="629">
        <v>1.1949634251915371</v>
      </c>
      <c r="D24" s="629">
        <v>2.0890530195633876</v>
      </c>
      <c r="E24" s="629">
        <v>2.0099999999999998</v>
      </c>
      <c r="F24" s="630">
        <v>1.05</v>
      </c>
      <c r="G24" s="630">
        <v>0</v>
      </c>
      <c r="H24" s="629">
        <v>0</v>
      </c>
    </row>
    <row r="25" spans="1:8" s="203" customFormat="1" ht="15" customHeight="1">
      <c r="A25" s="627">
        <v>21</v>
      </c>
      <c r="B25" s="628" t="s">
        <v>358</v>
      </c>
      <c r="C25" s="629">
        <v>32.415139568526314</v>
      </c>
      <c r="D25" s="629">
        <v>34.394306102782188</v>
      </c>
      <c r="E25" s="629">
        <v>7.32</v>
      </c>
      <c r="F25" s="630">
        <v>7.29</v>
      </c>
      <c r="G25" s="630">
        <v>12.363049927911788</v>
      </c>
      <c r="H25" s="629">
        <v>29.122082666898109</v>
      </c>
    </row>
    <row r="26" spans="1:8" s="203" customFormat="1" ht="13.5" customHeight="1">
      <c r="A26" s="628"/>
      <c r="B26" s="628" t="s">
        <v>101</v>
      </c>
      <c r="C26" s="631">
        <v>100</v>
      </c>
      <c r="D26" s="631">
        <v>100</v>
      </c>
      <c r="E26" s="631">
        <v>100</v>
      </c>
      <c r="F26" s="632">
        <v>100</v>
      </c>
      <c r="G26" s="632">
        <v>100</v>
      </c>
      <c r="H26" s="631">
        <v>100</v>
      </c>
    </row>
    <row r="27" spans="1:8" s="203" customFormat="1" ht="13.5" customHeight="1">
      <c r="A27" s="285"/>
      <c r="B27" s="285"/>
      <c r="C27" s="300"/>
      <c r="D27" s="300"/>
      <c r="E27" s="300"/>
      <c r="F27" s="301"/>
      <c r="G27" s="301"/>
      <c r="H27" s="300"/>
    </row>
    <row r="28" spans="1:8" s="203" customFormat="1" ht="14.25" customHeight="1">
      <c r="A28" s="1290" t="s">
        <v>86</v>
      </c>
      <c r="B28" s="1290"/>
      <c r="C28" s="1290"/>
      <c r="D28" s="1290"/>
      <c r="E28" s="1290"/>
      <c r="F28" s="1290"/>
      <c r="G28" s="1290"/>
      <c r="H28" s="1290"/>
    </row>
    <row r="29" spans="1:8" s="203" customFormat="1" ht="37.5" customHeight="1">
      <c r="A29" s="1291" t="s">
        <v>359</v>
      </c>
      <c r="B29" s="1291"/>
      <c r="C29" s="1291"/>
      <c r="D29" s="1291"/>
      <c r="E29" s="1291"/>
      <c r="F29" s="1291"/>
      <c r="G29" s="1291"/>
      <c r="H29" s="1291"/>
    </row>
    <row r="30" spans="1:8" s="203" customFormat="1" ht="18" customHeight="1">
      <c r="A30" s="1292" t="s">
        <v>1261</v>
      </c>
      <c r="B30" s="1292"/>
      <c r="C30" s="1292"/>
      <c r="D30" s="1292"/>
      <c r="E30" s="1292"/>
      <c r="F30" s="1292"/>
      <c r="G30" s="1292"/>
      <c r="H30" s="1292"/>
    </row>
    <row r="31" spans="1:8" s="203" customFormat="1" ht="13.5" customHeight="1">
      <c r="A31" s="1290" t="s">
        <v>221</v>
      </c>
      <c r="B31" s="1290"/>
      <c r="C31" s="1290"/>
      <c r="D31" s="1290"/>
      <c r="E31" s="1290"/>
      <c r="F31" s="1290"/>
      <c r="G31" s="1290"/>
      <c r="H31" s="1290"/>
    </row>
  </sheetData>
  <mergeCells count="11">
    <mergeCell ref="A28:H28"/>
    <mergeCell ref="A29:H29"/>
    <mergeCell ref="A30:H30"/>
    <mergeCell ref="A31:H31"/>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scale="68"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sqref="A1:F15"/>
    </sheetView>
  </sheetViews>
  <sheetFormatPr defaultColWidth="9.140625" defaultRowHeight="15"/>
  <cols>
    <col min="1" max="6" width="14.5703125" style="202" bestFit="1" customWidth="1"/>
    <col min="7" max="7" width="5.42578125" style="202" bestFit="1" customWidth="1"/>
    <col min="8" max="16384" width="9.140625" style="202"/>
  </cols>
  <sheetData>
    <row r="1" spans="1:7" ht="15" customHeight="1">
      <c r="A1" s="1270" t="s">
        <v>22</v>
      </c>
      <c r="B1" s="1270"/>
      <c r="C1" s="1270"/>
      <c r="D1" s="1270"/>
      <c r="E1" s="1270"/>
      <c r="F1" s="1270"/>
    </row>
    <row r="2" spans="1:7" s="203" customFormat="1" ht="18" customHeight="1">
      <c r="A2" s="1261" t="s">
        <v>122</v>
      </c>
      <c r="B2" s="1294" t="s">
        <v>360</v>
      </c>
      <c r="C2" s="1295"/>
      <c r="D2" s="1295"/>
      <c r="E2" s="1295"/>
      <c r="F2" s="1296"/>
    </row>
    <row r="3" spans="1:7" s="203" customFormat="1" ht="18" customHeight="1">
      <c r="A3" s="1297"/>
      <c r="B3" s="604" t="s">
        <v>361</v>
      </c>
      <c r="C3" s="604" t="s">
        <v>362</v>
      </c>
      <c r="D3" s="604" t="s">
        <v>85</v>
      </c>
      <c r="E3" s="604" t="s">
        <v>363</v>
      </c>
      <c r="F3" s="604" t="s">
        <v>358</v>
      </c>
    </row>
    <row r="4" spans="1:7" s="209" customFormat="1" ht="18" customHeight="1">
      <c r="A4" s="608" t="s">
        <v>76</v>
      </c>
      <c r="B4" s="633">
        <v>33.210037587999999</v>
      </c>
      <c r="C4" s="633">
        <v>15.498663737999999</v>
      </c>
      <c r="D4" s="633">
        <v>2.1909892119999999</v>
      </c>
      <c r="E4" s="633">
        <v>2.0143699000000001E-2</v>
      </c>
      <c r="F4" s="633">
        <v>49.080165762</v>
      </c>
    </row>
    <row r="5" spans="1:7" s="209" customFormat="1" ht="18" customHeight="1">
      <c r="A5" s="613" t="s">
        <v>77</v>
      </c>
      <c r="B5" s="634">
        <v>34.456396452246977</v>
      </c>
      <c r="C5" s="635">
        <v>12.168804727855601</v>
      </c>
      <c r="D5" s="634">
        <v>2.9533278484292866</v>
      </c>
      <c r="E5" s="634">
        <v>9.3111065181990582E-2</v>
      </c>
      <c r="F5" s="634">
        <v>50.328359906286138</v>
      </c>
      <c r="G5" s="302"/>
    </row>
    <row r="6" spans="1:7" s="203" customFormat="1" ht="18" customHeight="1">
      <c r="A6" s="617" t="s">
        <v>131</v>
      </c>
      <c r="B6" s="636">
        <v>37.540033154856225</v>
      </c>
      <c r="C6" s="636">
        <v>9.0351303242166789</v>
      </c>
      <c r="D6" s="636">
        <v>3.4915179399163048</v>
      </c>
      <c r="E6" s="636">
        <v>0.14118478159798142</v>
      </c>
      <c r="F6" s="636">
        <v>49.792133799412788</v>
      </c>
    </row>
    <row r="7" spans="1:7" s="203" customFormat="1" ht="18" customHeight="1">
      <c r="A7" s="617" t="s">
        <v>132</v>
      </c>
      <c r="B7" s="636">
        <v>37.290727287045236</v>
      </c>
      <c r="C7" s="636">
        <v>8.49001760497252</v>
      </c>
      <c r="D7" s="636">
        <v>3.1725729045983893</v>
      </c>
      <c r="E7" s="636">
        <v>9.3148493592823435E-3</v>
      </c>
      <c r="F7" s="636">
        <v>51.037367354024589</v>
      </c>
    </row>
    <row r="8" spans="1:7" s="203" customFormat="1" ht="18" customHeight="1">
      <c r="A8" s="617" t="s">
        <v>235</v>
      </c>
      <c r="B8" s="636">
        <v>31.07908090923295</v>
      </c>
      <c r="C8" s="636">
        <v>17.753500809256042</v>
      </c>
      <c r="D8" s="636">
        <v>4.0985782765967995</v>
      </c>
      <c r="E8" s="636">
        <v>1.3792529198881466E-2</v>
      </c>
      <c r="F8" s="636">
        <v>47.055047475715341</v>
      </c>
    </row>
    <row r="9" spans="1:7" s="203" customFormat="1" ht="18" customHeight="1">
      <c r="A9" s="617" t="s">
        <v>236</v>
      </c>
      <c r="B9" s="636">
        <v>37.351464428646871</v>
      </c>
      <c r="C9" s="636">
        <v>5.0815238410891421</v>
      </c>
      <c r="D9" s="636">
        <v>2.7508622531897124</v>
      </c>
      <c r="E9" s="636">
        <v>1.0769283125558108E-2</v>
      </c>
      <c r="F9" s="636">
        <v>54.805380193948736</v>
      </c>
    </row>
    <row r="10" spans="1:7" s="203" customFormat="1" ht="18" customHeight="1">
      <c r="A10" s="617" t="s">
        <v>1235</v>
      </c>
      <c r="B10" s="636">
        <v>29.491765808745768</v>
      </c>
      <c r="C10" s="636">
        <v>19.482591707070089</v>
      </c>
      <c r="D10" s="636">
        <v>2.8801136483688823</v>
      </c>
      <c r="E10" s="636">
        <v>3.2402133588371587E-2</v>
      </c>
      <c r="F10" s="636">
        <v>48.113126702226879</v>
      </c>
    </row>
    <row r="11" spans="1:7" s="203" customFormat="1" ht="13.5" customHeight="1">
      <c r="A11" s="617" t="s">
        <v>1253</v>
      </c>
      <c r="B11" s="636">
        <v>65.651089655599577</v>
      </c>
      <c r="C11" s="636">
        <v>2.3177122920296616</v>
      </c>
      <c r="D11" s="636">
        <v>0</v>
      </c>
      <c r="E11" s="636">
        <v>0</v>
      </c>
      <c r="F11" s="636">
        <v>32.031198052370783</v>
      </c>
    </row>
    <row r="12" spans="1:7" s="203" customFormat="1" ht="15" customHeight="1">
      <c r="A12" s="617" t="s">
        <v>1306</v>
      </c>
      <c r="B12" s="636">
        <v>36.828727055353824</v>
      </c>
      <c r="C12" s="636">
        <v>9.0937884185558548</v>
      </c>
      <c r="D12" s="636">
        <v>2.1023504717982813</v>
      </c>
      <c r="E12" s="636">
        <v>2.6688788134573625E-2</v>
      </c>
      <c r="F12" s="636">
        <v>51.948445266157464</v>
      </c>
    </row>
    <row r="13" spans="1:7" s="203" customFormat="1" ht="13.5" customHeight="1">
      <c r="A13" s="285"/>
      <c r="B13" s="303"/>
      <c r="C13" s="303"/>
      <c r="D13" s="303"/>
      <c r="E13" s="303"/>
      <c r="F13" s="303"/>
    </row>
    <row r="14" spans="1:7" s="203" customFormat="1">
      <c r="A14" s="1254" t="s">
        <v>1261</v>
      </c>
      <c r="B14" s="1254"/>
      <c r="C14" s="1254"/>
      <c r="D14" s="1254"/>
      <c r="E14" s="1254"/>
    </row>
    <row r="15" spans="1:7" s="203" customFormat="1">
      <c r="A15" s="1254" t="s">
        <v>364</v>
      </c>
      <c r="B15" s="1254"/>
      <c r="C15" s="1254"/>
      <c r="D15" s="1254"/>
      <c r="E15" s="1254"/>
    </row>
  </sheetData>
  <mergeCells count="5">
    <mergeCell ref="A15:E15"/>
    <mergeCell ref="A14:E14"/>
    <mergeCell ref="A1:F1"/>
    <mergeCell ref="A2:A3"/>
    <mergeCell ref="B2:F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sqref="A1:F15"/>
    </sheetView>
  </sheetViews>
  <sheetFormatPr defaultColWidth="9.140625" defaultRowHeight="15"/>
  <cols>
    <col min="1" max="6" width="14.5703125" style="202" bestFit="1" customWidth="1"/>
    <col min="7" max="7" width="4.5703125" style="202" bestFit="1" customWidth="1"/>
    <col min="8" max="16384" width="9.140625" style="202"/>
  </cols>
  <sheetData>
    <row r="1" spans="1:6" ht="18" customHeight="1">
      <c r="A1" s="1270" t="s">
        <v>23</v>
      </c>
      <c r="B1" s="1270"/>
      <c r="C1" s="1270"/>
      <c r="D1" s="1270"/>
      <c r="E1" s="1270"/>
      <c r="F1" s="1270"/>
    </row>
    <row r="2" spans="1:6" s="203" customFormat="1" ht="18" customHeight="1">
      <c r="A2" s="914" t="s">
        <v>365</v>
      </c>
      <c r="B2" s="1263" t="s">
        <v>360</v>
      </c>
      <c r="C2" s="1300"/>
      <c r="D2" s="1300"/>
      <c r="E2" s="1300"/>
      <c r="F2" s="1301"/>
    </row>
    <row r="3" spans="1:6" s="203" customFormat="1" ht="18" customHeight="1">
      <c r="A3" s="922"/>
      <c r="B3" s="604" t="s">
        <v>361</v>
      </c>
      <c r="C3" s="604" t="s">
        <v>362</v>
      </c>
      <c r="D3" s="604" t="s">
        <v>85</v>
      </c>
      <c r="E3" s="604" t="s">
        <v>363</v>
      </c>
      <c r="F3" s="604" t="s">
        <v>358</v>
      </c>
    </row>
    <row r="4" spans="1:6" s="209" customFormat="1" ht="18" customHeight="1">
      <c r="A4" s="608" t="s">
        <v>76</v>
      </c>
      <c r="B4" s="633">
        <v>27.42</v>
      </c>
      <c r="C4" s="633">
        <v>14.51</v>
      </c>
      <c r="D4" s="633">
        <v>7.96</v>
      </c>
      <c r="E4" s="633">
        <v>0.18</v>
      </c>
      <c r="F4" s="633">
        <v>49.92</v>
      </c>
    </row>
    <row r="5" spans="1:6" s="209" customFormat="1" ht="18" customHeight="1">
      <c r="A5" s="613" t="s">
        <v>77</v>
      </c>
      <c r="B5" s="633">
        <v>27.96</v>
      </c>
      <c r="C5" s="633">
        <v>14.68</v>
      </c>
      <c r="D5" s="633">
        <v>7.91</v>
      </c>
      <c r="E5" s="633">
        <v>0.26</v>
      </c>
      <c r="F5" s="633">
        <v>49.2</v>
      </c>
    </row>
    <row r="6" spans="1:6" s="203" customFormat="1" ht="18" customHeight="1">
      <c r="A6" s="617" t="s">
        <v>131</v>
      </c>
      <c r="B6" s="636">
        <v>27.94</v>
      </c>
      <c r="C6" s="636">
        <v>13.9</v>
      </c>
      <c r="D6" s="636">
        <v>8.6300000000000008</v>
      </c>
      <c r="E6" s="636">
        <v>0.15</v>
      </c>
      <c r="F6" s="636">
        <v>49.38</v>
      </c>
    </row>
    <row r="7" spans="1:6" s="203" customFormat="1" ht="18" customHeight="1">
      <c r="A7" s="617" t="s">
        <v>132</v>
      </c>
      <c r="B7" s="636">
        <v>27.43</v>
      </c>
      <c r="C7" s="636">
        <v>16.440000000000001</v>
      </c>
      <c r="D7" s="636">
        <v>7.36</v>
      </c>
      <c r="E7" s="636">
        <v>0.28000000000000003</v>
      </c>
      <c r="F7" s="636">
        <v>48.5</v>
      </c>
    </row>
    <row r="8" spans="1:6" s="203" customFormat="1" ht="18" customHeight="1">
      <c r="A8" s="617" t="s">
        <v>235</v>
      </c>
      <c r="B8" s="636">
        <v>26.56</v>
      </c>
      <c r="C8" s="636">
        <v>15.69</v>
      </c>
      <c r="D8" s="636">
        <v>8.0500000000000007</v>
      </c>
      <c r="E8" s="636">
        <v>0.3</v>
      </c>
      <c r="F8" s="636">
        <v>49.4</v>
      </c>
    </row>
    <row r="9" spans="1:6" s="203" customFormat="1" ht="18" customHeight="1">
      <c r="A9" s="617" t="s">
        <v>236</v>
      </c>
      <c r="B9" s="636">
        <v>28.72</v>
      </c>
      <c r="C9" s="636">
        <v>13.56</v>
      </c>
      <c r="D9" s="636">
        <v>8.57</v>
      </c>
      <c r="E9" s="636">
        <v>0.34</v>
      </c>
      <c r="F9" s="636">
        <v>48.81</v>
      </c>
    </row>
    <row r="10" spans="1:6" s="203" customFormat="1" ht="18" customHeight="1">
      <c r="A10" s="617" t="s">
        <v>1235</v>
      </c>
      <c r="B10" s="636">
        <v>27.79</v>
      </c>
      <c r="C10" s="636">
        <v>15.1</v>
      </c>
      <c r="D10" s="636">
        <v>7.48</v>
      </c>
      <c r="E10" s="636">
        <v>0.27</v>
      </c>
      <c r="F10" s="636">
        <v>49.35</v>
      </c>
    </row>
    <row r="11" spans="1:6" s="203" customFormat="1" ht="18" customHeight="1">
      <c r="A11" s="617" t="s">
        <v>1253</v>
      </c>
      <c r="B11" s="636">
        <v>28.76</v>
      </c>
      <c r="C11" s="636">
        <v>13.79</v>
      </c>
      <c r="D11" s="636">
        <v>7.59</v>
      </c>
      <c r="E11" s="636">
        <v>0.24</v>
      </c>
      <c r="F11" s="636">
        <v>49.62</v>
      </c>
    </row>
    <row r="12" spans="1:6" s="203" customFormat="1" ht="15" customHeight="1">
      <c r="A12" s="617" t="s">
        <v>1306</v>
      </c>
      <c r="B12" s="636">
        <v>28.19</v>
      </c>
      <c r="C12" s="636">
        <v>14.29</v>
      </c>
      <c r="D12" s="636">
        <v>8.0399999999999991</v>
      </c>
      <c r="E12" s="636">
        <v>0.2</v>
      </c>
      <c r="F12" s="636">
        <v>49.28</v>
      </c>
    </row>
    <row r="13" spans="1:6" s="203" customFormat="1" ht="13.5" customHeight="1">
      <c r="A13" s="285"/>
      <c r="B13" s="303"/>
      <c r="C13" s="303"/>
      <c r="D13" s="303"/>
      <c r="E13" s="303"/>
      <c r="F13" s="303"/>
    </row>
    <row r="14" spans="1:6" s="203" customFormat="1" ht="25.35" customHeight="1">
      <c r="A14" s="1254" t="s">
        <v>1261</v>
      </c>
      <c r="B14" s="1254"/>
      <c r="C14" s="1254"/>
      <c r="D14" s="1254"/>
      <c r="E14" s="1254"/>
      <c r="F14" s="1254"/>
    </row>
    <row r="15" spans="1:6" s="203" customFormat="1">
      <c r="A15" s="1254" t="s">
        <v>366</v>
      </c>
      <c r="B15" s="1254"/>
      <c r="C15" s="1254"/>
      <c r="D15" s="1254"/>
      <c r="E15" s="1254"/>
      <c r="F15" s="1254"/>
    </row>
  </sheetData>
  <mergeCells count="4">
    <mergeCell ref="A1:F1"/>
    <mergeCell ref="B2:F2"/>
    <mergeCell ref="A14:F14"/>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sqref="A1:F15"/>
    </sheetView>
  </sheetViews>
  <sheetFormatPr defaultColWidth="9.140625" defaultRowHeight="15"/>
  <cols>
    <col min="1" max="6" width="14.5703125" style="202" bestFit="1" customWidth="1"/>
    <col min="7" max="7" width="4.5703125" style="202" bestFit="1" customWidth="1"/>
    <col min="8" max="16384" width="9.140625" style="202"/>
  </cols>
  <sheetData>
    <row r="1" spans="1:6" ht="21" customHeight="1">
      <c r="A1" s="1302" t="s">
        <v>24</v>
      </c>
      <c r="B1" s="1302"/>
      <c r="C1" s="1302"/>
      <c r="D1" s="1302"/>
      <c r="E1" s="1302"/>
    </row>
    <row r="2" spans="1:6" s="203" customFormat="1" ht="18.75" customHeight="1">
      <c r="A2" s="1303" t="s">
        <v>122</v>
      </c>
      <c r="B2" s="1263" t="s">
        <v>360</v>
      </c>
      <c r="C2" s="1265"/>
      <c r="D2" s="1265"/>
      <c r="E2" s="1265"/>
      <c r="F2" s="1264"/>
    </row>
    <row r="3" spans="1:6" s="203" customFormat="1" ht="18" customHeight="1">
      <c r="A3" s="1304"/>
      <c r="B3" s="604" t="s">
        <v>361</v>
      </c>
      <c r="C3" s="604" t="s">
        <v>362</v>
      </c>
      <c r="D3" s="604" t="s">
        <v>85</v>
      </c>
      <c r="E3" s="604" t="s">
        <v>363</v>
      </c>
      <c r="F3" s="604" t="s">
        <v>358</v>
      </c>
    </row>
    <row r="4" spans="1:6" s="209" customFormat="1" ht="18" customHeight="1">
      <c r="A4" s="608" t="s">
        <v>76</v>
      </c>
      <c r="B4" s="637">
        <v>2.5630100089915199E-3</v>
      </c>
      <c r="C4" s="637">
        <v>0</v>
      </c>
      <c r="D4" s="637">
        <v>0</v>
      </c>
      <c r="E4" s="637">
        <v>0</v>
      </c>
      <c r="F4" s="637">
        <v>99.997436989991002</v>
      </c>
    </row>
    <row r="5" spans="1:6" s="209" customFormat="1" ht="18" customHeight="1">
      <c r="A5" s="613" t="s">
        <v>77</v>
      </c>
      <c r="B5" s="638">
        <v>0</v>
      </c>
      <c r="C5" s="638">
        <v>0</v>
      </c>
      <c r="D5" s="638">
        <v>0</v>
      </c>
      <c r="E5" s="638">
        <v>0</v>
      </c>
      <c r="F5" s="638">
        <v>100</v>
      </c>
    </row>
    <row r="6" spans="1:6" s="203" customFormat="1" ht="18" customHeight="1">
      <c r="A6" s="617" t="s">
        <v>131</v>
      </c>
      <c r="B6" s="639">
        <v>0</v>
      </c>
      <c r="C6" s="639">
        <v>0</v>
      </c>
      <c r="D6" s="639">
        <v>0</v>
      </c>
      <c r="E6" s="639">
        <v>0</v>
      </c>
      <c r="F6" s="639">
        <v>100</v>
      </c>
    </row>
    <row r="7" spans="1:6" s="203" customFormat="1" ht="18" customHeight="1">
      <c r="A7" s="617" t="s">
        <v>132</v>
      </c>
      <c r="B7" s="639">
        <v>0</v>
      </c>
      <c r="C7" s="639">
        <v>0</v>
      </c>
      <c r="D7" s="639">
        <v>0</v>
      </c>
      <c r="E7" s="639">
        <v>0</v>
      </c>
      <c r="F7" s="639">
        <v>100</v>
      </c>
    </row>
    <row r="8" spans="1:6" s="203" customFormat="1" ht="18" customHeight="1">
      <c r="A8" s="617" t="s">
        <v>235</v>
      </c>
      <c r="B8" s="639">
        <v>0</v>
      </c>
      <c r="C8" s="639">
        <v>0</v>
      </c>
      <c r="D8" s="639">
        <v>0</v>
      </c>
      <c r="E8" s="639">
        <v>0</v>
      </c>
      <c r="F8" s="639">
        <v>100</v>
      </c>
    </row>
    <row r="9" spans="1:6" s="203" customFormat="1" ht="18" customHeight="1">
      <c r="A9" s="617" t="s">
        <v>236</v>
      </c>
      <c r="B9" s="639">
        <v>0</v>
      </c>
      <c r="C9" s="639">
        <v>0</v>
      </c>
      <c r="D9" s="639">
        <v>0</v>
      </c>
      <c r="E9" s="639">
        <v>0</v>
      </c>
      <c r="F9" s="639">
        <v>100</v>
      </c>
    </row>
    <row r="10" spans="1:6" s="203" customFormat="1" ht="18" customHeight="1">
      <c r="A10" s="617" t="s">
        <v>1235</v>
      </c>
      <c r="B10" s="639">
        <v>0</v>
      </c>
      <c r="C10" s="639">
        <v>0</v>
      </c>
      <c r="D10" s="639">
        <v>0</v>
      </c>
      <c r="E10" s="639">
        <v>0</v>
      </c>
      <c r="F10" s="639">
        <v>100</v>
      </c>
    </row>
    <row r="11" spans="1:6" s="203" customFormat="1" ht="18" customHeight="1">
      <c r="A11" s="617" t="s">
        <v>1253</v>
      </c>
      <c r="B11" s="639">
        <v>0</v>
      </c>
      <c r="C11" s="639">
        <v>0</v>
      </c>
      <c r="D11" s="639">
        <v>0</v>
      </c>
      <c r="E11" s="639">
        <v>0</v>
      </c>
      <c r="F11" s="639">
        <v>100</v>
      </c>
    </row>
    <row r="12" spans="1:6" s="203" customFormat="1" ht="18" customHeight="1">
      <c r="A12" s="617" t="s">
        <v>1306</v>
      </c>
      <c r="B12" s="639">
        <v>0</v>
      </c>
      <c r="C12" s="639">
        <v>0</v>
      </c>
      <c r="D12" s="639">
        <v>0</v>
      </c>
      <c r="E12" s="639">
        <v>0</v>
      </c>
      <c r="F12" s="639">
        <v>100</v>
      </c>
    </row>
    <row r="13" spans="1:6" s="203" customFormat="1" ht="18" customHeight="1">
      <c r="A13" s="285"/>
      <c r="B13" s="304"/>
      <c r="C13" s="304"/>
      <c r="D13" s="304"/>
      <c r="E13" s="304"/>
      <c r="F13" s="304"/>
    </row>
    <row r="14" spans="1:6" s="203" customFormat="1" ht="28.35" customHeight="1">
      <c r="A14" s="1268" t="s">
        <v>1261</v>
      </c>
      <c r="B14" s="1268"/>
      <c r="C14" s="1268"/>
      <c r="D14" s="1268"/>
      <c r="E14" s="1268"/>
      <c r="F14" s="1268"/>
    </row>
    <row r="15" spans="1:6" s="203" customFormat="1">
      <c r="A15" s="1268" t="s">
        <v>367</v>
      </c>
      <c r="B15" s="1268"/>
      <c r="C15" s="1268"/>
      <c r="D15" s="1268"/>
      <c r="E15" s="1268"/>
      <c r="F15" s="1268"/>
    </row>
  </sheetData>
  <mergeCells count="5">
    <mergeCell ref="A15:F15"/>
    <mergeCell ref="A14:F14"/>
    <mergeCell ref="A1:E1"/>
    <mergeCell ref="A2:A3"/>
    <mergeCell ref="B2:F2"/>
  </mergeCells>
  <printOptions horizontalCentered="1"/>
  <pageMargins left="0.78431372549019618" right="0.78431372549019618" top="0.98039215686274517" bottom="0.98039215686274517" header="0.50980392156862753" footer="0.50980392156862753"/>
  <pageSetup paperSize="9" scale="97"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sqref="A1:J1"/>
    </sheetView>
  </sheetViews>
  <sheetFormatPr defaultColWidth="9.140625" defaultRowHeight="15"/>
  <cols>
    <col min="1" max="1" width="6.42578125" style="305" bestFit="1" customWidth="1"/>
    <col min="2" max="2" width="20.5703125" style="305" bestFit="1" customWidth="1"/>
    <col min="3" max="3" width="10" style="305" bestFit="1" customWidth="1"/>
    <col min="4" max="4" width="13.85546875" style="305" bestFit="1" customWidth="1"/>
    <col min="5" max="5" width="7.5703125" style="305" bestFit="1" customWidth="1"/>
    <col min="6" max="7" width="6" style="305" bestFit="1" customWidth="1"/>
    <col min="8" max="8" width="9.5703125" style="305" bestFit="1" customWidth="1"/>
    <col min="9" max="9" width="10.5703125" style="305" bestFit="1" customWidth="1"/>
    <col min="10" max="11" width="10" style="305" bestFit="1" customWidth="1"/>
    <col min="12" max="16384" width="9.140625" style="305"/>
  </cols>
  <sheetData>
    <row r="1" spans="1:11" ht="15.75" customHeight="1">
      <c r="A1" s="1308" t="s">
        <v>1319</v>
      </c>
      <c r="B1" s="1308"/>
      <c r="C1" s="1308"/>
      <c r="D1" s="1308"/>
      <c r="E1" s="1308"/>
      <c r="F1" s="1308"/>
      <c r="G1" s="1308"/>
      <c r="H1" s="1308"/>
      <c r="I1" s="1308"/>
      <c r="J1" s="1308"/>
    </row>
    <row r="2" spans="1:11" s="306" customFormat="1" ht="60">
      <c r="A2" s="640" t="s">
        <v>110</v>
      </c>
      <c r="B2" s="640" t="s">
        <v>368</v>
      </c>
      <c r="C2" s="641" t="s">
        <v>369</v>
      </c>
      <c r="D2" s="641" t="s">
        <v>370</v>
      </c>
      <c r="E2" s="819" t="s">
        <v>371</v>
      </c>
      <c r="F2" s="819" t="s">
        <v>372</v>
      </c>
      <c r="G2" s="819" t="s">
        <v>373</v>
      </c>
      <c r="H2" s="642" t="s">
        <v>374</v>
      </c>
      <c r="I2" s="641" t="s">
        <v>375</v>
      </c>
      <c r="J2" s="641" t="s">
        <v>376</v>
      </c>
    </row>
    <row r="3" spans="1:11" s="306" customFormat="1" ht="15" customHeight="1">
      <c r="A3" s="643">
        <v>1</v>
      </c>
      <c r="B3" s="644" t="s">
        <v>377</v>
      </c>
      <c r="C3" s="645">
        <v>121.18</v>
      </c>
      <c r="D3" s="645">
        <v>199725.32327200001</v>
      </c>
      <c r="E3" s="646">
        <v>2.7450555847605007</v>
      </c>
      <c r="F3" s="646">
        <v>1.06</v>
      </c>
      <c r="G3" s="647">
        <v>0.20449200000000001</v>
      </c>
      <c r="H3" s="647">
        <v>1.48</v>
      </c>
      <c r="I3" s="648">
        <v>-4.0713749999999997</v>
      </c>
      <c r="J3" s="648">
        <v>0.27</v>
      </c>
      <c r="K3" s="307"/>
    </row>
    <row r="4" spans="1:11" s="306" customFormat="1" ht="15" customHeight="1">
      <c r="A4" s="643">
        <v>2</v>
      </c>
      <c r="B4" s="644" t="s">
        <v>378</v>
      </c>
      <c r="C4" s="645">
        <v>892.46</v>
      </c>
      <c r="D4" s="645">
        <v>216957.180509</v>
      </c>
      <c r="E4" s="646">
        <v>2.9818928829522919</v>
      </c>
      <c r="F4" s="646">
        <v>1.17</v>
      </c>
      <c r="G4" s="647">
        <v>0.30298799999999998</v>
      </c>
      <c r="H4" s="647">
        <v>1.34</v>
      </c>
      <c r="I4" s="648">
        <v>-5.5704019999999996</v>
      </c>
      <c r="J4" s="648">
        <v>0.41</v>
      </c>
    </row>
    <row r="5" spans="1:11" s="306" customFormat="1" ht="15" customHeight="1">
      <c r="A5" s="643">
        <v>3</v>
      </c>
      <c r="B5" s="644" t="s">
        <v>379</v>
      </c>
      <c r="C5" s="645">
        <v>88.78</v>
      </c>
      <c r="D5" s="645">
        <v>133053.597553</v>
      </c>
      <c r="E5" s="646">
        <v>1.8287091243704228</v>
      </c>
      <c r="F5" s="646">
        <v>0.61</v>
      </c>
      <c r="G5" s="647">
        <v>0.111925</v>
      </c>
      <c r="H5" s="647">
        <v>1.1499999999999999</v>
      </c>
      <c r="I5" s="648">
        <v>1.2430140000000001</v>
      </c>
      <c r="J5" s="648">
        <v>0.27</v>
      </c>
    </row>
    <row r="6" spans="1:11" s="306" customFormat="1" ht="15" customHeight="1">
      <c r="A6" s="643">
        <v>4</v>
      </c>
      <c r="B6" s="644" t="s">
        <v>380</v>
      </c>
      <c r="C6" s="645">
        <v>758.88</v>
      </c>
      <c r="D6" s="645">
        <v>1114917.2125299999</v>
      </c>
      <c r="E6" s="646">
        <v>15.323593777004778</v>
      </c>
      <c r="F6" s="646">
        <v>1.21</v>
      </c>
      <c r="G6" s="647">
        <v>0.472244</v>
      </c>
      <c r="H6" s="647">
        <v>1.1100000000000001</v>
      </c>
      <c r="I6" s="648">
        <v>-3.265533</v>
      </c>
      <c r="J6" s="648">
        <v>0.6</v>
      </c>
    </row>
    <row r="7" spans="1:11" s="306" customFormat="1" ht="15" customHeight="1">
      <c r="A7" s="643">
        <v>5</v>
      </c>
      <c r="B7" s="644" t="s">
        <v>381</v>
      </c>
      <c r="C7" s="645">
        <v>2075.19</v>
      </c>
      <c r="D7" s="645">
        <v>488511.91054900002</v>
      </c>
      <c r="E7" s="646">
        <v>6.7141828903102931</v>
      </c>
      <c r="F7" s="646">
        <v>1.37</v>
      </c>
      <c r="G7" s="647">
        <v>0.343084</v>
      </c>
      <c r="H7" s="647">
        <v>1.48</v>
      </c>
      <c r="I7" s="648">
        <v>-4.6270160000000002</v>
      </c>
      <c r="J7" s="648">
        <v>0.79</v>
      </c>
    </row>
    <row r="8" spans="1:11" s="306" customFormat="1" ht="15" customHeight="1">
      <c r="A8" s="643">
        <v>6</v>
      </c>
      <c r="B8" s="644" t="s">
        <v>1243</v>
      </c>
      <c r="C8" s="645">
        <v>244.55</v>
      </c>
      <c r="D8" s="645">
        <v>69388.596458999993</v>
      </c>
      <c r="E8" s="646">
        <v>0.95368755002122407</v>
      </c>
      <c r="F8" s="646">
        <v>1.07</v>
      </c>
      <c r="G8" s="647">
        <v>0.26098199999999999</v>
      </c>
      <c r="H8" s="647">
        <v>1.32</v>
      </c>
      <c r="I8" s="648">
        <v>-5.5437919999999998</v>
      </c>
      <c r="J8" s="648">
        <v>0.32</v>
      </c>
    </row>
    <row r="9" spans="1:11" s="306" customFormat="1" ht="15" customHeight="1">
      <c r="A9" s="643">
        <v>7</v>
      </c>
      <c r="B9" s="644" t="s">
        <v>382</v>
      </c>
      <c r="C9" s="645">
        <v>993.75</v>
      </c>
      <c r="D9" s="645">
        <v>248862.22227699999</v>
      </c>
      <c r="E9" s="646">
        <v>3.4204006878338555</v>
      </c>
      <c r="F9" s="646">
        <v>0.81</v>
      </c>
      <c r="G9" s="647">
        <v>0.23711199999999999</v>
      </c>
      <c r="H9" s="647">
        <v>1.05</v>
      </c>
      <c r="I9" s="648">
        <v>0.198767</v>
      </c>
      <c r="J9" s="648">
        <v>0.21</v>
      </c>
    </row>
    <row r="10" spans="1:11" s="306" customFormat="1" ht="15" customHeight="1">
      <c r="A10" s="643">
        <v>8</v>
      </c>
      <c r="B10" s="644" t="s">
        <v>383</v>
      </c>
      <c r="C10" s="645">
        <v>6765.68</v>
      </c>
      <c r="D10" s="645">
        <v>789655.04160800006</v>
      </c>
      <c r="E10" s="646">
        <v>10.853140435518394</v>
      </c>
      <c r="F10" s="646">
        <v>1.28</v>
      </c>
      <c r="G10" s="647">
        <v>0.49994300000000003</v>
      </c>
      <c r="H10" s="647">
        <v>1.1399999999999999</v>
      </c>
      <c r="I10" s="648">
        <v>-2.4696349999999998</v>
      </c>
      <c r="J10" s="648">
        <v>0.33</v>
      </c>
    </row>
    <row r="11" spans="1:11" s="306" customFormat="1" ht="15" customHeight="1">
      <c r="A11" s="643">
        <v>9</v>
      </c>
      <c r="B11" s="644" t="s">
        <v>384</v>
      </c>
      <c r="C11" s="645">
        <v>1221.99</v>
      </c>
      <c r="D11" s="645">
        <v>95783.067188000001</v>
      </c>
      <c r="E11" s="646">
        <v>1.3164572183559984</v>
      </c>
      <c r="F11" s="646">
        <v>1.1200000000000001</v>
      </c>
      <c r="G11" s="647">
        <v>0.22590099999999999</v>
      </c>
      <c r="H11" s="647">
        <v>1.49</v>
      </c>
      <c r="I11" s="648">
        <v>-7.9457360000000001</v>
      </c>
      <c r="J11" s="648">
        <v>0.42</v>
      </c>
    </row>
    <row r="12" spans="1:11" s="306" customFormat="1" ht="15" customHeight="1">
      <c r="A12" s="643">
        <v>10</v>
      </c>
      <c r="B12" s="644" t="s">
        <v>385</v>
      </c>
      <c r="C12" s="645">
        <v>281.13</v>
      </c>
      <c r="D12" s="645">
        <v>354050.37204300001</v>
      </c>
      <c r="E12" s="646">
        <v>4.8661228087716486</v>
      </c>
      <c r="F12" s="646">
        <v>0.79</v>
      </c>
      <c r="G12" s="647">
        <v>0.17974399999999999</v>
      </c>
      <c r="H12" s="647">
        <v>1.17</v>
      </c>
      <c r="I12" s="648">
        <v>-3.082446</v>
      </c>
      <c r="J12" s="648">
        <v>0.48</v>
      </c>
    </row>
    <row r="13" spans="1:11" s="306" customFormat="1" ht="15" customHeight="1">
      <c r="A13" s="643">
        <v>11</v>
      </c>
      <c r="B13" s="644" t="s">
        <v>386</v>
      </c>
      <c r="C13" s="645">
        <v>621.76</v>
      </c>
      <c r="D13" s="645">
        <v>139673.05292700001</v>
      </c>
      <c r="E13" s="646">
        <v>1.9196879378968648</v>
      </c>
      <c r="F13" s="646">
        <v>1.03</v>
      </c>
      <c r="G13" s="647">
        <v>0.205066</v>
      </c>
      <c r="H13" s="647">
        <v>1.44</v>
      </c>
      <c r="I13" s="648">
        <v>-6.111415</v>
      </c>
      <c r="J13" s="648">
        <v>0.2</v>
      </c>
    </row>
    <row r="14" spans="1:11" s="306" customFormat="1" ht="15" customHeight="1">
      <c r="A14" s="643">
        <v>12</v>
      </c>
      <c r="B14" s="644" t="s">
        <v>387</v>
      </c>
      <c r="C14" s="645">
        <v>664.46</v>
      </c>
      <c r="D14" s="645">
        <v>112740.674418</v>
      </c>
      <c r="E14" s="646">
        <v>1.5495251822390361</v>
      </c>
      <c r="F14" s="646">
        <v>0.94</v>
      </c>
      <c r="G14" s="647">
        <v>0.142813</v>
      </c>
      <c r="H14" s="647">
        <v>1.57</v>
      </c>
      <c r="I14" s="648">
        <v>-0.293487</v>
      </c>
      <c r="J14" s="648">
        <v>0.6</v>
      </c>
    </row>
    <row r="15" spans="1:11" s="306" customFormat="1" ht="15" customHeight="1">
      <c r="A15" s="643">
        <v>13</v>
      </c>
      <c r="B15" s="644" t="s">
        <v>388</v>
      </c>
      <c r="C15" s="645">
        <v>234.96</v>
      </c>
      <c r="D15" s="645">
        <v>221779.28995199999</v>
      </c>
      <c r="E15" s="646">
        <v>3.0481686973556883</v>
      </c>
      <c r="F15" s="646">
        <v>0.49</v>
      </c>
      <c r="G15" s="647">
        <v>9.1564000000000006E-2</v>
      </c>
      <c r="H15" s="647">
        <v>1.01</v>
      </c>
      <c r="I15" s="648">
        <v>0.73605399999999999</v>
      </c>
      <c r="J15" s="648">
        <v>0.2</v>
      </c>
    </row>
    <row r="16" spans="1:11" s="306" customFormat="1" ht="15" customHeight="1">
      <c r="A16" s="643">
        <v>14</v>
      </c>
      <c r="B16" s="644" t="s">
        <v>389</v>
      </c>
      <c r="C16" s="645">
        <v>96.42</v>
      </c>
      <c r="D16" s="645">
        <v>86471.084906000004</v>
      </c>
      <c r="E16" s="646">
        <v>1.1884719005724196</v>
      </c>
      <c r="F16" s="646">
        <v>0.44</v>
      </c>
      <c r="G16" s="647">
        <v>7.3712E-2</v>
      </c>
      <c r="H16" s="647">
        <v>1.01</v>
      </c>
      <c r="I16" s="648">
        <v>7.7625500000000001</v>
      </c>
      <c r="J16" s="648">
        <v>0.35</v>
      </c>
    </row>
    <row r="17" spans="1:10" s="306" customFormat="1" ht="15" customHeight="1">
      <c r="A17" s="643">
        <v>15</v>
      </c>
      <c r="B17" s="644" t="s">
        <v>390</v>
      </c>
      <c r="C17" s="645">
        <v>95.92</v>
      </c>
      <c r="D17" s="645">
        <v>135082.36758300001</v>
      </c>
      <c r="E17" s="646">
        <v>1.8565928519309076</v>
      </c>
      <c r="F17" s="646">
        <v>0.47</v>
      </c>
      <c r="G17" s="647">
        <v>7.5999999999999998E-2</v>
      </c>
      <c r="H17" s="647">
        <v>1.07</v>
      </c>
      <c r="I17" s="648">
        <v>-5.2192889999999998</v>
      </c>
      <c r="J17" s="648">
        <v>0.28999999999999998</v>
      </c>
    </row>
    <row r="18" spans="1:10" s="306" customFormat="1" ht="15" customHeight="1">
      <c r="A18" s="643">
        <v>16</v>
      </c>
      <c r="B18" s="644" t="s">
        <v>391</v>
      </c>
      <c r="C18" s="645">
        <v>1247.1400000000001</v>
      </c>
      <c r="D18" s="645">
        <v>379268.30992199999</v>
      </c>
      <c r="E18" s="646">
        <v>5.2127220285241549</v>
      </c>
      <c r="F18" s="646">
        <v>0.68</v>
      </c>
      <c r="G18" s="647">
        <v>0.15404100000000001</v>
      </c>
      <c r="H18" s="647">
        <v>1.0900000000000001</v>
      </c>
      <c r="I18" s="648">
        <v>-3.5666060000000002</v>
      </c>
      <c r="J18" s="648">
        <v>0.28999999999999998</v>
      </c>
    </row>
    <row r="19" spans="1:10" s="306" customFormat="1" ht="15" customHeight="1">
      <c r="A19" s="643">
        <v>17</v>
      </c>
      <c r="B19" s="644" t="s">
        <v>392</v>
      </c>
      <c r="C19" s="645">
        <v>1044.4000000000001</v>
      </c>
      <c r="D19" s="645">
        <v>53835.611490000003</v>
      </c>
      <c r="E19" s="646">
        <v>0.73992493069274701</v>
      </c>
      <c r="F19" s="646">
        <v>1.1000000000000001</v>
      </c>
      <c r="G19" s="647">
        <v>0.38744200000000001</v>
      </c>
      <c r="H19" s="647">
        <v>1.1200000000000001</v>
      </c>
      <c r="I19" s="648">
        <v>-5.9815379999999996</v>
      </c>
      <c r="J19" s="648">
        <v>0.34</v>
      </c>
    </row>
    <row r="20" spans="1:10" s="306" customFormat="1" ht="15" customHeight="1">
      <c r="A20" s="643">
        <v>18</v>
      </c>
      <c r="B20" s="644" t="s">
        <v>393</v>
      </c>
      <c r="C20" s="645">
        <v>239.93</v>
      </c>
      <c r="D20" s="645">
        <v>117542.660409</v>
      </c>
      <c r="E20" s="646">
        <v>1.6155244168207445</v>
      </c>
      <c r="F20" s="646">
        <v>0.35</v>
      </c>
      <c r="G20" s="647">
        <v>5.0847000000000003E-2</v>
      </c>
      <c r="H20" s="647">
        <v>0.98</v>
      </c>
      <c r="I20" s="648">
        <v>-6.073677</v>
      </c>
      <c r="J20" s="648">
        <v>0.27</v>
      </c>
    </row>
    <row r="21" spans="1:10" s="306" customFormat="1" ht="15" customHeight="1">
      <c r="A21" s="643">
        <v>19</v>
      </c>
      <c r="B21" s="644" t="s">
        <v>394</v>
      </c>
      <c r="C21" s="645">
        <v>1401.17</v>
      </c>
      <c r="D21" s="645">
        <v>640619.34730000002</v>
      </c>
      <c r="E21" s="646">
        <v>8.8047709133838481</v>
      </c>
      <c r="F21" s="646">
        <v>0.95</v>
      </c>
      <c r="G21" s="647">
        <v>0.39521400000000001</v>
      </c>
      <c r="H21" s="647">
        <v>0.95</v>
      </c>
      <c r="I21" s="648">
        <v>-3.8495870000000001</v>
      </c>
      <c r="J21" s="648">
        <v>0.27</v>
      </c>
    </row>
    <row r="22" spans="1:10" s="306" customFormat="1" ht="15" customHeight="1">
      <c r="A22" s="643">
        <v>20</v>
      </c>
      <c r="B22" s="644" t="s">
        <v>395</v>
      </c>
      <c r="C22" s="645">
        <v>777.05</v>
      </c>
      <c r="D22" s="645">
        <v>93976.722806000005</v>
      </c>
      <c r="E22" s="646">
        <v>1.2916305431373682</v>
      </c>
      <c r="F22" s="646">
        <v>1.25</v>
      </c>
      <c r="G22" s="647">
        <v>0.24041899999999999</v>
      </c>
      <c r="H22" s="647">
        <v>1.61</v>
      </c>
      <c r="I22" s="648">
        <v>0.86436100000000005</v>
      </c>
      <c r="J22" s="648">
        <v>0.34</v>
      </c>
    </row>
    <row r="23" spans="1:10" s="306" customFormat="1" ht="15" customHeight="1">
      <c r="A23" s="643">
        <v>21</v>
      </c>
      <c r="B23" s="644" t="s">
        <v>396</v>
      </c>
      <c r="C23" s="645">
        <v>616.41</v>
      </c>
      <c r="D23" s="645">
        <v>278267.31792</v>
      </c>
      <c r="E23" s="646">
        <v>3.8245488483818573</v>
      </c>
      <c r="F23" s="646">
        <v>0.92</v>
      </c>
      <c r="G23" s="647">
        <v>0.26162200000000002</v>
      </c>
      <c r="H23" s="647">
        <v>1.1299999999999999</v>
      </c>
      <c r="I23" s="648">
        <v>-5.2905709999999999</v>
      </c>
      <c r="J23" s="648">
        <v>0.3</v>
      </c>
    </row>
    <row r="24" spans="1:10" s="306" customFormat="1" ht="15" customHeight="1">
      <c r="A24" s="643">
        <v>22</v>
      </c>
      <c r="B24" s="644" t="s">
        <v>397</v>
      </c>
      <c r="C24" s="645">
        <v>542.73</v>
      </c>
      <c r="D24" s="645">
        <v>135132.78305500001</v>
      </c>
      <c r="E24" s="646">
        <v>1.8572857699380221</v>
      </c>
      <c r="F24" s="646">
        <v>0.98</v>
      </c>
      <c r="G24" s="647">
        <v>0.23526</v>
      </c>
      <c r="H24" s="647">
        <v>1.27</v>
      </c>
      <c r="I24" s="648">
        <v>3.2883019999999998</v>
      </c>
      <c r="J24" s="648">
        <v>0.27</v>
      </c>
    </row>
    <row r="25" spans="1:10" s="306" customFormat="1" ht="15" customHeight="1">
      <c r="A25" s="643">
        <v>23</v>
      </c>
      <c r="B25" s="644" t="s">
        <v>398</v>
      </c>
      <c r="C25" s="645">
        <v>2808.68</v>
      </c>
      <c r="D25" s="645">
        <v>230075.94607199999</v>
      </c>
      <c r="E25" s="646">
        <v>3.1621992160897956</v>
      </c>
      <c r="F25" s="646">
        <v>0.73</v>
      </c>
      <c r="G25" s="647">
        <v>0.171879</v>
      </c>
      <c r="H25" s="647">
        <v>1.1100000000000001</v>
      </c>
      <c r="I25" s="648">
        <v>-1.3169249999999999</v>
      </c>
      <c r="J25" s="648">
        <v>0.15</v>
      </c>
    </row>
    <row r="26" spans="1:10" s="306" customFormat="1" ht="15" customHeight="1">
      <c r="A26" s="643">
        <v>24</v>
      </c>
      <c r="B26" s="644" t="s">
        <v>399</v>
      </c>
      <c r="C26" s="645">
        <v>151.04</v>
      </c>
      <c r="D26" s="645">
        <v>138113.51347199999</v>
      </c>
      <c r="E26" s="646">
        <v>1.8982533875831225</v>
      </c>
      <c r="F26" s="646">
        <v>0.61</v>
      </c>
      <c r="G26" s="647">
        <v>0.13838200000000001</v>
      </c>
      <c r="H26" s="647">
        <v>1.03</v>
      </c>
      <c r="I26" s="648">
        <v>-1.9864729999999999</v>
      </c>
      <c r="J26" s="648">
        <v>0.19</v>
      </c>
    </row>
    <row r="27" spans="1:10" s="306" customFormat="1" ht="15" customHeight="1">
      <c r="A27" s="643">
        <v>25</v>
      </c>
      <c r="B27" s="644" t="s">
        <v>400</v>
      </c>
      <c r="C27" s="645">
        <v>288.69</v>
      </c>
      <c r="D27" s="645">
        <v>97334.526503999994</v>
      </c>
      <c r="E27" s="646">
        <v>1.3377807139956301</v>
      </c>
      <c r="F27" s="646">
        <v>0.68</v>
      </c>
      <c r="G27" s="647">
        <v>0.14633499999999999</v>
      </c>
      <c r="H27" s="647">
        <v>1.1200000000000001</v>
      </c>
      <c r="I27" s="648">
        <v>2.0781100000000001</v>
      </c>
      <c r="J27" s="648">
        <v>0.2</v>
      </c>
    </row>
    <row r="28" spans="1:10" s="306" customFormat="1" ht="15" customHeight="1">
      <c r="A28" s="643">
        <v>26</v>
      </c>
      <c r="B28" s="644" t="s">
        <v>401</v>
      </c>
      <c r="C28" s="645">
        <v>365.91</v>
      </c>
      <c r="D28" s="645">
        <v>345083.63618999999</v>
      </c>
      <c r="E28" s="646">
        <v>4.7428826110485565</v>
      </c>
      <c r="F28" s="646">
        <v>0.97</v>
      </c>
      <c r="G28" s="647">
        <v>0.30795</v>
      </c>
      <c r="H28" s="647">
        <v>1.1000000000000001</v>
      </c>
      <c r="I28" s="648">
        <v>-4.6038370000000004</v>
      </c>
      <c r="J28" s="648">
        <v>0.21</v>
      </c>
    </row>
    <row r="29" spans="1:10" s="306" customFormat="1" ht="15" customHeight="1">
      <c r="A29" s="643">
        <v>27</v>
      </c>
      <c r="B29" s="644" t="s">
        <v>402</v>
      </c>
      <c r="C29" s="645">
        <v>9696.67</v>
      </c>
      <c r="D29" s="645">
        <v>112060.975129</v>
      </c>
      <c r="E29" s="646">
        <v>1.5401832905917452</v>
      </c>
      <c r="F29" s="646">
        <v>0.67</v>
      </c>
      <c r="G29" s="647">
        <v>0.118051</v>
      </c>
      <c r="H29" s="647">
        <v>1.23</v>
      </c>
      <c r="I29" s="648">
        <v>-3.9894150000000002</v>
      </c>
      <c r="J29" s="648">
        <v>0.35</v>
      </c>
    </row>
    <row r="30" spans="1:10" s="306" customFormat="1" ht="15" customHeight="1">
      <c r="A30" s="643">
        <v>28</v>
      </c>
      <c r="B30" s="644" t="s">
        <v>403</v>
      </c>
      <c r="C30" s="645">
        <v>487.78</v>
      </c>
      <c r="D30" s="645">
        <v>70690.212035000004</v>
      </c>
      <c r="E30" s="646">
        <v>0.97157715484236185</v>
      </c>
      <c r="F30" s="646">
        <v>1.08</v>
      </c>
      <c r="G30" s="647">
        <v>0.18854599999999999</v>
      </c>
      <c r="H30" s="647">
        <v>1.57</v>
      </c>
      <c r="I30" s="648">
        <v>-7.3542630000000004</v>
      </c>
      <c r="J30" s="648">
        <v>0.24</v>
      </c>
    </row>
    <row r="31" spans="1:10" s="306" customFormat="1" ht="15" customHeight="1">
      <c r="A31" s="643">
        <v>29</v>
      </c>
      <c r="B31" s="644" t="s">
        <v>404</v>
      </c>
      <c r="C31" s="645">
        <v>9300.6</v>
      </c>
      <c r="D31" s="645">
        <v>92125.737831000006</v>
      </c>
      <c r="E31" s="646">
        <v>1.2661903207374687</v>
      </c>
      <c r="F31" s="646">
        <v>0.49</v>
      </c>
      <c r="G31" s="647">
        <v>5.1031E-2</v>
      </c>
      <c r="H31" s="647">
        <v>1.37</v>
      </c>
      <c r="I31" s="648">
        <v>1.150863</v>
      </c>
      <c r="J31" s="648">
        <v>0.6</v>
      </c>
    </row>
    <row r="32" spans="1:10" s="306" customFormat="1" ht="15" customHeight="1">
      <c r="A32" s="643">
        <v>30</v>
      </c>
      <c r="B32" s="644" t="s">
        <v>405</v>
      </c>
      <c r="C32" s="645">
        <v>159.55000000000001</v>
      </c>
      <c r="D32" s="645">
        <v>85042.435580000005</v>
      </c>
      <c r="E32" s="646">
        <v>1.1688363243382542</v>
      </c>
      <c r="F32" s="646">
        <v>1.1299999999999999</v>
      </c>
      <c r="G32" s="647">
        <v>0.240951</v>
      </c>
      <c r="H32" s="647">
        <v>1.45</v>
      </c>
      <c r="I32" s="648">
        <v>1.7689630000000001</v>
      </c>
      <c r="J32" s="648">
        <v>0.33</v>
      </c>
    </row>
    <row r="33" spans="1:10" s="306" customFormat="1" ht="15" customHeight="1">
      <c r="A33" s="934"/>
      <c r="B33" s="935"/>
      <c r="C33" s="936"/>
      <c r="D33" s="936"/>
      <c r="E33" s="937"/>
      <c r="F33" s="938"/>
      <c r="G33" s="939"/>
      <c r="H33" s="939"/>
      <c r="I33" s="940"/>
      <c r="J33" s="940"/>
    </row>
    <row r="34" spans="1:10" s="306" customFormat="1" ht="38.25" customHeight="1">
      <c r="A34" s="1309" t="s">
        <v>406</v>
      </c>
      <c r="B34" s="1309"/>
      <c r="C34" s="1309"/>
      <c r="D34" s="1309"/>
      <c r="E34" s="1309"/>
      <c r="F34" s="1309"/>
      <c r="G34" s="1309"/>
      <c r="H34" s="1309"/>
      <c r="I34" s="1309"/>
      <c r="J34" s="1309"/>
    </row>
    <row r="35" spans="1:10" s="306" customFormat="1" ht="34.5" customHeight="1">
      <c r="A35" s="1309" t="s">
        <v>407</v>
      </c>
      <c r="B35" s="1309"/>
      <c r="C35" s="1309"/>
      <c r="D35" s="1309"/>
      <c r="E35" s="1309"/>
      <c r="F35" s="1309"/>
      <c r="G35" s="1309"/>
      <c r="H35" s="1309"/>
      <c r="I35" s="1309"/>
      <c r="J35" s="1309"/>
    </row>
    <row r="36" spans="1:10" s="306" customFormat="1" ht="20.25" customHeight="1">
      <c r="A36" s="1309" t="s">
        <v>408</v>
      </c>
      <c r="B36" s="1309"/>
      <c r="C36" s="1309"/>
      <c r="D36" s="1309"/>
      <c r="E36" s="1309"/>
      <c r="F36" s="1309"/>
      <c r="G36" s="1309"/>
      <c r="H36" s="1309"/>
      <c r="I36" s="1309"/>
      <c r="J36" s="1309"/>
    </row>
    <row r="37" spans="1:10" s="306" customFormat="1" ht="48.75" customHeight="1">
      <c r="A37" s="1309" t="s">
        <v>409</v>
      </c>
      <c r="B37" s="1309"/>
      <c r="C37" s="1309"/>
      <c r="D37" s="1309"/>
      <c r="E37" s="1309"/>
      <c r="F37" s="1309"/>
      <c r="G37" s="1309"/>
      <c r="H37" s="1309"/>
      <c r="I37" s="1309"/>
      <c r="J37" s="1309"/>
    </row>
    <row r="38" spans="1:10" s="306" customFormat="1" ht="37.5" customHeight="1">
      <c r="A38" s="1309" t="s">
        <v>410</v>
      </c>
      <c r="B38" s="1309"/>
      <c r="C38" s="1309"/>
      <c r="D38" s="1309"/>
      <c r="E38" s="1309"/>
      <c r="F38" s="1309"/>
      <c r="G38" s="1309"/>
      <c r="H38" s="1309"/>
      <c r="I38" s="1309"/>
      <c r="J38" s="1309"/>
    </row>
    <row r="39" spans="1:10" s="306" customFormat="1" ht="13.5" customHeight="1">
      <c r="A39" s="1305" t="s">
        <v>364</v>
      </c>
      <c r="B39" s="1306"/>
      <c r="C39" s="1306"/>
      <c r="D39" s="1306"/>
      <c r="E39" s="1306"/>
      <c r="F39" s="1306"/>
      <c r="G39" s="1306"/>
      <c r="H39" s="1306"/>
      <c r="I39" s="1306"/>
      <c r="J39" s="1307"/>
    </row>
    <row r="40" spans="1:10" s="306" customFormat="1" ht="27.6" customHeight="1">
      <c r="H40" s="308"/>
    </row>
  </sheetData>
  <mergeCells count="7">
    <mergeCell ref="A39:J39"/>
    <mergeCell ref="A1:J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scale="61"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20" zoomScaleNormal="120" workbookViewId="0"/>
  </sheetViews>
  <sheetFormatPr defaultColWidth="9.140625" defaultRowHeight="12"/>
  <cols>
    <col min="1" max="1" width="6.42578125" style="309" bestFit="1" customWidth="1"/>
    <col min="2" max="2" width="20.5703125" style="309" bestFit="1" customWidth="1"/>
    <col min="3" max="3" width="14.5703125" style="309" bestFit="1" customWidth="1"/>
    <col min="4" max="4" width="13.85546875" style="309" bestFit="1" customWidth="1"/>
    <col min="5" max="5" width="9.85546875" style="309" customWidth="1"/>
    <col min="6" max="6" width="7.85546875" style="309" customWidth="1"/>
    <col min="7" max="7" width="9" style="309" customWidth="1"/>
    <col min="8" max="8" width="9.5703125" style="309" bestFit="1" customWidth="1"/>
    <col min="9" max="9" width="10.5703125" style="309" bestFit="1" customWidth="1"/>
    <col min="10" max="10" width="11.5703125" style="309" customWidth="1"/>
    <col min="11" max="11" width="30.42578125" style="309" bestFit="1" customWidth="1"/>
    <col min="12" max="12" width="4.5703125" style="309" bestFit="1" customWidth="1"/>
    <col min="13" max="16384" width="9.140625" style="309"/>
  </cols>
  <sheetData>
    <row r="1" spans="1:11" ht="17.25" customHeight="1">
      <c r="A1" s="809" t="s">
        <v>1320</v>
      </c>
      <c r="B1" s="809"/>
      <c r="C1" s="809"/>
      <c r="D1" s="809"/>
      <c r="E1" s="809"/>
      <c r="F1" s="809"/>
      <c r="G1" s="809"/>
      <c r="H1" s="809"/>
      <c r="I1" s="809"/>
      <c r="J1" s="809"/>
      <c r="K1" s="809"/>
    </row>
    <row r="2" spans="1:11" s="310" customFormat="1" ht="48">
      <c r="A2" s="649" t="s">
        <v>411</v>
      </c>
      <c r="B2" s="649" t="s">
        <v>368</v>
      </c>
      <c r="C2" s="650" t="s">
        <v>369</v>
      </c>
      <c r="D2" s="650" t="s">
        <v>370</v>
      </c>
      <c r="E2" s="649" t="s">
        <v>371</v>
      </c>
      <c r="F2" s="649" t="s">
        <v>372</v>
      </c>
      <c r="G2" s="649" t="s">
        <v>373</v>
      </c>
      <c r="H2" s="650" t="s">
        <v>374</v>
      </c>
      <c r="I2" s="650" t="s">
        <v>375</v>
      </c>
      <c r="J2" s="650" t="s">
        <v>376</v>
      </c>
    </row>
    <row r="3" spans="1:11" s="310" customFormat="1" ht="27.75" customHeight="1">
      <c r="A3" s="643">
        <v>1</v>
      </c>
      <c r="B3" s="644" t="s">
        <v>412</v>
      </c>
      <c r="C3" s="645">
        <v>114.0001121</v>
      </c>
      <c r="D3" s="645">
        <v>75861.2</v>
      </c>
      <c r="E3" s="646">
        <v>0.91</v>
      </c>
      <c r="F3" s="646">
        <v>2.68</v>
      </c>
      <c r="G3" s="647">
        <v>0.13</v>
      </c>
      <c r="H3" s="647">
        <v>1.7</v>
      </c>
      <c r="I3" s="648">
        <v>-4.9400000000000004</v>
      </c>
      <c r="J3" s="648">
        <v>0.02</v>
      </c>
    </row>
    <row r="4" spans="1:11" s="310" customFormat="1" ht="27" customHeight="1">
      <c r="A4" s="643">
        <v>2</v>
      </c>
      <c r="B4" s="644" t="s">
        <v>413</v>
      </c>
      <c r="C4" s="645">
        <v>432.02778899999998</v>
      </c>
      <c r="D4" s="645">
        <v>62721.25</v>
      </c>
      <c r="E4" s="646">
        <v>0.75</v>
      </c>
      <c r="F4" s="646">
        <v>1.95</v>
      </c>
      <c r="G4" s="647">
        <v>0.19</v>
      </c>
      <c r="H4" s="647">
        <v>1.59</v>
      </c>
      <c r="I4" s="648">
        <v>-4.9000000000000004</v>
      </c>
      <c r="J4" s="648">
        <v>0.03</v>
      </c>
    </row>
    <row r="5" spans="1:11" s="310" customFormat="1" ht="27" customHeight="1">
      <c r="A5" s="643">
        <v>3</v>
      </c>
      <c r="B5" s="644" t="s">
        <v>414</v>
      </c>
      <c r="C5" s="645">
        <v>71.892328500000005</v>
      </c>
      <c r="D5" s="645">
        <v>48511.94</v>
      </c>
      <c r="E5" s="646">
        <v>0.57999999999999996</v>
      </c>
      <c r="F5" s="646">
        <v>0.63</v>
      </c>
      <c r="G5" s="647">
        <v>0.08</v>
      </c>
      <c r="H5" s="647">
        <v>0.94</v>
      </c>
      <c r="I5" s="648">
        <v>-6.19</v>
      </c>
      <c r="J5" s="648">
        <v>0.01</v>
      </c>
    </row>
    <row r="6" spans="1:11" s="310" customFormat="1" ht="21.75" customHeight="1">
      <c r="A6" s="643">
        <v>4</v>
      </c>
      <c r="B6" s="644" t="s">
        <v>415</v>
      </c>
      <c r="C6" s="645">
        <v>95.919779000000005</v>
      </c>
      <c r="D6" s="645">
        <v>135053.03</v>
      </c>
      <c r="E6" s="646">
        <v>1.61</v>
      </c>
      <c r="F6" s="646">
        <v>0.49</v>
      </c>
      <c r="G6" s="647">
        <v>0.08</v>
      </c>
      <c r="H6" s="647">
        <v>0.92</v>
      </c>
      <c r="I6" s="648">
        <v>-5.23</v>
      </c>
      <c r="J6" s="648">
        <v>0.02</v>
      </c>
    </row>
    <row r="7" spans="1:11" s="310" customFormat="1" ht="25.5" customHeight="1">
      <c r="A7" s="643">
        <v>5</v>
      </c>
      <c r="B7" s="644" t="s">
        <v>416</v>
      </c>
      <c r="C7" s="645">
        <v>616.29396980000001</v>
      </c>
      <c r="D7" s="645">
        <v>272298.71000000002</v>
      </c>
      <c r="E7" s="646">
        <v>3.25</v>
      </c>
      <c r="F7" s="646">
        <v>0.89</v>
      </c>
      <c r="G7" s="647">
        <v>0.23</v>
      </c>
      <c r="H7" s="647">
        <v>1.6</v>
      </c>
      <c r="I7" s="648">
        <v>-5.29</v>
      </c>
      <c r="J7" s="648">
        <v>0.02</v>
      </c>
    </row>
    <row r="8" spans="1:11" s="310" customFormat="1" ht="27" customHeight="1">
      <c r="A8" s="643">
        <v>6</v>
      </c>
      <c r="B8" s="644" t="s">
        <v>417</v>
      </c>
      <c r="C8" s="645">
        <v>282.957358</v>
      </c>
      <c r="D8" s="645">
        <v>60145.98</v>
      </c>
      <c r="E8" s="646">
        <v>0.72</v>
      </c>
      <c r="F8" s="646">
        <v>0.59</v>
      </c>
      <c r="G8" s="647">
        <v>0.08</v>
      </c>
      <c r="H8" s="647">
        <v>1.84</v>
      </c>
      <c r="I8" s="648">
        <v>4.9400000000000004</v>
      </c>
      <c r="J8" s="648">
        <v>0.02</v>
      </c>
    </row>
    <row r="9" spans="1:11" s="310" customFormat="1" ht="18" customHeight="1">
      <c r="A9" s="643">
        <v>7</v>
      </c>
      <c r="B9" s="644" t="s">
        <v>418</v>
      </c>
      <c r="C9" s="645">
        <v>121.18370760000001</v>
      </c>
      <c r="D9" s="645">
        <v>199757.16</v>
      </c>
      <c r="E9" s="646">
        <v>2.39</v>
      </c>
      <c r="F9" s="646">
        <v>1.0900000000000001</v>
      </c>
      <c r="G9" s="647">
        <v>0.21</v>
      </c>
      <c r="H9" s="647">
        <v>1.53</v>
      </c>
      <c r="I9" s="648">
        <v>-4.07</v>
      </c>
      <c r="J9" s="648">
        <v>0.02</v>
      </c>
    </row>
    <row r="10" spans="1:11" s="310" customFormat="1" ht="29.25" customHeight="1">
      <c r="A10" s="643">
        <v>8</v>
      </c>
      <c r="B10" s="644" t="s">
        <v>419</v>
      </c>
      <c r="C10" s="645">
        <v>159.54888130000001</v>
      </c>
      <c r="D10" s="645">
        <v>85142.78</v>
      </c>
      <c r="E10" s="646">
        <v>1.02</v>
      </c>
      <c r="F10" s="646">
        <v>1.18</v>
      </c>
      <c r="G10" s="647">
        <v>0.26</v>
      </c>
      <c r="H10" s="647">
        <v>1.7</v>
      </c>
      <c r="I10" s="648">
        <v>1.9</v>
      </c>
      <c r="J10" s="648">
        <v>0.03</v>
      </c>
    </row>
    <row r="11" spans="1:11" s="310" customFormat="1" ht="27.75" customHeight="1">
      <c r="A11" s="643">
        <v>9</v>
      </c>
      <c r="B11" s="644" t="s">
        <v>420</v>
      </c>
      <c r="C11" s="645">
        <v>2169.2527439999999</v>
      </c>
      <c r="D11" s="645">
        <v>33334.910000000003</v>
      </c>
      <c r="E11" s="646">
        <v>0.4</v>
      </c>
      <c r="F11" s="646">
        <v>0.59</v>
      </c>
      <c r="G11" s="647">
        <v>7.0000000000000007E-2</v>
      </c>
      <c r="H11" s="647">
        <v>1.37</v>
      </c>
      <c r="I11" s="648">
        <v>0.76</v>
      </c>
      <c r="J11" s="648">
        <v>0.02</v>
      </c>
    </row>
    <row r="12" spans="1:11" s="310" customFormat="1" ht="15" customHeight="1">
      <c r="A12" s="643">
        <v>10</v>
      </c>
      <c r="B12" s="644" t="s">
        <v>421</v>
      </c>
      <c r="C12" s="645">
        <v>2802.6723695000001</v>
      </c>
      <c r="D12" s="645">
        <v>230648.73</v>
      </c>
      <c r="E12" s="646">
        <v>2.76</v>
      </c>
      <c r="F12" s="646">
        <v>0.74</v>
      </c>
      <c r="G12" s="647">
        <v>0.18</v>
      </c>
      <c r="H12" s="647">
        <v>1.04</v>
      </c>
      <c r="I12" s="648">
        <v>-1.3</v>
      </c>
      <c r="J12" s="648">
        <v>0.02</v>
      </c>
    </row>
    <row r="13" spans="1:11" s="310" customFormat="1" ht="15" customHeight="1">
      <c r="A13" s="643">
        <v>11</v>
      </c>
      <c r="B13" s="644" t="s">
        <v>422</v>
      </c>
      <c r="C13" s="645">
        <v>24.086829600000002</v>
      </c>
      <c r="D13" s="645">
        <v>52243.97</v>
      </c>
      <c r="E13" s="646">
        <v>0.62</v>
      </c>
      <c r="F13" s="646">
        <v>0.46</v>
      </c>
      <c r="G13" s="647">
        <v>0.06</v>
      </c>
      <c r="H13" s="647">
        <v>0.5</v>
      </c>
      <c r="I13" s="648">
        <v>-2.44</v>
      </c>
      <c r="J13" s="648">
        <v>0.02</v>
      </c>
    </row>
    <row r="14" spans="1:11" s="310" customFormat="1" ht="15" customHeight="1">
      <c r="A14" s="643">
        <v>12</v>
      </c>
      <c r="B14" s="644" t="s">
        <v>423</v>
      </c>
      <c r="C14" s="645">
        <v>161.46349559999999</v>
      </c>
      <c r="D14" s="645">
        <v>62970.76</v>
      </c>
      <c r="E14" s="646">
        <v>0.75</v>
      </c>
      <c r="F14" s="646">
        <v>0.37</v>
      </c>
      <c r="G14" s="647">
        <v>0.03</v>
      </c>
      <c r="H14" s="647">
        <v>1.34</v>
      </c>
      <c r="I14" s="648">
        <v>1.17</v>
      </c>
      <c r="J14" s="648">
        <v>0.02</v>
      </c>
    </row>
    <row r="15" spans="1:11" s="310" customFormat="1" ht="15" customHeight="1">
      <c r="A15" s="643">
        <v>13</v>
      </c>
      <c r="B15" s="644" t="s">
        <v>424</v>
      </c>
      <c r="C15" s="645">
        <v>6162.7283269999998</v>
      </c>
      <c r="D15" s="645">
        <v>71655.58</v>
      </c>
      <c r="E15" s="646">
        <v>0.86</v>
      </c>
      <c r="F15" s="646">
        <v>0.76</v>
      </c>
      <c r="G15" s="647">
        <v>0.11</v>
      </c>
      <c r="H15" s="647">
        <v>1.65</v>
      </c>
      <c r="I15" s="648">
        <v>6.45</v>
      </c>
      <c r="J15" s="648">
        <v>0.03</v>
      </c>
    </row>
    <row r="16" spans="1:11" s="310" customFormat="1" ht="23.25" customHeight="1">
      <c r="A16" s="643">
        <v>14</v>
      </c>
      <c r="B16" s="644" t="s">
        <v>425</v>
      </c>
      <c r="C16" s="645">
        <v>53.093716000000001</v>
      </c>
      <c r="D16" s="645">
        <v>43176.02</v>
      </c>
      <c r="E16" s="646">
        <v>0.52</v>
      </c>
      <c r="F16" s="646">
        <v>0.26</v>
      </c>
      <c r="G16" s="647">
        <v>0.01</v>
      </c>
      <c r="H16" s="647">
        <v>0.84</v>
      </c>
      <c r="I16" s="648">
        <v>-10.01</v>
      </c>
      <c r="J16" s="648">
        <v>0.03</v>
      </c>
    </row>
    <row r="17" spans="1:10" s="310" customFormat="1" ht="25.5" customHeight="1">
      <c r="A17" s="643">
        <v>15</v>
      </c>
      <c r="B17" s="644" t="s">
        <v>426</v>
      </c>
      <c r="C17" s="645">
        <v>83.392381999999998</v>
      </c>
      <c r="D17" s="645">
        <v>65351.47</v>
      </c>
      <c r="E17" s="646">
        <v>0.78</v>
      </c>
      <c r="F17" s="646">
        <v>0.48</v>
      </c>
      <c r="G17" s="647">
        <v>0.06</v>
      </c>
      <c r="H17" s="647">
        <v>1.02</v>
      </c>
      <c r="I17" s="648">
        <v>-3.93</v>
      </c>
      <c r="J17" s="648">
        <v>0.02</v>
      </c>
    </row>
    <row r="18" spans="1:10" s="310" customFormat="1" ht="20.25" customHeight="1">
      <c r="A18" s="643">
        <v>16</v>
      </c>
      <c r="B18" s="644" t="s">
        <v>427</v>
      </c>
      <c r="C18" s="645">
        <v>27.374946000000001</v>
      </c>
      <c r="D18" s="645">
        <v>45107.75</v>
      </c>
      <c r="E18" s="646">
        <v>0.54</v>
      </c>
      <c r="F18" s="646">
        <v>0.79</v>
      </c>
      <c r="G18" s="647">
        <v>0.11</v>
      </c>
      <c r="H18" s="647">
        <v>1.03</v>
      </c>
      <c r="I18" s="648">
        <v>-4.3899999999999997</v>
      </c>
      <c r="J18" s="648">
        <v>0.02</v>
      </c>
    </row>
    <row r="19" spans="1:10" s="310" customFormat="1" ht="15" customHeight="1">
      <c r="A19" s="643">
        <v>17</v>
      </c>
      <c r="B19" s="644" t="s">
        <v>428</v>
      </c>
      <c r="C19" s="645">
        <v>131.6897582</v>
      </c>
      <c r="D19" s="645">
        <v>69568.539999999994</v>
      </c>
      <c r="E19" s="646">
        <v>0.83</v>
      </c>
      <c r="F19" s="646">
        <v>1.01</v>
      </c>
      <c r="G19" s="647">
        <v>0.31</v>
      </c>
      <c r="H19" s="647">
        <v>1.28</v>
      </c>
      <c r="I19" s="648">
        <v>-2.87</v>
      </c>
      <c r="J19" s="648">
        <v>0.02</v>
      </c>
    </row>
    <row r="20" spans="1:10" s="310" customFormat="1" ht="15" customHeight="1">
      <c r="A20" s="643">
        <v>18</v>
      </c>
      <c r="B20" s="644" t="s">
        <v>429</v>
      </c>
      <c r="C20" s="645">
        <v>542.73301919999994</v>
      </c>
      <c r="D20" s="645">
        <v>135042.82999999999</v>
      </c>
      <c r="E20" s="646">
        <v>1.61</v>
      </c>
      <c r="F20" s="646">
        <v>1</v>
      </c>
      <c r="G20" s="647">
        <v>0.24</v>
      </c>
      <c r="H20" s="647">
        <v>1.2</v>
      </c>
      <c r="I20" s="648">
        <v>3.34</v>
      </c>
      <c r="J20" s="648">
        <v>0.03</v>
      </c>
    </row>
    <row r="21" spans="1:10" s="310" customFormat="1" ht="24" customHeight="1">
      <c r="A21" s="643">
        <v>19</v>
      </c>
      <c r="B21" s="644" t="s">
        <v>430</v>
      </c>
      <c r="C21" s="645">
        <v>758.01373190000004</v>
      </c>
      <c r="D21" s="645">
        <v>1108015.2</v>
      </c>
      <c r="E21" s="646">
        <v>13.24</v>
      </c>
      <c r="F21" s="646">
        <v>1.18</v>
      </c>
      <c r="G21" s="647">
        <v>0.44</v>
      </c>
      <c r="H21" s="647">
        <v>0.92</v>
      </c>
      <c r="I21" s="648">
        <v>-3.26</v>
      </c>
      <c r="J21" s="648">
        <v>0.02</v>
      </c>
    </row>
    <row r="22" spans="1:10" s="310" customFormat="1" ht="28.5" customHeight="1">
      <c r="A22" s="643">
        <v>20</v>
      </c>
      <c r="B22" s="644" t="s">
        <v>431</v>
      </c>
      <c r="C22" s="645">
        <v>2149.9639940000002</v>
      </c>
      <c r="D22" s="645">
        <v>66471.509999999995</v>
      </c>
      <c r="E22" s="646">
        <v>0.79</v>
      </c>
      <c r="F22" s="646">
        <v>1.01</v>
      </c>
      <c r="G22" s="647">
        <v>0.14000000000000001</v>
      </c>
      <c r="H22" s="647">
        <v>1.2</v>
      </c>
      <c r="I22" s="648">
        <v>-2.99</v>
      </c>
      <c r="J22" s="648">
        <v>0.02</v>
      </c>
    </row>
    <row r="23" spans="1:10" s="310" customFormat="1" ht="15" customHeight="1">
      <c r="A23" s="643">
        <v>21</v>
      </c>
      <c r="B23" s="644" t="s">
        <v>432</v>
      </c>
      <c r="C23" s="645">
        <v>39.973795600000003</v>
      </c>
      <c r="D23" s="645">
        <v>40122.25</v>
      </c>
      <c r="E23" s="646">
        <v>0.48</v>
      </c>
      <c r="F23" s="646">
        <v>0.79</v>
      </c>
      <c r="G23" s="647">
        <v>0.13</v>
      </c>
      <c r="H23" s="647">
        <v>1.62</v>
      </c>
      <c r="I23" s="648">
        <v>1.02</v>
      </c>
      <c r="J23" s="648">
        <v>0.02</v>
      </c>
    </row>
    <row r="24" spans="1:10" s="310" customFormat="1" ht="16.5" customHeight="1">
      <c r="A24" s="643">
        <v>22</v>
      </c>
      <c r="B24" s="644" t="s">
        <v>433</v>
      </c>
      <c r="C24" s="645">
        <v>224.72165229999999</v>
      </c>
      <c r="D24" s="645">
        <v>67118.740000000005</v>
      </c>
      <c r="E24" s="646">
        <v>0.8</v>
      </c>
      <c r="F24" s="646">
        <v>1.48</v>
      </c>
      <c r="G24" s="647">
        <v>0.25</v>
      </c>
      <c r="H24" s="647">
        <v>1.1200000000000001</v>
      </c>
      <c r="I24" s="648">
        <v>-6.73</v>
      </c>
      <c r="J24" s="648">
        <v>0.02</v>
      </c>
    </row>
    <row r="25" spans="1:10" s="310" customFormat="1" ht="26.25" customHeight="1">
      <c r="A25" s="643">
        <v>23</v>
      </c>
      <c r="B25" s="644" t="s">
        <v>434</v>
      </c>
      <c r="C25" s="645">
        <v>234.95912619999999</v>
      </c>
      <c r="D25" s="645">
        <v>221782.62</v>
      </c>
      <c r="E25" s="646">
        <v>2.65</v>
      </c>
      <c r="F25" s="646">
        <v>0.48</v>
      </c>
      <c r="G25" s="647">
        <v>0.09</v>
      </c>
      <c r="H25" s="647">
        <v>0.75</v>
      </c>
      <c r="I25" s="648">
        <v>0.75</v>
      </c>
      <c r="J25" s="648">
        <v>0.01</v>
      </c>
    </row>
    <row r="26" spans="1:10" s="310" customFormat="1" ht="26.25" customHeight="1">
      <c r="A26" s="643">
        <v>24</v>
      </c>
      <c r="B26" s="644" t="s">
        <v>435</v>
      </c>
      <c r="C26" s="645">
        <v>1400.5936807999999</v>
      </c>
      <c r="D26" s="645">
        <v>641016.71</v>
      </c>
      <c r="E26" s="646">
        <v>7.66</v>
      </c>
      <c r="F26" s="646">
        <v>0.92</v>
      </c>
      <c r="G26" s="647">
        <v>0.37</v>
      </c>
      <c r="H26" s="647">
        <v>0.8</v>
      </c>
      <c r="I26" s="648">
        <v>-3.84</v>
      </c>
      <c r="J26" s="648">
        <v>0.02</v>
      </c>
    </row>
    <row r="27" spans="1:10" s="310" customFormat="1" ht="27" customHeight="1">
      <c r="A27" s="643">
        <v>25</v>
      </c>
      <c r="B27" s="644" t="s">
        <v>436</v>
      </c>
      <c r="C27" s="645">
        <v>1247.0914522</v>
      </c>
      <c r="D27" s="645">
        <v>379320.32000000001</v>
      </c>
      <c r="E27" s="646">
        <v>4.53</v>
      </c>
      <c r="F27" s="646">
        <v>0.66</v>
      </c>
      <c r="G27" s="647">
        <v>0.14000000000000001</v>
      </c>
      <c r="H27" s="647">
        <v>0.86</v>
      </c>
      <c r="I27" s="648">
        <v>-3.6</v>
      </c>
      <c r="J27" s="648">
        <v>0.02</v>
      </c>
    </row>
    <row r="28" spans="1:10" s="310" customFormat="1" ht="27" customHeight="1">
      <c r="A28" s="643">
        <v>26</v>
      </c>
      <c r="B28" s="644" t="s">
        <v>437</v>
      </c>
      <c r="C28" s="645">
        <v>776.947767</v>
      </c>
      <c r="D28" s="645">
        <v>94064.44</v>
      </c>
      <c r="E28" s="646">
        <v>1.1200000000000001</v>
      </c>
      <c r="F28" s="646">
        <v>1.28</v>
      </c>
      <c r="G28" s="647">
        <v>0.25</v>
      </c>
      <c r="H28" s="647">
        <v>1.44</v>
      </c>
      <c r="I28" s="648">
        <v>0.87</v>
      </c>
      <c r="J28" s="648">
        <v>0.03</v>
      </c>
    </row>
    <row r="29" spans="1:10" s="310" customFormat="1" ht="27" customHeight="1">
      <c r="A29" s="643">
        <v>27</v>
      </c>
      <c r="B29" s="644" t="s">
        <v>438</v>
      </c>
      <c r="C29" s="645">
        <v>2075.178926</v>
      </c>
      <c r="D29" s="645">
        <v>488424.07</v>
      </c>
      <c r="E29" s="646">
        <v>5.84</v>
      </c>
      <c r="F29" s="646">
        <v>1.34</v>
      </c>
      <c r="G29" s="647">
        <v>0.32</v>
      </c>
      <c r="H29" s="647">
        <v>1.1599999999999999</v>
      </c>
      <c r="I29" s="648">
        <v>-4.67</v>
      </c>
      <c r="J29" s="648">
        <v>0.02</v>
      </c>
    </row>
    <row r="30" spans="1:10" s="310" customFormat="1" ht="15" customHeight="1">
      <c r="A30" s="643">
        <v>28</v>
      </c>
      <c r="B30" s="644" t="s">
        <v>439</v>
      </c>
      <c r="C30" s="645">
        <v>244.5453966</v>
      </c>
      <c r="D30" s="645">
        <v>68426.98</v>
      </c>
      <c r="E30" s="646">
        <v>0.82</v>
      </c>
      <c r="F30" s="646">
        <v>1.17</v>
      </c>
      <c r="G30" s="647">
        <v>0.3</v>
      </c>
      <c r="H30" s="647">
        <v>1.23</v>
      </c>
      <c r="I30" s="648">
        <v>-5.55</v>
      </c>
      <c r="J30" s="648">
        <v>0.03</v>
      </c>
    </row>
    <row r="31" spans="1:10" s="310" customFormat="1" ht="30" customHeight="1">
      <c r="A31" s="643">
        <v>29</v>
      </c>
      <c r="B31" s="644" t="s">
        <v>440</v>
      </c>
      <c r="C31" s="645">
        <v>993.72554249999996</v>
      </c>
      <c r="D31" s="645">
        <v>255815.96</v>
      </c>
      <c r="E31" s="646">
        <v>3.06</v>
      </c>
      <c r="F31" s="646">
        <v>0.81</v>
      </c>
      <c r="G31" s="647">
        <v>0.22</v>
      </c>
      <c r="H31" s="647">
        <v>1.1200000000000001</v>
      </c>
      <c r="I31" s="648">
        <v>0.21</v>
      </c>
      <c r="J31" s="648">
        <v>0.02</v>
      </c>
    </row>
    <row r="32" spans="1:10" s="310" customFormat="1" ht="29.25" customHeight="1">
      <c r="A32" s="643">
        <v>30</v>
      </c>
      <c r="B32" s="644" t="s">
        <v>441</v>
      </c>
      <c r="C32" s="645">
        <v>29.5913763</v>
      </c>
      <c r="D32" s="645">
        <v>46420.7</v>
      </c>
      <c r="E32" s="646">
        <v>0.55000000000000004</v>
      </c>
      <c r="F32" s="646">
        <v>1.22</v>
      </c>
      <c r="G32" s="647">
        <v>0.22</v>
      </c>
      <c r="H32" s="647">
        <v>1.8</v>
      </c>
      <c r="I32" s="648">
        <v>-2.87</v>
      </c>
      <c r="J32" s="648">
        <v>0.03</v>
      </c>
    </row>
    <row r="33" spans="1:10" s="310" customFormat="1" ht="15" customHeight="1">
      <c r="A33" s="643">
        <v>31</v>
      </c>
      <c r="B33" s="644" t="s">
        <v>442</v>
      </c>
      <c r="C33" s="645">
        <v>281.1297434</v>
      </c>
      <c r="D33" s="645">
        <v>354080.52</v>
      </c>
      <c r="E33" s="646">
        <v>4.2300000000000004</v>
      </c>
      <c r="F33" s="646">
        <v>0.8</v>
      </c>
      <c r="G33" s="647">
        <v>0.18</v>
      </c>
      <c r="H33" s="647">
        <v>1.04</v>
      </c>
      <c r="I33" s="648">
        <v>-3.13</v>
      </c>
      <c r="J33" s="648">
        <v>0.02</v>
      </c>
    </row>
    <row r="34" spans="1:10" s="310" customFormat="1" ht="22.5" customHeight="1">
      <c r="A34" s="643">
        <v>32</v>
      </c>
      <c r="B34" s="644" t="s">
        <v>443</v>
      </c>
      <c r="C34" s="645">
        <v>621.76441550000004</v>
      </c>
      <c r="D34" s="645">
        <v>130594.4</v>
      </c>
      <c r="E34" s="646">
        <v>1.56</v>
      </c>
      <c r="F34" s="646">
        <v>1.0900000000000001</v>
      </c>
      <c r="G34" s="647">
        <v>0.23</v>
      </c>
      <c r="H34" s="647">
        <v>1.33</v>
      </c>
      <c r="I34" s="648">
        <v>-6.15</v>
      </c>
      <c r="J34" s="648">
        <v>0.02</v>
      </c>
    </row>
    <row r="35" spans="1:10" s="310" customFormat="1" ht="15" customHeight="1">
      <c r="A35" s="643">
        <v>33</v>
      </c>
      <c r="B35" s="644" t="s">
        <v>444</v>
      </c>
      <c r="C35" s="645">
        <v>151.04003</v>
      </c>
      <c r="D35" s="645">
        <v>138129.49</v>
      </c>
      <c r="E35" s="646">
        <v>1.65</v>
      </c>
      <c r="F35" s="646">
        <v>0.65</v>
      </c>
      <c r="G35" s="647">
        <v>0.15</v>
      </c>
      <c r="H35" s="647">
        <v>1.05</v>
      </c>
      <c r="I35" s="648">
        <v>-2.06</v>
      </c>
      <c r="J35" s="648">
        <v>0.02</v>
      </c>
    </row>
    <row r="36" spans="1:10" s="310" customFormat="1" ht="27" customHeight="1">
      <c r="A36" s="643">
        <v>34</v>
      </c>
      <c r="B36" s="644" t="s">
        <v>445</v>
      </c>
      <c r="C36" s="645">
        <v>9696.6661339999991</v>
      </c>
      <c r="D36" s="645">
        <v>112037.22</v>
      </c>
      <c r="E36" s="646">
        <v>1.34</v>
      </c>
      <c r="F36" s="646">
        <v>0.77</v>
      </c>
      <c r="G36" s="647">
        <v>0.14000000000000001</v>
      </c>
      <c r="H36" s="647">
        <v>1.19</v>
      </c>
      <c r="I36" s="648">
        <v>-3.97</v>
      </c>
      <c r="J36" s="648">
        <v>0.03</v>
      </c>
    </row>
    <row r="37" spans="1:10" s="310" customFormat="1" ht="26.25" customHeight="1">
      <c r="A37" s="643">
        <v>35</v>
      </c>
      <c r="B37" s="644" t="s">
        <v>446</v>
      </c>
      <c r="C37" s="645">
        <v>96.415716000000003</v>
      </c>
      <c r="D37" s="645">
        <v>86454.78</v>
      </c>
      <c r="E37" s="646">
        <v>1.03</v>
      </c>
      <c r="F37" s="646">
        <v>0.46</v>
      </c>
      <c r="G37" s="647">
        <v>0.08</v>
      </c>
      <c r="H37" s="647">
        <v>1.49</v>
      </c>
      <c r="I37" s="648">
        <v>7.68</v>
      </c>
      <c r="J37" s="648">
        <v>0.03</v>
      </c>
    </row>
    <row r="38" spans="1:10" s="310" customFormat="1" ht="27" customHeight="1">
      <c r="A38" s="643">
        <v>36</v>
      </c>
      <c r="B38" s="644" t="s">
        <v>447</v>
      </c>
      <c r="C38" s="645">
        <v>6290.1396029999996</v>
      </c>
      <c r="D38" s="645">
        <v>72596.39</v>
      </c>
      <c r="E38" s="646">
        <v>0.87</v>
      </c>
      <c r="F38" s="646">
        <v>0.73</v>
      </c>
      <c r="G38" s="647">
        <v>0.13</v>
      </c>
      <c r="H38" s="647">
        <v>0.98</v>
      </c>
      <c r="I38" s="648">
        <v>-2.97</v>
      </c>
      <c r="J38" s="648">
        <v>0.02</v>
      </c>
    </row>
    <row r="39" spans="1:10" s="310" customFormat="1" ht="39" customHeight="1">
      <c r="A39" s="643">
        <v>37</v>
      </c>
      <c r="B39" s="644" t="s">
        <v>448</v>
      </c>
      <c r="C39" s="645">
        <v>9300.6038189999999</v>
      </c>
      <c r="D39" s="645">
        <v>92125.74</v>
      </c>
      <c r="E39" s="646">
        <v>1.1000000000000001</v>
      </c>
      <c r="F39" s="646">
        <v>0.56000000000000005</v>
      </c>
      <c r="G39" s="647">
        <v>0.06</v>
      </c>
      <c r="H39" s="647">
        <v>0.86</v>
      </c>
      <c r="I39" s="648">
        <v>1.2</v>
      </c>
      <c r="J39" s="648">
        <v>0.03</v>
      </c>
    </row>
    <row r="40" spans="1:10" s="310" customFormat="1" ht="27" customHeight="1">
      <c r="A40" s="643">
        <v>38</v>
      </c>
      <c r="B40" s="644" t="s">
        <v>449</v>
      </c>
      <c r="C40" s="645">
        <v>6765.6234569999997</v>
      </c>
      <c r="D40" s="645">
        <v>773953.5</v>
      </c>
      <c r="E40" s="646">
        <v>9.25</v>
      </c>
      <c r="F40" s="646">
        <v>0</v>
      </c>
      <c r="G40" s="647">
        <v>0</v>
      </c>
      <c r="H40" s="647">
        <v>0.98</v>
      </c>
      <c r="I40" s="648">
        <v>-2.4300000000000002</v>
      </c>
      <c r="J40" s="648">
        <v>0.02</v>
      </c>
    </row>
    <row r="41" spans="1:10" s="310" customFormat="1" ht="27" customHeight="1">
      <c r="A41" s="643">
        <v>39</v>
      </c>
      <c r="B41" s="644" t="s">
        <v>450</v>
      </c>
      <c r="C41" s="645">
        <v>1001.040042</v>
      </c>
      <c r="D41" s="645">
        <v>61617.27</v>
      </c>
      <c r="E41" s="646">
        <v>0.74</v>
      </c>
      <c r="F41" s="646">
        <v>0.99</v>
      </c>
      <c r="G41" s="647">
        <v>0.23</v>
      </c>
      <c r="H41" s="647">
        <v>1.27</v>
      </c>
      <c r="I41" s="648">
        <v>4.78</v>
      </c>
      <c r="J41" s="648">
        <v>0.03</v>
      </c>
    </row>
    <row r="42" spans="1:10" s="310" customFormat="1" ht="15" customHeight="1">
      <c r="A42" s="643">
        <v>40</v>
      </c>
      <c r="B42" s="644" t="s">
        <v>451</v>
      </c>
      <c r="C42" s="645">
        <v>892.46119339999996</v>
      </c>
      <c r="D42" s="645">
        <v>217034.51</v>
      </c>
      <c r="E42" s="646">
        <v>2.59</v>
      </c>
      <c r="F42" s="646">
        <v>1.25</v>
      </c>
      <c r="G42" s="647">
        <v>0.34</v>
      </c>
      <c r="H42" s="647">
        <v>1.22</v>
      </c>
      <c r="I42" s="648">
        <v>-5.51</v>
      </c>
      <c r="J42" s="648">
        <v>0.02</v>
      </c>
    </row>
    <row r="43" spans="1:10" s="310" customFormat="1" ht="24.75" customHeight="1">
      <c r="A43" s="643">
        <v>41</v>
      </c>
      <c r="B43" s="644" t="s">
        <v>452</v>
      </c>
      <c r="C43" s="645">
        <v>239.93349699999999</v>
      </c>
      <c r="D43" s="645">
        <v>117536.22</v>
      </c>
      <c r="E43" s="646">
        <v>1.4</v>
      </c>
      <c r="F43" s="646">
        <v>0.41</v>
      </c>
      <c r="G43" s="647">
        <v>7.0000000000000007E-2</v>
      </c>
      <c r="H43" s="647">
        <v>0.99</v>
      </c>
      <c r="I43" s="648">
        <v>-6.05</v>
      </c>
      <c r="J43" s="648">
        <v>0.02</v>
      </c>
    </row>
    <row r="44" spans="1:10" s="310" customFormat="1" ht="25.5" customHeight="1">
      <c r="A44" s="643">
        <v>42</v>
      </c>
      <c r="B44" s="644" t="s">
        <v>453</v>
      </c>
      <c r="C44" s="645">
        <v>365.90513729999998</v>
      </c>
      <c r="D44" s="645">
        <v>345140.02</v>
      </c>
      <c r="E44" s="646">
        <v>4.12</v>
      </c>
      <c r="F44" s="646">
        <v>0.98</v>
      </c>
      <c r="G44" s="647">
        <v>0.3</v>
      </c>
      <c r="H44" s="647">
        <v>1.03</v>
      </c>
      <c r="I44" s="648">
        <v>-4.53</v>
      </c>
      <c r="J44" s="648">
        <v>0.02</v>
      </c>
    </row>
    <row r="45" spans="1:10" s="310" customFormat="1" ht="26.25" customHeight="1">
      <c r="A45" s="643">
        <v>43</v>
      </c>
      <c r="B45" s="644" t="s">
        <v>454</v>
      </c>
      <c r="C45" s="645">
        <v>92.901165000000006</v>
      </c>
      <c r="D45" s="645">
        <v>54377.37</v>
      </c>
      <c r="E45" s="646">
        <v>0.65</v>
      </c>
      <c r="F45" s="646">
        <v>0.81</v>
      </c>
      <c r="G45" s="647">
        <v>0.2</v>
      </c>
      <c r="H45" s="647">
        <v>0.99</v>
      </c>
      <c r="I45" s="648">
        <v>2.69</v>
      </c>
      <c r="J45" s="648">
        <v>0.02</v>
      </c>
    </row>
    <row r="46" spans="1:10" s="310" customFormat="1" ht="19.5" customHeight="1">
      <c r="A46" s="643">
        <v>44</v>
      </c>
      <c r="B46" s="644" t="s">
        <v>455</v>
      </c>
      <c r="C46" s="645">
        <v>664.46339999999998</v>
      </c>
      <c r="D46" s="645">
        <v>110694.45</v>
      </c>
      <c r="E46" s="646">
        <v>1.32</v>
      </c>
      <c r="F46" s="646">
        <v>1.02</v>
      </c>
      <c r="G46" s="647">
        <v>0.16</v>
      </c>
      <c r="H46" s="647">
        <v>1.7</v>
      </c>
      <c r="I46" s="648">
        <v>-0.25</v>
      </c>
      <c r="J46" s="648">
        <v>0.02</v>
      </c>
    </row>
    <row r="47" spans="1:10" s="310" customFormat="1" ht="28.5" customHeight="1">
      <c r="A47" s="643">
        <v>45</v>
      </c>
      <c r="B47" s="644" t="s">
        <v>456</v>
      </c>
      <c r="C47" s="645">
        <v>1222.1532629999999</v>
      </c>
      <c r="D47" s="645">
        <v>95786.26</v>
      </c>
      <c r="E47" s="646">
        <v>1.1399999999999999</v>
      </c>
      <c r="F47" s="646">
        <v>1.22</v>
      </c>
      <c r="G47" s="647">
        <v>0.26</v>
      </c>
      <c r="H47" s="647">
        <v>1.1299999999999999</v>
      </c>
      <c r="I47" s="648">
        <v>-7.87</v>
      </c>
      <c r="J47" s="648">
        <v>0.03</v>
      </c>
    </row>
    <row r="48" spans="1:10" s="310" customFormat="1" ht="15" customHeight="1">
      <c r="A48" s="643">
        <v>46</v>
      </c>
      <c r="B48" s="644" t="s">
        <v>457</v>
      </c>
      <c r="C48" s="645">
        <v>487.75205249999999</v>
      </c>
      <c r="D48" s="645">
        <v>70745.119999999995</v>
      </c>
      <c r="E48" s="646">
        <v>0.85</v>
      </c>
      <c r="F48" s="646">
        <v>1.1000000000000001</v>
      </c>
      <c r="G48" s="647">
        <v>0.19</v>
      </c>
      <c r="H48" s="647">
        <v>1.05</v>
      </c>
      <c r="I48" s="648">
        <v>-7.33</v>
      </c>
      <c r="J48" s="648">
        <v>0.03</v>
      </c>
    </row>
    <row r="49" spans="1:10" s="310" customFormat="1" ht="15" customHeight="1">
      <c r="A49" s="643">
        <v>47</v>
      </c>
      <c r="B49" s="644" t="s">
        <v>458</v>
      </c>
      <c r="C49" s="645">
        <v>88.778616</v>
      </c>
      <c r="D49" s="645">
        <v>133091.17000000001</v>
      </c>
      <c r="E49" s="646">
        <v>1.59</v>
      </c>
      <c r="F49" s="646">
        <v>0.64</v>
      </c>
      <c r="G49" s="647">
        <v>0.12</v>
      </c>
      <c r="H49" s="647">
        <v>1.25</v>
      </c>
      <c r="I49" s="648">
        <v>1.3</v>
      </c>
      <c r="J49" s="648">
        <v>0.02</v>
      </c>
    </row>
    <row r="50" spans="1:10" s="310" customFormat="1" ht="15" customHeight="1">
      <c r="A50" s="643">
        <v>48</v>
      </c>
      <c r="B50" s="644" t="s">
        <v>459</v>
      </c>
      <c r="C50" s="645">
        <v>150.1215282</v>
      </c>
      <c r="D50" s="645">
        <v>27182.13</v>
      </c>
      <c r="E50" s="646">
        <v>0.32</v>
      </c>
      <c r="F50" s="646">
        <v>1.03</v>
      </c>
      <c r="G50" s="647">
        <v>0.23</v>
      </c>
      <c r="H50" s="647">
        <v>1.45</v>
      </c>
      <c r="I50" s="648">
        <v>-12.29</v>
      </c>
      <c r="J50" s="648">
        <v>0.02</v>
      </c>
    </row>
    <row r="51" spans="1:10" s="310" customFormat="1" ht="15" customHeight="1">
      <c r="A51" s="643">
        <v>49</v>
      </c>
      <c r="B51" s="644" t="s">
        <v>460</v>
      </c>
      <c r="C51" s="645">
        <v>288.68634500000002</v>
      </c>
      <c r="D51" s="645">
        <v>97255.54</v>
      </c>
      <c r="E51" s="646">
        <v>1.1599999999999999</v>
      </c>
      <c r="F51" s="646">
        <v>0.74</v>
      </c>
      <c r="G51" s="647">
        <v>0.17</v>
      </c>
      <c r="H51" s="647">
        <v>1.24</v>
      </c>
      <c r="I51" s="648">
        <v>2.0299999999999998</v>
      </c>
      <c r="J51" s="648">
        <v>0.02</v>
      </c>
    </row>
    <row r="52" spans="1:10" s="310" customFormat="1" ht="27" customHeight="1">
      <c r="A52" s="643">
        <v>50</v>
      </c>
      <c r="B52" s="644" t="s">
        <v>461</v>
      </c>
      <c r="C52" s="645">
        <v>1044.3499852</v>
      </c>
      <c r="D52" s="645">
        <v>53828.93</v>
      </c>
      <c r="E52" s="646">
        <v>0.64</v>
      </c>
      <c r="F52" s="646">
        <v>1.1299999999999999</v>
      </c>
      <c r="G52" s="647">
        <v>0.39</v>
      </c>
      <c r="H52" s="647">
        <v>1.24</v>
      </c>
      <c r="I52" s="648">
        <v>-5.97</v>
      </c>
      <c r="J52" s="648">
        <v>0.02</v>
      </c>
    </row>
    <row r="53" spans="1:10" s="310" customFormat="1" ht="27" customHeight="1">
      <c r="A53" s="311"/>
      <c r="B53" s="312"/>
      <c r="C53" s="313"/>
      <c r="D53" s="313"/>
      <c r="E53" s="314"/>
      <c r="F53" s="314"/>
      <c r="G53" s="315"/>
      <c r="H53" s="315"/>
      <c r="I53" s="316"/>
      <c r="J53" s="316"/>
    </row>
    <row r="54" spans="1:10" s="310" customFormat="1" ht="26.25" customHeight="1">
      <c r="A54" s="1311" t="s">
        <v>462</v>
      </c>
      <c r="B54" s="1311"/>
      <c r="C54" s="1311"/>
      <c r="D54" s="1311"/>
      <c r="E54" s="1311"/>
      <c r="F54" s="1311"/>
      <c r="G54" s="1311"/>
      <c r="H54" s="1311"/>
      <c r="I54" s="1311"/>
      <c r="J54" s="1311"/>
    </row>
    <row r="55" spans="1:10" s="310" customFormat="1" ht="17.25" customHeight="1">
      <c r="A55" s="1311" t="s">
        <v>407</v>
      </c>
      <c r="B55" s="1311"/>
      <c r="C55" s="1311"/>
      <c r="D55" s="1311"/>
      <c r="E55" s="1311"/>
      <c r="F55" s="1311"/>
      <c r="G55" s="1311"/>
      <c r="H55" s="1311"/>
      <c r="I55" s="1311"/>
      <c r="J55" s="1311"/>
    </row>
    <row r="56" spans="1:10" s="310" customFormat="1" ht="19.5" customHeight="1">
      <c r="A56" s="1311" t="s">
        <v>463</v>
      </c>
      <c r="B56" s="1311"/>
      <c r="C56" s="1311"/>
      <c r="D56" s="1311"/>
      <c r="E56" s="1311"/>
      <c r="F56" s="1311"/>
      <c r="G56" s="1311"/>
      <c r="H56" s="1311"/>
      <c r="I56" s="1311"/>
      <c r="J56" s="1311"/>
    </row>
    <row r="57" spans="1:10" s="310" customFormat="1" ht="27" customHeight="1">
      <c r="A57" s="1311" t="s">
        <v>409</v>
      </c>
      <c r="B57" s="1311"/>
      <c r="C57" s="1311"/>
      <c r="D57" s="1311"/>
      <c r="E57" s="1311"/>
      <c r="F57" s="1311"/>
      <c r="G57" s="1311"/>
      <c r="H57" s="1311"/>
      <c r="I57" s="1311"/>
      <c r="J57" s="1311"/>
    </row>
    <row r="58" spans="1:10" s="310" customFormat="1" ht="15.75" customHeight="1">
      <c r="A58" s="1311" t="s">
        <v>464</v>
      </c>
      <c r="B58" s="1311"/>
      <c r="C58" s="1311"/>
      <c r="D58" s="1311"/>
      <c r="E58" s="1311"/>
      <c r="F58" s="1311"/>
      <c r="G58" s="1311"/>
      <c r="H58" s="1311"/>
      <c r="I58" s="1311"/>
      <c r="J58" s="1311"/>
    </row>
    <row r="59" spans="1:10" s="310" customFormat="1" ht="13.5" customHeight="1">
      <c r="A59" s="1310" t="s">
        <v>366</v>
      </c>
      <c r="B59" s="1310"/>
      <c r="C59" s="1310"/>
      <c r="D59" s="1310"/>
      <c r="E59" s="1310"/>
      <c r="F59" s="1310"/>
      <c r="G59" s="1310"/>
      <c r="H59" s="1310"/>
      <c r="I59" s="1310"/>
      <c r="J59" s="1310"/>
    </row>
    <row r="60" spans="1:10" s="310" customFormat="1" ht="26.1" customHeight="1"/>
  </sheetData>
  <mergeCells count="6">
    <mergeCell ref="A59:J59"/>
    <mergeCell ref="A54:J54"/>
    <mergeCell ref="A55:J55"/>
    <mergeCell ref="A56:J56"/>
    <mergeCell ref="A57:J57"/>
    <mergeCell ref="A58:J58"/>
  </mergeCells>
  <printOptions horizontalCentered="1"/>
  <pageMargins left="0.78431372549019618" right="0.78431372549019618" top="0.98039215686274517" bottom="0.98039215686274517" header="0.50980392156862753" footer="0.50980392156862753"/>
  <pageSetup paperSize="9" scale="34"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sqref="A1:G1"/>
    </sheetView>
  </sheetViews>
  <sheetFormatPr defaultColWidth="9.140625" defaultRowHeight="15"/>
  <cols>
    <col min="1" max="1" width="6.42578125" style="202" bestFit="1" customWidth="1"/>
    <col min="2" max="2" width="40.42578125" style="202" bestFit="1" customWidth="1"/>
    <col min="3" max="3" width="13.42578125" style="202" bestFit="1" customWidth="1"/>
    <col min="4" max="4" width="17.42578125" style="202" customWidth="1"/>
    <col min="5" max="5" width="10.42578125" style="202" bestFit="1" customWidth="1"/>
    <col min="6" max="6" width="7.5703125" style="202" bestFit="1" customWidth="1"/>
    <col min="7" max="7" width="6.140625" style="202" bestFit="1" customWidth="1"/>
    <col min="8" max="8" width="10.42578125" style="202" bestFit="1" customWidth="1"/>
    <col min="9" max="9" width="12.5703125" style="202" bestFit="1" customWidth="1"/>
    <col min="10" max="10" width="12.140625" style="202" bestFit="1" customWidth="1"/>
    <col min="11" max="16384" width="9.140625" style="202"/>
  </cols>
  <sheetData>
    <row r="1" spans="1:10" ht="15.75" customHeight="1">
      <c r="A1" s="1302" t="s">
        <v>1321</v>
      </c>
      <c r="B1" s="1302"/>
      <c r="C1" s="1302"/>
      <c r="D1" s="1302"/>
      <c r="E1" s="1302"/>
      <c r="F1" s="1302"/>
      <c r="G1" s="1302"/>
    </row>
    <row r="2" spans="1:10" s="203" customFormat="1" ht="43.5" customHeight="1">
      <c r="A2" s="919" t="s">
        <v>465</v>
      </c>
      <c r="B2" s="919" t="s">
        <v>368</v>
      </c>
      <c r="C2" s="919" t="s">
        <v>466</v>
      </c>
      <c r="D2" s="919" t="s">
        <v>467</v>
      </c>
      <c r="E2" s="919" t="s">
        <v>468</v>
      </c>
      <c r="F2" s="919" t="s">
        <v>372</v>
      </c>
      <c r="G2" s="919" t="s">
        <v>469</v>
      </c>
      <c r="H2" s="919" t="s">
        <v>470</v>
      </c>
      <c r="I2" s="919" t="s">
        <v>471</v>
      </c>
      <c r="J2" s="919" t="s">
        <v>472</v>
      </c>
    </row>
    <row r="3" spans="1:10" s="203" customFormat="1" ht="18" customHeight="1">
      <c r="A3" s="651">
        <v>1</v>
      </c>
      <c r="B3" s="652" t="s">
        <v>473</v>
      </c>
      <c r="C3" s="653">
        <v>874.24858429999995</v>
      </c>
      <c r="D3" s="653">
        <v>1289891.3378035501</v>
      </c>
      <c r="E3" s="654">
        <v>0.1605057782</v>
      </c>
      <c r="F3" s="655">
        <v>1.1599999999999999</v>
      </c>
      <c r="G3" s="655">
        <v>0.46</v>
      </c>
      <c r="H3" s="655" t="s">
        <v>290</v>
      </c>
      <c r="I3" s="655" t="s">
        <v>290</v>
      </c>
      <c r="J3" s="652" t="s">
        <v>290</v>
      </c>
    </row>
    <row r="4" spans="1:10" s="203" customFormat="1" ht="18" customHeight="1">
      <c r="A4" s="651">
        <v>2</v>
      </c>
      <c r="B4" s="652" t="s">
        <v>474</v>
      </c>
      <c r="C4" s="653">
        <v>6765.6804460000003</v>
      </c>
      <c r="D4" s="653">
        <v>786065.68475106999</v>
      </c>
      <c r="E4" s="654">
        <v>9.7812955800000004E-2</v>
      </c>
      <c r="F4" s="655">
        <v>1.22</v>
      </c>
      <c r="G4" s="655">
        <v>0.42</v>
      </c>
      <c r="H4" s="655" t="s">
        <v>290</v>
      </c>
      <c r="I4" s="655" t="s">
        <v>290</v>
      </c>
      <c r="J4" s="652" t="s">
        <v>290</v>
      </c>
    </row>
    <row r="5" spans="1:10" s="203" customFormat="1" ht="18" customHeight="1">
      <c r="A5" s="651">
        <v>3</v>
      </c>
      <c r="B5" s="652" t="s">
        <v>475</v>
      </c>
      <c r="C5" s="653">
        <v>1401.0163768</v>
      </c>
      <c r="D5" s="653">
        <v>639666.12574315502</v>
      </c>
      <c r="E5" s="654">
        <v>7.9595936699999995E-2</v>
      </c>
      <c r="F5" s="655">
        <v>0.9</v>
      </c>
      <c r="G5" s="655">
        <v>0.38</v>
      </c>
      <c r="H5" s="655" t="s">
        <v>290</v>
      </c>
      <c r="I5" s="655" t="s">
        <v>290</v>
      </c>
      <c r="J5" s="652" t="s">
        <v>290</v>
      </c>
    </row>
    <row r="6" spans="1:10" s="203" customFormat="1" ht="18" customHeight="1">
      <c r="A6" s="651">
        <v>4</v>
      </c>
      <c r="B6" s="652" t="s">
        <v>476</v>
      </c>
      <c r="C6" s="653">
        <v>2083.1299840000001</v>
      </c>
      <c r="D6" s="653">
        <v>492890.77354836004</v>
      </c>
      <c r="E6" s="654">
        <v>6.1332156300000003E-2</v>
      </c>
      <c r="F6" s="655">
        <v>1.3</v>
      </c>
      <c r="G6" s="655">
        <v>0.33</v>
      </c>
      <c r="H6" s="655" t="s">
        <v>290</v>
      </c>
      <c r="I6" s="655" t="s">
        <v>290</v>
      </c>
      <c r="J6" s="652" t="s">
        <v>290</v>
      </c>
    </row>
    <row r="7" spans="1:10" s="203" customFormat="1" ht="18" customHeight="1">
      <c r="A7" s="651">
        <v>5</v>
      </c>
      <c r="B7" s="652" t="s">
        <v>477</v>
      </c>
      <c r="C7" s="653">
        <v>375.23847060000003</v>
      </c>
      <c r="D7" s="653">
        <v>372891.50754625001</v>
      </c>
      <c r="E7" s="654">
        <v>4.6400219800000003E-2</v>
      </c>
      <c r="F7" s="655">
        <v>0.95</v>
      </c>
      <c r="G7" s="655">
        <v>0.3</v>
      </c>
      <c r="H7" s="655" t="s">
        <v>290</v>
      </c>
      <c r="I7" s="655" t="s">
        <v>290</v>
      </c>
      <c r="J7" s="652" t="s">
        <v>290</v>
      </c>
    </row>
    <row r="8" spans="1:10" s="203" customFormat="1" ht="18" customHeight="1">
      <c r="A8" s="651">
        <v>6</v>
      </c>
      <c r="B8" s="652" t="s">
        <v>478</v>
      </c>
      <c r="C8" s="653">
        <v>281.1297434</v>
      </c>
      <c r="D8" s="653">
        <v>354394.16704512003</v>
      </c>
      <c r="E8" s="654">
        <v>4.4098529800000001E-2</v>
      </c>
      <c r="F8" s="655">
        <v>0.78</v>
      </c>
      <c r="G8" s="655">
        <v>0.18</v>
      </c>
      <c r="H8" s="655" t="s">
        <v>290</v>
      </c>
      <c r="I8" s="655" t="s">
        <v>290</v>
      </c>
      <c r="J8" s="652" t="s">
        <v>290</v>
      </c>
    </row>
    <row r="9" spans="1:10" s="203" customFormat="1" ht="18" customHeight="1">
      <c r="A9" s="651">
        <v>7</v>
      </c>
      <c r="B9" s="652" t="s">
        <v>479</v>
      </c>
      <c r="C9" s="653">
        <v>1246.9574061999999</v>
      </c>
      <c r="D9" s="653">
        <v>297622.81343591999</v>
      </c>
      <c r="E9" s="654">
        <v>3.7034267799999999E-2</v>
      </c>
      <c r="F9" s="655">
        <v>0.6</v>
      </c>
      <c r="G9" s="655">
        <v>0.12</v>
      </c>
      <c r="H9" s="655" t="s">
        <v>290</v>
      </c>
      <c r="I9" s="655" t="s">
        <v>290</v>
      </c>
      <c r="J9" s="652" t="s">
        <v>290</v>
      </c>
    </row>
    <row r="10" spans="1:10" s="203" customFormat="1" ht="18" customHeight="1">
      <c r="A10" s="651">
        <v>8</v>
      </c>
      <c r="B10" s="652" t="s">
        <v>480</v>
      </c>
      <c r="C10" s="653">
        <v>616.31888979999997</v>
      </c>
      <c r="D10" s="653">
        <v>278467.15053504001</v>
      </c>
      <c r="E10" s="654">
        <v>3.4650660399999998E-2</v>
      </c>
      <c r="F10" s="655">
        <v>0.86</v>
      </c>
      <c r="G10" s="655">
        <v>0.23</v>
      </c>
      <c r="H10" s="655" t="s">
        <v>290</v>
      </c>
      <c r="I10" s="655" t="s">
        <v>290</v>
      </c>
      <c r="J10" s="652" t="s">
        <v>290</v>
      </c>
    </row>
    <row r="11" spans="1:10" s="203" customFormat="1" ht="18" customHeight="1">
      <c r="A11" s="651">
        <v>9</v>
      </c>
      <c r="B11" s="652" t="s">
        <v>481</v>
      </c>
      <c r="C11" s="653">
        <v>993.74771150000004</v>
      </c>
      <c r="D11" s="653">
        <v>250338.24319686001</v>
      </c>
      <c r="E11" s="654">
        <v>3.11504802E-2</v>
      </c>
      <c r="F11" s="655">
        <v>0.77</v>
      </c>
      <c r="G11" s="655">
        <v>0.22</v>
      </c>
      <c r="H11" s="655" t="s">
        <v>290</v>
      </c>
      <c r="I11" s="655" t="s">
        <v>290</v>
      </c>
      <c r="J11" s="652" t="s">
        <v>290</v>
      </c>
    </row>
    <row r="12" spans="1:10" s="203" customFormat="1" ht="18" customHeight="1">
      <c r="A12" s="651">
        <v>10</v>
      </c>
      <c r="B12" s="652" t="s">
        <v>483</v>
      </c>
      <c r="C12" s="653">
        <v>234.95912619999999</v>
      </c>
      <c r="D12" s="653">
        <v>222362.26090560001</v>
      </c>
      <c r="E12" s="654">
        <v>2.7669328999999999E-2</v>
      </c>
      <c r="F12" s="655">
        <v>0.45</v>
      </c>
      <c r="G12" s="655">
        <v>0.08</v>
      </c>
      <c r="H12" s="655" t="s">
        <v>290</v>
      </c>
      <c r="I12" s="655" t="s">
        <v>290</v>
      </c>
      <c r="J12" s="652" t="s">
        <v>290</v>
      </c>
    </row>
    <row r="13" spans="1:10" s="203" customFormat="1" ht="18" customHeight="1">
      <c r="A13" s="651">
        <v>11</v>
      </c>
      <c r="B13" s="652" t="s">
        <v>482</v>
      </c>
      <c r="C13" s="653">
        <v>892.4611893</v>
      </c>
      <c r="D13" s="653">
        <v>217281.96070529998</v>
      </c>
      <c r="E13" s="654">
        <v>2.7037169100000001E-2</v>
      </c>
      <c r="F13" s="655">
        <v>1.22</v>
      </c>
      <c r="G13" s="655">
        <v>0.34</v>
      </c>
      <c r="H13" s="655" t="s">
        <v>290</v>
      </c>
      <c r="I13" s="655" t="s">
        <v>290</v>
      </c>
      <c r="J13" s="652" t="s">
        <v>290</v>
      </c>
    </row>
    <row r="14" spans="1:10" s="203" customFormat="1" ht="18" customHeight="1">
      <c r="A14" s="651">
        <v>12</v>
      </c>
      <c r="B14" s="652" t="s">
        <v>484</v>
      </c>
      <c r="C14" s="653">
        <v>2807.9166679999998</v>
      </c>
      <c r="D14" s="653">
        <v>211911.31047168002</v>
      </c>
      <c r="E14" s="654">
        <v>2.6368879899999999E-2</v>
      </c>
      <c r="F14" s="655">
        <v>0.7</v>
      </c>
      <c r="G14" s="655">
        <v>0.18</v>
      </c>
      <c r="H14" s="655" t="s">
        <v>290</v>
      </c>
      <c r="I14" s="655" t="s">
        <v>290</v>
      </c>
      <c r="J14" s="652" t="s">
        <v>290</v>
      </c>
    </row>
    <row r="15" spans="1:10" s="203" customFormat="1" ht="18" customHeight="1">
      <c r="A15" s="651">
        <v>13</v>
      </c>
      <c r="B15" s="652" t="s">
        <v>485</v>
      </c>
      <c r="C15" s="653">
        <v>121.1767076</v>
      </c>
      <c r="D15" s="653">
        <v>199733.121279285</v>
      </c>
      <c r="E15" s="654">
        <v>2.48535044E-2</v>
      </c>
      <c r="F15" s="655">
        <v>1.02</v>
      </c>
      <c r="G15" s="655">
        <v>0.2</v>
      </c>
      <c r="H15" s="655" t="s">
        <v>290</v>
      </c>
      <c r="I15" s="655" t="s">
        <v>290</v>
      </c>
      <c r="J15" s="652" t="s">
        <v>290</v>
      </c>
    </row>
    <row r="16" spans="1:10" s="203" customFormat="1" ht="18" customHeight="1">
      <c r="A16" s="651">
        <v>14</v>
      </c>
      <c r="B16" s="652" t="s">
        <v>487</v>
      </c>
      <c r="C16" s="653">
        <v>621.76441550000004</v>
      </c>
      <c r="D16" s="653">
        <v>140189.15238041998</v>
      </c>
      <c r="E16" s="654">
        <v>1.74442361E-2</v>
      </c>
      <c r="F16" s="655">
        <v>1.02</v>
      </c>
      <c r="G16" s="655">
        <v>0.21</v>
      </c>
      <c r="H16" s="655" t="s">
        <v>290</v>
      </c>
      <c r="I16" s="655" t="s">
        <v>290</v>
      </c>
      <c r="J16" s="652" t="s">
        <v>290</v>
      </c>
    </row>
    <row r="17" spans="1:10" s="203" customFormat="1" ht="18" customHeight="1">
      <c r="A17" s="651">
        <v>15</v>
      </c>
      <c r="B17" s="652" t="s">
        <v>488</v>
      </c>
      <c r="C17" s="653">
        <v>151.04003</v>
      </c>
      <c r="D17" s="653">
        <v>136599.64398990001</v>
      </c>
      <c r="E17" s="654">
        <v>1.6997580700000001E-2</v>
      </c>
      <c r="F17" s="655">
        <v>0.6</v>
      </c>
      <c r="G17" s="655">
        <v>0.14000000000000001</v>
      </c>
      <c r="H17" s="655" t="s">
        <v>290</v>
      </c>
      <c r="I17" s="655" t="s">
        <v>290</v>
      </c>
      <c r="J17" s="652" t="s">
        <v>290</v>
      </c>
    </row>
    <row r="18" spans="1:10" s="203" customFormat="1" ht="18" customHeight="1">
      <c r="A18" s="651">
        <v>16</v>
      </c>
      <c r="B18" s="652" t="s">
        <v>486</v>
      </c>
      <c r="C18" s="653">
        <v>95.919779000000005</v>
      </c>
      <c r="D18" s="653">
        <v>136021.49390900999</v>
      </c>
      <c r="E18" s="654">
        <v>1.6925639499999999E-2</v>
      </c>
      <c r="F18" s="655">
        <v>0.47</v>
      </c>
      <c r="G18" s="655">
        <v>0.08</v>
      </c>
      <c r="H18" s="655" t="s">
        <v>290</v>
      </c>
      <c r="I18" s="655" t="s">
        <v>290</v>
      </c>
      <c r="J18" s="652" t="s">
        <v>290</v>
      </c>
    </row>
    <row r="19" spans="1:10" s="203" customFormat="1" ht="18" customHeight="1">
      <c r="A19" s="651">
        <v>17</v>
      </c>
      <c r="B19" s="652" t="s">
        <v>491</v>
      </c>
      <c r="C19" s="653">
        <v>542.73301919999994</v>
      </c>
      <c r="D19" s="653">
        <v>134895.0133476</v>
      </c>
      <c r="E19" s="654">
        <v>1.6785467500000002E-2</v>
      </c>
      <c r="F19" s="655">
        <v>0.96</v>
      </c>
      <c r="G19" s="655">
        <v>0.24</v>
      </c>
      <c r="H19" s="655" t="s">
        <v>290</v>
      </c>
      <c r="I19" s="655" t="s">
        <v>290</v>
      </c>
      <c r="J19" s="652" t="s">
        <v>290</v>
      </c>
    </row>
    <row r="20" spans="1:10" s="203" customFormat="1" ht="18" customHeight="1">
      <c r="A20" s="651">
        <v>18</v>
      </c>
      <c r="B20" s="652" t="s">
        <v>489</v>
      </c>
      <c r="C20" s="653">
        <v>88.778616</v>
      </c>
      <c r="D20" s="653">
        <v>133379.45060519999</v>
      </c>
      <c r="E20" s="654">
        <v>1.6596880599999999E-2</v>
      </c>
      <c r="F20" s="655">
        <v>0.59</v>
      </c>
      <c r="G20" s="655">
        <v>0.11</v>
      </c>
      <c r="H20" s="655" t="s">
        <v>290</v>
      </c>
      <c r="I20" s="655" t="s">
        <v>290</v>
      </c>
      <c r="J20" s="652" t="s">
        <v>290</v>
      </c>
    </row>
    <row r="21" spans="1:10" s="203" customFormat="1" ht="18" customHeight="1">
      <c r="A21" s="651">
        <v>19</v>
      </c>
      <c r="B21" s="652" t="s">
        <v>490</v>
      </c>
      <c r="C21" s="653">
        <v>239.92763500000001</v>
      </c>
      <c r="D21" s="653">
        <v>118889.8580111</v>
      </c>
      <c r="E21" s="654">
        <v>1.47938889E-2</v>
      </c>
      <c r="F21" s="655">
        <v>0.37</v>
      </c>
      <c r="G21" s="655">
        <v>0.06</v>
      </c>
      <c r="H21" s="655" t="s">
        <v>290</v>
      </c>
      <c r="I21" s="655" t="s">
        <v>290</v>
      </c>
      <c r="J21" s="652" t="s">
        <v>290</v>
      </c>
    </row>
    <row r="22" spans="1:10" s="203" customFormat="1" ht="18" customHeight="1">
      <c r="A22" s="651">
        <v>20</v>
      </c>
      <c r="B22" s="652" t="s">
        <v>493</v>
      </c>
      <c r="C22" s="653">
        <v>9894.5572800000009</v>
      </c>
      <c r="D22" s="653">
        <v>116224.02919331999</v>
      </c>
      <c r="E22" s="654">
        <v>1.44621703E-2</v>
      </c>
      <c r="F22" s="655">
        <v>0.71</v>
      </c>
      <c r="G22" s="655">
        <v>0.13</v>
      </c>
      <c r="H22" s="655" t="s">
        <v>290</v>
      </c>
      <c r="I22" s="655" t="s">
        <v>290</v>
      </c>
      <c r="J22" s="652" t="s">
        <v>290</v>
      </c>
    </row>
    <row r="23" spans="1:10" s="203" customFormat="1" ht="18" customHeight="1">
      <c r="A23" s="651">
        <v>21</v>
      </c>
      <c r="B23" s="652" t="s">
        <v>492</v>
      </c>
      <c r="C23" s="653">
        <v>664.46339999999998</v>
      </c>
      <c r="D23" s="653">
        <v>111862.20360496499</v>
      </c>
      <c r="E23" s="654">
        <v>1.3919412799999999E-2</v>
      </c>
      <c r="F23" s="655">
        <v>0.95</v>
      </c>
      <c r="G23" s="655">
        <v>0.15</v>
      </c>
      <c r="H23" s="655" t="s">
        <v>290</v>
      </c>
      <c r="I23" s="655" t="s">
        <v>290</v>
      </c>
      <c r="J23" s="652" t="s">
        <v>290</v>
      </c>
    </row>
    <row r="24" spans="1:10" s="203" customFormat="1" ht="18" customHeight="1">
      <c r="A24" s="651">
        <v>22</v>
      </c>
      <c r="B24" s="652" t="s">
        <v>495</v>
      </c>
      <c r="C24" s="653">
        <v>288.68634500000002</v>
      </c>
      <c r="D24" s="653">
        <v>96884.343047225004</v>
      </c>
      <c r="E24" s="654">
        <v>1.20556642E-2</v>
      </c>
      <c r="F24" s="655">
        <v>0.71</v>
      </c>
      <c r="G24" s="655">
        <v>0.16</v>
      </c>
      <c r="H24" s="655" t="s">
        <v>290</v>
      </c>
      <c r="I24" s="655" t="s">
        <v>290</v>
      </c>
      <c r="J24" s="652" t="s">
        <v>290</v>
      </c>
    </row>
    <row r="25" spans="1:10" s="203" customFormat="1" ht="18" customHeight="1">
      <c r="A25" s="651">
        <v>23</v>
      </c>
      <c r="B25" s="652" t="s">
        <v>494</v>
      </c>
      <c r="C25" s="653">
        <v>1221.6145409999999</v>
      </c>
      <c r="D25" s="653">
        <v>95849.3619875</v>
      </c>
      <c r="E25" s="654">
        <v>1.1926877900000001E-2</v>
      </c>
      <c r="F25" s="655">
        <v>1.21</v>
      </c>
      <c r="G25" s="655">
        <v>0.28000000000000003</v>
      </c>
      <c r="H25" s="655" t="s">
        <v>290</v>
      </c>
      <c r="I25" s="655" t="s">
        <v>290</v>
      </c>
      <c r="J25" s="652" t="s">
        <v>290</v>
      </c>
    </row>
    <row r="26" spans="1:10" s="203" customFormat="1" ht="18" customHeight="1">
      <c r="A26" s="651">
        <v>24</v>
      </c>
      <c r="B26" s="652" t="s">
        <v>497</v>
      </c>
      <c r="C26" s="653">
        <v>777.05469700000003</v>
      </c>
      <c r="D26" s="653">
        <v>94221.769221229988</v>
      </c>
      <c r="E26" s="654">
        <v>1.17243507E-2</v>
      </c>
      <c r="F26" s="655">
        <v>1.23</v>
      </c>
      <c r="G26" s="655">
        <v>0.25</v>
      </c>
      <c r="H26" s="655" t="s">
        <v>290</v>
      </c>
      <c r="I26" s="655" t="s">
        <v>290</v>
      </c>
      <c r="J26" s="652" t="s">
        <v>290</v>
      </c>
    </row>
    <row r="27" spans="1:10" s="203" customFormat="1" ht="18" customHeight="1">
      <c r="A27" s="651">
        <v>25</v>
      </c>
      <c r="B27" s="652" t="s">
        <v>499</v>
      </c>
      <c r="C27" s="653">
        <v>9300.6038189999999</v>
      </c>
      <c r="D27" s="653">
        <v>91486.364489715008</v>
      </c>
      <c r="E27" s="654">
        <v>1.13839745E-2</v>
      </c>
      <c r="F27" s="655">
        <v>0.52</v>
      </c>
      <c r="G27" s="655">
        <v>0.02</v>
      </c>
      <c r="H27" s="655" t="s">
        <v>290</v>
      </c>
      <c r="I27" s="655" t="s">
        <v>290</v>
      </c>
      <c r="J27" s="652" t="s">
        <v>290</v>
      </c>
    </row>
    <row r="28" spans="1:10" s="203" customFormat="1" ht="18" customHeight="1">
      <c r="A28" s="651">
        <v>26</v>
      </c>
      <c r="B28" s="652" t="s">
        <v>496</v>
      </c>
      <c r="C28" s="653">
        <v>106.58978</v>
      </c>
      <c r="D28" s="653">
        <v>90374.978763339997</v>
      </c>
      <c r="E28" s="654">
        <v>1.1245680799999999E-2</v>
      </c>
      <c r="F28" s="655">
        <v>0.44</v>
      </c>
      <c r="G28" s="655">
        <v>0.06</v>
      </c>
      <c r="H28" s="655" t="s">
        <v>290</v>
      </c>
      <c r="I28" s="655" t="s">
        <v>290</v>
      </c>
      <c r="J28" s="652" t="s">
        <v>290</v>
      </c>
    </row>
    <row r="29" spans="1:10" s="203" customFormat="1" ht="18" customHeight="1">
      <c r="A29" s="651">
        <v>27</v>
      </c>
      <c r="B29" s="652" t="s">
        <v>498</v>
      </c>
      <c r="C29" s="653">
        <v>115.8270046</v>
      </c>
      <c r="D29" s="653">
        <v>88807.909837745014</v>
      </c>
      <c r="E29" s="654">
        <v>1.10506849E-2</v>
      </c>
      <c r="F29" s="655">
        <v>2.75</v>
      </c>
      <c r="G29" s="655">
        <v>0.14000000000000001</v>
      </c>
      <c r="H29" s="655" t="s">
        <v>290</v>
      </c>
      <c r="I29" s="655" t="s">
        <v>290</v>
      </c>
      <c r="J29" s="652" t="s">
        <v>290</v>
      </c>
    </row>
    <row r="30" spans="1:10" s="203" customFormat="1" ht="18" customHeight="1">
      <c r="A30" s="651">
        <v>28</v>
      </c>
      <c r="B30" s="652" t="s">
        <v>500</v>
      </c>
      <c r="C30" s="653">
        <v>96.415716000000003</v>
      </c>
      <c r="D30" s="653">
        <v>87000.598188759992</v>
      </c>
      <c r="E30" s="654">
        <v>1.0825794600000001E-2</v>
      </c>
      <c r="F30" s="655">
        <v>0.43</v>
      </c>
      <c r="G30" s="655">
        <v>7.0000000000000007E-2</v>
      </c>
      <c r="H30" s="655" t="s">
        <v>290</v>
      </c>
      <c r="I30" s="655" t="s">
        <v>290</v>
      </c>
      <c r="J30" s="652" t="s">
        <v>290</v>
      </c>
    </row>
    <row r="31" spans="1:10" s="203" customFormat="1" ht="18" customHeight="1">
      <c r="A31" s="651">
        <v>29</v>
      </c>
      <c r="B31" s="652" t="s">
        <v>502</v>
      </c>
      <c r="C31" s="653">
        <v>498.04940850000003</v>
      </c>
      <c r="D31" s="653">
        <v>73791.702622315002</v>
      </c>
      <c r="E31" s="654">
        <v>9.1821647000000003E-3</v>
      </c>
      <c r="F31" s="655">
        <v>1.06</v>
      </c>
      <c r="G31" s="655">
        <v>0.19</v>
      </c>
      <c r="H31" s="655" t="s">
        <v>290</v>
      </c>
      <c r="I31" s="655" t="s">
        <v>290</v>
      </c>
      <c r="J31" s="652" t="s">
        <v>290</v>
      </c>
    </row>
    <row r="32" spans="1:10" s="203" customFormat="1" ht="18" customHeight="1">
      <c r="A32" s="651">
        <v>30</v>
      </c>
      <c r="B32" s="652" t="s">
        <v>503</v>
      </c>
      <c r="C32" s="653">
        <v>1145.8069112000001</v>
      </c>
      <c r="D32" s="653">
        <v>72991.418154480009</v>
      </c>
      <c r="E32" s="654">
        <v>9.0825824000000006E-3</v>
      </c>
      <c r="F32" s="655">
        <v>1.0900000000000001</v>
      </c>
      <c r="G32" s="655">
        <v>0.39</v>
      </c>
      <c r="H32" s="655" t="s">
        <v>290</v>
      </c>
      <c r="I32" s="655" t="s">
        <v>290</v>
      </c>
      <c r="J32" s="652" t="s">
        <v>290</v>
      </c>
    </row>
    <row r="33" spans="1:10" s="203" customFormat="1" ht="18" customHeight="1">
      <c r="A33" s="651">
        <v>31</v>
      </c>
      <c r="B33" s="652" t="s">
        <v>505</v>
      </c>
      <c r="C33" s="653">
        <v>6290.1396029999996</v>
      </c>
      <c r="D33" s="653">
        <v>72154.07374393499</v>
      </c>
      <c r="E33" s="654">
        <v>8.9783886999999993E-3</v>
      </c>
      <c r="F33" s="655">
        <v>0.71</v>
      </c>
      <c r="G33" s="655">
        <v>0.13</v>
      </c>
      <c r="H33" s="655" t="s">
        <v>290</v>
      </c>
      <c r="I33" s="655" t="s">
        <v>290</v>
      </c>
      <c r="J33" s="652" t="s">
        <v>290</v>
      </c>
    </row>
    <row r="34" spans="1:10" s="203" customFormat="1" ht="18" customHeight="1">
      <c r="A34" s="651">
        <v>32</v>
      </c>
      <c r="B34" s="652" t="s">
        <v>501</v>
      </c>
      <c r="C34" s="653">
        <v>244.54532560000001</v>
      </c>
      <c r="D34" s="653">
        <v>71648.702281245001</v>
      </c>
      <c r="E34" s="654">
        <v>8.9155034999999997E-3</v>
      </c>
      <c r="F34" s="655">
        <v>1.1200000000000001</v>
      </c>
      <c r="G34" s="655">
        <v>0.28999999999999998</v>
      </c>
      <c r="H34" s="655" t="s">
        <v>290</v>
      </c>
      <c r="I34" s="655" t="s">
        <v>290</v>
      </c>
      <c r="J34" s="652" t="s">
        <v>290</v>
      </c>
    </row>
    <row r="35" spans="1:10" s="203" customFormat="1" ht="18" customHeight="1">
      <c r="A35" s="651">
        <v>33</v>
      </c>
      <c r="B35" s="652" t="s">
        <v>504</v>
      </c>
      <c r="C35" s="653">
        <v>131.6897582</v>
      </c>
      <c r="D35" s="653">
        <v>70751.634132120002</v>
      </c>
      <c r="E35" s="654">
        <v>8.8038781000000007E-3</v>
      </c>
      <c r="F35" s="655">
        <v>0.95</v>
      </c>
      <c r="G35" s="655">
        <v>0.28999999999999998</v>
      </c>
      <c r="H35" s="655" t="s">
        <v>290</v>
      </c>
      <c r="I35" s="655" t="s">
        <v>290</v>
      </c>
      <c r="J35" s="652" t="s">
        <v>290</v>
      </c>
    </row>
    <row r="36" spans="1:10" s="203" customFormat="1" ht="18" customHeight="1">
      <c r="A36" s="651">
        <v>34</v>
      </c>
      <c r="B36" s="652" t="s">
        <v>506</v>
      </c>
      <c r="C36" s="653">
        <v>224.72165229999999</v>
      </c>
      <c r="D36" s="653">
        <v>66850.790946349996</v>
      </c>
      <c r="E36" s="654">
        <v>8.3184823000000008E-3</v>
      </c>
      <c r="F36" s="655">
        <v>1.41</v>
      </c>
      <c r="G36" s="655">
        <v>0.24</v>
      </c>
      <c r="H36" s="655" t="s">
        <v>290</v>
      </c>
      <c r="I36" s="655" t="s">
        <v>290</v>
      </c>
      <c r="J36" s="652" t="s">
        <v>290</v>
      </c>
    </row>
    <row r="37" spans="1:10" s="203" customFormat="1" ht="18" customHeight="1">
      <c r="A37" s="651">
        <v>35</v>
      </c>
      <c r="B37" s="652" t="s">
        <v>508</v>
      </c>
      <c r="C37" s="653">
        <v>161.4650858</v>
      </c>
      <c r="D37" s="653">
        <v>64519.512000000002</v>
      </c>
      <c r="E37" s="654">
        <v>8.0283929000000004E-3</v>
      </c>
      <c r="F37" s="655">
        <v>0.35</v>
      </c>
      <c r="G37" s="655">
        <v>0.03</v>
      </c>
      <c r="H37" s="655" t="s">
        <v>290</v>
      </c>
      <c r="I37" s="655" t="s">
        <v>290</v>
      </c>
      <c r="J37" s="652" t="s">
        <v>290</v>
      </c>
    </row>
    <row r="38" spans="1:10" s="203" customFormat="1" ht="18" customHeight="1">
      <c r="A38" s="651">
        <v>36</v>
      </c>
      <c r="B38" s="652" t="s">
        <v>507</v>
      </c>
      <c r="C38" s="653">
        <v>432.02778899999998</v>
      </c>
      <c r="D38" s="653">
        <v>62906.569816299998</v>
      </c>
      <c r="E38" s="654">
        <v>7.8276887999999996E-3</v>
      </c>
      <c r="F38" s="655">
        <v>1.97</v>
      </c>
      <c r="G38" s="655">
        <v>0.21</v>
      </c>
      <c r="H38" s="655" t="s">
        <v>290</v>
      </c>
      <c r="I38" s="655" t="s">
        <v>290</v>
      </c>
      <c r="J38" s="652" t="s">
        <v>290</v>
      </c>
    </row>
    <row r="39" spans="1:10" s="203" customFormat="1" ht="18" customHeight="1">
      <c r="A39" s="651">
        <v>37</v>
      </c>
      <c r="B39" s="652" t="s">
        <v>509</v>
      </c>
      <c r="C39" s="653">
        <v>1001.090309</v>
      </c>
      <c r="D39" s="653">
        <v>61011.587144969992</v>
      </c>
      <c r="E39" s="654">
        <v>7.5918892999999998E-3</v>
      </c>
      <c r="F39" s="655">
        <v>1</v>
      </c>
      <c r="G39" s="655">
        <v>0.24</v>
      </c>
      <c r="H39" s="655" t="s">
        <v>290</v>
      </c>
      <c r="I39" s="655" t="s">
        <v>290</v>
      </c>
      <c r="J39" s="652" t="s">
        <v>290</v>
      </c>
    </row>
    <row r="40" spans="1:10" s="203" customFormat="1" ht="18" customHeight="1">
      <c r="A40" s="651">
        <v>38</v>
      </c>
      <c r="B40" s="652" t="s">
        <v>511</v>
      </c>
      <c r="C40" s="653">
        <v>650.733068</v>
      </c>
      <c r="D40" s="653">
        <v>55304.494436080007</v>
      </c>
      <c r="E40" s="654">
        <v>6.8817354000000001E-3</v>
      </c>
      <c r="F40" s="655">
        <v>0.53</v>
      </c>
      <c r="G40" s="655">
        <v>0.05</v>
      </c>
      <c r="H40" s="655" t="s">
        <v>290</v>
      </c>
      <c r="I40" s="655" t="s">
        <v>290</v>
      </c>
      <c r="J40" s="652" t="s">
        <v>290</v>
      </c>
    </row>
    <row r="41" spans="1:10" s="203" customFormat="1" ht="18" customHeight="1">
      <c r="A41" s="656">
        <v>39</v>
      </c>
      <c r="B41" s="657" t="s">
        <v>510</v>
      </c>
      <c r="C41" s="658">
        <v>24.086829600000002</v>
      </c>
      <c r="D41" s="658">
        <v>52726.433580600002</v>
      </c>
      <c r="E41" s="659">
        <v>6.5609381000000001E-3</v>
      </c>
      <c r="F41" s="660">
        <v>0.45</v>
      </c>
      <c r="G41" s="660">
        <v>7.0000000000000007E-2</v>
      </c>
      <c r="H41" s="660" t="s">
        <v>290</v>
      </c>
      <c r="I41" s="660" t="s">
        <v>290</v>
      </c>
      <c r="J41" s="657" t="s">
        <v>290</v>
      </c>
    </row>
    <row r="42" spans="1:10" s="203" customFormat="1" ht="18" customHeight="1">
      <c r="A42" s="661">
        <v>40</v>
      </c>
      <c r="B42" s="662" t="s">
        <v>512</v>
      </c>
      <c r="C42" s="663">
        <v>371.72062390000002</v>
      </c>
      <c r="D42" s="663">
        <v>25557.28540284</v>
      </c>
      <c r="E42" s="664">
        <v>3.1801841E-3</v>
      </c>
      <c r="F42" s="665">
        <v>1.19</v>
      </c>
      <c r="G42" s="665">
        <v>0.16</v>
      </c>
      <c r="H42" s="665" t="s">
        <v>290</v>
      </c>
      <c r="I42" s="665" t="s">
        <v>290</v>
      </c>
      <c r="J42" s="662" t="s">
        <v>290</v>
      </c>
    </row>
    <row r="43" spans="1:10" s="203" customFormat="1" ht="18" customHeight="1">
      <c r="A43" s="317"/>
      <c r="B43" s="318"/>
      <c r="C43" s="319"/>
      <c r="D43" s="319"/>
      <c r="E43" s="320"/>
      <c r="F43" s="321"/>
      <c r="G43" s="321"/>
      <c r="H43" s="321"/>
      <c r="I43" s="321"/>
      <c r="J43" s="318"/>
    </row>
    <row r="44" spans="1:10" s="203" customFormat="1" ht="18.75" customHeight="1">
      <c r="A44" s="1313" t="s">
        <v>86</v>
      </c>
      <c r="B44" s="1313"/>
      <c r="C44" s="1313"/>
      <c r="D44" s="1313"/>
      <c r="E44" s="1313"/>
      <c r="F44" s="1313"/>
      <c r="G44" s="1313"/>
      <c r="H44" s="1313"/>
      <c r="I44" s="1313"/>
      <c r="J44" s="1313"/>
    </row>
    <row r="45" spans="1:10" s="203" customFormat="1" ht="18" customHeight="1">
      <c r="A45" s="1313" t="s">
        <v>513</v>
      </c>
      <c r="B45" s="1313"/>
      <c r="C45" s="1313"/>
      <c r="D45" s="1313"/>
      <c r="E45" s="1313"/>
      <c r="F45" s="1313"/>
      <c r="G45" s="1313"/>
      <c r="H45" s="1313"/>
      <c r="I45" s="1313"/>
      <c r="J45" s="1313"/>
    </row>
    <row r="46" spans="1:10" s="203" customFormat="1" ht="18" customHeight="1">
      <c r="A46" s="1313" t="s">
        <v>514</v>
      </c>
      <c r="B46" s="1313"/>
      <c r="C46" s="1313"/>
      <c r="D46" s="1313"/>
      <c r="E46" s="1313"/>
      <c r="F46" s="1313"/>
      <c r="G46" s="1313"/>
      <c r="H46" s="1313"/>
      <c r="I46" s="1313"/>
      <c r="J46" s="1313"/>
    </row>
    <row r="47" spans="1:10" s="203" customFormat="1" ht="18" customHeight="1">
      <c r="A47" s="1313" t="s">
        <v>515</v>
      </c>
      <c r="B47" s="1313"/>
      <c r="C47" s="1313"/>
      <c r="D47" s="1313"/>
      <c r="E47" s="1313"/>
      <c r="F47" s="1313"/>
      <c r="G47" s="1313"/>
      <c r="H47" s="1313"/>
      <c r="I47" s="1313"/>
      <c r="J47" s="1313"/>
    </row>
    <row r="48" spans="1:10" s="203" customFormat="1" ht="18" customHeight="1">
      <c r="A48" s="1313" t="s">
        <v>516</v>
      </c>
      <c r="B48" s="1313"/>
      <c r="C48" s="1313"/>
      <c r="D48" s="1313"/>
      <c r="E48" s="1313"/>
      <c r="F48" s="1313"/>
      <c r="G48" s="1313"/>
      <c r="H48" s="1313"/>
      <c r="I48" s="1313"/>
      <c r="J48" s="1313"/>
    </row>
    <row r="49" spans="1:10" s="203" customFormat="1" ht="33" customHeight="1">
      <c r="A49" s="1312" t="s">
        <v>1244</v>
      </c>
      <c r="B49" s="1312"/>
      <c r="C49" s="1312"/>
      <c r="D49" s="1312"/>
      <c r="E49" s="1312"/>
      <c r="F49" s="1312"/>
      <c r="G49" s="1312"/>
      <c r="H49" s="1312"/>
      <c r="I49" s="1312"/>
      <c r="J49" s="1312"/>
    </row>
    <row r="50" spans="1:10" s="203" customFormat="1" ht="18" customHeight="1">
      <c r="A50" s="1260" t="s">
        <v>367</v>
      </c>
      <c r="B50" s="1260"/>
      <c r="C50" s="1260"/>
      <c r="D50" s="1260"/>
      <c r="E50" s="1260"/>
      <c r="F50" s="1260"/>
      <c r="G50" s="1260"/>
      <c r="H50" s="1260"/>
      <c r="I50" s="1260"/>
      <c r="J50" s="1260"/>
    </row>
    <row r="51" spans="1:10" s="203" customFormat="1" ht="28.35" customHeight="1"/>
  </sheetData>
  <mergeCells count="8">
    <mergeCell ref="A49:J49"/>
    <mergeCell ref="A50:J50"/>
    <mergeCell ref="A44:J44"/>
    <mergeCell ref="A1:G1"/>
    <mergeCell ref="A45:J45"/>
    <mergeCell ref="A46:J46"/>
    <mergeCell ref="A47:J47"/>
    <mergeCell ref="A48:J48"/>
  </mergeCells>
  <printOptions horizontalCentered="1"/>
  <pageMargins left="0.78431372549019618" right="0.78431372549019618" top="0.98039215686274517" bottom="0.98039215686274517" header="0.50980392156862753" footer="0.50980392156862753"/>
  <pageSetup paperSize="9" scale="62"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sqref="A1:G1"/>
    </sheetView>
  </sheetViews>
  <sheetFormatPr defaultColWidth="9.140625" defaultRowHeight="15"/>
  <cols>
    <col min="1" max="10" width="10.5703125" style="202" bestFit="1" customWidth="1"/>
    <col min="11" max="11" width="4.5703125" style="202" bestFit="1" customWidth="1"/>
    <col min="12" max="16384" width="9.140625" style="202"/>
  </cols>
  <sheetData>
    <row r="1" spans="1:10" ht="15.75" customHeight="1">
      <c r="A1" s="1254" t="s">
        <v>517</v>
      </c>
      <c r="B1" s="1254"/>
      <c r="C1" s="1254"/>
      <c r="D1" s="1254"/>
      <c r="E1" s="1254"/>
      <c r="F1" s="1254"/>
      <c r="G1" s="1254"/>
    </row>
    <row r="2" spans="1:10" s="203" customFormat="1" ht="15" customHeight="1">
      <c r="A2" s="1280" t="s">
        <v>169</v>
      </c>
      <c r="B2" s="1282" t="s">
        <v>78</v>
      </c>
      <c r="C2" s="1283"/>
      <c r="D2" s="1284"/>
      <c r="E2" s="1282" t="s">
        <v>79</v>
      </c>
      <c r="F2" s="1283"/>
      <c r="G2" s="1284"/>
      <c r="H2" s="1282" t="s">
        <v>80</v>
      </c>
      <c r="I2" s="1283"/>
      <c r="J2" s="1284"/>
    </row>
    <row r="3" spans="1:10" s="203" customFormat="1" ht="48.75" customHeight="1">
      <c r="A3" s="1281"/>
      <c r="B3" s="607" t="s">
        <v>518</v>
      </c>
      <c r="C3" s="607" t="s">
        <v>519</v>
      </c>
      <c r="D3" s="607" t="s">
        <v>520</v>
      </c>
      <c r="E3" s="607" t="s">
        <v>518</v>
      </c>
      <c r="F3" s="607" t="s">
        <v>519</v>
      </c>
      <c r="G3" s="607" t="s">
        <v>520</v>
      </c>
      <c r="H3" s="607" t="s">
        <v>518</v>
      </c>
      <c r="I3" s="607" t="s">
        <v>519</v>
      </c>
      <c r="J3" s="607" t="s">
        <v>520</v>
      </c>
    </row>
    <row r="4" spans="1:10" s="209" customFormat="1" ht="15.75" customHeight="1">
      <c r="A4" s="608" t="s">
        <v>76</v>
      </c>
      <c r="B4" s="609">
        <v>2367</v>
      </c>
      <c r="C4" s="609">
        <v>1599</v>
      </c>
      <c r="D4" s="666">
        <v>1.480300188</v>
      </c>
      <c r="E4" s="667">
        <v>1285</v>
      </c>
      <c r="F4" s="667">
        <v>953</v>
      </c>
      <c r="G4" s="668">
        <v>1.35</v>
      </c>
      <c r="H4" s="669">
        <v>2</v>
      </c>
      <c r="I4" s="669">
        <v>4</v>
      </c>
      <c r="J4" s="670">
        <v>0.5</v>
      </c>
    </row>
    <row r="5" spans="1:10" s="209" customFormat="1" ht="15.75" customHeight="1">
      <c r="A5" s="613" t="s">
        <v>77</v>
      </c>
      <c r="B5" s="614">
        <v>2366</v>
      </c>
      <c r="C5" s="614">
        <v>1683</v>
      </c>
      <c r="D5" s="671">
        <v>1.4058229352347</v>
      </c>
      <c r="E5" s="615">
        <v>1458</v>
      </c>
      <c r="F5" s="615">
        <v>853</v>
      </c>
      <c r="G5" s="672">
        <v>1.71</v>
      </c>
      <c r="H5" s="614">
        <v>2</v>
      </c>
      <c r="I5" s="614">
        <v>0</v>
      </c>
      <c r="J5" s="671">
        <v>0</v>
      </c>
    </row>
    <row r="6" spans="1:10" s="203" customFormat="1" ht="15.75" customHeight="1">
      <c r="A6" s="617" t="s">
        <v>131</v>
      </c>
      <c r="B6" s="618">
        <v>2590</v>
      </c>
      <c r="C6" s="618">
        <v>1271</v>
      </c>
      <c r="D6" s="673">
        <v>2.0377655389457119</v>
      </c>
      <c r="E6" s="621">
        <v>1802</v>
      </c>
      <c r="F6" s="621">
        <v>607</v>
      </c>
      <c r="G6" s="674">
        <v>2.97</v>
      </c>
      <c r="H6" s="619">
        <v>1</v>
      </c>
      <c r="I6" s="619">
        <v>1</v>
      </c>
      <c r="J6" s="675">
        <v>1</v>
      </c>
    </row>
    <row r="7" spans="1:10" s="203" customFormat="1" ht="15.75" customHeight="1">
      <c r="A7" s="617" t="s">
        <v>132</v>
      </c>
      <c r="B7" s="618">
        <v>2625</v>
      </c>
      <c r="C7" s="618">
        <v>1276</v>
      </c>
      <c r="D7" s="673">
        <v>2.0572100313479624</v>
      </c>
      <c r="E7" s="621">
        <v>1850</v>
      </c>
      <c r="F7" s="621">
        <v>572</v>
      </c>
      <c r="G7" s="674">
        <v>3.23</v>
      </c>
      <c r="H7" s="619">
        <v>1</v>
      </c>
      <c r="I7" s="619">
        <v>0</v>
      </c>
      <c r="J7" s="675">
        <v>0</v>
      </c>
    </row>
    <row r="8" spans="1:10" s="203" customFormat="1" ht="15.75" customHeight="1">
      <c r="A8" s="617" t="s">
        <v>235</v>
      </c>
      <c r="B8" s="618">
        <v>2494</v>
      </c>
      <c r="C8" s="618">
        <v>1427</v>
      </c>
      <c r="D8" s="673">
        <v>1.7477224947442187</v>
      </c>
      <c r="E8" s="621">
        <v>1791</v>
      </c>
      <c r="F8" s="621">
        <v>664</v>
      </c>
      <c r="G8" s="674">
        <v>2.7</v>
      </c>
      <c r="H8" s="619">
        <v>0</v>
      </c>
      <c r="I8" s="619">
        <v>0</v>
      </c>
      <c r="J8" s="675">
        <v>0</v>
      </c>
    </row>
    <row r="9" spans="1:10" s="203" customFormat="1" ht="15.75" customHeight="1">
      <c r="A9" s="617" t="s">
        <v>236</v>
      </c>
      <c r="B9" s="618">
        <v>2236</v>
      </c>
      <c r="C9" s="618">
        <v>1695</v>
      </c>
      <c r="D9" s="673">
        <v>1.3191740412979351</v>
      </c>
      <c r="E9" s="621">
        <v>1605</v>
      </c>
      <c r="F9" s="621">
        <v>861</v>
      </c>
      <c r="G9" s="674">
        <v>1.86</v>
      </c>
      <c r="H9" s="619">
        <v>0</v>
      </c>
      <c r="I9" s="619">
        <v>0</v>
      </c>
      <c r="J9" s="675">
        <v>0</v>
      </c>
    </row>
    <row r="10" spans="1:10" s="203" customFormat="1" ht="15.75" customHeight="1">
      <c r="A10" s="617" t="s">
        <v>1235</v>
      </c>
      <c r="B10" s="618">
        <v>2459</v>
      </c>
      <c r="C10" s="618">
        <v>1490</v>
      </c>
      <c r="D10" s="673">
        <v>1.6503355704697986</v>
      </c>
      <c r="E10" s="621">
        <v>1626</v>
      </c>
      <c r="F10" s="621">
        <v>847</v>
      </c>
      <c r="G10" s="674">
        <v>1.92</v>
      </c>
      <c r="H10" s="619">
        <v>1</v>
      </c>
      <c r="I10" s="619">
        <v>0</v>
      </c>
      <c r="J10" s="675">
        <v>0</v>
      </c>
    </row>
    <row r="11" spans="1:10" s="203" customFormat="1" ht="19.5" customHeight="1">
      <c r="A11" s="617" t="s">
        <v>1253</v>
      </c>
      <c r="B11" s="618">
        <v>2752</v>
      </c>
      <c r="C11" s="618">
        <v>1229</v>
      </c>
      <c r="D11" s="673">
        <v>2.2392188771358827</v>
      </c>
      <c r="E11" s="621">
        <v>1798</v>
      </c>
      <c r="F11" s="621">
        <v>645</v>
      </c>
      <c r="G11" s="674">
        <v>2.79</v>
      </c>
      <c r="H11" s="619">
        <v>1</v>
      </c>
      <c r="I11" s="619">
        <v>0</v>
      </c>
      <c r="J11" s="675">
        <v>0</v>
      </c>
    </row>
    <row r="12" spans="1:10" s="203" customFormat="1" ht="18" customHeight="1">
      <c r="A12" s="617" t="s">
        <v>1306</v>
      </c>
      <c r="B12" s="618">
        <v>1969</v>
      </c>
      <c r="C12" s="618">
        <v>2034</v>
      </c>
      <c r="D12" s="673">
        <v>0.96804326450344147</v>
      </c>
      <c r="E12" s="621">
        <v>1117</v>
      </c>
      <c r="F12" s="621">
        <v>1366</v>
      </c>
      <c r="G12" s="674">
        <v>0.82</v>
      </c>
      <c r="H12" s="619">
        <v>1</v>
      </c>
      <c r="I12" s="619">
        <v>0</v>
      </c>
      <c r="J12" s="675">
        <v>0</v>
      </c>
    </row>
    <row r="13" spans="1:10" s="203" customFormat="1" ht="18" customHeight="1">
      <c r="A13" s="285"/>
      <c r="B13" s="286"/>
      <c r="C13" s="286"/>
      <c r="D13" s="322"/>
      <c r="E13" s="263"/>
      <c r="F13" s="263"/>
      <c r="G13" s="323"/>
      <c r="H13" s="295"/>
      <c r="I13" s="295"/>
      <c r="J13" s="324"/>
    </row>
    <row r="14" spans="1:10" s="203" customFormat="1" ht="27.6" customHeight="1">
      <c r="A14" s="325" t="s">
        <v>521</v>
      </c>
      <c r="B14" s="325"/>
      <c r="C14" s="325"/>
      <c r="D14" s="325"/>
      <c r="E14" s="325"/>
      <c r="F14" s="325"/>
    </row>
    <row r="15" spans="1:10" s="203" customFormat="1">
      <c r="A15" s="1254" t="s">
        <v>1261</v>
      </c>
      <c r="B15" s="1254"/>
      <c r="C15" s="1254"/>
      <c r="D15" s="1254"/>
      <c r="E15" s="1254"/>
      <c r="F15" s="1254"/>
    </row>
    <row r="16" spans="1:10" s="203" customFormat="1">
      <c r="A16" s="1254" t="s">
        <v>221</v>
      </c>
      <c r="B16" s="1254"/>
      <c r="C16" s="1254"/>
      <c r="D16" s="1254"/>
      <c r="E16" s="1254"/>
      <c r="F16" s="1254"/>
    </row>
    <row r="17" spans="7:7" s="203" customFormat="1">
      <c r="G17" s="202"/>
    </row>
  </sheetData>
  <mergeCells count="7">
    <mergeCell ref="A16:F16"/>
    <mergeCell ref="A15:F15"/>
    <mergeCell ref="H2:J2"/>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0"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Normal="100" workbookViewId="0">
      <selection sqref="A1:G1"/>
    </sheetView>
  </sheetViews>
  <sheetFormatPr defaultColWidth="9.140625" defaultRowHeight="15"/>
  <cols>
    <col min="1" max="1" width="9.85546875" style="202" bestFit="1" customWidth="1"/>
    <col min="2" max="10" width="13.5703125" style="202" bestFit="1" customWidth="1"/>
    <col min="11" max="16384" width="9.140625" style="202"/>
  </cols>
  <sheetData>
    <row r="1" spans="1:12" ht="13.5" customHeight="1">
      <c r="A1" s="1254" t="s">
        <v>522</v>
      </c>
      <c r="B1" s="1254"/>
      <c r="C1" s="1254"/>
      <c r="D1" s="1254"/>
      <c r="E1" s="1254"/>
      <c r="F1" s="1254"/>
      <c r="G1" s="1254"/>
    </row>
    <row r="2" spans="1:12" s="203" customFormat="1" ht="27.75" customHeight="1">
      <c r="A2" s="1261" t="s">
        <v>523</v>
      </c>
      <c r="B2" s="1282" t="s">
        <v>78</v>
      </c>
      <c r="C2" s="1283"/>
      <c r="D2" s="1284"/>
      <c r="E2" s="1282" t="s">
        <v>79</v>
      </c>
      <c r="F2" s="1283"/>
      <c r="G2" s="1284"/>
      <c r="H2" s="1282" t="s">
        <v>80</v>
      </c>
      <c r="I2" s="1283"/>
      <c r="J2" s="1284"/>
    </row>
    <row r="3" spans="1:12" s="203" customFormat="1" ht="48" customHeight="1">
      <c r="A3" s="1297"/>
      <c r="B3" s="607" t="s">
        <v>524</v>
      </c>
      <c r="C3" s="607" t="s">
        <v>324</v>
      </c>
      <c r="D3" s="607" t="s">
        <v>525</v>
      </c>
      <c r="E3" s="607" t="s">
        <v>524</v>
      </c>
      <c r="F3" s="607" t="s">
        <v>526</v>
      </c>
      <c r="G3" s="607" t="s">
        <v>525</v>
      </c>
      <c r="H3" s="607" t="s">
        <v>524</v>
      </c>
      <c r="I3" s="607" t="s">
        <v>324</v>
      </c>
      <c r="J3" s="607" t="s">
        <v>525</v>
      </c>
    </row>
    <row r="4" spans="1:12" s="209" customFormat="1" ht="18" customHeight="1">
      <c r="A4" s="608" t="s">
        <v>76</v>
      </c>
      <c r="B4" s="609">
        <v>5433</v>
      </c>
      <c r="C4" s="609">
        <v>4159</v>
      </c>
      <c r="D4" s="676">
        <v>76.550708632431437</v>
      </c>
      <c r="E4" s="609">
        <v>2179</v>
      </c>
      <c r="F4" s="609">
        <v>2661</v>
      </c>
      <c r="G4" s="677">
        <v>122.12023864157871</v>
      </c>
      <c r="H4" s="610">
        <v>291</v>
      </c>
      <c r="I4" s="610">
        <v>11</v>
      </c>
      <c r="J4" s="677">
        <v>3.7800687285223367</v>
      </c>
    </row>
    <row r="5" spans="1:12" s="209" customFormat="1" ht="18" customHeight="1">
      <c r="A5" s="613" t="s">
        <v>77</v>
      </c>
      <c r="B5" s="678">
        <v>5270</v>
      </c>
      <c r="C5" s="678">
        <v>4186</v>
      </c>
      <c r="D5" s="679">
        <f t="shared" ref="D5:D10" si="0">C5/B5*100</f>
        <v>79.43074003795067</v>
      </c>
      <c r="E5" s="680">
        <v>2328</v>
      </c>
      <c r="F5" s="615">
        <v>2679</v>
      </c>
      <c r="G5" s="679">
        <f>F5/E5*100</f>
        <v>115.07731958762886</v>
      </c>
      <c r="H5" s="610">
        <v>281</v>
      </c>
      <c r="I5" s="614">
        <v>5</v>
      </c>
      <c r="J5" s="679">
        <f t="shared" ref="J5:J10" si="1">I5/H5*100</f>
        <v>1.7793594306049825</v>
      </c>
      <c r="K5" s="326"/>
      <c r="L5" s="326"/>
    </row>
    <row r="6" spans="1:12" s="203" customFormat="1" ht="18" customHeight="1">
      <c r="A6" s="617" t="s">
        <v>131</v>
      </c>
      <c r="B6" s="618">
        <v>5446</v>
      </c>
      <c r="C6" s="618">
        <v>3943</v>
      </c>
      <c r="D6" s="639">
        <f>C6/B6*100</f>
        <v>72.401762761659938</v>
      </c>
      <c r="E6" s="621">
        <v>2202</v>
      </c>
      <c r="F6" s="618">
        <v>2314</v>
      </c>
      <c r="G6" s="639">
        <f t="shared" ref="G6:G12" si="2">F6/E6*100</f>
        <v>105.08628519527703</v>
      </c>
      <c r="H6" s="619">
        <v>285</v>
      </c>
      <c r="I6" s="619">
        <v>3</v>
      </c>
      <c r="J6" s="639">
        <f t="shared" si="1"/>
        <v>1.0526315789473684</v>
      </c>
      <c r="K6" s="326"/>
      <c r="L6" s="326"/>
    </row>
    <row r="7" spans="1:12" s="203" customFormat="1" ht="18" customHeight="1">
      <c r="A7" s="617" t="s">
        <v>132</v>
      </c>
      <c r="B7" s="618">
        <v>5454</v>
      </c>
      <c r="C7" s="618">
        <v>3990</v>
      </c>
      <c r="D7" s="639">
        <f t="shared" si="0"/>
        <v>73.157315731573163</v>
      </c>
      <c r="E7" s="621">
        <v>2213</v>
      </c>
      <c r="F7" s="618">
        <v>2338</v>
      </c>
      <c r="G7" s="639">
        <f t="shared" si="2"/>
        <v>105.64844103027565</v>
      </c>
      <c r="H7" s="619">
        <v>283</v>
      </c>
      <c r="I7" s="619">
        <v>2</v>
      </c>
      <c r="J7" s="639">
        <f t="shared" si="1"/>
        <v>0.70671378091872794</v>
      </c>
      <c r="K7" s="326"/>
      <c r="L7" s="326"/>
    </row>
    <row r="8" spans="1:12" s="203" customFormat="1" ht="18" customHeight="1">
      <c r="A8" s="617" t="s">
        <v>235</v>
      </c>
      <c r="B8" s="618">
        <v>5409</v>
      </c>
      <c r="C8" s="618">
        <v>4008</v>
      </c>
      <c r="D8" s="639">
        <f t="shared" si="0"/>
        <v>74.09872434830838</v>
      </c>
      <c r="E8" s="621">
        <v>2232</v>
      </c>
      <c r="F8" s="618">
        <v>2366</v>
      </c>
      <c r="G8" s="639">
        <f t="shared" si="2"/>
        <v>106.0035842293907</v>
      </c>
      <c r="H8" s="619">
        <v>282</v>
      </c>
      <c r="I8" s="619">
        <v>2</v>
      </c>
      <c r="J8" s="639">
        <f t="shared" si="1"/>
        <v>0.70921985815602839</v>
      </c>
      <c r="K8" s="326"/>
      <c r="L8" s="326"/>
    </row>
    <row r="9" spans="1:12" s="203" customFormat="1" ht="18" customHeight="1">
      <c r="A9" s="617" t="s">
        <v>236</v>
      </c>
      <c r="B9" s="618">
        <v>5218</v>
      </c>
      <c r="C9" s="618">
        <v>4014</v>
      </c>
      <c r="D9" s="639">
        <f t="shared" si="0"/>
        <v>76.926025297048668</v>
      </c>
      <c r="E9" s="621">
        <v>2250</v>
      </c>
      <c r="F9" s="618">
        <v>2378</v>
      </c>
      <c r="G9" s="639">
        <f t="shared" si="2"/>
        <v>105.6888888888889</v>
      </c>
      <c r="H9" s="619">
        <v>282</v>
      </c>
      <c r="I9" s="619">
        <v>1</v>
      </c>
      <c r="J9" s="639">
        <f t="shared" si="1"/>
        <v>0.3546099290780142</v>
      </c>
      <c r="K9" s="326"/>
      <c r="L9" s="326"/>
    </row>
    <row r="10" spans="1:12" s="203" customFormat="1" ht="15" customHeight="1">
      <c r="A10" s="617" t="s">
        <v>1235</v>
      </c>
      <c r="B10" s="618">
        <v>5239</v>
      </c>
      <c r="C10" s="618">
        <v>4036</v>
      </c>
      <c r="D10" s="639">
        <f t="shared" si="0"/>
        <v>77.03760259591526</v>
      </c>
      <c r="E10" s="621">
        <v>2270</v>
      </c>
      <c r="F10" s="618">
        <v>2398</v>
      </c>
      <c r="G10" s="639">
        <f t="shared" si="2"/>
        <v>105.63876651982378</v>
      </c>
      <c r="H10" s="619">
        <v>282</v>
      </c>
      <c r="I10" s="619">
        <v>1</v>
      </c>
      <c r="J10" s="639">
        <f t="shared" si="1"/>
        <v>0.3546099290780142</v>
      </c>
      <c r="K10" s="326"/>
      <c r="L10" s="326"/>
    </row>
    <row r="11" spans="1:12" s="203" customFormat="1">
      <c r="A11" s="617" t="s">
        <v>1253</v>
      </c>
      <c r="B11" s="618">
        <v>5256</v>
      </c>
      <c r="C11" s="618">
        <v>4059</v>
      </c>
      <c r="D11" s="639">
        <v>77.226027397260282</v>
      </c>
      <c r="E11" s="621">
        <v>2299</v>
      </c>
      <c r="F11" s="618">
        <v>2429</v>
      </c>
      <c r="G11" s="639">
        <f t="shared" si="2"/>
        <v>105.65463244889082</v>
      </c>
      <c r="H11" s="619">
        <v>282</v>
      </c>
      <c r="I11" s="619">
        <v>2</v>
      </c>
      <c r="J11" s="639">
        <v>0.70921985815602839</v>
      </c>
      <c r="K11" s="326"/>
      <c r="L11" s="326"/>
    </row>
    <row r="12" spans="1:12" s="203" customFormat="1" ht="15" customHeight="1">
      <c r="A12" s="617" t="s">
        <v>1306</v>
      </c>
      <c r="B12" s="618">
        <v>5270</v>
      </c>
      <c r="C12" s="618">
        <v>4077</v>
      </c>
      <c r="D12" s="639">
        <v>77.362428842504755</v>
      </c>
      <c r="E12" s="621">
        <v>2328</v>
      </c>
      <c r="F12" s="618">
        <v>2456</v>
      </c>
      <c r="G12" s="639">
        <f t="shared" si="2"/>
        <v>105.49828178694159</v>
      </c>
      <c r="H12" s="619">
        <v>281</v>
      </c>
      <c r="I12" s="619">
        <v>1</v>
      </c>
      <c r="J12" s="639">
        <v>0.35587188612099641</v>
      </c>
      <c r="K12" s="326"/>
      <c r="L12" s="326"/>
    </row>
    <row r="13" spans="1:12" s="203" customFormat="1" ht="13.5" customHeight="1">
      <c r="A13" s="285"/>
      <c r="B13" s="286"/>
      <c r="C13" s="286"/>
      <c r="D13" s="304"/>
      <c r="E13" s="263"/>
      <c r="F13" s="286"/>
      <c r="G13" s="304"/>
      <c r="H13" s="295"/>
      <c r="I13" s="295"/>
      <c r="J13" s="304"/>
      <c r="K13" s="326"/>
      <c r="L13" s="326"/>
    </row>
    <row r="14" spans="1:12" s="203" customFormat="1" ht="15" customHeight="1">
      <c r="A14" s="1287" t="s">
        <v>1261</v>
      </c>
      <c r="B14" s="1287"/>
      <c r="C14" s="1287"/>
      <c r="D14" s="1287"/>
      <c r="E14" s="1287"/>
      <c r="F14" s="1287"/>
      <c r="G14" s="1287"/>
    </row>
    <row r="15" spans="1:12" s="203" customFormat="1" ht="15" customHeight="1">
      <c r="A15" s="1314" t="s">
        <v>321</v>
      </c>
      <c r="B15" s="1269"/>
      <c r="C15" s="1269"/>
      <c r="D15" s="1269"/>
      <c r="E15" s="1269"/>
      <c r="F15" s="1269"/>
      <c r="G15" s="1269"/>
      <c r="H15" s="1269"/>
      <c r="I15" s="1269"/>
      <c r="J15" s="1269"/>
    </row>
    <row r="16" spans="1:12" s="203" customFormat="1" ht="15" customHeight="1">
      <c r="A16" s="1287" t="s">
        <v>221</v>
      </c>
      <c r="B16" s="1287"/>
      <c r="C16" s="1287"/>
      <c r="D16" s="1287"/>
      <c r="E16" s="1287"/>
      <c r="F16" s="1287"/>
      <c r="G16" s="1287"/>
    </row>
    <row r="17" s="203" customFormat="1"/>
  </sheetData>
  <mergeCells count="8">
    <mergeCell ref="A16:G16"/>
    <mergeCell ref="H2:J2"/>
    <mergeCell ref="A1:G1"/>
    <mergeCell ref="A2:A3"/>
    <mergeCell ref="B2:D2"/>
    <mergeCell ref="E2:G2"/>
    <mergeCell ref="A14:G14"/>
    <mergeCell ref="A15:J15"/>
  </mergeCells>
  <printOptions horizontalCentered="1"/>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zoomScaleNormal="100" workbookViewId="0">
      <pane xSplit="1" ySplit="3" topLeftCell="B4" activePane="bottomRight" state="frozen"/>
      <selection pane="topRight" activeCell="B1" sqref="B1"/>
      <selection pane="bottomLeft" activeCell="A4" sqref="A4"/>
      <selection pane="bottomRight" activeCell="A40" sqref="A40"/>
    </sheetView>
  </sheetViews>
  <sheetFormatPr defaultRowHeight="15"/>
  <cols>
    <col min="1" max="1" width="10.5703125" customWidth="1"/>
    <col min="2" max="2" width="28.7109375" customWidth="1"/>
    <col min="3" max="3" width="10.28515625" customWidth="1"/>
    <col min="4" max="4" width="15.140625" customWidth="1"/>
    <col min="5" max="5" width="13.140625" customWidth="1"/>
    <col min="6" max="7" width="10" customWidth="1"/>
    <col min="8" max="8" width="10.140625" customWidth="1"/>
    <col min="9" max="9" width="8.5703125" customWidth="1"/>
    <col min="10" max="10" width="10.85546875" customWidth="1"/>
    <col min="11" max="11" width="7.85546875" customWidth="1"/>
    <col min="12" max="12" width="10" customWidth="1"/>
    <col min="13" max="15" width="10.7109375" customWidth="1"/>
    <col min="16" max="16" width="21.7109375" customWidth="1"/>
    <col min="17" max="17" width="11.7109375" customWidth="1"/>
    <col min="18" max="18" width="8.42578125" customWidth="1"/>
    <col min="19" max="21" width="9" customWidth="1"/>
    <col min="22" max="22" width="8" customWidth="1"/>
    <col min="23" max="23" width="10" bestFit="1" customWidth="1"/>
    <col min="24" max="26" width="5.5703125" customWidth="1"/>
    <col min="27" max="27" width="4.5703125" customWidth="1"/>
  </cols>
  <sheetData>
    <row r="1" spans="1:17">
      <c r="A1" s="1148" t="s">
        <v>2</v>
      </c>
      <c r="B1" s="1149"/>
      <c r="C1" s="1149"/>
      <c r="D1" s="1149"/>
      <c r="E1" s="1149"/>
      <c r="F1" s="1149"/>
      <c r="G1" s="1149"/>
      <c r="H1" s="1149"/>
      <c r="I1" s="1149"/>
      <c r="J1" s="1149"/>
      <c r="K1" s="1149"/>
      <c r="L1" s="1149"/>
      <c r="M1" s="1149"/>
      <c r="N1" s="1149"/>
      <c r="O1" s="1149"/>
      <c r="P1" s="1149"/>
      <c r="Q1" s="1149"/>
    </row>
    <row r="2" spans="1:17">
      <c r="A2" s="1152" t="s">
        <v>87</v>
      </c>
      <c r="B2" s="1154" t="s">
        <v>88</v>
      </c>
      <c r="C2" s="1151" t="s">
        <v>89</v>
      </c>
      <c r="D2" s="1151" t="s">
        <v>90</v>
      </c>
      <c r="E2" s="1151" t="s">
        <v>91</v>
      </c>
      <c r="F2" s="1151" t="s">
        <v>92</v>
      </c>
      <c r="G2" s="1151" t="s">
        <v>93</v>
      </c>
      <c r="H2" s="1151" t="s">
        <v>94</v>
      </c>
      <c r="I2" s="1157" t="s">
        <v>95</v>
      </c>
      <c r="J2" s="1158"/>
      <c r="K2" s="1159"/>
      <c r="L2" s="1151" t="s">
        <v>96</v>
      </c>
      <c r="M2" s="1157" t="s">
        <v>97</v>
      </c>
      <c r="N2" s="1158"/>
      <c r="O2" s="1158"/>
      <c r="P2" s="1158"/>
      <c r="Q2" s="1150" t="s">
        <v>98</v>
      </c>
    </row>
    <row r="3" spans="1:17" ht="30">
      <c r="A3" s="1153"/>
      <c r="B3" s="1155"/>
      <c r="C3" s="1156"/>
      <c r="D3" s="1156"/>
      <c r="E3" s="1156"/>
      <c r="F3" s="1156"/>
      <c r="G3" s="1156"/>
      <c r="H3" s="1156"/>
      <c r="I3" s="899" t="s">
        <v>99</v>
      </c>
      <c r="J3" s="899" t="s">
        <v>100</v>
      </c>
      <c r="K3" s="899" t="s">
        <v>101</v>
      </c>
      <c r="L3" s="1156"/>
      <c r="M3" s="899" t="s">
        <v>102</v>
      </c>
      <c r="N3" s="899" t="s">
        <v>103</v>
      </c>
      <c r="O3" s="899" t="s">
        <v>104</v>
      </c>
      <c r="P3" s="8" t="s">
        <v>105</v>
      </c>
      <c r="Q3" s="1151"/>
    </row>
    <row r="4" spans="1:17">
      <c r="A4" s="900">
        <v>1</v>
      </c>
      <c r="B4" s="878" t="s">
        <v>1262</v>
      </c>
      <c r="C4" s="901">
        <v>45202</v>
      </c>
      <c r="D4" s="902" t="s">
        <v>106</v>
      </c>
      <c r="E4" s="902">
        <v>235294117</v>
      </c>
      <c r="F4" s="903">
        <v>2</v>
      </c>
      <c r="G4" s="903">
        <v>117</v>
      </c>
      <c r="H4" s="903">
        <v>119</v>
      </c>
      <c r="I4" s="904">
        <v>2799.9999923</v>
      </c>
      <c r="J4" s="905">
        <v>0</v>
      </c>
      <c r="K4" s="904">
        <v>2799.9999923</v>
      </c>
      <c r="L4" s="902" t="s">
        <v>1296</v>
      </c>
      <c r="M4" s="906">
        <v>176470589</v>
      </c>
      <c r="N4" s="902">
        <v>35294117</v>
      </c>
      <c r="O4" s="902">
        <v>23529411</v>
      </c>
      <c r="P4" s="906">
        <v>0</v>
      </c>
      <c r="Q4" s="908">
        <v>235294117</v>
      </c>
    </row>
    <row r="5" spans="1:17">
      <c r="A5" s="900">
        <v>2</v>
      </c>
      <c r="B5" s="878" t="s">
        <v>1263</v>
      </c>
      <c r="C5" s="901">
        <v>45202</v>
      </c>
      <c r="D5" s="902" t="s">
        <v>106</v>
      </c>
      <c r="E5" s="902">
        <v>12567441</v>
      </c>
      <c r="F5" s="903">
        <v>10</v>
      </c>
      <c r="G5" s="903">
        <v>205</v>
      </c>
      <c r="H5" s="903">
        <v>215</v>
      </c>
      <c r="I5" s="904">
        <v>209.99998149999999</v>
      </c>
      <c r="J5" s="905">
        <v>60.2</v>
      </c>
      <c r="K5" s="904">
        <v>270.19998149999998</v>
      </c>
      <c r="L5" s="902" t="s">
        <v>1297</v>
      </c>
      <c r="M5" s="906">
        <v>6283719</v>
      </c>
      <c r="N5" s="902">
        <v>1885117</v>
      </c>
      <c r="O5" s="902">
        <v>4398605</v>
      </c>
      <c r="P5" s="906">
        <v>0</v>
      </c>
      <c r="Q5" s="908">
        <v>12567441</v>
      </c>
    </row>
    <row r="6" spans="1:17">
      <c r="A6" s="900">
        <v>3</v>
      </c>
      <c r="B6" s="907" t="s">
        <v>1264</v>
      </c>
      <c r="C6" s="901">
        <v>45202</v>
      </c>
      <c r="D6" s="902" t="s">
        <v>1254</v>
      </c>
      <c r="E6" s="902">
        <v>4656000</v>
      </c>
      <c r="F6" s="903">
        <v>10</v>
      </c>
      <c r="G6" s="903">
        <v>87</v>
      </c>
      <c r="H6" s="903">
        <v>97</v>
      </c>
      <c r="I6" s="904">
        <v>45.163200000000003</v>
      </c>
      <c r="J6" s="905">
        <v>0</v>
      </c>
      <c r="K6" s="904">
        <v>45.163200000000003</v>
      </c>
      <c r="L6" s="902">
        <v>93.41</v>
      </c>
      <c r="M6" s="906">
        <v>2209200</v>
      </c>
      <c r="N6" s="902">
        <v>663600</v>
      </c>
      <c r="O6" s="902">
        <v>1548000</v>
      </c>
      <c r="P6" s="906">
        <v>235200</v>
      </c>
      <c r="Q6" s="908">
        <v>4420800</v>
      </c>
    </row>
    <row r="7" spans="1:17">
      <c r="A7" s="900">
        <v>4</v>
      </c>
      <c r="B7" s="878" t="s">
        <v>1265</v>
      </c>
      <c r="C7" s="901">
        <v>45203</v>
      </c>
      <c r="D7" s="902" t="s">
        <v>106</v>
      </c>
      <c r="E7" s="902">
        <v>21333333</v>
      </c>
      <c r="F7" s="903">
        <v>10</v>
      </c>
      <c r="G7" s="903">
        <v>290</v>
      </c>
      <c r="H7" s="903">
        <v>300</v>
      </c>
      <c r="I7" s="904">
        <v>399.99999000000003</v>
      </c>
      <c r="J7" s="905">
        <v>240</v>
      </c>
      <c r="K7" s="904">
        <v>639.99999000000003</v>
      </c>
      <c r="L7" s="902" t="s">
        <v>1298</v>
      </c>
      <c r="M7" s="906">
        <v>16367942</v>
      </c>
      <c r="N7" s="902">
        <v>2783000</v>
      </c>
      <c r="O7" s="902">
        <v>2182391</v>
      </c>
      <c r="P7" s="906">
        <v>0</v>
      </c>
      <c r="Q7" s="908">
        <v>21333333</v>
      </c>
    </row>
    <row r="8" spans="1:17">
      <c r="A8" s="900">
        <v>5</v>
      </c>
      <c r="B8" s="907" t="s">
        <v>1266</v>
      </c>
      <c r="C8" s="901">
        <v>45203</v>
      </c>
      <c r="D8" s="902" t="s">
        <v>1254</v>
      </c>
      <c r="E8" s="902">
        <v>1782400</v>
      </c>
      <c r="F8" s="903">
        <v>10</v>
      </c>
      <c r="G8" s="903">
        <v>161</v>
      </c>
      <c r="H8" s="903">
        <v>171</v>
      </c>
      <c r="I8" s="904">
        <v>21.55968</v>
      </c>
      <c r="J8" s="905">
        <v>8.9193599999999993</v>
      </c>
      <c r="K8" s="904">
        <v>30.479039999999998</v>
      </c>
      <c r="L8" s="902">
        <v>271.87</v>
      </c>
      <c r="M8" s="906">
        <v>801600</v>
      </c>
      <c r="N8" s="902">
        <v>240800</v>
      </c>
      <c r="O8" s="902">
        <v>561600</v>
      </c>
      <c r="P8" s="906">
        <v>178400</v>
      </c>
      <c r="Q8" s="908">
        <v>1604000</v>
      </c>
    </row>
    <row r="9" spans="1:17">
      <c r="A9" s="900">
        <v>6</v>
      </c>
      <c r="B9" s="907" t="s">
        <v>1267</v>
      </c>
      <c r="C9" s="901">
        <v>45203</v>
      </c>
      <c r="D9" s="902" t="s">
        <v>1254</v>
      </c>
      <c r="E9" s="902">
        <v>6864000</v>
      </c>
      <c r="F9" s="903">
        <v>10</v>
      </c>
      <c r="G9" s="903">
        <v>70</v>
      </c>
      <c r="H9" s="903">
        <v>80</v>
      </c>
      <c r="I9" s="904">
        <v>49.011200000000002</v>
      </c>
      <c r="J9" s="905">
        <v>5.9008000000000003</v>
      </c>
      <c r="K9" s="904">
        <v>54.912000000000006</v>
      </c>
      <c r="L9" s="902">
        <v>8.8230000000000004</v>
      </c>
      <c r="M9" s="906">
        <v>0</v>
      </c>
      <c r="N9" s="902">
        <v>1385600</v>
      </c>
      <c r="O9" s="902">
        <v>5134400</v>
      </c>
      <c r="P9" s="906">
        <v>344000</v>
      </c>
      <c r="Q9" s="908">
        <v>6520000</v>
      </c>
    </row>
    <row r="10" spans="1:17">
      <c r="A10" s="900">
        <v>7</v>
      </c>
      <c r="B10" s="907" t="s">
        <v>1268</v>
      </c>
      <c r="C10" s="901">
        <v>45203</v>
      </c>
      <c r="D10" s="902" t="s">
        <v>107</v>
      </c>
      <c r="E10" s="902">
        <v>4823640</v>
      </c>
      <c r="F10" s="903">
        <v>10</v>
      </c>
      <c r="G10" s="903">
        <v>39.5</v>
      </c>
      <c r="H10" s="903">
        <v>49.5</v>
      </c>
      <c r="I10" s="904">
        <v>23.877018</v>
      </c>
      <c r="J10" s="905">
        <v>0</v>
      </c>
      <c r="K10" s="904">
        <v>23.877018</v>
      </c>
      <c r="L10" s="902"/>
      <c r="M10" s="906">
        <v>0</v>
      </c>
      <c r="N10" s="902">
        <v>0</v>
      </c>
      <c r="O10" s="902">
        <v>0</v>
      </c>
      <c r="P10" s="906">
        <v>0</v>
      </c>
      <c r="Q10" s="908">
        <v>0</v>
      </c>
    </row>
    <row r="11" spans="1:17">
      <c r="A11" s="900">
        <v>8</v>
      </c>
      <c r="B11" s="907" t="s">
        <v>1269</v>
      </c>
      <c r="C11" s="901">
        <v>45204</v>
      </c>
      <c r="D11" s="902" t="s">
        <v>1254</v>
      </c>
      <c r="E11" s="902">
        <v>3598000</v>
      </c>
      <c r="F11" s="903">
        <v>10</v>
      </c>
      <c r="G11" s="903">
        <v>49</v>
      </c>
      <c r="H11" s="903">
        <v>59</v>
      </c>
      <c r="I11" s="904">
        <v>21.228200000000001</v>
      </c>
      <c r="J11" s="905">
        <v>0</v>
      </c>
      <c r="K11" s="904">
        <v>21.228200000000001</v>
      </c>
      <c r="L11" s="902">
        <v>102.81</v>
      </c>
      <c r="M11" s="906">
        <v>1706000</v>
      </c>
      <c r="N11" s="902">
        <v>514000</v>
      </c>
      <c r="O11" s="902">
        <v>1198000</v>
      </c>
      <c r="P11" s="906">
        <v>180000</v>
      </c>
      <c r="Q11" s="908">
        <v>3418000</v>
      </c>
    </row>
    <row r="12" spans="1:17">
      <c r="A12" s="900">
        <v>9</v>
      </c>
      <c r="B12" s="907" t="s">
        <v>1270</v>
      </c>
      <c r="C12" s="901">
        <v>45204</v>
      </c>
      <c r="D12" s="902" t="s">
        <v>1254</v>
      </c>
      <c r="E12" s="902">
        <v>8496000</v>
      </c>
      <c r="F12" s="903">
        <v>5</v>
      </c>
      <c r="G12" s="903">
        <v>42</v>
      </c>
      <c r="H12" s="903">
        <v>47</v>
      </c>
      <c r="I12" s="904">
        <v>39.931199999999997</v>
      </c>
      <c r="J12" s="905">
        <v>0</v>
      </c>
      <c r="K12" s="904">
        <v>39.931199999999997</v>
      </c>
      <c r="L12" s="902">
        <v>8.56</v>
      </c>
      <c r="M12" s="906">
        <v>4032000</v>
      </c>
      <c r="N12" s="902">
        <v>1212000</v>
      </c>
      <c r="O12" s="902">
        <v>2826000</v>
      </c>
      <c r="P12" s="906">
        <v>426000</v>
      </c>
      <c r="Q12" s="908">
        <v>8070000</v>
      </c>
    </row>
    <row r="13" spans="1:17">
      <c r="A13" s="900">
        <v>10</v>
      </c>
      <c r="B13" s="878" t="s">
        <v>1271</v>
      </c>
      <c r="C13" s="901">
        <v>45205</v>
      </c>
      <c r="D13" s="902" t="s">
        <v>106</v>
      </c>
      <c r="E13" s="902">
        <v>10890000</v>
      </c>
      <c r="F13" s="903">
        <v>10</v>
      </c>
      <c r="G13" s="903">
        <v>130</v>
      </c>
      <c r="H13" s="903">
        <v>140</v>
      </c>
      <c r="I13" s="904">
        <v>152.46</v>
      </c>
      <c r="J13" s="905">
        <v>0</v>
      </c>
      <c r="K13" s="904">
        <v>152.46</v>
      </c>
      <c r="L13" s="902" t="s">
        <v>1299</v>
      </c>
      <c r="M13" s="906">
        <v>5445000</v>
      </c>
      <c r="N13" s="902">
        <v>1633500</v>
      </c>
      <c r="O13" s="902">
        <v>3811500</v>
      </c>
      <c r="P13" s="906">
        <v>0</v>
      </c>
      <c r="Q13" s="908">
        <v>10890000</v>
      </c>
    </row>
    <row r="14" spans="1:17">
      <c r="A14" s="900">
        <v>11</v>
      </c>
      <c r="B14" s="878" t="s">
        <v>1272</v>
      </c>
      <c r="C14" s="901">
        <v>45205</v>
      </c>
      <c r="D14" s="902" t="s">
        <v>1255</v>
      </c>
      <c r="E14" s="902">
        <v>2500200</v>
      </c>
      <c r="F14" s="903">
        <v>10</v>
      </c>
      <c r="G14" s="903">
        <v>190</v>
      </c>
      <c r="H14" s="903">
        <v>200</v>
      </c>
      <c r="I14" s="904">
        <v>50.003999999999998</v>
      </c>
      <c r="J14" s="905">
        <v>0</v>
      </c>
      <c r="K14" s="904">
        <v>50.003999999999998</v>
      </c>
      <c r="L14" s="902" t="s">
        <v>1300</v>
      </c>
      <c r="M14" s="906">
        <v>0</v>
      </c>
      <c r="N14" s="902">
        <v>1185000</v>
      </c>
      <c r="O14" s="902">
        <v>1185000</v>
      </c>
      <c r="P14" s="906">
        <v>130200</v>
      </c>
      <c r="Q14" s="908">
        <v>2370000</v>
      </c>
    </row>
    <row r="15" spans="1:17">
      <c r="A15" s="900">
        <v>12</v>
      </c>
      <c r="B15" s="907" t="s">
        <v>1273</v>
      </c>
      <c r="C15" s="901">
        <v>45205</v>
      </c>
      <c r="D15" s="902" t="s">
        <v>1254</v>
      </c>
      <c r="E15" s="902">
        <v>3312800</v>
      </c>
      <c r="F15" s="903">
        <v>10</v>
      </c>
      <c r="G15" s="903">
        <v>155</v>
      </c>
      <c r="H15" s="903">
        <v>165</v>
      </c>
      <c r="I15" s="904">
        <v>54.661200000000001</v>
      </c>
      <c r="J15" s="905">
        <v>0</v>
      </c>
      <c r="K15" s="904">
        <v>54.661200000000001</v>
      </c>
      <c r="L15" s="902">
        <v>44.05</v>
      </c>
      <c r="M15" s="906">
        <v>1572800</v>
      </c>
      <c r="N15" s="902">
        <v>472000</v>
      </c>
      <c r="O15" s="902">
        <v>1101600</v>
      </c>
      <c r="P15" s="906">
        <v>166400</v>
      </c>
      <c r="Q15" s="908">
        <v>3146400</v>
      </c>
    </row>
    <row r="16" spans="1:17">
      <c r="A16" s="900">
        <v>13</v>
      </c>
      <c r="B16" s="907" t="s">
        <v>1274</v>
      </c>
      <c r="C16" s="901">
        <v>45208</v>
      </c>
      <c r="D16" s="902" t="s">
        <v>107</v>
      </c>
      <c r="E16" s="902">
        <v>1590642</v>
      </c>
      <c r="F16" s="903">
        <v>10</v>
      </c>
      <c r="G16" s="903">
        <v>30</v>
      </c>
      <c r="H16" s="903">
        <v>40</v>
      </c>
      <c r="I16" s="904">
        <v>6.3625679999999996</v>
      </c>
      <c r="J16" s="905">
        <v>0</v>
      </c>
      <c r="K16" s="904">
        <v>6.3625679999999996</v>
      </c>
      <c r="L16" s="902">
        <v>1.1819</v>
      </c>
      <c r="M16" s="906">
        <v>0</v>
      </c>
      <c r="N16" s="902">
        <v>0</v>
      </c>
      <c r="O16" s="902">
        <v>0</v>
      </c>
      <c r="P16" s="906">
        <v>0</v>
      </c>
      <c r="Q16" s="908">
        <v>0</v>
      </c>
    </row>
    <row r="17" spans="1:17">
      <c r="A17" s="900">
        <v>14</v>
      </c>
      <c r="B17" s="907" t="s">
        <v>1275</v>
      </c>
      <c r="C17" s="901">
        <v>45208</v>
      </c>
      <c r="D17" s="902" t="s">
        <v>1254</v>
      </c>
      <c r="E17" s="902">
        <v>2892000</v>
      </c>
      <c r="F17" s="903">
        <v>10</v>
      </c>
      <c r="G17" s="903">
        <v>60</v>
      </c>
      <c r="H17" s="903">
        <v>70</v>
      </c>
      <c r="I17" s="904">
        <v>20.244</v>
      </c>
      <c r="J17" s="905">
        <v>0</v>
      </c>
      <c r="K17" s="904">
        <v>20.244</v>
      </c>
      <c r="L17" s="902">
        <v>25.12</v>
      </c>
      <c r="M17" s="906">
        <v>0</v>
      </c>
      <c r="N17" s="902">
        <v>1116000</v>
      </c>
      <c r="O17" s="902">
        <v>1628000</v>
      </c>
      <c r="P17" s="906">
        <v>148000</v>
      </c>
      <c r="Q17" s="908">
        <v>2744000</v>
      </c>
    </row>
    <row r="18" spans="1:17">
      <c r="A18" s="900">
        <v>15</v>
      </c>
      <c r="B18" s="907" t="s">
        <v>1276</v>
      </c>
      <c r="C18" s="901">
        <v>45208</v>
      </c>
      <c r="D18" s="902" t="s">
        <v>1254</v>
      </c>
      <c r="E18" s="902">
        <v>3456000</v>
      </c>
      <c r="F18" s="903">
        <v>10</v>
      </c>
      <c r="G18" s="903">
        <v>65</v>
      </c>
      <c r="H18" s="903">
        <v>75</v>
      </c>
      <c r="I18" s="904">
        <v>25.92</v>
      </c>
      <c r="J18" s="905">
        <v>0</v>
      </c>
      <c r="K18" s="904">
        <v>25.92</v>
      </c>
      <c r="L18" s="902">
        <v>77.849999999999994</v>
      </c>
      <c r="M18" s="906">
        <v>1640000</v>
      </c>
      <c r="N18" s="902">
        <v>492800</v>
      </c>
      <c r="O18" s="902">
        <v>1148800</v>
      </c>
      <c r="P18" s="906">
        <v>174400</v>
      </c>
      <c r="Q18" s="908">
        <v>3281600</v>
      </c>
    </row>
    <row r="19" spans="1:17">
      <c r="A19" s="900">
        <v>16</v>
      </c>
      <c r="B19" s="878" t="s">
        <v>1277</v>
      </c>
      <c r="C19" s="901">
        <v>45209</v>
      </c>
      <c r="D19" s="902" t="s">
        <v>1255</v>
      </c>
      <c r="E19" s="902">
        <v>6000000</v>
      </c>
      <c r="F19" s="903">
        <v>10</v>
      </c>
      <c r="G19" s="903">
        <v>15</v>
      </c>
      <c r="H19" s="903">
        <v>25</v>
      </c>
      <c r="I19" s="904">
        <v>15</v>
      </c>
      <c r="J19" s="905">
        <v>0</v>
      </c>
      <c r="K19" s="904">
        <v>15</v>
      </c>
      <c r="L19" s="902" t="s">
        <v>1301</v>
      </c>
      <c r="M19" s="906">
        <v>0</v>
      </c>
      <c r="N19" s="902">
        <v>1686000</v>
      </c>
      <c r="O19" s="902">
        <v>4014000</v>
      </c>
      <c r="P19" s="906">
        <v>300000</v>
      </c>
      <c r="Q19" s="908">
        <v>5700000</v>
      </c>
    </row>
    <row r="20" spans="1:17">
      <c r="A20" s="900">
        <v>17</v>
      </c>
      <c r="B20" s="907" t="s">
        <v>1278</v>
      </c>
      <c r="C20" s="901">
        <v>45209</v>
      </c>
      <c r="D20" s="902" t="s">
        <v>1254</v>
      </c>
      <c r="E20" s="902">
        <v>1680000</v>
      </c>
      <c r="F20" s="903">
        <v>10</v>
      </c>
      <c r="G20" s="903">
        <v>83</v>
      </c>
      <c r="H20" s="903">
        <v>93</v>
      </c>
      <c r="I20" s="904">
        <v>15.624000000000001</v>
      </c>
      <c r="J20" s="905">
        <v>0</v>
      </c>
      <c r="K20" s="904">
        <v>15.624000000000001</v>
      </c>
      <c r="L20" s="902">
        <v>83.76</v>
      </c>
      <c r="M20" s="906">
        <v>0</v>
      </c>
      <c r="N20" s="902">
        <v>487200</v>
      </c>
      <c r="O20" s="902">
        <v>1106400</v>
      </c>
      <c r="P20" s="906">
        <v>86400</v>
      </c>
      <c r="Q20" s="908">
        <v>1593600</v>
      </c>
    </row>
    <row r="21" spans="1:17">
      <c r="A21" s="900">
        <v>18</v>
      </c>
      <c r="B21" s="907" t="s">
        <v>1279</v>
      </c>
      <c r="C21" s="901">
        <v>45209</v>
      </c>
      <c r="D21" s="902" t="s">
        <v>1254</v>
      </c>
      <c r="E21" s="902">
        <v>7350000</v>
      </c>
      <c r="F21" s="903">
        <v>10</v>
      </c>
      <c r="G21" s="903">
        <v>58</v>
      </c>
      <c r="H21" s="903">
        <v>68</v>
      </c>
      <c r="I21" s="904">
        <v>49.98</v>
      </c>
      <c r="J21" s="905">
        <v>0</v>
      </c>
      <c r="K21" s="904">
        <v>49.98</v>
      </c>
      <c r="L21" s="902">
        <v>47.31</v>
      </c>
      <c r="M21" s="906">
        <v>0</v>
      </c>
      <c r="N21" s="902">
        <v>3126000</v>
      </c>
      <c r="O21" s="902">
        <v>3854000</v>
      </c>
      <c r="P21" s="906">
        <v>370000</v>
      </c>
      <c r="Q21" s="908">
        <v>6980000</v>
      </c>
    </row>
    <row r="22" spans="1:17">
      <c r="A22" s="900">
        <v>19</v>
      </c>
      <c r="B22" s="878" t="s">
        <v>1280</v>
      </c>
      <c r="C22" s="901">
        <v>45210</v>
      </c>
      <c r="D22" s="902" t="s">
        <v>1255</v>
      </c>
      <c r="E22" s="902">
        <v>1520000</v>
      </c>
      <c r="F22" s="903">
        <v>10</v>
      </c>
      <c r="G22" s="903">
        <v>135</v>
      </c>
      <c r="H22" s="903">
        <v>145</v>
      </c>
      <c r="I22" s="904">
        <v>19.14</v>
      </c>
      <c r="J22" s="905">
        <v>2.9</v>
      </c>
      <c r="K22" s="904">
        <v>22.04</v>
      </c>
      <c r="L22" s="902" t="s">
        <v>1302</v>
      </c>
      <c r="M22" s="906">
        <v>0</v>
      </c>
      <c r="N22" s="902">
        <v>301000</v>
      </c>
      <c r="O22" s="902">
        <v>1141000</v>
      </c>
      <c r="P22" s="906">
        <v>78000</v>
      </c>
      <c r="Q22" s="908">
        <v>1442000</v>
      </c>
    </row>
    <row r="23" spans="1:17">
      <c r="A23" s="900">
        <v>20</v>
      </c>
      <c r="B23" s="907" t="s">
        <v>1281</v>
      </c>
      <c r="C23" s="901">
        <v>45210</v>
      </c>
      <c r="D23" s="902" t="s">
        <v>1254</v>
      </c>
      <c r="E23" s="902">
        <v>1000800</v>
      </c>
      <c r="F23" s="903">
        <v>10</v>
      </c>
      <c r="G23" s="903">
        <v>89</v>
      </c>
      <c r="H23" s="903">
        <v>99</v>
      </c>
      <c r="I23" s="904">
        <v>9.9079200000000007</v>
      </c>
      <c r="J23" s="905">
        <v>0</v>
      </c>
      <c r="K23" s="904">
        <v>9.9079200000000007</v>
      </c>
      <c r="L23" s="902">
        <v>208.28</v>
      </c>
      <c r="M23" s="906">
        <v>0</v>
      </c>
      <c r="N23" s="902">
        <v>358800</v>
      </c>
      <c r="O23" s="902">
        <v>589200</v>
      </c>
      <c r="P23" s="906">
        <v>52800</v>
      </c>
      <c r="Q23" s="908">
        <v>948000</v>
      </c>
    </row>
    <row r="24" spans="1:17">
      <c r="A24" s="900">
        <v>21</v>
      </c>
      <c r="B24" s="907" t="s">
        <v>1282</v>
      </c>
      <c r="C24" s="901">
        <v>45210</v>
      </c>
      <c r="D24" s="902" t="s">
        <v>1254</v>
      </c>
      <c r="E24" s="902">
        <v>4902000</v>
      </c>
      <c r="F24" s="903">
        <v>10</v>
      </c>
      <c r="G24" s="903">
        <v>28</v>
      </c>
      <c r="H24" s="903">
        <v>38</v>
      </c>
      <c r="I24" s="904">
        <v>18.627600000000001</v>
      </c>
      <c r="J24" s="905">
        <v>0</v>
      </c>
      <c r="K24" s="904">
        <v>18.627600000000001</v>
      </c>
      <c r="L24" s="902">
        <v>309.05</v>
      </c>
      <c r="M24" s="906">
        <v>2199000</v>
      </c>
      <c r="N24" s="902">
        <v>729000</v>
      </c>
      <c r="O24" s="902">
        <v>1638000</v>
      </c>
      <c r="P24" s="906">
        <v>336000</v>
      </c>
      <c r="Q24" s="908">
        <v>4566000</v>
      </c>
    </row>
    <row r="25" spans="1:17">
      <c r="A25" s="900">
        <v>22</v>
      </c>
      <c r="B25" s="907" t="s">
        <v>1283</v>
      </c>
      <c r="C25" s="901">
        <v>45210</v>
      </c>
      <c r="D25" s="902" t="s">
        <v>1254</v>
      </c>
      <c r="E25" s="902">
        <v>15172000</v>
      </c>
      <c r="F25" s="903">
        <v>2</v>
      </c>
      <c r="G25" s="903">
        <v>29</v>
      </c>
      <c r="H25" s="903">
        <v>31</v>
      </c>
      <c r="I25" s="904">
        <v>47.033200000000001</v>
      </c>
      <c r="J25" s="905">
        <v>0</v>
      </c>
      <c r="K25" s="904">
        <v>47.033200000000001</v>
      </c>
      <c r="L25" s="902">
        <v>11.37</v>
      </c>
      <c r="M25" s="906">
        <v>7200000</v>
      </c>
      <c r="N25" s="902">
        <v>2164000</v>
      </c>
      <c r="O25" s="902">
        <v>5048000</v>
      </c>
      <c r="P25" s="906">
        <v>760000</v>
      </c>
      <c r="Q25" s="908">
        <v>14412000</v>
      </c>
    </row>
    <row r="26" spans="1:17">
      <c r="A26" s="900">
        <v>23</v>
      </c>
      <c r="B26" s="878" t="s">
        <v>1284</v>
      </c>
      <c r="C26" s="901">
        <v>45211</v>
      </c>
      <c r="D26" s="902" t="s">
        <v>106</v>
      </c>
      <c r="E26" s="902">
        <v>13200158</v>
      </c>
      <c r="F26" s="903">
        <v>10</v>
      </c>
      <c r="G26" s="903">
        <v>44</v>
      </c>
      <c r="H26" s="903">
        <v>54</v>
      </c>
      <c r="I26" s="904">
        <v>71.280853199999996</v>
      </c>
      <c r="J26" s="905">
        <v>0</v>
      </c>
      <c r="K26" s="904">
        <v>71.280853199999996</v>
      </c>
      <c r="L26" s="902" t="s">
        <v>1303</v>
      </c>
      <c r="M26" s="906">
        <v>9900257</v>
      </c>
      <c r="N26" s="902">
        <v>1979996</v>
      </c>
      <c r="O26" s="902">
        <v>1319905</v>
      </c>
      <c r="P26" s="906">
        <v>0</v>
      </c>
      <c r="Q26" s="908">
        <v>13200158</v>
      </c>
    </row>
    <row r="27" spans="1:17">
      <c r="A27" s="900">
        <v>24</v>
      </c>
      <c r="B27" s="878" t="s">
        <v>1285</v>
      </c>
      <c r="C27" s="901">
        <v>45211</v>
      </c>
      <c r="D27" s="902" t="s">
        <v>1255</v>
      </c>
      <c r="E27" s="902">
        <v>1566000</v>
      </c>
      <c r="F27" s="903">
        <v>10</v>
      </c>
      <c r="G27" s="903">
        <v>41</v>
      </c>
      <c r="H27" s="903">
        <v>51</v>
      </c>
      <c r="I27" s="904">
        <v>7.9866000000000001</v>
      </c>
      <c r="J27" s="905">
        <v>0</v>
      </c>
      <c r="K27" s="904">
        <v>7.9866000000000001</v>
      </c>
      <c r="L27" s="902" t="s">
        <v>1304</v>
      </c>
      <c r="M27" s="906">
        <v>0</v>
      </c>
      <c r="N27" s="902">
        <v>304000</v>
      </c>
      <c r="O27" s="902">
        <v>1180000</v>
      </c>
      <c r="P27" s="906">
        <v>82000</v>
      </c>
      <c r="Q27" s="908">
        <v>1484000</v>
      </c>
    </row>
    <row r="28" spans="1:17">
      <c r="A28" s="900">
        <v>25</v>
      </c>
      <c r="B28" s="907" t="s">
        <v>1286</v>
      </c>
      <c r="C28" s="901">
        <v>45211</v>
      </c>
      <c r="D28" s="902" t="s">
        <v>107</v>
      </c>
      <c r="E28" s="902">
        <v>207960320</v>
      </c>
      <c r="F28" s="903">
        <v>1</v>
      </c>
      <c r="G28" s="903">
        <v>1.4</v>
      </c>
      <c r="H28" s="903">
        <v>2.4</v>
      </c>
      <c r="I28" s="904">
        <v>49.910476799999998</v>
      </c>
      <c r="J28" s="905">
        <v>0</v>
      </c>
      <c r="K28" s="904">
        <v>49.910476799999998</v>
      </c>
      <c r="L28" s="902">
        <v>1.0074000000000001</v>
      </c>
      <c r="M28" s="906">
        <v>0</v>
      </c>
      <c r="N28" s="902">
        <v>0</v>
      </c>
      <c r="O28" s="902">
        <v>0</v>
      </c>
      <c r="P28" s="906">
        <v>0</v>
      </c>
      <c r="Q28" s="908">
        <v>0</v>
      </c>
    </row>
    <row r="29" spans="1:17">
      <c r="A29" s="900">
        <v>26</v>
      </c>
      <c r="B29" s="907" t="s">
        <v>1287</v>
      </c>
      <c r="C29" s="901">
        <v>45211</v>
      </c>
      <c r="D29" s="902" t="s">
        <v>1254</v>
      </c>
      <c r="E29" s="902">
        <v>3299200</v>
      </c>
      <c r="F29" s="903">
        <v>10</v>
      </c>
      <c r="G29" s="903">
        <v>66</v>
      </c>
      <c r="H29" s="903">
        <v>76</v>
      </c>
      <c r="I29" s="904">
        <v>25.073920000000001</v>
      </c>
      <c r="J29" s="905">
        <v>0</v>
      </c>
      <c r="K29" s="904">
        <v>25.073920000000001</v>
      </c>
      <c r="L29" s="902">
        <v>5.149</v>
      </c>
      <c r="M29" s="906">
        <v>0</v>
      </c>
      <c r="N29" s="902">
        <v>1566400</v>
      </c>
      <c r="O29" s="902">
        <v>1566400</v>
      </c>
      <c r="P29" s="906">
        <v>166400</v>
      </c>
      <c r="Q29" s="908">
        <v>3132800</v>
      </c>
    </row>
    <row r="30" spans="1:17">
      <c r="A30" s="900">
        <v>27</v>
      </c>
      <c r="B30" s="907" t="s">
        <v>1288</v>
      </c>
      <c r="C30" s="901">
        <v>45211</v>
      </c>
      <c r="D30" s="902" t="s">
        <v>1254</v>
      </c>
      <c r="E30" s="902">
        <v>2904000</v>
      </c>
      <c r="F30" s="903">
        <v>10</v>
      </c>
      <c r="G30" s="903">
        <v>48</v>
      </c>
      <c r="H30" s="903">
        <v>58</v>
      </c>
      <c r="I30" s="904">
        <v>5.6578071999999997</v>
      </c>
      <c r="J30" s="905">
        <v>11.185392800000001</v>
      </c>
      <c r="K30" s="904">
        <v>16.8432</v>
      </c>
      <c r="L30" s="902">
        <v>65.040000000000006</v>
      </c>
      <c r="M30" s="906">
        <v>0</v>
      </c>
      <c r="N30" s="902">
        <v>1036000</v>
      </c>
      <c r="O30" s="902">
        <v>1720000</v>
      </c>
      <c r="P30" s="906">
        <v>148000</v>
      </c>
      <c r="Q30" s="908">
        <v>2756000</v>
      </c>
    </row>
    <row r="31" spans="1:17">
      <c r="A31" s="900">
        <v>28</v>
      </c>
      <c r="B31" s="907" t="s">
        <v>1289</v>
      </c>
      <c r="C31" s="901">
        <v>45212</v>
      </c>
      <c r="D31" s="902" t="s">
        <v>1254</v>
      </c>
      <c r="E31" s="902">
        <v>2574000</v>
      </c>
      <c r="F31" s="903">
        <v>10</v>
      </c>
      <c r="G31" s="903">
        <v>38</v>
      </c>
      <c r="H31" s="903">
        <v>48</v>
      </c>
      <c r="I31" s="904">
        <v>12.3552</v>
      </c>
      <c r="J31" s="905">
        <v>0</v>
      </c>
      <c r="K31" s="904">
        <v>12.3552</v>
      </c>
      <c r="L31" s="902">
        <v>79.239999999999995</v>
      </c>
      <c r="M31" s="906">
        <v>0</v>
      </c>
      <c r="N31" s="902">
        <v>861000</v>
      </c>
      <c r="O31" s="902">
        <v>1584000</v>
      </c>
      <c r="P31" s="906">
        <v>129000</v>
      </c>
      <c r="Q31" s="908">
        <v>2445000</v>
      </c>
    </row>
    <row r="32" spans="1:17">
      <c r="A32" s="900">
        <v>29</v>
      </c>
      <c r="B32" s="907" t="s">
        <v>1290</v>
      </c>
      <c r="C32" s="901">
        <v>45217</v>
      </c>
      <c r="D32" s="902" t="s">
        <v>1254</v>
      </c>
      <c r="E32" s="902">
        <v>3240000</v>
      </c>
      <c r="F32" s="903">
        <v>10</v>
      </c>
      <c r="G32" s="903">
        <v>67</v>
      </c>
      <c r="H32" s="903">
        <v>77</v>
      </c>
      <c r="I32" s="904">
        <v>24.948</v>
      </c>
      <c r="J32" s="905">
        <v>0</v>
      </c>
      <c r="K32" s="904">
        <v>24.948</v>
      </c>
      <c r="L32" s="902">
        <v>97.21</v>
      </c>
      <c r="M32" s="906">
        <v>0</v>
      </c>
      <c r="N32" s="902">
        <v>1537600</v>
      </c>
      <c r="O32" s="902">
        <v>1537600</v>
      </c>
      <c r="P32" s="906">
        <v>164800</v>
      </c>
      <c r="Q32" s="908">
        <v>3075200</v>
      </c>
    </row>
    <row r="33" spans="1:17">
      <c r="A33" s="900">
        <v>30</v>
      </c>
      <c r="B33" s="907" t="s">
        <v>1291</v>
      </c>
      <c r="C33" s="901">
        <v>45219</v>
      </c>
      <c r="D33" s="902" t="s">
        <v>107</v>
      </c>
      <c r="E33" s="902">
        <v>4020574</v>
      </c>
      <c r="F33" s="903">
        <v>5</v>
      </c>
      <c r="G33" s="903">
        <v>118</v>
      </c>
      <c r="H33" s="903">
        <v>123</v>
      </c>
      <c r="I33" s="904">
        <v>49.453060200000003</v>
      </c>
      <c r="J33" s="905">
        <v>0</v>
      </c>
      <c r="K33" s="904">
        <v>49.453060200000003</v>
      </c>
      <c r="L33" s="902"/>
      <c r="M33" s="906">
        <v>0</v>
      </c>
      <c r="N33" s="902">
        <v>0</v>
      </c>
      <c r="O33" s="902">
        <v>0</v>
      </c>
      <c r="P33" s="906">
        <v>0</v>
      </c>
      <c r="Q33" s="908">
        <v>0</v>
      </c>
    </row>
    <row r="34" spans="1:17">
      <c r="A34" s="900">
        <v>31</v>
      </c>
      <c r="B34" s="907" t="s">
        <v>1292</v>
      </c>
      <c r="C34" s="901">
        <v>45224</v>
      </c>
      <c r="D34" s="902" t="s">
        <v>1254</v>
      </c>
      <c r="E34" s="902">
        <v>3276000</v>
      </c>
      <c r="F34" s="903">
        <v>10</v>
      </c>
      <c r="G34" s="903">
        <v>35</v>
      </c>
      <c r="H34" s="903">
        <v>45</v>
      </c>
      <c r="I34" s="904">
        <v>14.742000000000001</v>
      </c>
      <c r="J34" s="905">
        <v>0</v>
      </c>
      <c r="K34" s="904">
        <v>14.742000000000001</v>
      </c>
      <c r="L34" s="902">
        <v>400.52800000000002</v>
      </c>
      <c r="M34" s="906">
        <v>0</v>
      </c>
      <c r="N34" s="902">
        <v>1554000</v>
      </c>
      <c r="O34" s="902">
        <v>1554000</v>
      </c>
      <c r="P34" s="906">
        <v>168000</v>
      </c>
      <c r="Q34" s="908">
        <v>3108000</v>
      </c>
    </row>
    <row r="35" spans="1:17">
      <c r="A35" s="900">
        <v>32</v>
      </c>
      <c r="B35" s="878" t="s">
        <v>1293</v>
      </c>
      <c r="C35" s="901">
        <v>45225</v>
      </c>
      <c r="D35" s="902" t="s">
        <v>106</v>
      </c>
      <c r="E35" s="902">
        <v>10800000</v>
      </c>
      <c r="F35" s="903">
        <v>10</v>
      </c>
      <c r="G35" s="903">
        <v>495</v>
      </c>
      <c r="H35" s="903">
        <v>505</v>
      </c>
      <c r="I35" s="904">
        <v>545.4</v>
      </c>
      <c r="J35" s="905">
        <v>0</v>
      </c>
      <c r="K35" s="904">
        <v>545.4</v>
      </c>
      <c r="L35" s="902" t="s">
        <v>1305</v>
      </c>
      <c r="M35" s="906">
        <v>5357935</v>
      </c>
      <c r="N35" s="909">
        <v>1607381</v>
      </c>
      <c r="O35" s="909">
        <v>3750555</v>
      </c>
      <c r="P35" s="906">
        <v>84129</v>
      </c>
      <c r="Q35" s="908">
        <v>10715871</v>
      </c>
    </row>
    <row r="36" spans="1:17">
      <c r="A36" s="900">
        <v>33</v>
      </c>
      <c r="B36" s="907" t="s">
        <v>1294</v>
      </c>
      <c r="C36" s="901">
        <v>45226</v>
      </c>
      <c r="D36" s="902" t="s">
        <v>1254</v>
      </c>
      <c r="E36" s="902">
        <v>1112000</v>
      </c>
      <c r="F36" s="903">
        <v>10</v>
      </c>
      <c r="G36" s="903">
        <v>76</v>
      </c>
      <c r="H36" s="903">
        <v>86</v>
      </c>
      <c r="I36" s="904">
        <v>9.5632000000000001</v>
      </c>
      <c r="J36" s="905">
        <v>0</v>
      </c>
      <c r="K36" s="904">
        <v>9.5632000000000001</v>
      </c>
      <c r="L36" s="902">
        <v>77.599999999999994</v>
      </c>
      <c r="M36" s="906">
        <v>0</v>
      </c>
      <c r="N36" s="902">
        <v>465600</v>
      </c>
      <c r="O36" s="902">
        <v>590400</v>
      </c>
      <c r="P36" s="906">
        <v>56000</v>
      </c>
      <c r="Q36" s="908">
        <v>1056000</v>
      </c>
    </row>
    <row r="37" spans="1:17">
      <c r="A37" s="900">
        <v>34</v>
      </c>
      <c r="B37" s="907" t="s">
        <v>1295</v>
      </c>
      <c r="C37" s="901">
        <v>45230</v>
      </c>
      <c r="D37" s="902" t="s">
        <v>1254</v>
      </c>
      <c r="E37" s="902">
        <v>9561000</v>
      </c>
      <c r="F37" s="903">
        <v>10</v>
      </c>
      <c r="G37" s="903">
        <v>40</v>
      </c>
      <c r="H37" s="903">
        <v>50</v>
      </c>
      <c r="I37" s="904">
        <v>44.475000000000001</v>
      </c>
      <c r="J37" s="905">
        <v>3.33</v>
      </c>
      <c r="K37" s="904">
        <v>47.805</v>
      </c>
      <c r="L37" s="902">
        <v>107.46</v>
      </c>
      <c r="M37" s="906">
        <v>4524000</v>
      </c>
      <c r="N37" s="902">
        <v>1362000</v>
      </c>
      <c r="O37" s="902">
        <v>3174000</v>
      </c>
      <c r="P37" s="906">
        <v>501000</v>
      </c>
      <c r="Q37" s="908">
        <v>9060000</v>
      </c>
    </row>
    <row r="38" spans="1:17" ht="15.75">
      <c r="A38" s="823"/>
      <c r="B38" s="18"/>
      <c r="C38" s="19"/>
      <c r="D38" s="12"/>
      <c r="E38" s="12"/>
      <c r="F38" s="12"/>
      <c r="G38" s="13"/>
      <c r="H38" s="12"/>
      <c r="I38" s="14"/>
      <c r="J38" s="15"/>
      <c r="K38" s="14"/>
      <c r="L38" s="12"/>
      <c r="M38" s="12"/>
      <c r="N38" s="12"/>
      <c r="O38" s="12"/>
      <c r="P38" s="13"/>
      <c r="Q38" s="16"/>
    </row>
    <row r="39" spans="1:17" ht="15.75">
      <c r="A39" s="17"/>
      <c r="B39" s="20"/>
      <c r="C39" s="21"/>
      <c r="D39" s="22"/>
      <c r="E39" s="13"/>
      <c r="F39" s="13"/>
      <c r="G39" s="13"/>
      <c r="H39" s="12"/>
      <c r="I39" s="23"/>
      <c r="J39" s="24"/>
      <c r="K39" s="23"/>
      <c r="L39" s="13"/>
      <c r="M39" s="13"/>
      <c r="N39" s="13"/>
      <c r="O39" s="13"/>
      <c r="P39" s="13"/>
      <c r="Q39" s="16"/>
    </row>
    <row r="40" spans="1:17" ht="15.75">
      <c r="A40" s="10" t="s">
        <v>108</v>
      </c>
      <c r="B40" s="26"/>
      <c r="C40" s="19"/>
      <c r="D40" s="12"/>
      <c r="E40" s="12"/>
      <c r="F40" s="12"/>
      <c r="G40" s="13"/>
      <c r="H40" s="12"/>
      <c r="I40" s="14"/>
      <c r="J40" s="15"/>
      <c r="K40" s="14"/>
      <c r="L40" s="12"/>
      <c r="M40" s="12"/>
      <c r="N40" s="12"/>
      <c r="O40" s="12"/>
      <c r="P40" s="13"/>
      <c r="Q40" s="16"/>
    </row>
    <row r="41" spans="1:17" ht="15.75">
      <c r="A41" s="11" t="s">
        <v>109</v>
      </c>
      <c r="B41" s="20"/>
      <c r="C41" s="21"/>
      <c r="D41" s="13"/>
      <c r="E41" s="13"/>
      <c r="F41" s="13"/>
      <c r="G41" s="13"/>
      <c r="H41" s="12"/>
      <c r="I41" s="23"/>
      <c r="J41" s="24"/>
      <c r="K41" s="23"/>
      <c r="L41" s="13"/>
      <c r="M41" s="13"/>
      <c r="N41" s="13"/>
      <c r="O41" s="13"/>
      <c r="P41" s="13"/>
      <c r="Q41" s="16"/>
    </row>
    <row r="42" spans="1:17" ht="15.75">
      <c r="A42" s="17"/>
      <c r="B42" s="18"/>
      <c r="C42" s="19"/>
      <c r="D42" s="12"/>
      <c r="E42" s="12"/>
      <c r="F42" s="12"/>
      <c r="G42" s="13"/>
      <c r="H42" s="12"/>
      <c r="I42" s="14"/>
      <c r="J42" s="15"/>
      <c r="K42" s="14"/>
      <c r="L42" s="12"/>
      <c r="M42" s="12"/>
      <c r="N42" s="12"/>
      <c r="O42" s="12"/>
      <c r="P42" s="13"/>
      <c r="Q42" s="16"/>
    </row>
    <row r="43" spans="1:17" ht="15.75">
      <c r="A43" s="25"/>
      <c r="B43" s="18"/>
      <c r="C43" s="21"/>
      <c r="D43" s="13"/>
      <c r="E43" s="13"/>
      <c r="F43" s="13"/>
      <c r="G43" s="13"/>
      <c r="H43" s="13"/>
      <c r="I43" s="14"/>
      <c r="J43" s="15"/>
      <c r="K43" s="14"/>
      <c r="L43" s="13"/>
      <c r="M43" s="13"/>
      <c r="N43" s="13"/>
      <c r="O43" s="13"/>
      <c r="P43" s="16"/>
      <c r="Q43" s="16"/>
    </row>
    <row r="49" spans="3:4" ht="15.75">
      <c r="C49" s="27"/>
      <c r="D49" s="28"/>
    </row>
    <row r="50" spans="3:4" ht="15.75">
      <c r="C50" s="29"/>
      <c r="D50" s="30"/>
    </row>
    <row r="51" spans="3:4" ht="15.75">
      <c r="C51" s="31"/>
      <c r="D51" s="30"/>
    </row>
    <row r="52" spans="3:4" ht="15.75">
      <c r="C52" s="27"/>
      <c r="D52" s="32"/>
    </row>
    <row r="53" spans="3:4" ht="15.75">
      <c r="C53" s="33"/>
      <c r="D53" s="32"/>
    </row>
    <row r="54" spans="3:4" ht="15.75">
      <c r="C54" s="31"/>
      <c r="D54" s="30"/>
    </row>
    <row r="55" spans="3:4" ht="15.75">
      <c r="C55" s="27"/>
      <c r="D55" s="32"/>
    </row>
    <row r="56" spans="3:4" ht="15.75">
      <c r="C56" s="27"/>
      <c r="D56" s="32"/>
    </row>
    <row r="57" spans="3:4" ht="15.75">
      <c r="C57" s="27"/>
      <c r="D57" s="28"/>
    </row>
    <row r="58" spans="3:4" ht="15.75">
      <c r="C58" s="31"/>
      <c r="D58" s="30"/>
    </row>
    <row r="59" spans="3:4" ht="15.75">
      <c r="C59" s="31"/>
      <c r="D59" s="30"/>
    </row>
    <row r="60" spans="3:4" ht="15.75">
      <c r="C60" s="27"/>
      <c r="D60" s="32"/>
    </row>
    <row r="61" spans="3:4" ht="15.75">
      <c r="C61" s="31"/>
      <c r="D61" s="30"/>
    </row>
    <row r="62" spans="3:4" ht="15.75">
      <c r="C62" s="31"/>
      <c r="D62" s="30"/>
    </row>
    <row r="63" spans="3:4" ht="15.75">
      <c r="C63" s="27"/>
      <c r="D63" s="28"/>
    </row>
    <row r="64" spans="3:4" ht="15.75">
      <c r="C64" s="27"/>
      <c r="D64" s="28"/>
    </row>
    <row r="65" spans="3:4" ht="15.75">
      <c r="C65" s="27"/>
      <c r="D65" s="28"/>
    </row>
    <row r="66" spans="3:4" ht="15.75">
      <c r="C66" s="27"/>
      <c r="D66" s="28"/>
    </row>
    <row r="67" spans="3:4" ht="15.75">
      <c r="C67" s="33"/>
      <c r="D67" s="30"/>
    </row>
    <row r="68" spans="3:4" ht="15.75">
      <c r="C68" s="31"/>
      <c r="D68" s="30"/>
    </row>
    <row r="69" spans="3:4" ht="15.75">
      <c r="C69" s="27"/>
      <c r="D69" s="32"/>
    </row>
    <row r="70" spans="3:4" ht="15.75">
      <c r="C70" s="27"/>
      <c r="D70" s="32"/>
    </row>
    <row r="71" spans="3:4" ht="15.75">
      <c r="C71" s="27"/>
      <c r="D71" s="32"/>
    </row>
    <row r="72" spans="3:4" ht="15.75">
      <c r="C72" s="27"/>
      <c r="D72" s="28"/>
    </row>
    <row r="73" spans="3:4" ht="15.75">
      <c r="C73" s="31"/>
      <c r="D73" s="30"/>
    </row>
    <row r="74" spans="3:4" ht="15.75">
      <c r="C74" s="27"/>
      <c r="D74" s="32"/>
    </row>
    <row r="75" spans="3:4" ht="15.75">
      <c r="C75" s="33"/>
      <c r="D75" s="30"/>
    </row>
    <row r="76" spans="3:4" ht="15.75">
      <c r="C76" s="33"/>
      <c r="D76" s="30"/>
    </row>
    <row r="77" spans="3:4" ht="15.75">
      <c r="C77" s="33"/>
      <c r="D77" s="30"/>
    </row>
    <row r="78" spans="3:4" ht="15.75">
      <c r="C78" s="31"/>
      <c r="D78" s="30"/>
    </row>
    <row r="79" spans="3:4" ht="15.75">
      <c r="C79" s="27"/>
      <c r="D79" s="28"/>
    </row>
    <row r="80" spans="3:4" ht="15.75">
      <c r="C80" s="31"/>
      <c r="D80" s="30"/>
    </row>
    <row r="81" spans="3:4" ht="15.75">
      <c r="C81" s="27"/>
      <c r="D81" s="32"/>
    </row>
    <row r="82" spans="3:4" ht="15.75">
      <c r="C82" s="33"/>
      <c r="D82" s="30"/>
    </row>
    <row r="83" spans="3:4" ht="15.75">
      <c r="C83" s="27"/>
      <c r="D83" s="32"/>
    </row>
    <row r="84" spans="3:4" ht="15.75">
      <c r="C84" s="31"/>
      <c r="D84" s="30"/>
    </row>
    <row r="85" spans="3:4" ht="15.75">
      <c r="C85" s="31"/>
      <c r="D85" s="32"/>
    </row>
  </sheetData>
  <mergeCells count="13">
    <mergeCell ref="A1:Q1"/>
    <mergeCell ref="Q2:Q3"/>
    <mergeCell ref="A2:A3"/>
    <mergeCell ref="B2:B3"/>
    <mergeCell ref="C2:C3"/>
    <mergeCell ref="D2:D3"/>
    <mergeCell ref="E2:E3"/>
    <mergeCell ref="F2:F3"/>
    <mergeCell ref="G2:G3"/>
    <mergeCell ref="H2:H3"/>
    <mergeCell ref="I2:K2"/>
    <mergeCell ref="L2:L3"/>
    <mergeCell ref="M2:P2"/>
  </mergeCells>
  <conditionalFormatting sqref="C57:C62 C64:C72">
    <cfRule type="duplicateValues" dxfId="3" priority="5"/>
  </conditionalFormatting>
  <conditionalFormatting sqref="C49:C56">
    <cfRule type="duplicateValues" dxfId="2" priority="4"/>
  </conditionalFormatting>
  <conditionalFormatting sqref="C63">
    <cfRule type="duplicateValues" dxfId="1" priority="3"/>
  </conditionalFormatting>
  <conditionalFormatting sqref="B4:B37">
    <cfRule type="duplicateValues" dxfId="0" priority="1"/>
  </conditionalFormatting>
  <printOptions horizontalCentered="1"/>
  <pageMargins left="0.7" right="0.7" top="0.75" bottom="0.75" header="0.3" footer="0.3"/>
  <pageSetup paperSize="9" scale="6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sqref="A1:H1"/>
    </sheetView>
  </sheetViews>
  <sheetFormatPr defaultColWidth="9.140625" defaultRowHeight="15"/>
  <cols>
    <col min="1" max="8" width="14.5703125" style="202" bestFit="1" customWidth="1"/>
    <col min="9" max="9" width="10.85546875" style="202" customWidth="1"/>
    <col min="10" max="16384" width="9.140625" style="202"/>
  </cols>
  <sheetData>
    <row r="1" spans="1:10" ht="15.75" customHeight="1">
      <c r="A1" s="1316" t="s">
        <v>527</v>
      </c>
      <c r="B1" s="1316"/>
      <c r="C1" s="1316"/>
      <c r="D1" s="1317"/>
      <c r="E1" s="1317"/>
      <c r="F1" s="1317"/>
      <c r="G1" s="1317"/>
      <c r="H1" s="1317"/>
    </row>
    <row r="2" spans="1:10" s="203" customFormat="1" ht="38.25" customHeight="1">
      <c r="A2" s="681" t="s">
        <v>122</v>
      </c>
      <c r="B2" s="607" t="s">
        <v>528</v>
      </c>
      <c r="C2" s="607" t="s">
        <v>529</v>
      </c>
      <c r="D2" s="607" t="s">
        <v>530</v>
      </c>
      <c r="E2" s="607" t="s">
        <v>531</v>
      </c>
      <c r="F2" s="607" t="s">
        <v>532</v>
      </c>
      <c r="G2" s="607" t="s">
        <v>533</v>
      </c>
      <c r="H2" s="607" t="s">
        <v>534</v>
      </c>
    </row>
    <row r="3" spans="1:10" s="209" customFormat="1" ht="18" customHeight="1">
      <c r="A3" s="608" t="s">
        <v>76</v>
      </c>
      <c r="B3" s="682">
        <v>0.93316603200000003</v>
      </c>
      <c r="C3" s="682">
        <v>0.92887107000000002</v>
      </c>
      <c r="D3" s="682">
        <v>0.92504527400000003</v>
      </c>
      <c r="E3" s="683">
        <v>0.92725419015187804</v>
      </c>
      <c r="F3" s="683">
        <v>1.0958602482833399</v>
      </c>
      <c r="G3" s="683">
        <v>0.92425757931098296</v>
      </c>
      <c r="H3" s="683">
        <v>0.9471796884265743</v>
      </c>
    </row>
    <row r="4" spans="1:10" s="209" customFormat="1" ht="18" customHeight="1">
      <c r="A4" s="625" t="s">
        <v>77</v>
      </c>
      <c r="B4" s="684">
        <v>0.55111991034202756</v>
      </c>
      <c r="C4" s="684">
        <v>0.53505760957465065</v>
      </c>
      <c r="D4" s="684">
        <v>0.53897631820645431</v>
      </c>
      <c r="E4" s="685">
        <v>0.542088887232128</v>
      </c>
      <c r="F4" s="685">
        <v>0.67413730719044795</v>
      </c>
      <c r="G4" s="685">
        <v>0.53880230799550699</v>
      </c>
      <c r="H4" s="685">
        <v>5.0658081864948289E-3</v>
      </c>
      <c r="I4" s="203"/>
      <c r="J4" s="203"/>
    </row>
    <row r="5" spans="1:10" s="203" customFormat="1" ht="18" customHeight="1">
      <c r="A5" s="617" t="s">
        <v>131</v>
      </c>
      <c r="B5" s="686">
        <v>0.44242073686099503</v>
      </c>
      <c r="C5" s="686">
        <v>0.37849718115260189</v>
      </c>
      <c r="D5" s="686">
        <v>0.35120717146305841</v>
      </c>
      <c r="E5" s="686">
        <v>0.40158120950384502</v>
      </c>
      <c r="F5" s="686">
        <v>0.42613759142554503</v>
      </c>
      <c r="G5" s="686">
        <v>0.33886172197309</v>
      </c>
      <c r="H5" s="686">
        <v>0.4</v>
      </c>
    </row>
    <row r="6" spans="1:10" s="203" customFormat="1" ht="18" customHeight="1">
      <c r="A6" s="617" t="s">
        <v>132</v>
      </c>
      <c r="B6" s="686">
        <v>0.56959181987574681</v>
      </c>
      <c r="C6" s="686">
        <v>0.52956427493725511</v>
      </c>
      <c r="D6" s="686">
        <v>0.46969777927326345</v>
      </c>
      <c r="E6" s="686">
        <v>0.53997679550456101</v>
      </c>
      <c r="F6" s="686">
        <v>0.481005955070956</v>
      </c>
      <c r="G6" s="686">
        <v>0.46009818723635398</v>
      </c>
      <c r="H6" s="686">
        <v>0.5</v>
      </c>
    </row>
    <row r="7" spans="1:10" s="203" customFormat="1" ht="18" customHeight="1">
      <c r="A7" s="617" t="s">
        <v>235</v>
      </c>
      <c r="B7" s="686">
        <v>0.50051063928681205</v>
      </c>
      <c r="C7" s="686">
        <v>0.49988977209101515</v>
      </c>
      <c r="D7" s="686">
        <v>0.49475075147984471</v>
      </c>
      <c r="E7" s="686">
        <v>0.48309558762119698</v>
      </c>
      <c r="F7" s="686">
        <v>0.60387681356350897</v>
      </c>
      <c r="G7" s="686">
        <v>0.48085453929578598</v>
      </c>
      <c r="H7" s="686">
        <v>5.0000000000000001E-3</v>
      </c>
    </row>
    <row r="8" spans="1:10" s="203" customFormat="1" ht="18" customHeight="1">
      <c r="A8" s="617" t="s">
        <v>236</v>
      </c>
      <c r="B8" s="686">
        <v>0.57536036686650505</v>
      </c>
      <c r="C8" s="686">
        <v>0.49073463513033438</v>
      </c>
      <c r="D8" s="686">
        <v>0.45467526814009185</v>
      </c>
      <c r="E8" s="686">
        <v>0.52732158165042298</v>
      </c>
      <c r="F8" s="686">
        <v>0.52032002723179704</v>
      </c>
      <c r="G8" s="686">
        <v>0.44843640406612301</v>
      </c>
      <c r="H8" s="686">
        <v>5.56933205900444E-3</v>
      </c>
    </row>
    <row r="9" spans="1:10" s="203" customFormat="1" ht="19.5" customHeight="1">
      <c r="A9" s="617" t="s">
        <v>1235</v>
      </c>
      <c r="B9" s="686">
        <v>0.44107542530380317</v>
      </c>
      <c r="C9" s="686">
        <v>0.44477022617878736</v>
      </c>
      <c r="D9" s="686">
        <v>0.43809389258722164</v>
      </c>
      <c r="E9" s="686">
        <v>0.43249410877484801</v>
      </c>
      <c r="F9" s="686">
        <v>0.61825855405206598</v>
      </c>
      <c r="G9" s="686">
        <v>0.43259766069834599</v>
      </c>
      <c r="H9" s="686">
        <v>4.3644930644002053E-3</v>
      </c>
    </row>
    <row r="10" spans="1:10" s="203" customFormat="1" ht="18" customHeight="1">
      <c r="A10" s="617" t="s">
        <v>1253</v>
      </c>
      <c r="B10" s="686">
        <v>0.56105925876939877</v>
      </c>
      <c r="C10" s="686">
        <v>0.58273189254365643</v>
      </c>
      <c r="D10" s="686">
        <v>0.6306405251001771</v>
      </c>
      <c r="E10" s="686">
        <v>0.56133477041715496</v>
      </c>
      <c r="F10" s="686">
        <v>0.85897545080641902</v>
      </c>
      <c r="G10" s="686">
        <v>0.62214977914564396</v>
      </c>
      <c r="H10" s="686">
        <v>5.1674040289995723E-3</v>
      </c>
    </row>
    <row r="11" spans="1:10" s="203" customFormat="1" ht="18" customHeight="1">
      <c r="A11" s="617" t="s">
        <v>1306</v>
      </c>
      <c r="B11" s="686">
        <v>0.69486026841368087</v>
      </c>
      <c r="C11" s="686">
        <v>0.71526215703423501</v>
      </c>
      <c r="D11" s="686">
        <v>0.78044212124774448</v>
      </c>
      <c r="E11" s="686">
        <v>0.67879638467704995</v>
      </c>
      <c r="F11" s="686">
        <v>0.92632550705241701</v>
      </c>
      <c r="G11" s="686">
        <v>0.75887212801038995</v>
      </c>
      <c r="H11" s="686">
        <v>7.0000000000000001E-3</v>
      </c>
    </row>
    <row r="12" spans="1:10" s="203" customFormat="1" ht="27.6" customHeight="1">
      <c r="A12" s="285"/>
      <c r="B12" s="328"/>
      <c r="C12" s="328"/>
      <c r="D12" s="328"/>
      <c r="E12" s="328"/>
      <c r="F12" s="328"/>
      <c r="G12" s="328"/>
      <c r="H12" s="328"/>
    </row>
    <row r="13" spans="1:10" s="203" customFormat="1">
      <c r="A13" s="1315" t="s">
        <v>535</v>
      </c>
      <c r="B13" s="1315"/>
      <c r="C13" s="1315"/>
      <c r="D13" s="1315"/>
      <c r="E13" s="1315"/>
      <c r="F13" s="1315"/>
      <c r="G13" s="1315"/>
    </row>
    <row r="14" spans="1:10" s="203" customFormat="1">
      <c r="A14" s="1254" t="s">
        <v>1261</v>
      </c>
      <c r="B14" s="1254"/>
      <c r="C14" s="1254"/>
      <c r="D14" s="1254"/>
      <c r="E14" s="1254"/>
      <c r="F14" s="1254"/>
      <c r="G14" s="1254"/>
    </row>
    <row r="15" spans="1:10" s="203" customFormat="1">
      <c r="A15" s="1254" t="s">
        <v>536</v>
      </c>
      <c r="B15" s="1254"/>
      <c r="C15" s="1254"/>
      <c r="D15" s="1254"/>
      <c r="E15" s="1254"/>
      <c r="F15" s="1254"/>
      <c r="G15" s="1254"/>
    </row>
  </sheetData>
  <mergeCells count="4">
    <mergeCell ref="A13:G13"/>
    <mergeCell ref="A1:H1"/>
    <mergeCell ref="A14:G14"/>
    <mergeCell ref="A15:G15"/>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Normal="100" workbookViewId="0">
      <selection sqref="A1:K1"/>
    </sheetView>
  </sheetViews>
  <sheetFormatPr defaultColWidth="9.140625" defaultRowHeight="15"/>
  <cols>
    <col min="1" max="10" width="14.5703125" style="202" bestFit="1" customWidth="1"/>
    <col min="11" max="11" width="14.42578125" style="202" bestFit="1" customWidth="1"/>
    <col min="12" max="12" width="15" style="202" bestFit="1" customWidth="1"/>
    <col min="13" max="16" width="14.5703125" style="202" bestFit="1" customWidth="1"/>
    <col min="17" max="17" width="4.5703125" style="202" bestFit="1" customWidth="1"/>
    <col min="18" max="16384" width="9.140625" style="202"/>
  </cols>
  <sheetData>
    <row r="1" spans="1:16" ht="14.25" customHeight="1">
      <c r="A1" s="1270" t="s">
        <v>537</v>
      </c>
      <c r="B1" s="1270"/>
      <c r="C1" s="1270"/>
      <c r="D1" s="1270"/>
      <c r="E1" s="1270"/>
      <c r="F1" s="1270"/>
      <c r="G1" s="1270"/>
      <c r="H1" s="1270"/>
      <c r="I1" s="1270"/>
      <c r="J1" s="1270"/>
      <c r="K1" s="1270"/>
    </row>
    <row r="2" spans="1:16" s="203" customFormat="1" ht="18.75" customHeight="1">
      <c r="A2" s="681" t="s">
        <v>169</v>
      </c>
      <c r="B2" s="1263" t="s">
        <v>78</v>
      </c>
      <c r="C2" s="1265"/>
      <c r="D2" s="1265"/>
      <c r="E2" s="1265"/>
      <c r="F2" s="1264"/>
      <c r="G2" s="1294" t="s">
        <v>79</v>
      </c>
      <c r="H2" s="1295"/>
      <c r="I2" s="1295"/>
      <c r="J2" s="1295"/>
      <c r="K2" s="1296"/>
      <c r="L2" s="1294" t="s">
        <v>80</v>
      </c>
      <c r="M2" s="1295"/>
      <c r="N2" s="1295"/>
      <c r="O2" s="1295"/>
      <c r="P2" s="1296"/>
    </row>
    <row r="3" spans="1:16" s="203" customFormat="1" ht="18" customHeight="1">
      <c r="A3" s="681" t="s">
        <v>538</v>
      </c>
      <c r="B3" s="604" t="s">
        <v>539</v>
      </c>
      <c r="C3" s="604" t="s">
        <v>540</v>
      </c>
      <c r="D3" s="604" t="s">
        <v>541</v>
      </c>
      <c r="E3" s="604" t="s">
        <v>542</v>
      </c>
      <c r="F3" s="604" t="s">
        <v>543</v>
      </c>
      <c r="G3" s="604" t="s">
        <v>539</v>
      </c>
      <c r="H3" s="604" t="s">
        <v>540</v>
      </c>
      <c r="I3" s="604" t="s">
        <v>541</v>
      </c>
      <c r="J3" s="604" t="s">
        <v>542</v>
      </c>
      <c r="K3" s="604" t="s">
        <v>543</v>
      </c>
      <c r="L3" s="604" t="s">
        <v>539</v>
      </c>
      <c r="M3" s="604" t="s">
        <v>540</v>
      </c>
      <c r="N3" s="604" t="s">
        <v>541</v>
      </c>
      <c r="O3" s="604" t="s">
        <v>542</v>
      </c>
      <c r="P3" s="604" t="s">
        <v>543</v>
      </c>
    </row>
    <row r="4" spans="1:16" s="203" customFormat="1" ht="18" customHeight="1">
      <c r="A4" s="1263" t="s">
        <v>544</v>
      </c>
      <c r="B4" s="1265"/>
      <c r="C4" s="1265"/>
      <c r="D4" s="1265"/>
      <c r="E4" s="1265"/>
      <c r="F4" s="1265"/>
      <c r="G4" s="1265"/>
      <c r="H4" s="1265"/>
      <c r="I4" s="1265"/>
      <c r="J4" s="1265"/>
      <c r="K4" s="1265"/>
      <c r="L4" s="1265"/>
      <c r="M4" s="1265"/>
      <c r="N4" s="1265"/>
      <c r="O4" s="1265"/>
      <c r="P4" s="1264"/>
    </row>
    <row r="5" spans="1:16" s="209" customFormat="1" ht="16.5" customHeight="1">
      <c r="A5" s="687" t="s">
        <v>76</v>
      </c>
      <c r="B5" s="635">
        <v>7.7347000000000001</v>
      </c>
      <c r="C5" s="635">
        <v>13.0945</v>
      </c>
      <c r="D5" s="635">
        <v>25.3949</v>
      </c>
      <c r="E5" s="635">
        <v>37.181800000000003</v>
      </c>
      <c r="F5" s="635">
        <v>50.907499999999999</v>
      </c>
      <c r="G5" s="635">
        <v>11.06</v>
      </c>
      <c r="H5" s="635">
        <v>18.059999999999999</v>
      </c>
      <c r="I5" s="635">
        <v>32.08</v>
      </c>
      <c r="J5" s="635">
        <v>45.92</v>
      </c>
      <c r="K5" s="635">
        <v>61.46</v>
      </c>
      <c r="L5" s="688">
        <v>100</v>
      </c>
      <c r="M5" s="688">
        <v>100</v>
      </c>
      <c r="N5" s="688">
        <v>100</v>
      </c>
      <c r="O5" s="688">
        <v>100</v>
      </c>
      <c r="P5" s="688">
        <v>100</v>
      </c>
    </row>
    <row r="6" spans="1:16" s="209" customFormat="1" ht="16.5" customHeight="1">
      <c r="A6" s="689" t="s">
        <v>77</v>
      </c>
      <c r="B6" s="635">
        <v>7.2263999999999999</v>
      </c>
      <c r="C6" s="635">
        <v>12.2477</v>
      </c>
      <c r="D6" s="635">
        <v>23.1812</v>
      </c>
      <c r="E6" s="635">
        <v>33.882800000000003</v>
      </c>
      <c r="F6" s="635">
        <v>46.445</v>
      </c>
      <c r="G6" s="635">
        <v>12.39</v>
      </c>
      <c r="H6" s="635">
        <v>18.559999999999999</v>
      </c>
      <c r="I6" s="635">
        <v>29.26</v>
      </c>
      <c r="J6" s="635">
        <v>40.1</v>
      </c>
      <c r="K6" s="635">
        <v>55.08</v>
      </c>
      <c r="L6" s="688">
        <v>100</v>
      </c>
      <c r="M6" s="688">
        <v>100</v>
      </c>
      <c r="N6" s="688">
        <v>100</v>
      </c>
      <c r="O6" s="688">
        <v>100</v>
      </c>
      <c r="P6" s="688">
        <v>100</v>
      </c>
    </row>
    <row r="7" spans="1:16" s="203" customFormat="1" ht="16.5" customHeight="1">
      <c r="A7" s="690" t="s">
        <v>131</v>
      </c>
      <c r="B7" s="691">
        <v>8.8771000000000004</v>
      </c>
      <c r="C7" s="691">
        <v>14.424799999999999</v>
      </c>
      <c r="D7" s="691">
        <v>25.0609</v>
      </c>
      <c r="E7" s="691">
        <v>36.199599999999997</v>
      </c>
      <c r="F7" s="691">
        <v>49.422199999999997</v>
      </c>
      <c r="G7" s="691">
        <v>19.05</v>
      </c>
      <c r="H7" s="691">
        <v>27.75</v>
      </c>
      <c r="I7" s="691">
        <v>39.67</v>
      </c>
      <c r="J7" s="691">
        <v>50.77</v>
      </c>
      <c r="K7" s="691">
        <v>64.52</v>
      </c>
      <c r="L7" s="692">
        <v>100</v>
      </c>
      <c r="M7" s="692">
        <v>100</v>
      </c>
      <c r="N7" s="692">
        <v>100</v>
      </c>
      <c r="O7" s="692">
        <v>100</v>
      </c>
      <c r="P7" s="692">
        <v>100</v>
      </c>
    </row>
    <row r="8" spans="1:16" s="203" customFormat="1" ht="16.5" customHeight="1">
      <c r="A8" s="690" t="s">
        <v>132</v>
      </c>
      <c r="B8" s="691">
        <v>10.116899999999999</v>
      </c>
      <c r="C8" s="691">
        <v>15.367000000000001</v>
      </c>
      <c r="D8" s="691">
        <v>25.8749</v>
      </c>
      <c r="E8" s="691">
        <v>36.536000000000001</v>
      </c>
      <c r="F8" s="691">
        <v>49.7196</v>
      </c>
      <c r="G8" s="691">
        <v>15.12</v>
      </c>
      <c r="H8" s="691">
        <v>23.18</v>
      </c>
      <c r="I8" s="691">
        <v>35.67</v>
      </c>
      <c r="J8" s="691">
        <v>47.06</v>
      </c>
      <c r="K8" s="691">
        <v>61.63</v>
      </c>
      <c r="L8" s="692">
        <v>100</v>
      </c>
      <c r="M8" s="692">
        <v>100</v>
      </c>
      <c r="N8" s="692">
        <v>100</v>
      </c>
      <c r="O8" s="692">
        <v>100</v>
      </c>
      <c r="P8" s="692">
        <v>100</v>
      </c>
    </row>
    <row r="9" spans="1:16" s="203" customFormat="1" ht="16.5" customHeight="1">
      <c r="A9" s="690" t="s">
        <v>235</v>
      </c>
      <c r="B9" s="691">
        <v>16.235299999999999</v>
      </c>
      <c r="C9" s="691">
        <v>22.506599999999999</v>
      </c>
      <c r="D9" s="691">
        <v>32.639899999999997</v>
      </c>
      <c r="E9" s="691">
        <v>42.189399999999999</v>
      </c>
      <c r="F9" s="691">
        <v>53.605499999999999</v>
      </c>
      <c r="G9" s="691">
        <v>12.65</v>
      </c>
      <c r="H9" s="691">
        <v>19.829999999999998</v>
      </c>
      <c r="I9" s="691">
        <v>32</v>
      </c>
      <c r="J9" s="691">
        <v>43.19</v>
      </c>
      <c r="K9" s="691">
        <v>57.59</v>
      </c>
      <c r="L9" s="692">
        <v>100</v>
      </c>
      <c r="M9" s="692">
        <v>100</v>
      </c>
      <c r="N9" s="692">
        <v>100</v>
      </c>
      <c r="O9" s="692">
        <v>100</v>
      </c>
      <c r="P9" s="692">
        <v>100</v>
      </c>
    </row>
    <row r="10" spans="1:16" s="203" customFormat="1" ht="16.5" customHeight="1">
      <c r="A10" s="690" t="s">
        <v>236</v>
      </c>
      <c r="B10" s="691">
        <v>8.3462999999999994</v>
      </c>
      <c r="C10" s="691">
        <v>12.8835</v>
      </c>
      <c r="D10" s="691">
        <v>23.028600000000001</v>
      </c>
      <c r="E10" s="691">
        <v>33.365299999999998</v>
      </c>
      <c r="F10" s="691">
        <v>46.654600000000002</v>
      </c>
      <c r="G10" s="691">
        <v>14.38</v>
      </c>
      <c r="H10" s="691">
        <v>20.64</v>
      </c>
      <c r="I10" s="691">
        <v>31.53</v>
      </c>
      <c r="J10" s="691">
        <v>43.78</v>
      </c>
      <c r="K10" s="691">
        <v>58.28</v>
      </c>
      <c r="L10" s="692">
        <v>100</v>
      </c>
      <c r="M10" s="692">
        <v>100</v>
      </c>
      <c r="N10" s="692">
        <v>100</v>
      </c>
      <c r="O10" s="692">
        <v>100</v>
      </c>
      <c r="P10" s="692">
        <v>100</v>
      </c>
    </row>
    <row r="11" spans="1:16" s="203" customFormat="1" ht="18" customHeight="1">
      <c r="A11" s="690" t="s">
        <v>1235</v>
      </c>
      <c r="B11" s="691">
        <v>16.8474</v>
      </c>
      <c r="C11" s="691">
        <v>23.7319</v>
      </c>
      <c r="D11" s="691">
        <v>35.975099999999998</v>
      </c>
      <c r="E11" s="691">
        <v>46.2376</v>
      </c>
      <c r="F11" s="691">
        <v>56.5824</v>
      </c>
      <c r="G11" s="691">
        <v>12.37</v>
      </c>
      <c r="H11" s="691">
        <v>18.07</v>
      </c>
      <c r="I11" s="691">
        <v>29.57</v>
      </c>
      <c r="J11" s="691">
        <v>41.62</v>
      </c>
      <c r="K11" s="691">
        <v>56.11</v>
      </c>
      <c r="L11" s="692">
        <v>100</v>
      </c>
      <c r="M11" s="692">
        <v>100</v>
      </c>
      <c r="N11" s="692">
        <v>100</v>
      </c>
      <c r="O11" s="692">
        <v>100</v>
      </c>
      <c r="P11" s="692">
        <v>100</v>
      </c>
    </row>
    <row r="12" spans="1:16" s="203" customFormat="1" ht="18" customHeight="1">
      <c r="A12" s="690" t="s">
        <v>1253</v>
      </c>
      <c r="B12" s="691">
        <v>10.5974</v>
      </c>
      <c r="C12" s="691">
        <v>17.5762</v>
      </c>
      <c r="D12" s="691">
        <v>28.685199999999998</v>
      </c>
      <c r="E12" s="691">
        <v>39.825499999999998</v>
      </c>
      <c r="F12" s="691">
        <v>52.727400000000003</v>
      </c>
      <c r="G12" s="691">
        <v>11.98</v>
      </c>
      <c r="H12" s="691">
        <v>17.399999999999999</v>
      </c>
      <c r="I12" s="691">
        <v>29.18</v>
      </c>
      <c r="J12" s="691">
        <v>41.91</v>
      </c>
      <c r="K12" s="691">
        <v>57.09</v>
      </c>
      <c r="L12" s="692">
        <v>100</v>
      </c>
      <c r="M12" s="692">
        <v>100</v>
      </c>
      <c r="N12" s="692">
        <v>100</v>
      </c>
      <c r="O12" s="692">
        <v>100</v>
      </c>
      <c r="P12" s="692">
        <v>100</v>
      </c>
    </row>
    <row r="13" spans="1:16" s="203" customFormat="1" ht="18" customHeight="1">
      <c r="A13" s="690" t="s">
        <v>1306</v>
      </c>
      <c r="B13" s="691">
        <v>7.6444999999999999</v>
      </c>
      <c r="C13" s="691">
        <v>12.869300000000001</v>
      </c>
      <c r="D13" s="691">
        <v>23.4331</v>
      </c>
      <c r="E13" s="691">
        <v>34.289400000000001</v>
      </c>
      <c r="F13" s="691">
        <v>47.996600000000001</v>
      </c>
      <c r="G13" s="691">
        <v>9.32</v>
      </c>
      <c r="H13" s="691">
        <v>14.88</v>
      </c>
      <c r="I13" s="691">
        <v>24.82</v>
      </c>
      <c r="J13" s="691">
        <v>36.32</v>
      </c>
      <c r="K13" s="691">
        <v>52.39</v>
      </c>
      <c r="L13" s="692">
        <v>100</v>
      </c>
      <c r="M13" s="692">
        <v>100</v>
      </c>
      <c r="N13" s="692">
        <v>100</v>
      </c>
      <c r="O13" s="692">
        <v>100</v>
      </c>
      <c r="P13" s="692">
        <v>100</v>
      </c>
    </row>
    <row r="14" spans="1:16" s="209" customFormat="1" ht="18" customHeight="1">
      <c r="A14" s="1318" t="s">
        <v>545</v>
      </c>
      <c r="B14" s="1319"/>
      <c r="C14" s="1319"/>
      <c r="D14" s="1319"/>
      <c r="E14" s="1319"/>
      <c r="F14" s="1319"/>
      <c r="G14" s="1319"/>
      <c r="H14" s="1319"/>
      <c r="I14" s="1319"/>
      <c r="J14" s="1319"/>
      <c r="K14" s="1319"/>
      <c r="L14" s="1319"/>
      <c r="M14" s="1319"/>
      <c r="N14" s="1319"/>
      <c r="O14" s="1319"/>
      <c r="P14" s="1320"/>
    </row>
    <row r="15" spans="1:16" s="209" customFormat="1" ht="18" customHeight="1">
      <c r="A15" s="693" t="s">
        <v>76</v>
      </c>
      <c r="B15" s="694">
        <v>39.33</v>
      </c>
      <c r="C15" s="694">
        <v>53.18</v>
      </c>
      <c r="D15" s="694">
        <v>69.02</v>
      </c>
      <c r="E15" s="694">
        <v>79.400000000000006</v>
      </c>
      <c r="F15" s="694">
        <v>88.91</v>
      </c>
      <c r="G15" s="694">
        <v>24.82</v>
      </c>
      <c r="H15" s="694">
        <v>38.11</v>
      </c>
      <c r="I15" s="694">
        <v>59.64</v>
      </c>
      <c r="J15" s="694">
        <v>76.739999999999995</v>
      </c>
      <c r="K15" s="694">
        <v>89.05</v>
      </c>
      <c r="L15" s="695">
        <v>100</v>
      </c>
      <c r="M15" s="695">
        <v>100</v>
      </c>
      <c r="N15" s="695">
        <v>100</v>
      </c>
      <c r="O15" s="695">
        <v>100</v>
      </c>
      <c r="P15" s="696" t="s">
        <v>277</v>
      </c>
    </row>
    <row r="16" spans="1:16" s="203" customFormat="1" ht="18" customHeight="1">
      <c r="A16" s="687" t="s">
        <v>77</v>
      </c>
      <c r="B16" s="635">
        <v>35.6</v>
      </c>
      <c r="C16" s="635">
        <v>49.26</v>
      </c>
      <c r="D16" s="635">
        <v>68.430000000000007</v>
      </c>
      <c r="E16" s="635">
        <v>80.13</v>
      </c>
      <c r="F16" s="635">
        <v>89</v>
      </c>
      <c r="G16" s="635">
        <v>23.96</v>
      </c>
      <c r="H16" s="635">
        <v>36.700000000000003</v>
      </c>
      <c r="I16" s="635">
        <v>57.8</v>
      </c>
      <c r="J16" s="635">
        <v>75.349999999999994</v>
      </c>
      <c r="K16" s="635">
        <v>88.81</v>
      </c>
      <c r="L16" s="688">
        <v>100</v>
      </c>
      <c r="M16" s="688">
        <v>100</v>
      </c>
      <c r="N16" s="688">
        <v>100</v>
      </c>
      <c r="O16" s="635" t="s">
        <v>277</v>
      </c>
      <c r="P16" s="635" t="s">
        <v>277</v>
      </c>
    </row>
    <row r="17" spans="1:16" s="203" customFormat="1" ht="18" customHeight="1">
      <c r="A17" s="690" t="s">
        <v>131</v>
      </c>
      <c r="B17" s="691">
        <v>42.51</v>
      </c>
      <c r="C17" s="691">
        <v>56.06</v>
      </c>
      <c r="D17" s="691">
        <v>70.760000000000005</v>
      </c>
      <c r="E17" s="691">
        <v>79.83</v>
      </c>
      <c r="F17" s="691">
        <v>88.38</v>
      </c>
      <c r="G17" s="691">
        <v>22.53</v>
      </c>
      <c r="H17" s="691">
        <v>35.479999999999997</v>
      </c>
      <c r="I17" s="691">
        <v>58.08</v>
      </c>
      <c r="J17" s="691">
        <v>77.52</v>
      </c>
      <c r="K17" s="691">
        <v>89.81</v>
      </c>
      <c r="L17" s="692">
        <v>100</v>
      </c>
      <c r="M17" s="692">
        <v>100</v>
      </c>
      <c r="N17" s="692">
        <v>100</v>
      </c>
      <c r="O17" s="697" t="s">
        <v>277</v>
      </c>
      <c r="P17" s="697" t="s">
        <v>277</v>
      </c>
    </row>
    <row r="18" spans="1:16" s="203" customFormat="1" ht="18" customHeight="1">
      <c r="A18" s="690" t="s">
        <v>132</v>
      </c>
      <c r="B18" s="691">
        <v>41.89</v>
      </c>
      <c r="C18" s="691">
        <v>55.15</v>
      </c>
      <c r="D18" s="691">
        <v>72.16</v>
      </c>
      <c r="E18" s="691">
        <v>81.62</v>
      </c>
      <c r="F18" s="691">
        <v>89.56</v>
      </c>
      <c r="G18" s="691">
        <v>22.54</v>
      </c>
      <c r="H18" s="691">
        <v>34.9</v>
      </c>
      <c r="I18" s="691">
        <v>58.13</v>
      </c>
      <c r="J18" s="691">
        <v>76.650000000000006</v>
      </c>
      <c r="K18" s="691">
        <v>89.58</v>
      </c>
      <c r="L18" s="692">
        <v>100</v>
      </c>
      <c r="M18" s="692">
        <v>100</v>
      </c>
      <c r="N18" s="692">
        <v>100</v>
      </c>
      <c r="O18" s="697" t="s">
        <v>277</v>
      </c>
      <c r="P18" s="697" t="s">
        <v>277</v>
      </c>
    </row>
    <row r="19" spans="1:16" s="203" customFormat="1" ht="15" customHeight="1">
      <c r="A19" s="690" t="s">
        <v>235</v>
      </c>
      <c r="B19" s="691">
        <v>39.72</v>
      </c>
      <c r="C19" s="691">
        <v>54.52</v>
      </c>
      <c r="D19" s="691">
        <v>70.97</v>
      </c>
      <c r="E19" s="691">
        <v>81.33</v>
      </c>
      <c r="F19" s="691">
        <v>89.57</v>
      </c>
      <c r="G19" s="691">
        <v>23.11</v>
      </c>
      <c r="H19" s="691">
        <v>35.43</v>
      </c>
      <c r="I19" s="691">
        <v>58.08</v>
      </c>
      <c r="J19" s="691">
        <v>75.849999999999994</v>
      </c>
      <c r="K19" s="691">
        <v>88.85</v>
      </c>
      <c r="L19" s="692">
        <v>100</v>
      </c>
      <c r="M19" s="692">
        <v>100</v>
      </c>
      <c r="N19" s="692">
        <v>100</v>
      </c>
      <c r="O19" s="697" t="s">
        <v>277</v>
      </c>
      <c r="P19" s="697" t="s">
        <v>277</v>
      </c>
    </row>
    <row r="20" spans="1:16" s="203" customFormat="1" ht="13.5" customHeight="1">
      <c r="A20" s="690" t="s">
        <v>236</v>
      </c>
      <c r="B20" s="691">
        <v>38.380000000000003</v>
      </c>
      <c r="C20" s="691">
        <v>51.31</v>
      </c>
      <c r="D20" s="691">
        <v>69.63</v>
      </c>
      <c r="E20" s="691">
        <v>80.19</v>
      </c>
      <c r="F20" s="691">
        <v>88.93</v>
      </c>
      <c r="G20" s="691">
        <v>24.21</v>
      </c>
      <c r="H20" s="691">
        <v>36.85</v>
      </c>
      <c r="I20" s="691">
        <v>58.45</v>
      </c>
      <c r="J20" s="691">
        <v>76.260000000000005</v>
      </c>
      <c r="K20" s="691">
        <v>89.14</v>
      </c>
      <c r="L20" s="692">
        <v>100</v>
      </c>
      <c r="M20" s="692">
        <v>100</v>
      </c>
      <c r="N20" s="692">
        <v>100</v>
      </c>
      <c r="O20" s="697" t="s">
        <v>277</v>
      </c>
      <c r="P20" s="697" t="s">
        <v>277</v>
      </c>
    </row>
    <row r="21" spans="1:16" s="203" customFormat="1" ht="13.5" customHeight="1">
      <c r="A21" s="690" t="s">
        <v>1235</v>
      </c>
      <c r="B21" s="691">
        <v>36.01</v>
      </c>
      <c r="C21" s="691">
        <v>50.01</v>
      </c>
      <c r="D21" s="691">
        <v>70.069999999999993</v>
      </c>
      <c r="E21" s="691">
        <v>82.38</v>
      </c>
      <c r="F21" s="691">
        <v>90.34</v>
      </c>
      <c r="G21" s="691">
        <v>24.06</v>
      </c>
      <c r="H21" s="691">
        <v>36.53</v>
      </c>
      <c r="I21" s="691">
        <v>57.87</v>
      </c>
      <c r="J21" s="691">
        <v>75.37</v>
      </c>
      <c r="K21" s="691">
        <v>88.52</v>
      </c>
      <c r="L21" s="692">
        <v>100</v>
      </c>
      <c r="M21" s="692">
        <v>100</v>
      </c>
      <c r="N21" s="692">
        <v>100</v>
      </c>
      <c r="O21" s="697">
        <v>100</v>
      </c>
      <c r="P21" s="697">
        <v>100</v>
      </c>
    </row>
    <row r="22" spans="1:16" s="203" customFormat="1" ht="28.35" customHeight="1">
      <c r="A22" s="690" t="s">
        <v>1253</v>
      </c>
      <c r="B22" s="691">
        <v>35.78</v>
      </c>
      <c r="C22" s="691">
        <v>50.26</v>
      </c>
      <c r="D22" s="691">
        <v>70.86</v>
      </c>
      <c r="E22" s="691">
        <v>82.12</v>
      </c>
      <c r="F22" s="691">
        <v>90.32</v>
      </c>
      <c r="G22" s="691">
        <v>25.17</v>
      </c>
      <c r="H22" s="691">
        <v>38.08</v>
      </c>
      <c r="I22" s="691">
        <v>58.91</v>
      </c>
      <c r="J22" s="691">
        <v>75.680000000000007</v>
      </c>
      <c r="K22" s="691">
        <v>88.83</v>
      </c>
      <c r="L22" s="692">
        <v>100</v>
      </c>
      <c r="M22" s="692">
        <v>100</v>
      </c>
      <c r="N22" s="692">
        <v>100</v>
      </c>
      <c r="O22" s="697">
        <v>100</v>
      </c>
      <c r="P22" s="697">
        <v>100</v>
      </c>
    </row>
    <row r="23" spans="1:16" s="203" customFormat="1" ht="15" customHeight="1">
      <c r="A23" s="690" t="s">
        <v>1306</v>
      </c>
      <c r="B23" s="691">
        <v>39.03</v>
      </c>
      <c r="C23" s="691">
        <v>50.72</v>
      </c>
      <c r="D23" s="691">
        <v>70.06</v>
      </c>
      <c r="E23" s="691">
        <v>80.290000000000006</v>
      </c>
      <c r="F23" s="691">
        <v>89.14</v>
      </c>
      <c r="G23" s="691">
        <v>26.34</v>
      </c>
      <c r="H23" s="691">
        <v>39.880000000000003</v>
      </c>
      <c r="I23" s="691">
        <v>60.57</v>
      </c>
      <c r="J23" s="691">
        <v>76.33</v>
      </c>
      <c r="K23" s="691">
        <v>88.54</v>
      </c>
      <c r="L23" s="692">
        <v>100</v>
      </c>
      <c r="M23" s="692">
        <v>100</v>
      </c>
      <c r="N23" s="692">
        <v>100</v>
      </c>
      <c r="O23" s="697">
        <v>100</v>
      </c>
      <c r="P23" s="697">
        <v>100</v>
      </c>
    </row>
    <row r="24" spans="1:16" s="203" customFormat="1" ht="15" customHeight="1"/>
    <row r="25" spans="1:16" s="203" customFormat="1" ht="15" customHeight="1">
      <c r="A25" s="1314" t="s">
        <v>546</v>
      </c>
      <c r="B25" s="1314"/>
      <c r="C25" s="1314"/>
      <c r="D25" s="1314"/>
      <c r="E25" s="1314"/>
      <c r="F25" s="1314"/>
      <c r="G25" s="1314"/>
      <c r="H25" s="1314"/>
      <c r="I25" s="1314"/>
      <c r="J25" s="1314"/>
      <c r="K25" s="1314"/>
    </row>
    <row r="26" spans="1:16" s="203" customFormat="1">
      <c r="A26" s="1287" t="s">
        <v>1261</v>
      </c>
      <c r="B26" s="1287"/>
      <c r="C26" s="1287"/>
      <c r="D26" s="1287"/>
      <c r="E26" s="1287"/>
      <c r="F26" s="1287"/>
      <c r="G26" s="1287"/>
      <c r="H26" s="1287"/>
      <c r="I26" s="1287"/>
      <c r="J26" s="1287"/>
      <c r="K26" s="1287"/>
    </row>
    <row r="27" spans="1:16">
      <c r="A27" s="1287" t="s">
        <v>221</v>
      </c>
      <c r="B27" s="1287"/>
      <c r="C27" s="1287"/>
      <c r="D27" s="1287"/>
      <c r="E27" s="1287"/>
      <c r="F27" s="1287"/>
      <c r="G27" s="1287"/>
      <c r="H27" s="1287"/>
      <c r="I27" s="1287"/>
      <c r="J27" s="1287"/>
      <c r="K27" s="1287"/>
      <c r="L27" s="203"/>
      <c r="M27" s="203"/>
      <c r="N27" s="203"/>
      <c r="O27" s="203"/>
      <c r="P27" s="203"/>
    </row>
  </sheetData>
  <mergeCells count="9">
    <mergeCell ref="A1:K1"/>
    <mergeCell ref="B2:F2"/>
    <mergeCell ref="G2:K2"/>
    <mergeCell ref="L2:P2"/>
    <mergeCell ref="A4:P4"/>
    <mergeCell ref="A14:P14"/>
    <mergeCell ref="A26:K26"/>
    <mergeCell ref="A27:K27"/>
    <mergeCell ref="A25:K25"/>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zoomScaleNormal="100" workbookViewId="0">
      <selection sqref="A1:I1"/>
    </sheetView>
  </sheetViews>
  <sheetFormatPr defaultColWidth="9.140625" defaultRowHeight="15"/>
  <cols>
    <col min="1" max="8" width="14.5703125" style="202" bestFit="1" customWidth="1"/>
    <col min="9" max="9" width="10.140625" style="202" customWidth="1"/>
    <col min="10" max="10" width="10.28515625" style="202" customWidth="1"/>
    <col min="11" max="17" width="14.5703125" style="202" bestFit="1" customWidth="1"/>
    <col min="18" max="16384" width="9.140625" style="202"/>
  </cols>
  <sheetData>
    <row r="1" spans="1:17" ht="16.5" customHeight="1">
      <c r="A1" s="1270" t="s">
        <v>32</v>
      </c>
      <c r="B1" s="1270"/>
      <c r="C1" s="1270"/>
      <c r="D1" s="1270"/>
      <c r="E1" s="1270"/>
      <c r="F1" s="1270"/>
      <c r="G1" s="1270"/>
      <c r="H1" s="1270"/>
      <c r="I1" s="1270"/>
    </row>
    <row r="2" spans="1:17" s="203" customFormat="1" ht="88.5" customHeight="1">
      <c r="A2" s="607" t="s">
        <v>547</v>
      </c>
      <c r="B2" s="607" t="s">
        <v>548</v>
      </c>
      <c r="C2" s="607" t="s">
        <v>549</v>
      </c>
      <c r="D2" s="607" t="s">
        <v>550</v>
      </c>
      <c r="E2" s="607" t="s">
        <v>551</v>
      </c>
      <c r="F2" s="607" t="s">
        <v>325</v>
      </c>
      <c r="G2" s="607" t="s">
        <v>552</v>
      </c>
      <c r="H2" s="607" t="s">
        <v>553</v>
      </c>
      <c r="I2" s="607" t="s">
        <v>554</v>
      </c>
      <c r="J2" s="607" t="s">
        <v>555</v>
      </c>
      <c r="K2" s="607" t="s">
        <v>556</v>
      </c>
      <c r="L2" s="607" t="s">
        <v>557</v>
      </c>
      <c r="M2" s="607" t="s">
        <v>558</v>
      </c>
      <c r="N2" s="607" t="s">
        <v>559</v>
      </c>
      <c r="O2" s="607" t="s">
        <v>560</v>
      </c>
      <c r="P2" s="607" t="s">
        <v>1245</v>
      </c>
      <c r="Q2" s="607" t="s">
        <v>562</v>
      </c>
    </row>
    <row r="3" spans="1:17" s="209" customFormat="1" ht="18" customHeight="1">
      <c r="A3" s="608" t="s">
        <v>76</v>
      </c>
      <c r="B3" s="698">
        <v>7105.4</v>
      </c>
      <c r="C3" s="611">
        <v>1470552</v>
      </c>
      <c r="D3" s="611">
        <v>356991.07614999998</v>
      </c>
      <c r="E3" s="699">
        <v>24.275991339000001</v>
      </c>
      <c r="F3" s="611">
        <v>1801056</v>
      </c>
      <c r="G3" s="611">
        <v>368603</v>
      </c>
      <c r="H3" s="700">
        <v>20.465937760999999</v>
      </c>
      <c r="I3" s="611">
        <v>356991.17615000001</v>
      </c>
      <c r="J3" s="699">
        <v>100.000028012</v>
      </c>
      <c r="K3" s="611">
        <v>368603</v>
      </c>
      <c r="L3" s="633">
        <v>100</v>
      </c>
      <c r="M3" s="609">
        <v>725.30059000000006</v>
      </c>
      <c r="N3" s="701">
        <v>0.20317051</v>
      </c>
      <c r="O3" s="609">
        <v>81157</v>
      </c>
      <c r="P3" s="611">
        <v>369338</v>
      </c>
      <c r="Q3" s="702">
        <v>353.59</v>
      </c>
    </row>
    <row r="4" spans="1:17" s="209" customFormat="1" ht="18" customHeight="1">
      <c r="A4" s="613" t="s">
        <v>77</v>
      </c>
      <c r="B4" s="698">
        <v>5062.3999999999996</v>
      </c>
      <c r="C4" s="611">
        <v>1233119.1415200001</v>
      </c>
      <c r="D4" s="611">
        <v>287517.48028000002</v>
      </c>
      <c r="E4" s="699">
        <v>23.316277446280868</v>
      </c>
      <c r="F4" s="611">
        <v>1747584</v>
      </c>
      <c r="G4" s="611">
        <v>357982</v>
      </c>
      <c r="H4" s="700">
        <v>20.48439445543104</v>
      </c>
      <c r="I4" s="611">
        <v>287517.40000000002</v>
      </c>
      <c r="J4" s="699">
        <v>99.999972078219415</v>
      </c>
      <c r="K4" s="611">
        <v>357982</v>
      </c>
      <c r="L4" s="633">
        <v>100</v>
      </c>
      <c r="M4" s="609">
        <v>428.20000000000005</v>
      </c>
      <c r="N4" s="701">
        <v>0.14893007534115693</v>
      </c>
      <c r="O4" s="609">
        <v>94587</v>
      </c>
      <c r="P4" s="611">
        <v>358516</v>
      </c>
      <c r="Q4" s="702">
        <v>370.47</v>
      </c>
    </row>
    <row r="5" spans="1:17" s="203" customFormat="1" ht="18" customHeight="1">
      <c r="A5" s="617" t="s">
        <v>131</v>
      </c>
      <c r="B5" s="703">
        <v>473.6</v>
      </c>
      <c r="C5" s="618">
        <v>97821</v>
      </c>
      <c r="D5" s="618">
        <v>20628.800000000003</v>
      </c>
      <c r="E5" s="704">
        <v>21.088314370125026</v>
      </c>
      <c r="F5" s="705">
        <v>194367</v>
      </c>
      <c r="G5" s="618">
        <v>23516</v>
      </c>
      <c r="H5" s="704">
        <v>12.098761621057072</v>
      </c>
      <c r="I5" s="618">
        <v>20628.800000000003</v>
      </c>
      <c r="J5" s="704">
        <v>100</v>
      </c>
      <c r="K5" s="618">
        <v>23516</v>
      </c>
      <c r="L5" s="636">
        <v>100</v>
      </c>
      <c r="M5" s="618">
        <v>52</v>
      </c>
      <c r="N5" s="686">
        <v>0.25207476925463429</v>
      </c>
      <c r="O5" s="618">
        <v>4530</v>
      </c>
      <c r="P5" s="618">
        <v>23564</v>
      </c>
      <c r="Q5" s="618">
        <v>356.24</v>
      </c>
    </row>
    <row r="6" spans="1:17" s="203" customFormat="1" ht="18" customHeight="1">
      <c r="A6" s="617" t="s">
        <v>132</v>
      </c>
      <c r="B6" s="703">
        <v>687.2</v>
      </c>
      <c r="C6" s="618">
        <v>131874</v>
      </c>
      <c r="D6" s="618">
        <v>28614</v>
      </c>
      <c r="E6" s="704">
        <v>21.697984439692437</v>
      </c>
      <c r="F6" s="705">
        <v>238041</v>
      </c>
      <c r="G6" s="618">
        <v>39202</v>
      </c>
      <c r="H6" s="704">
        <v>16.468591545153984</v>
      </c>
      <c r="I6" s="618">
        <v>28614</v>
      </c>
      <c r="J6" s="704">
        <v>100</v>
      </c>
      <c r="K6" s="618">
        <v>39202</v>
      </c>
      <c r="L6" s="636">
        <v>100</v>
      </c>
      <c r="M6" s="618">
        <v>58.5</v>
      </c>
      <c r="N6" s="686">
        <v>0.20444537638918009</v>
      </c>
      <c r="O6" s="618">
        <v>8179.0000000000009</v>
      </c>
      <c r="P6" s="618">
        <v>39269</v>
      </c>
      <c r="Q6" s="618">
        <v>358.38</v>
      </c>
    </row>
    <row r="7" spans="1:17" s="203" customFormat="1" ht="18" customHeight="1">
      <c r="A7" s="617" t="s">
        <v>235</v>
      </c>
      <c r="B7" s="703">
        <v>701.59999999999991</v>
      </c>
      <c r="C7" s="618">
        <v>158760</v>
      </c>
      <c r="D7" s="618">
        <v>38108.300000000003</v>
      </c>
      <c r="E7" s="704">
        <v>24.003716301335349</v>
      </c>
      <c r="F7" s="705">
        <v>235960</v>
      </c>
      <c r="G7" s="618">
        <v>53341.999999999993</v>
      </c>
      <c r="H7" s="704">
        <v>22.606373961688419</v>
      </c>
      <c r="I7" s="618">
        <v>38108.300000000003</v>
      </c>
      <c r="J7" s="704">
        <v>100</v>
      </c>
      <c r="K7" s="618">
        <v>53341.999999999993</v>
      </c>
      <c r="L7" s="636">
        <v>99.998125304637995</v>
      </c>
      <c r="M7" s="618">
        <v>55.5</v>
      </c>
      <c r="N7" s="686">
        <v>0.14563756452006518</v>
      </c>
      <c r="O7" s="618">
        <v>14702.000000000002</v>
      </c>
      <c r="P7" s="618">
        <v>53430.999999999993</v>
      </c>
      <c r="Q7" s="618">
        <v>360.44</v>
      </c>
    </row>
    <row r="8" spans="1:17" s="203" customFormat="1" ht="18" customHeight="1">
      <c r="A8" s="706" t="s">
        <v>236</v>
      </c>
      <c r="B8" s="707">
        <v>779.9</v>
      </c>
      <c r="C8" s="618">
        <v>180685</v>
      </c>
      <c r="D8" s="708">
        <v>41298.100000000006</v>
      </c>
      <c r="E8" s="709">
        <v>22.856407560118441</v>
      </c>
      <c r="F8" s="710">
        <v>258914</v>
      </c>
      <c r="G8" s="708">
        <v>50665</v>
      </c>
      <c r="H8" s="709">
        <v>19.568273635261129</v>
      </c>
      <c r="I8" s="708">
        <v>41298.100000000006</v>
      </c>
      <c r="J8" s="709">
        <v>100</v>
      </c>
      <c r="K8" s="708">
        <v>50665</v>
      </c>
      <c r="L8" s="711">
        <v>100</v>
      </c>
      <c r="M8" s="708">
        <v>84.3</v>
      </c>
      <c r="N8" s="712">
        <v>0.20412561352701453</v>
      </c>
      <c r="O8" s="708">
        <v>9399</v>
      </c>
      <c r="P8" s="708">
        <v>50730</v>
      </c>
      <c r="Q8" s="708">
        <v>362.89</v>
      </c>
    </row>
    <row r="9" spans="1:17" s="203" customFormat="1" ht="18" customHeight="1">
      <c r="A9" s="617" t="s">
        <v>1235</v>
      </c>
      <c r="B9" s="703">
        <v>870.19999999999993</v>
      </c>
      <c r="C9" s="618">
        <v>224720.5</v>
      </c>
      <c r="D9" s="618">
        <v>54511</v>
      </c>
      <c r="E9" s="704">
        <v>24.257243998656111</v>
      </c>
      <c r="F9" s="622">
        <v>281571</v>
      </c>
      <c r="G9" s="618">
        <v>70383</v>
      </c>
      <c r="H9" s="704">
        <v>24.99653728544488</v>
      </c>
      <c r="I9" s="618">
        <v>54511</v>
      </c>
      <c r="J9" s="704">
        <v>100</v>
      </c>
      <c r="K9" s="618">
        <v>70383</v>
      </c>
      <c r="L9" s="636">
        <v>100</v>
      </c>
      <c r="M9" s="618">
        <v>70.900000000000006</v>
      </c>
      <c r="N9" s="686">
        <v>0.13006549136871456</v>
      </c>
      <c r="O9" s="618">
        <v>21601</v>
      </c>
      <c r="P9" s="618">
        <v>70517</v>
      </c>
      <c r="Q9" s="618">
        <v>365.24</v>
      </c>
    </row>
    <row r="10" spans="1:17" s="203" customFormat="1" ht="15" customHeight="1">
      <c r="A10" s="617" t="s">
        <v>1253</v>
      </c>
      <c r="B10" s="703">
        <v>807.90000000000009</v>
      </c>
      <c r="C10" s="618">
        <v>261426.10809000002</v>
      </c>
      <c r="D10" s="618">
        <v>58358.550279999996</v>
      </c>
      <c r="E10" s="704">
        <v>22.323153072343164</v>
      </c>
      <c r="F10" s="622">
        <v>307031</v>
      </c>
      <c r="G10" s="618">
        <v>71458</v>
      </c>
      <c r="H10" s="704">
        <v>23.273871368037756</v>
      </c>
      <c r="I10" s="618">
        <v>58358.5</v>
      </c>
      <c r="J10" s="704">
        <v>99.99991384295916</v>
      </c>
      <c r="K10" s="618">
        <v>71458</v>
      </c>
      <c r="L10" s="636">
        <v>100</v>
      </c>
      <c r="M10" s="618">
        <v>47.800000000000004</v>
      </c>
      <c r="N10" s="686">
        <v>8.1907519898558045E-2</v>
      </c>
      <c r="O10" s="618">
        <v>24688</v>
      </c>
      <c r="P10" s="618">
        <v>71515</v>
      </c>
      <c r="Q10" s="618">
        <v>367.72</v>
      </c>
    </row>
    <row r="11" spans="1:17" s="203" customFormat="1" ht="13.5" customHeight="1">
      <c r="A11" s="617" t="s">
        <v>1306</v>
      </c>
      <c r="B11" s="703">
        <v>742</v>
      </c>
      <c r="C11" s="618">
        <v>177832.53343000001</v>
      </c>
      <c r="D11" s="618">
        <v>45998.729999999996</v>
      </c>
      <c r="E11" s="704">
        <v>25.866318784749481</v>
      </c>
      <c r="F11" s="622">
        <v>231700</v>
      </c>
      <c r="G11" s="618">
        <v>49416</v>
      </c>
      <c r="H11" s="704">
        <v>21.327578765645232</v>
      </c>
      <c r="I11" s="618">
        <v>45998.7</v>
      </c>
      <c r="J11" s="704">
        <v>99.99993478080809</v>
      </c>
      <c r="K11" s="618">
        <v>49416</v>
      </c>
      <c r="L11" s="636">
        <v>100</v>
      </c>
      <c r="M11" s="618">
        <v>59.2</v>
      </c>
      <c r="N11" s="686">
        <v>0.12869928932774188</v>
      </c>
      <c r="O11" s="618">
        <v>11488</v>
      </c>
      <c r="P11" s="618">
        <v>49490</v>
      </c>
      <c r="Q11" s="618">
        <v>370.47</v>
      </c>
    </row>
    <row r="12" spans="1:17" s="203" customFormat="1" ht="15" customHeight="1">
      <c r="A12" s="285"/>
      <c r="B12" s="287"/>
      <c r="C12" s="286"/>
      <c r="D12" s="286"/>
      <c r="E12" s="327"/>
      <c r="F12" s="288"/>
      <c r="G12" s="286"/>
      <c r="H12" s="327"/>
      <c r="I12" s="286"/>
      <c r="J12" s="327"/>
      <c r="K12" s="286"/>
      <c r="L12" s="303"/>
      <c r="M12" s="286"/>
      <c r="N12" s="328"/>
      <c r="O12" s="286"/>
      <c r="P12" s="286"/>
      <c r="Q12" s="286"/>
    </row>
    <row r="13" spans="1:17" s="203" customFormat="1">
      <c r="A13" s="1287" t="s">
        <v>1261</v>
      </c>
      <c r="B13" s="1287"/>
      <c r="C13" s="1287"/>
      <c r="D13" s="1287"/>
    </row>
    <row r="14" spans="1:17" s="203" customFormat="1">
      <c r="A14" s="1287" t="s">
        <v>314</v>
      </c>
      <c r="B14" s="1287"/>
      <c r="C14" s="1287"/>
      <c r="D14" s="1287"/>
    </row>
    <row r="15" spans="1:17" s="203" customFormat="1"/>
  </sheetData>
  <mergeCells count="3">
    <mergeCell ref="A1:I1"/>
    <mergeCell ref="A13:D13"/>
    <mergeCell ref="A14:D14"/>
  </mergeCells>
  <printOptions horizontalCentered="1"/>
  <pageMargins left="0.78431372549019618" right="0.78431372549019618" top="0.98039215686274517" bottom="0.98039215686274517" header="0.50980392156862753" footer="0.50980392156862753"/>
  <pageSetup paperSize="9" fitToWidth="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zoomScaleNormal="100" workbookViewId="0">
      <selection sqref="A1:I1"/>
    </sheetView>
  </sheetViews>
  <sheetFormatPr defaultColWidth="9.140625" defaultRowHeight="15"/>
  <cols>
    <col min="1" max="8" width="14.5703125" style="202" bestFit="1" customWidth="1"/>
    <col min="9" max="9" width="11.140625" style="202" bestFit="1" customWidth="1"/>
    <col min="10" max="10" width="18.42578125" style="202" bestFit="1" customWidth="1"/>
    <col min="11" max="17" width="14.5703125" style="202" bestFit="1" customWidth="1"/>
    <col min="18" max="18" width="4.5703125" style="202" bestFit="1" customWidth="1"/>
    <col min="19" max="16384" width="9.140625" style="202"/>
  </cols>
  <sheetData>
    <row r="1" spans="1:17" ht="18" customHeight="1">
      <c r="A1" s="1254" t="s">
        <v>563</v>
      </c>
      <c r="B1" s="1254"/>
      <c r="C1" s="1254"/>
      <c r="D1" s="1254"/>
      <c r="E1" s="1254"/>
      <c r="F1" s="1254"/>
      <c r="G1" s="1254"/>
      <c r="H1" s="1254"/>
      <c r="I1" s="1254"/>
    </row>
    <row r="2" spans="1:17" s="203" customFormat="1" ht="93" customHeight="1">
      <c r="A2" s="607" t="s">
        <v>547</v>
      </c>
      <c r="B2" s="607" t="s">
        <v>548</v>
      </c>
      <c r="C2" s="607" t="s">
        <v>549</v>
      </c>
      <c r="D2" s="607" t="s">
        <v>550</v>
      </c>
      <c r="E2" s="607" t="s">
        <v>551</v>
      </c>
      <c r="F2" s="607" t="s">
        <v>325</v>
      </c>
      <c r="G2" s="607" t="s">
        <v>564</v>
      </c>
      <c r="H2" s="607" t="s">
        <v>553</v>
      </c>
      <c r="I2" s="607" t="s">
        <v>554</v>
      </c>
      <c r="J2" s="607" t="s">
        <v>555</v>
      </c>
      <c r="K2" s="607" t="s">
        <v>556</v>
      </c>
      <c r="L2" s="607" t="s">
        <v>557</v>
      </c>
      <c r="M2" s="607" t="s">
        <v>558</v>
      </c>
      <c r="N2" s="607" t="s">
        <v>559</v>
      </c>
      <c r="O2" s="607" t="s">
        <v>560</v>
      </c>
      <c r="P2" s="607" t="s">
        <v>1245</v>
      </c>
      <c r="Q2" s="607" t="s">
        <v>562</v>
      </c>
    </row>
    <row r="3" spans="1:17" s="209" customFormat="1" ht="18" customHeight="1">
      <c r="A3" s="608" t="s">
        <v>76</v>
      </c>
      <c r="B3" s="698">
        <v>56484.197169999999</v>
      </c>
      <c r="C3" s="611">
        <v>8095413.7549999999</v>
      </c>
      <c r="D3" s="611">
        <v>1573802.487</v>
      </c>
      <c r="E3" s="699">
        <v>19.440667699999999</v>
      </c>
      <c r="F3" s="611">
        <v>14552993.51</v>
      </c>
      <c r="G3" s="611">
        <v>3517907.9870000002</v>
      </c>
      <c r="H3" s="700">
        <v>24.173088409999998</v>
      </c>
      <c r="I3" s="611">
        <v>1571775.87</v>
      </c>
      <c r="J3" s="699">
        <v>100</v>
      </c>
      <c r="K3" s="611">
        <v>3516186.17</v>
      </c>
      <c r="L3" s="633">
        <v>100</v>
      </c>
      <c r="M3" s="609">
        <v>2026.6168</v>
      </c>
      <c r="N3" s="701">
        <v>0.12893802700000001</v>
      </c>
      <c r="O3" s="609">
        <v>933889.77630000003</v>
      </c>
      <c r="P3" s="611">
        <v>3517907.9870000002</v>
      </c>
      <c r="Q3" s="702">
        <v>651.38</v>
      </c>
    </row>
    <row r="4" spans="1:17" s="209" customFormat="1" ht="18" customHeight="1">
      <c r="A4" s="613" t="s">
        <v>77</v>
      </c>
      <c r="B4" s="698">
        <v>31821.93894</v>
      </c>
      <c r="C4" s="611">
        <v>5328028.8339999998</v>
      </c>
      <c r="D4" s="611">
        <v>1200293.69</v>
      </c>
      <c r="E4" s="699">
        <v>22.527912799999999</v>
      </c>
      <c r="F4" s="611">
        <v>10523943.859999999</v>
      </c>
      <c r="G4" s="611">
        <v>2744835.7480000001</v>
      </c>
      <c r="H4" s="700">
        <v>26.081816719999999</v>
      </c>
      <c r="I4" s="611">
        <v>1198794.308</v>
      </c>
      <c r="J4" s="699">
        <v>100</v>
      </c>
      <c r="K4" s="611">
        <v>2742347.9849999999</v>
      </c>
      <c r="L4" s="633">
        <v>100</v>
      </c>
      <c r="M4" s="609">
        <v>1499.3833500000001</v>
      </c>
      <c r="N4" s="701">
        <v>0.12507428000000001</v>
      </c>
      <c r="O4" s="609">
        <v>630815.01</v>
      </c>
      <c r="P4" s="611">
        <v>2744835.7480000001</v>
      </c>
      <c r="Q4" s="702">
        <v>720.03</v>
      </c>
    </row>
    <row r="5" spans="1:17" s="203" customFormat="1" ht="18" customHeight="1">
      <c r="A5" s="617" t="s">
        <v>131</v>
      </c>
      <c r="B5" s="703">
        <v>2752.3190300000001</v>
      </c>
      <c r="C5" s="618">
        <v>398353.23670000001</v>
      </c>
      <c r="D5" s="618">
        <v>100338.182</v>
      </c>
      <c r="E5" s="704">
        <v>25.188243190000001</v>
      </c>
      <c r="F5" s="705">
        <v>934243.92969999998</v>
      </c>
      <c r="G5" s="618">
        <v>235870.73360000001</v>
      </c>
      <c r="H5" s="704">
        <v>25.24723213</v>
      </c>
      <c r="I5" s="618">
        <v>100142.1819</v>
      </c>
      <c r="J5" s="704">
        <v>100</v>
      </c>
      <c r="K5" s="618">
        <v>235496.72990000001</v>
      </c>
      <c r="L5" s="636">
        <v>100</v>
      </c>
      <c r="M5" s="618">
        <v>196.00014999999999</v>
      </c>
      <c r="N5" s="686">
        <v>0.19572186899999999</v>
      </c>
      <c r="O5" s="618">
        <v>45757.97</v>
      </c>
      <c r="P5" s="618">
        <v>235870.73360000001</v>
      </c>
      <c r="Q5" s="618">
        <v>668.12</v>
      </c>
    </row>
    <row r="6" spans="1:17" s="203" customFormat="1" ht="18" customHeight="1">
      <c r="A6" s="617" t="s">
        <v>132</v>
      </c>
      <c r="B6" s="703">
        <v>4091.85302</v>
      </c>
      <c r="C6" s="618">
        <v>607287.6324</v>
      </c>
      <c r="D6" s="618">
        <v>143454.4595</v>
      </c>
      <c r="E6" s="704">
        <v>23.622160539999999</v>
      </c>
      <c r="F6" s="705">
        <v>1341590.659</v>
      </c>
      <c r="G6" s="618">
        <v>334389.23149999999</v>
      </c>
      <c r="H6" s="704">
        <v>24.92483301</v>
      </c>
      <c r="I6" s="618">
        <v>143250.36660000001</v>
      </c>
      <c r="J6" s="704">
        <v>100</v>
      </c>
      <c r="K6" s="618">
        <v>334063.64079999999</v>
      </c>
      <c r="L6" s="636">
        <v>100</v>
      </c>
      <c r="M6" s="618">
        <v>204.09282999999999</v>
      </c>
      <c r="N6" s="686">
        <v>0.142472815</v>
      </c>
      <c r="O6" s="618">
        <v>68633.509999999995</v>
      </c>
      <c r="P6" s="618">
        <v>334389.23149999999</v>
      </c>
      <c r="Q6" s="618">
        <v>680.13</v>
      </c>
    </row>
    <row r="7" spans="1:17" s="203" customFormat="1" ht="18" customHeight="1">
      <c r="A7" s="617" t="s">
        <v>235</v>
      </c>
      <c r="B7" s="703">
        <v>4212.66651</v>
      </c>
      <c r="C7" s="618">
        <v>685707.55</v>
      </c>
      <c r="D7" s="618">
        <v>167492.5</v>
      </c>
      <c r="E7" s="704">
        <v>24.426229200000002</v>
      </c>
      <c r="F7" s="705">
        <v>1492489.8289999999</v>
      </c>
      <c r="G7" s="618">
        <v>421886.02720000001</v>
      </c>
      <c r="H7" s="704">
        <v>28.26726313</v>
      </c>
      <c r="I7" s="618">
        <v>167289.291</v>
      </c>
      <c r="J7" s="704">
        <v>100</v>
      </c>
      <c r="K7" s="618">
        <v>421498.57689999999</v>
      </c>
      <c r="L7" s="636">
        <v>100</v>
      </c>
      <c r="M7" s="618">
        <v>203.20792</v>
      </c>
      <c r="N7" s="686">
        <v>0.121470967</v>
      </c>
      <c r="O7" s="618">
        <v>109120.53</v>
      </c>
      <c r="P7" s="618">
        <v>421886.02720000001</v>
      </c>
      <c r="Q7" s="618">
        <v>687.38</v>
      </c>
    </row>
    <row r="8" spans="1:17" s="203" customFormat="1" ht="18" customHeight="1">
      <c r="A8" s="706" t="s">
        <v>236</v>
      </c>
      <c r="B8" s="707">
        <v>4703.9363999999996</v>
      </c>
      <c r="C8" s="618">
        <v>727047.98809999996</v>
      </c>
      <c r="D8" s="708">
        <v>174619.5405</v>
      </c>
      <c r="E8" s="709">
        <v>24.01760866</v>
      </c>
      <c r="F8" s="710">
        <v>1649007.648</v>
      </c>
      <c r="G8" s="708">
        <v>422069.00929999998</v>
      </c>
      <c r="H8" s="709">
        <v>25.59533364</v>
      </c>
      <c r="I8" s="708">
        <v>174388.15489999999</v>
      </c>
      <c r="J8" s="709">
        <v>100</v>
      </c>
      <c r="K8" s="708">
        <v>421648.55560000002</v>
      </c>
      <c r="L8" s="711">
        <v>100</v>
      </c>
      <c r="M8" s="708">
        <v>231.38571999999999</v>
      </c>
      <c r="N8" s="712">
        <v>0.13268431</v>
      </c>
      <c r="O8" s="708">
        <v>95491.62</v>
      </c>
      <c r="P8" s="708">
        <v>422069.00929999998</v>
      </c>
      <c r="Q8" s="708">
        <v>689.22</v>
      </c>
    </row>
    <row r="9" spans="1:17" s="203" customFormat="1" ht="15" customHeight="1">
      <c r="A9" s="617" t="s">
        <v>1235</v>
      </c>
      <c r="B9" s="703">
        <v>5506.7504499999995</v>
      </c>
      <c r="C9" s="618">
        <v>963913.15390000003</v>
      </c>
      <c r="D9" s="618">
        <v>211251.53320000001</v>
      </c>
      <c r="E9" s="704">
        <v>21.916033859999999</v>
      </c>
      <c r="F9" s="622">
        <v>1753080.68</v>
      </c>
      <c r="G9" s="618">
        <v>458802.46600000001</v>
      </c>
      <c r="H9" s="704">
        <v>26.171212270000002</v>
      </c>
      <c r="I9" s="618">
        <v>211081.77489999999</v>
      </c>
      <c r="J9" s="704">
        <v>100</v>
      </c>
      <c r="K9" s="618">
        <v>458508.35979999998</v>
      </c>
      <c r="L9" s="636">
        <v>100</v>
      </c>
      <c r="M9" s="618">
        <v>169.75837000000001</v>
      </c>
      <c r="N9" s="686">
        <v>8.0423035000000004E-2</v>
      </c>
      <c r="O9" s="618">
        <v>115475.17</v>
      </c>
      <c r="P9" s="618">
        <v>458802.46600000001</v>
      </c>
      <c r="Q9" s="618">
        <v>699.8</v>
      </c>
    </row>
    <row r="10" spans="1:17" s="203" customFormat="1" ht="13.5" customHeight="1">
      <c r="A10" s="617" t="s">
        <v>1253</v>
      </c>
      <c r="B10" s="703">
        <v>5266.1241</v>
      </c>
      <c r="C10" s="618">
        <v>1125527.5120000001</v>
      </c>
      <c r="D10" s="618">
        <v>230261.49290000001</v>
      </c>
      <c r="E10" s="704">
        <v>20.458095459999999</v>
      </c>
      <c r="F10" s="622">
        <v>1790045.723</v>
      </c>
      <c r="G10" s="618">
        <v>468711.3284</v>
      </c>
      <c r="H10" s="704">
        <v>26.184321570000002</v>
      </c>
      <c r="I10" s="618">
        <v>229940.5301</v>
      </c>
      <c r="J10" s="704">
        <v>100</v>
      </c>
      <c r="K10" s="618">
        <v>468365.88020000001</v>
      </c>
      <c r="L10" s="636">
        <v>100</v>
      </c>
      <c r="M10" s="618">
        <v>320.96413999999999</v>
      </c>
      <c r="N10" s="686">
        <v>0.139585718</v>
      </c>
      <c r="O10" s="618">
        <v>107622.88</v>
      </c>
      <c r="P10" s="618">
        <v>468711.3284</v>
      </c>
      <c r="Q10" s="618">
        <v>712.99</v>
      </c>
    </row>
    <row r="11" spans="1:17" s="203" customFormat="1" ht="13.5" customHeight="1">
      <c r="A11" s="617" t="s">
        <v>1306</v>
      </c>
      <c r="B11" s="703">
        <v>5288.2894299999998</v>
      </c>
      <c r="C11" s="618">
        <v>820191.75589999999</v>
      </c>
      <c r="D11" s="618">
        <v>172875.98300000001</v>
      </c>
      <c r="E11" s="704">
        <v>21.077508009999999</v>
      </c>
      <c r="F11" s="622">
        <v>1563485.388</v>
      </c>
      <c r="G11" s="618">
        <v>403106.9522</v>
      </c>
      <c r="H11" s="704">
        <v>25.7825852</v>
      </c>
      <c r="I11" s="618">
        <v>172702.00870000001</v>
      </c>
      <c r="J11" s="704">
        <v>100</v>
      </c>
      <c r="K11" s="618">
        <v>402766.24160000001</v>
      </c>
      <c r="L11" s="636">
        <v>100</v>
      </c>
      <c r="M11" s="618">
        <v>173.97422</v>
      </c>
      <c r="N11" s="686">
        <v>0.100736651</v>
      </c>
      <c r="O11" s="618">
        <v>88713.33</v>
      </c>
      <c r="P11" s="618">
        <v>403106.9522</v>
      </c>
      <c r="Q11" s="618">
        <v>720.03</v>
      </c>
    </row>
    <row r="12" spans="1:17" s="203" customFormat="1">
      <c r="A12" s="285"/>
      <c r="B12" s="287"/>
      <c r="C12" s="288"/>
      <c r="D12" s="288"/>
      <c r="E12" s="303"/>
      <c r="F12" s="288"/>
      <c r="G12" s="288"/>
      <c r="H12" s="303"/>
      <c r="I12" s="288"/>
      <c r="J12" s="304"/>
      <c r="K12" s="288"/>
      <c r="L12" s="303"/>
      <c r="M12" s="287"/>
      <c r="N12" s="327"/>
      <c r="O12" s="713"/>
      <c r="P12" s="288"/>
      <c r="Q12" s="286"/>
    </row>
    <row r="13" spans="1:17" s="203" customFormat="1">
      <c r="A13" s="1254" t="s">
        <v>565</v>
      </c>
      <c r="B13" s="1254"/>
      <c r="C13" s="1254"/>
      <c r="D13" s="1254"/>
      <c r="E13" s="1254"/>
      <c r="F13" s="1254"/>
      <c r="G13" s="1254"/>
    </row>
    <row r="14" spans="1:17" s="203" customFormat="1">
      <c r="A14" s="1254" t="s">
        <v>1261</v>
      </c>
      <c r="B14" s="1254"/>
      <c r="C14" s="1254"/>
      <c r="D14" s="1254"/>
      <c r="E14" s="1254"/>
      <c r="F14" s="1254"/>
      <c r="G14" s="1254"/>
    </row>
    <row r="15" spans="1:17" s="203" customFormat="1">
      <c r="A15" s="1254" t="s">
        <v>322</v>
      </c>
      <c r="B15" s="1254"/>
      <c r="C15" s="1254"/>
      <c r="D15" s="1254"/>
      <c r="E15" s="1254"/>
      <c r="F15" s="1254"/>
      <c r="G15" s="1254"/>
    </row>
  </sheetData>
  <mergeCells count="4">
    <mergeCell ref="A13:G13"/>
    <mergeCell ref="A1:I1"/>
    <mergeCell ref="A14:G14"/>
    <mergeCell ref="A15:G15"/>
  </mergeCells>
  <printOptions horizontalCentered="1"/>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workbookViewId="0"/>
  </sheetViews>
  <sheetFormatPr defaultColWidth="9.140625" defaultRowHeight="15"/>
  <cols>
    <col min="1" max="15" width="14.5703125" style="202" bestFit="1" customWidth="1"/>
    <col min="16" max="16" width="4.5703125" style="202" bestFit="1" customWidth="1"/>
    <col min="17" max="16384" width="9.140625" style="202"/>
  </cols>
  <sheetData>
    <row r="1" spans="1:15" ht="14.25" customHeight="1">
      <c r="A1" s="329" t="s">
        <v>566</v>
      </c>
      <c r="B1" s="329"/>
      <c r="C1" s="329"/>
    </row>
    <row r="2" spans="1:15" s="203" customFormat="1" ht="71.25" customHeight="1">
      <c r="A2" s="607" t="s">
        <v>567</v>
      </c>
      <c r="B2" s="607" t="s">
        <v>548</v>
      </c>
      <c r="C2" s="607" t="s">
        <v>301</v>
      </c>
      <c r="D2" s="607" t="s">
        <v>550</v>
      </c>
      <c r="E2" s="607" t="s">
        <v>551</v>
      </c>
      <c r="F2" s="607" t="s">
        <v>325</v>
      </c>
      <c r="G2" s="607" t="s">
        <v>568</v>
      </c>
      <c r="H2" s="607" t="s">
        <v>553</v>
      </c>
      <c r="I2" s="607" t="s">
        <v>554</v>
      </c>
      <c r="J2" s="607" t="s">
        <v>555</v>
      </c>
      <c r="K2" s="607" t="s">
        <v>556</v>
      </c>
      <c r="L2" s="607" t="s">
        <v>557</v>
      </c>
      <c r="M2" s="607" t="s">
        <v>560</v>
      </c>
      <c r="N2" s="607" t="s">
        <v>561</v>
      </c>
      <c r="O2" s="607" t="s">
        <v>569</v>
      </c>
    </row>
    <row r="3" spans="1:15" s="203" customFormat="1" ht="18" customHeight="1">
      <c r="A3" s="714" t="s">
        <v>76</v>
      </c>
      <c r="B3" s="715" t="s">
        <v>277</v>
      </c>
      <c r="C3" s="716" t="s">
        <v>277</v>
      </c>
      <c r="D3" s="716" t="s">
        <v>277</v>
      </c>
      <c r="E3" s="717" t="s">
        <v>277</v>
      </c>
      <c r="F3" s="716" t="s">
        <v>277</v>
      </c>
      <c r="G3" s="716" t="s">
        <v>277</v>
      </c>
      <c r="H3" s="717" t="s">
        <v>277</v>
      </c>
      <c r="I3" s="716" t="s">
        <v>277</v>
      </c>
      <c r="J3" s="717" t="s">
        <v>277</v>
      </c>
      <c r="K3" s="716" t="s">
        <v>277</v>
      </c>
      <c r="L3" s="715" t="s">
        <v>277</v>
      </c>
      <c r="M3" s="716" t="s">
        <v>277</v>
      </c>
      <c r="N3" s="716" t="s">
        <v>277</v>
      </c>
      <c r="O3" s="716" t="s">
        <v>277</v>
      </c>
    </row>
    <row r="4" spans="1:15" s="203" customFormat="1" ht="18" customHeight="1">
      <c r="A4" s="718" t="s">
        <v>77</v>
      </c>
      <c r="B4" s="715" t="s">
        <v>277</v>
      </c>
      <c r="C4" s="716" t="s">
        <v>277</v>
      </c>
      <c r="D4" s="716" t="s">
        <v>277</v>
      </c>
      <c r="E4" s="717" t="s">
        <v>277</v>
      </c>
      <c r="F4" s="716" t="s">
        <v>277</v>
      </c>
      <c r="G4" s="716" t="s">
        <v>277</v>
      </c>
      <c r="H4" s="717" t="s">
        <v>277</v>
      </c>
      <c r="I4" s="716" t="s">
        <v>277</v>
      </c>
      <c r="J4" s="717" t="s">
        <v>277</v>
      </c>
      <c r="K4" s="716" t="s">
        <v>277</v>
      </c>
      <c r="L4" s="715" t="s">
        <v>277</v>
      </c>
      <c r="M4" s="716" t="s">
        <v>277</v>
      </c>
      <c r="N4" s="716" t="s">
        <v>277</v>
      </c>
      <c r="O4" s="716" t="s">
        <v>277</v>
      </c>
    </row>
    <row r="5" spans="1:15" s="203" customFormat="1" ht="18" customHeight="1">
      <c r="A5" s="617" t="s">
        <v>131</v>
      </c>
      <c r="B5" s="719" t="s">
        <v>277</v>
      </c>
      <c r="C5" s="720" t="s">
        <v>277</v>
      </c>
      <c r="D5" s="720" t="s">
        <v>277</v>
      </c>
      <c r="E5" s="721" t="s">
        <v>277</v>
      </c>
      <c r="F5" s="720" t="s">
        <v>277</v>
      </c>
      <c r="G5" s="720" t="s">
        <v>277</v>
      </c>
      <c r="H5" s="721" t="s">
        <v>277</v>
      </c>
      <c r="I5" s="720" t="s">
        <v>277</v>
      </c>
      <c r="J5" s="721" t="s">
        <v>277</v>
      </c>
      <c r="K5" s="720" t="s">
        <v>277</v>
      </c>
      <c r="L5" s="719" t="s">
        <v>277</v>
      </c>
      <c r="M5" s="720" t="s">
        <v>277</v>
      </c>
      <c r="N5" s="720" t="s">
        <v>277</v>
      </c>
      <c r="O5" s="720" t="s">
        <v>277</v>
      </c>
    </row>
    <row r="6" spans="1:15" s="203" customFormat="1" ht="18" customHeight="1">
      <c r="A6" s="617" t="s">
        <v>132</v>
      </c>
      <c r="B6" s="719" t="s">
        <v>277</v>
      </c>
      <c r="C6" s="720" t="s">
        <v>277</v>
      </c>
      <c r="D6" s="720" t="s">
        <v>277</v>
      </c>
      <c r="E6" s="721" t="s">
        <v>277</v>
      </c>
      <c r="F6" s="720" t="s">
        <v>277</v>
      </c>
      <c r="G6" s="720" t="s">
        <v>277</v>
      </c>
      <c r="H6" s="721" t="s">
        <v>277</v>
      </c>
      <c r="I6" s="720" t="s">
        <v>277</v>
      </c>
      <c r="J6" s="721" t="s">
        <v>277</v>
      </c>
      <c r="K6" s="720" t="s">
        <v>277</v>
      </c>
      <c r="L6" s="719" t="s">
        <v>277</v>
      </c>
      <c r="M6" s="720" t="s">
        <v>277</v>
      </c>
      <c r="N6" s="720" t="s">
        <v>277</v>
      </c>
      <c r="O6" s="720" t="s">
        <v>277</v>
      </c>
    </row>
    <row r="7" spans="1:15" s="203" customFormat="1" ht="18" customHeight="1">
      <c r="A7" s="617" t="s">
        <v>235</v>
      </c>
      <c r="B7" s="719" t="s">
        <v>277</v>
      </c>
      <c r="C7" s="720" t="s">
        <v>277</v>
      </c>
      <c r="D7" s="720" t="s">
        <v>277</v>
      </c>
      <c r="E7" s="721" t="s">
        <v>277</v>
      </c>
      <c r="F7" s="720" t="s">
        <v>277</v>
      </c>
      <c r="G7" s="720" t="s">
        <v>277</v>
      </c>
      <c r="H7" s="721" t="s">
        <v>277</v>
      </c>
      <c r="I7" s="720" t="s">
        <v>277</v>
      </c>
      <c r="J7" s="721" t="s">
        <v>277</v>
      </c>
      <c r="K7" s="720" t="s">
        <v>277</v>
      </c>
      <c r="L7" s="719" t="s">
        <v>277</v>
      </c>
      <c r="M7" s="720" t="s">
        <v>277</v>
      </c>
      <c r="N7" s="720" t="s">
        <v>277</v>
      </c>
      <c r="O7" s="720" t="s">
        <v>277</v>
      </c>
    </row>
    <row r="8" spans="1:15" s="203" customFormat="1" ht="18" customHeight="1">
      <c r="A8" s="617" t="s">
        <v>236</v>
      </c>
      <c r="B8" s="719" t="s">
        <v>277</v>
      </c>
      <c r="C8" s="720" t="s">
        <v>277</v>
      </c>
      <c r="D8" s="720" t="s">
        <v>277</v>
      </c>
      <c r="E8" s="721" t="s">
        <v>277</v>
      </c>
      <c r="F8" s="720" t="s">
        <v>277</v>
      </c>
      <c r="G8" s="720" t="s">
        <v>277</v>
      </c>
      <c r="H8" s="721" t="s">
        <v>277</v>
      </c>
      <c r="I8" s="720" t="s">
        <v>277</v>
      </c>
      <c r="J8" s="721" t="s">
        <v>277</v>
      </c>
      <c r="K8" s="720" t="s">
        <v>277</v>
      </c>
      <c r="L8" s="719" t="s">
        <v>277</v>
      </c>
      <c r="M8" s="720" t="s">
        <v>277</v>
      </c>
      <c r="N8" s="720" t="s">
        <v>277</v>
      </c>
      <c r="O8" s="720" t="s">
        <v>277</v>
      </c>
    </row>
    <row r="9" spans="1:15" s="203" customFormat="1" ht="18" customHeight="1">
      <c r="A9" s="617" t="s">
        <v>1235</v>
      </c>
      <c r="B9" s="719" t="s">
        <v>277</v>
      </c>
      <c r="C9" s="720" t="s">
        <v>277</v>
      </c>
      <c r="D9" s="720" t="s">
        <v>277</v>
      </c>
      <c r="E9" s="721" t="s">
        <v>277</v>
      </c>
      <c r="F9" s="720" t="s">
        <v>277</v>
      </c>
      <c r="G9" s="720" t="s">
        <v>277</v>
      </c>
      <c r="H9" s="721" t="s">
        <v>277</v>
      </c>
      <c r="I9" s="720" t="s">
        <v>277</v>
      </c>
      <c r="J9" s="721" t="s">
        <v>277</v>
      </c>
      <c r="K9" s="720" t="s">
        <v>277</v>
      </c>
      <c r="L9" s="719" t="s">
        <v>277</v>
      </c>
      <c r="M9" s="720" t="s">
        <v>277</v>
      </c>
      <c r="N9" s="720" t="s">
        <v>277</v>
      </c>
      <c r="O9" s="720" t="s">
        <v>277</v>
      </c>
    </row>
    <row r="10" spans="1:15" s="203" customFormat="1" ht="17.25" customHeight="1">
      <c r="A10" s="617" t="s">
        <v>1253</v>
      </c>
      <c r="B10" s="719" t="s">
        <v>277</v>
      </c>
      <c r="C10" s="720" t="s">
        <v>277</v>
      </c>
      <c r="D10" s="720" t="s">
        <v>277</v>
      </c>
      <c r="E10" s="721" t="s">
        <v>277</v>
      </c>
      <c r="F10" s="720" t="s">
        <v>277</v>
      </c>
      <c r="G10" s="720" t="s">
        <v>277</v>
      </c>
      <c r="H10" s="721" t="s">
        <v>277</v>
      </c>
      <c r="I10" s="720" t="s">
        <v>277</v>
      </c>
      <c r="J10" s="721" t="s">
        <v>277</v>
      </c>
      <c r="K10" s="720" t="s">
        <v>277</v>
      </c>
      <c r="L10" s="719" t="s">
        <v>277</v>
      </c>
      <c r="M10" s="720" t="s">
        <v>277</v>
      </c>
      <c r="N10" s="720" t="s">
        <v>277</v>
      </c>
      <c r="O10" s="720" t="s">
        <v>277</v>
      </c>
    </row>
    <row r="11" spans="1:15" s="203" customFormat="1" ht="15" customHeight="1">
      <c r="A11" s="617" t="s">
        <v>1306</v>
      </c>
      <c r="B11" s="719" t="s">
        <v>277</v>
      </c>
      <c r="C11" s="720" t="s">
        <v>277</v>
      </c>
      <c r="D11" s="720" t="s">
        <v>277</v>
      </c>
      <c r="E11" s="721" t="s">
        <v>277</v>
      </c>
      <c r="F11" s="720" t="s">
        <v>277</v>
      </c>
      <c r="G11" s="720" t="s">
        <v>277</v>
      </c>
      <c r="H11" s="721" t="s">
        <v>277</v>
      </c>
      <c r="I11" s="720" t="s">
        <v>277</v>
      </c>
      <c r="J11" s="721" t="s">
        <v>277</v>
      </c>
      <c r="K11" s="720" t="s">
        <v>277</v>
      </c>
      <c r="L11" s="719" t="s">
        <v>277</v>
      </c>
      <c r="M11" s="720" t="s">
        <v>277</v>
      </c>
      <c r="N11" s="720" t="s">
        <v>277</v>
      </c>
      <c r="O11" s="720" t="s">
        <v>277</v>
      </c>
    </row>
    <row r="12" spans="1:15" s="203" customFormat="1" ht="15" customHeight="1">
      <c r="A12" s="285"/>
      <c r="B12" s="330"/>
      <c r="C12" s="331"/>
      <c r="D12" s="331"/>
      <c r="E12" s="332"/>
      <c r="F12" s="331"/>
      <c r="G12" s="331"/>
      <c r="H12" s="332"/>
      <c r="I12" s="331"/>
      <c r="J12" s="332"/>
      <c r="K12" s="331"/>
      <c r="L12" s="330"/>
      <c r="M12" s="331"/>
      <c r="N12" s="331"/>
      <c r="O12" s="331"/>
    </row>
    <row r="13" spans="1:15" s="203" customFormat="1" ht="15" customHeight="1">
      <c r="A13" s="1321" t="s">
        <v>1261</v>
      </c>
      <c r="B13" s="1321"/>
      <c r="C13" s="1321"/>
      <c r="D13" s="1321"/>
      <c r="E13" s="1321"/>
      <c r="F13" s="1321"/>
      <c r="G13" s="1321"/>
      <c r="H13" s="1321"/>
      <c r="I13" s="1321"/>
      <c r="J13" s="1321"/>
      <c r="K13" s="1321"/>
      <c r="L13" s="1321"/>
      <c r="M13" s="1321"/>
      <c r="N13" s="1321"/>
      <c r="O13" s="1321"/>
    </row>
    <row r="14" spans="1:15">
      <c r="A14" s="1321" t="s">
        <v>332</v>
      </c>
      <c r="B14" s="1321"/>
      <c r="C14" s="1321"/>
      <c r="D14" s="1321"/>
      <c r="E14" s="1321"/>
      <c r="F14" s="1321"/>
      <c r="G14" s="1321"/>
      <c r="H14" s="1321"/>
      <c r="I14" s="1321"/>
      <c r="J14" s="1321"/>
      <c r="K14" s="1321"/>
      <c r="L14" s="1321"/>
      <c r="M14" s="1321"/>
      <c r="N14" s="1321"/>
      <c r="O14" s="1321"/>
    </row>
  </sheetData>
  <mergeCells count="2">
    <mergeCell ref="A13:O13"/>
    <mergeCell ref="A14:O14"/>
  </mergeCells>
  <printOptions horizontalCentered="1"/>
  <pageMargins left="0.78431372549019618" right="0.78431372549019618" top="0.98039215686274517" bottom="0.98039215686274517" header="0.50980392156862753" footer="0.50980392156862753"/>
  <pageSetup paperSize="9" scale="3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zoomScaleNormal="100" workbookViewId="0">
      <selection sqref="A1:R1"/>
    </sheetView>
  </sheetViews>
  <sheetFormatPr defaultColWidth="9.140625" defaultRowHeight="15"/>
  <cols>
    <col min="1" max="1" width="14.7109375" style="202" bestFit="1" customWidth="1"/>
    <col min="2" max="2" width="9.85546875" style="202" bestFit="1" customWidth="1"/>
    <col min="3" max="3" width="10.85546875" style="202" bestFit="1" customWidth="1"/>
    <col min="4" max="4" width="10" style="202" bestFit="1" customWidth="1"/>
    <col min="5" max="5" width="10.85546875" style="202" bestFit="1" customWidth="1"/>
    <col min="6" max="6" width="10" style="202" bestFit="1" customWidth="1"/>
    <col min="7" max="7" width="15.85546875" style="202" customWidth="1"/>
    <col min="8" max="8" width="14.140625" style="202" customWidth="1"/>
    <col min="9" max="9" width="13.7109375" style="202" bestFit="1" customWidth="1"/>
    <col min="10" max="10" width="15.140625" style="202" customWidth="1"/>
    <col min="11" max="11" width="13.7109375" style="202" bestFit="1" customWidth="1"/>
    <col min="12" max="12" width="11.7109375" style="202" bestFit="1" customWidth="1"/>
    <col min="13" max="13" width="9.85546875" style="202" bestFit="1" customWidth="1"/>
    <col min="14" max="14" width="10.85546875" style="202" bestFit="1" customWidth="1"/>
    <col min="15" max="15" width="14.7109375" style="202" bestFit="1" customWidth="1"/>
    <col min="16" max="16" width="12.85546875" style="202" customWidth="1"/>
    <col min="17" max="17" width="14.140625" style="202" customWidth="1"/>
    <col min="18" max="19" width="14.5703125" style="202" customWidth="1"/>
    <col min="20" max="20" width="13.85546875" style="202" customWidth="1"/>
    <col min="21" max="21" width="13.5703125" style="202" customWidth="1"/>
    <col min="22" max="22" width="12" style="202" customWidth="1"/>
    <col min="23" max="23" width="10.5703125" style="202" customWidth="1"/>
    <col min="24" max="24" width="14" style="202" bestFit="1" customWidth="1"/>
    <col min="25" max="25" width="11.28515625" style="202" bestFit="1" customWidth="1"/>
    <col min="26" max="16384" width="9.140625" style="202"/>
  </cols>
  <sheetData>
    <row r="1" spans="1:24" ht="18" customHeight="1">
      <c r="A1" s="1254" t="s">
        <v>1246</v>
      </c>
      <c r="B1" s="1254"/>
      <c r="C1" s="1254"/>
      <c r="D1" s="1254"/>
      <c r="E1" s="1254"/>
      <c r="F1" s="1254"/>
      <c r="G1" s="1254"/>
      <c r="H1" s="1254"/>
      <c r="I1" s="1254"/>
      <c r="J1" s="1254"/>
      <c r="K1" s="1254"/>
      <c r="L1" s="1254"/>
      <c r="M1" s="1254"/>
      <c r="N1" s="1254"/>
      <c r="O1" s="1254"/>
      <c r="P1" s="1254"/>
      <c r="Q1" s="1254"/>
      <c r="R1" s="1254"/>
    </row>
    <row r="2" spans="1:24" s="333" customFormat="1" ht="18" customHeight="1">
      <c r="A2" s="1338" t="s">
        <v>570</v>
      </c>
      <c r="B2" s="1338" t="s">
        <v>299</v>
      </c>
      <c r="C2" s="1325" t="s">
        <v>571</v>
      </c>
      <c r="D2" s="1341"/>
      <c r="E2" s="1325" t="s">
        <v>572</v>
      </c>
      <c r="F2" s="1333"/>
      <c r="G2" s="1323" t="s">
        <v>573</v>
      </c>
      <c r="H2" s="1324"/>
      <c r="I2" s="1324"/>
      <c r="J2" s="1324"/>
      <c r="K2" s="1324"/>
      <c r="L2" s="1345"/>
      <c r="M2" s="1323" t="s">
        <v>574</v>
      </c>
      <c r="N2" s="1324"/>
      <c r="O2" s="1324"/>
      <c r="P2" s="1324"/>
      <c r="Q2" s="1324"/>
      <c r="R2" s="1345"/>
      <c r="S2" s="1323" t="s">
        <v>575</v>
      </c>
      <c r="T2" s="1324"/>
      <c r="U2" s="1324"/>
      <c r="V2" s="1325" t="s">
        <v>576</v>
      </c>
      <c r="W2" s="1326"/>
    </row>
    <row r="3" spans="1:24" s="333" customFormat="1" ht="18" customHeight="1">
      <c r="A3" s="1339"/>
      <c r="B3" s="1339"/>
      <c r="C3" s="1342"/>
      <c r="D3" s="1343"/>
      <c r="E3" s="1342"/>
      <c r="F3" s="1344"/>
      <c r="G3" s="1329" t="s">
        <v>577</v>
      </c>
      <c r="H3" s="1329"/>
      <c r="I3" s="1329"/>
      <c r="J3" s="1329" t="s">
        <v>578</v>
      </c>
      <c r="K3" s="1329"/>
      <c r="L3" s="1329"/>
      <c r="M3" s="1329" t="s">
        <v>577</v>
      </c>
      <c r="N3" s="1329"/>
      <c r="O3" s="1329"/>
      <c r="P3" s="1329" t="s">
        <v>578</v>
      </c>
      <c r="Q3" s="1329"/>
      <c r="R3" s="1329"/>
      <c r="S3" s="1330" t="s">
        <v>579</v>
      </c>
      <c r="T3" s="1325" t="s">
        <v>325</v>
      </c>
      <c r="U3" s="1333"/>
      <c r="V3" s="1327"/>
      <c r="W3" s="1328"/>
    </row>
    <row r="4" spans="1:24" s="209" customFormat="1" ht="25.5" customHeight="1">
      <c r="A4" s="1339"/>
      <c r="B4" s="1339"/>
      <c r="C4" s="1322" t="s">
        <v>580</v>
      </c>
      <c r="D4" s="1338" t="s">
        <v>325</v>
      </c>
      <c r="E4" s="1322" t="s">
        <v>581</v>
      </c>
      <c r="F4" s="1338" t="s">
        <v>325</v>
      </c>
      <c r="G4" s="1322" t="s">
        <v>582</v>
      </c>
      <c r="H4" s="1336" t="s">
        <v>325</v>
      </c>
      <c r="I4" s="1337"/>
      <c r="J4" s="1322" t="s">
        <v>582</v>
      </c>
      <c r="K4" s="1336" t="s">
        <v>325</v>
      </c>
      <c r="L4" s="1337"/>
      <c r="M4" s="1322" t="s">
        <v>582</v>
      </c>
      <c r="N4" s="1336" t="s">
        <v>325</v>
      </c>
      <c r="O4" s="1337"/>
      <c r="P4" s="1322" t="s">
        <v>579</v>
      </c>
      <c r="Q4" s="1336" t="s">
        <v>325</v>
      </c>
      <c r="R4" s="1337"/>
      <c r="S4" s="1331"/>
      <c r="T4" s="1334"/>
      <c r="U4" s="1335"/>
      <c r="V4" s="1322" t="s">
        <v>583</v>
      </c>
      <c r="W4" s="1322" t="s">
        <v>289</v>
      </c>
    </row>
    <row r="5" spans="1:24" s="209" customFormat="1" ht="13.5" customHeight="1">
      <c r="A5" s="1340"/>
      <c r="B5" s="1340"/>
      <c r="C5" s="1322"/>
      <c r="D5" s="1340"/>
      <c r="E5" s="1322"/>
      <c r="F5" s="1340"/>
      <c r="G5" s="1322"/>
      <c r="H5" s="925" t="s">
        <v>584</v>
      </c>
      <c r="I5" s="925" t="s">
        <v>585</v>
      </c>
      <c r="J5" s="1322"/>
      <c r="K5" s="925" t="s">
        <v>584</v>
      </c>
      <c r="L5" s="925" t="s">
        <v>585</v>
      </c>
      <c r="M5" s="1322"/>
      <c r="N5" s="925" t="s">
        <v>584</v>
      </c>
      <c r="O5" s="925" t="s">
        <v>585</v>
      </c>
      <c r="P5" s="1322"/>
      <c r="Q5" s="925" t="s">
        <v>584</v>
      </c>
      <c r="R5" s="925" t="s">
        <v>585</v>
      </c>
      <c r="S5" s="1332"/>
      <c r="T5" s="925" t="s">
        <v>1247</v>
      </c>
      <c r="U5" s="925" t="s">
        <v>585</v>
      </c>
      <c r="V5" s="1329"/>
      <c r="W5" s="1322"/>
    </row>
    <row r="6" spans="1:24" s="209" customFormat="1">
      <c r="A6" s="722">
        <v>1</v>
      </c>
      <c r="B6" s="723">
        <v>2</v>
      </c>
      <c r="C6" s="724">
        <v>3</v>
      </c>
      <c r="D6" s="723">
        <v>4</v>
      </c>
      <c r="E6" s="723">
        <v>6</v>
      </c>
      <c r="F6" s="723">
        <v>8</v>
      </c>
      <c r="G6" s="724">
        <v>9</v>
      </c>
      <c r="H6" s="723">
        <v>10</v>
      </c>
      <c r="I6" s="724">
        <v>11</v>
      </c>
      <c r="J6" s="723">
        <v>12</v>
      </c>
      <c r="K6" s="724">
        <v>13</v>
      </c>
      <c r="L6" s="723">
        <v>14</v>
      </c>
      <c r="M6" s="724">
        <v>15</v>
      </c>
      <c r="N6" s="723">
        <v>16</v>
      </c>
      <c r="O6" s="724">
        <v>17</v>
      </c>
      <c r="P6" s="723">
        <v>18</v>
      </c>
      <c r="Q6" s="724">
        <v>19</v>
      </c>
      <c r="R6" s="723">
        <v>20</v>
      </c>
      <c r="S6" s="724">
        <v>21</v>
      </c>
      <c r="T6" s="723">
        <v>22</v>
      </c>
      <c r="U6" s="723">
        <v>24</v>
      </c>
      <c r="V6" s="724">
        <v>25</v>
      </c>
      <c r="W6" s="724">
        <v>26</v>
      </c>
    </row>
    <row r="7" spans="1:24" s="209" customFormat="1" ht="15" customHeight="1">
      <c r="A7" s="725" t="s">
        <v>76</v>
      </c>
      <c r="B7" s="726">
        <v>249</v>
      </c>
      <c r="C7" s="727">
        <v>651</v>
      </c>
      <c r="D7" s="727">
        <v>58.702923250000005</v>
      </c>
      <c r="E7" s="609">
        <v>0</v>
      </c>
      <c r="F7" s="609">
        <v>0</v>
      </c>
      <c r="G7" s="728">
        <v>250324175</v>
      </c>
      <c r="H7" s="728">
        <v>597.45505075000005</v>
      </c>
      <c r="I7" s="728">
        <v>23977300.661550745</v>
      </c>
      <c r="J7" s="728">
        <v>122260276</v>
      </c>
      <c r="K7" s="728">
        <v>282.50272100000001</v>
      </c>
      <c r="L7" s="728">
        <v>10337953.674220998</v>
      </c>
      <c r="M7" s="729">
        <v>0</v>
      </c>
      <c r="N7" s="729">
        <v>0</v>
      </c>
      <c r="O7" s="729">
        <v>0</v>
      </c>
      <c r="P7" s="729">
        <v>1</v>
      </c>
      <c r="Q7" s="729">
        <v>3.5E-4</v>
      </c>
      <c r="R7" s="730">
        <v>4.9349999999999998E-2</v>
      </c>
      <c r="S7" s="728">
        <v>372585103</v>
      </c>
      <c r="T7" s="731">
        <f>Q7+N7+K7+H7</f>
        <v>879.95812175000015</v>
      </c>
      <c r="U7" s="732">
        <f>R7+O7+L7+I7+F7+D7</f>
        <v>34315313.088045001</v>
      </c>
      <c r="V7" s="728">
        <v>15158</v>
      </c>
      <c r="W7" s="728">
        <v>1840.6592558499999</v>
      </c>
      <c r="X7" s="334"/>
    </row>
    <row r="8" spans="1:24" s="209" customFormat="1" ht="15" customHeight="1">
      <c r="A8" s="725" t="s">
        <v>586</v>
      </c>
      <c r="B8" s="733">
        <f>SUM(B9:B15)</f>
        <v>128</v>
      </c>
      <c r="C8" s="733">
        <f t="shared" ref="C8:U8" si="0">SUM(C9:C15)</f>
        <v>85478</v>
      </c>
      <c r="D8" s="733">
        <f t="shared" si="0"/>
        <v>5581.0246700000007</v>
      </c>
      <c r="E8" s="733">
        <f t="shared" si="0"/>
        <v>0</v>
      </c>
      <c r="F8" s="733">
        <f t="shared" si="0"/>
        <v>0</v>
      </c>
      <c r="G8" s="733">
        <f t="shared" si="0"/>
        <v>1190445371</v>
      </c>
      <c r="H8" s="733">
        <f t="shared" si="0"/>
        <v>46291.4648906</v>
      </c>
      <c r="I8" s="733">
        <f t="shared" si="0"/>
        <v>78515939.116090596</v>
      </c>
      <c r="J8" s="733">
        <f t="shared" si="0"/>
        <v>1137747309</v>
      </c>
      <c r="K8" s="733">
        <f t="shared" si="0"/>
        <v>40764.611901274999</v>
      </c>
      <c r="L8" s="733">
        <f t="shared" si="0"/>
        <v>74482096.44150126</v>
      </c>
      <c r="M8" s="733">
        <f t="shared" si="0"/>
        <v>0</v>
      </c>
      <c r="N8" s="733">
        <f t="shared" si="0"/>
        <v>0</v>
      </c>
      <c r="O8" s="733">
        <f t="shared" si="0"/>
        <v>0</v>
      </c>
      <c r="P8" s="733">
        <f t="shared" si="0"/>
        <v>0</v>
      </c>
      <c r="Q8" s="733">
        <f t="shared" si="0"/>
        <v>0</v>
      </c>
      <c r="R8" s="733">
        <f t="shared" si="0"/>
        <v>0</v>
      </c>
      <c r="S8" s="733">
        <f t="shared" si="0"/>
        <v>2328278158</v>
      </c>
      <c r="T8" s="733">
        <f t="shared" si="0"/>
        <v>92637.101461875005</v>
      </c>
      <c r="U8" s="733">
        <f t="shared" si="0"/>
        <v>153003616.5822618</v>
      </c>
      <c r="V8" s="727">
        <v>128182</v>
      </c>
      <c r="W8" s="727">
        <v>8197.0468488600018</v>
      </c>
    </row>
    <row r="9" spans="1:24" s="203" customFormat="1" ht="15" customHeight="1">
      <c r="A9" s="734">
        <v>45020</v>
      </c>
      <c r="B9" s="812">
        <v>5</v>
      </c>
      <c r="C9" s="735">
        <v>4</v>
      </c>
      <c r="D9" s="735">
        <v>0.37564999999999998</v>
      </c>
      <c r="E9" s="605">
        <v>0</v>
      </c>
      <c r="F9" s="605">
        <v>0</v>
      </c>
      <c r="G9" s="735">
        <v>8</v>
      </c>
      <c r="H9" s="735">
        <v>4.3750000000000004E-3</v>
      </c>
      <c r="I9" s="735">
        <v>0.74937500000000001</v>
      </c>
      <c r="J9" s="729">
        <v>0</v>
      </c>
      <c r="K9" s="729">
        <v>0</v>
      </c>
      <c r="L9" s="729">
        <v>0</v>
      </c>
      <c r="M9" s="729">
        <v>0</v>
      </c>
      <c r="N9" s="729">
        <v>0</v>
      </c>
      <c r="O9" s="729">
        <v>0</v>
      </c>
      <c r="P9" s="729">
        <v>0</v>
      </c>
      <c r="Q9" s="729">
        <v>0</v>
      </c>
      <c r="R9" s="730">
        <v>0</v>
      </c>
      <c r="S9" s="735">
        <v>12</v>
      </c>
      <c r="T9" s="736">
        <v>0.380025</v>
      </c>
      <c r="U9" s="735">
        <v>1.1250249999999999</v>
      </c>
      <c r="V9" s="729">
        <v>0</v>
      </c>
      <c r="W9" s="729">
        <v>0</v>
      </c>
    </row>
    <row r="10" spans="1:24" s="203" customFormat="1" ht="15" customHeight="1">
      <c r="A10" s="734">
        <v>45050</v>
      </c>
      <c r="B10" s="812">
        <v>19</v>
      </c>
      <c r="C10" s="735">
        <v>4125</v>
      </c>
      <c r="D10" s="735">
        <v>258.22933174999997</v>
      </c>
      <c r="E10" s="605">
        <v>0</v>
      </c>
      <c r="F10" s="605">
        <v>0</v>
      </c>
      <c r="G10" s="735">
        <v>240516</v>
      </c>
      <c r="H10" s="735">
        <v>22.856285100000001</v>
      </c>
      <c r="I10" s="735">
        <v>15033.2670351</v>
      </c>
      <c r="J10" s="735">
        <v>111042</v>
      </c>
      <c r="K10" s="735">
        <v>5.2585880249999999</v>
      </c>
      <c r="L10" s="735">
        <v>6898.8190380249998</v>
      </c>
      <c r="M10" s="729">
        <v>0</v>
      </c>
      <c r="N10" s="729">
        <v>0</v>
      </c>
      <c r="O10" s="729">
        <v>0</v>
      </c>
      <c r="P10" s="729">
        <v>0</v>
      </c>
      <c r="Q10" s="729">
        <v>0</v>
      </c>
      <c r="R10" s="730">
        <v>0</v>
      </c>
      <c r="S10" s="735">
        <v>355683</v>
      </c>
      <c r="T10" s="736">
        <v>286.344204875</v>
      </c>
      <c r="U10" s="735">
        <v>22190.315404875</v>
      </c>
      <c r="V10" s="735">
        <v>2384</v>
      </c>
      <c r="W10" s="735">
        <v>149.29142016000014</v>
      </c>
    </row>
    <row r="11" spans="1:24" s="203" customFormat="1" ht="15" customHeight="1">
      <c r="A11" s="734">
        <v>45081</v>
      </c>
      <c r="B11" s="812">
        <v>21</v>
      </c>
      <c r="C11" s="735">
        <v>12197</v>
      </c>
      <c r="D11" s="735">
        <v>770.8637086</v>
      </c>
      <c r="E11" s="605">
        <v>0</v>
      </c>
      <c r="F11" s="605">
        <v>0</v>
      </c>
      <c r="G11" s="735">
        <v>17050864</v>
      </c>
      <c r="H11" s="735">
        <v>865.79411615000004</v>
      </c>
      <c r="I11" s="735">
        <v>1088483.6542161501</v>
      </c>
      <c r="J11" s="735">
        <v>15872214</v>
      </c>
      <c r="K11" s="735">
        <v>697.40434740000001</v>
      </c>
      <c r="L11" s="735">
        <v>1006993.8518974</v>
      </c>
      <c r="M11" s="729">
        <v>0</v>
      </c>
      <c r="N11" s="729">
        <v>0</v>
      </c>
      <c r="O11" s="729">
        <v>0</v>
      </c>
      <c r="P11" s="729">
        <v>0</v>
      </c>
      <c r="Q11" s="729">
        <v>0</v>
      </c>
      <c r="R11" s="730">
        <v>0</v>
      </c>
      <c r="S11" s="735">
        <v>32935275</v>
      </c>
      <c r="T11" s="736">
        <v>2334.0621721500002</v>
      </c>
      <c r="U11" s="735">
        <v>2096248.3698221501</v>
      </c>
      <c r="V11" s="735">
        <v>501972</v>
      </c>
      <c r="W11" s="735">
        <v>32487.45661506911</v>
      </c>
    </row>
    <row r="12" spans="1:24" s="203" customFormat="1" ht="15" customHeight="1">
      <c r="A12" s="737">
        <v>45111</v>
      </c>
      <c r="B12" s="813">
        <v>21</v>
      </c>
      <c r="C12" s="738">
        <v>15512</v>
      </c>
      <c r="D12" s="738">
        <v>1029.4874264749999</v>
      </c>
      <c r="E12" s="739">
        <v>0</v>
      </c>
      <c r="F12" s="739">
        <v>0</v>
      </c>
      <c r="G12" s="738">
        <v>72310427</v>
      </c>
      <c r="H12" s="738">
        <v>3164.2145798500001</v>
      </c>
      <c r="I12" s="738">
        <v>4804591.1232298501</v>
      </c>
      <c r="J12" s="738">
        <v>65885003</v>
      </c>
      <c r="K12" s="738">
        <v>3172.40168825</v>
      </c>
      <c r="L12" s="738">
        <v>4345504.1590382503</v>
      </c>
      <c r="M12" s="740">
        <v>0</v>
      </c>
      <c r="N12" s="740">
        <v>0</v>
      </c>
      <c r="O12" s="740">
        <v>0</v>
      </c>
      <c r="P12" s="740">
        <v>0</v>
      </c>
      <c r="Q12" s="740">
        <v>0</v>
      </c>
      <c r="R12" s="741">
        <v>0</v>
      </c>
      <c r="S12" s="738">
        <v>138210942</v>
      </c>
      <c r="T12" s="742">
        <v>7366.1036945750002</v>
      </c>
      <c r="U12" s="738">
        <v>9151124.7696945742</v>
      </c>
      <c r="V12" s="738">
        <v>14482</v>
      </c>
      <c r="W12" s="738">
        <v>963.45371694002301</v>
      </c>
    </row>
    <row r="13" spans="1:24" s="203" customFormat="1" ht="15" customHeight="1">
      <c r="A13" s="734">
        <v>45139</v>
      </c>
      <c r="B13" s="812">
        <v>22</v>
      </c>
      <c r="C13" s="735">
        <v>17848</v>
      </c>
      <c r="D13" s="735">
        <v>1166.6175724</v>
      </c>
      <c r="E13" s="618">
        <v>0</v>
      </c>
      <c r="F13" s="618">
        <v>0</v>
      </c>
      <c r="G13" s="735">
        <v>175596801</v>
      </c>
      <c r="H13" s="735">
        <v>6644.2128338250004</v>
      </c>
      <c r="I13" s="735">
        <v>11493437.782083824</v>
      </c>
      <c r="J13" s="735">
        <v>180493596</v>
      </c>
      <c r="K13" s="735">
        <v>6914.8892674500003</v>
      </c>
      <c r="L13" s="735">
        <v>11729760.02506745</v>
      </c>
      <c r="M13" s="729">
        <v>0</v>
      </c>
      <c r="N13" s="729">
        <v>0</v>
      </c>
      <c r="O13" s="729">
        <v>0</v>
      </c>
      <c r="P13" s="729">
        <v>0</v>
      </c>
      <c r="Q13" s="740">
        <v>0</v>
      </c>
      <c r="R13" s="730">
        <v>0</v>
      </c>
      <c r="S13" s="735">
        <v>356108245</v>
      </c>
      <c r="T13" s="736">
        <v>14725.719673674999</v>
      </c>
      <c r="U13" s="735">
        <v>23224364.424723674</v>
      </c>
      <c r="V13" s="735">
        <v>253184</v>
      </c>
      <c r="W13" s="735">
        <v>16414.275709439957</v>
      </c>
    </row>
    <row r="14" spans="1:24" s="203" customFormat="1" ht="15" customHeight="1">
      <c r="A14" s="734">
        <v>45170</v>
      </c>
      <c r="B14" s="812">
        <v>20</v>
      </c>
      <c r="C14" s="735">
        <v>18396</v>
      </c>
      <c r="D14" s="735">
        <v>1218.9484127000001</v>
      </c>
      <c r="E14" s="618">
        <v>0</v>
      </c>
      <c r="F14" s="618">
        <v>0</v>
      </c>
      <c r="G14" s="735">
        <v>407979406</v>
      </c>
      <c r="H14" s="735">
        <v>15598.725790774999</v>
      </c>
      <c r="I14" s="735">
        <v>27179433.226540815</v>
      </c>
      <c r="J14" s="735">
        <v>388188866</v>
      </c>
      <c r="K14" s="735">
        <v>12916.220441874997</v>
      </c>
      <c r="L14" s="735">
        <v>25669330.053241905</v>
      </c>
      <c r="M14" s="729">
        <v>0</v>
      </c>
      <c r="N14" s="729">
        <v>0</v>
      </c>
      <c r="O14" s="729">
        <v>0</v>
      </c>
      <c r="P14" s="729">
        <v>0</v>
      </c>
      <c r="Q14" s="729">
        <v>0</v>
      </c>
      <c r="R14" s="730">
        <v>0</v>
      </c>
      <c r="S14" s="735">
        <v>796186668</v>
      </c>
      <c r="T14" s="736">
        <v>29733.894645350007</v>
      </c>
      <c r="U14" s="735">
        <v>52849982.228195362</v>
      </c>
      <c r="V14" s="735">
        <v>3016327</v>
      </c>
      <c r="W14" s="735">
        <v>198560.01045006557</v>
      </c>
    </row>
    <row r="15" spans="1:24">
      <c r="A15" s="734">
        <v>45200</v>
      </c>
      <c r="B15" s="812">
        <v>20</v>
      </c>
      <c r="C15" s="735">
        <v>17396</v>
      </c>
      <c r="D15" s="735">
        <v>1136.502568075</v>
      </c>
      <c r="E15" s="618">
        <v>0</v>
      </c>
      <c r="F15" s="618">
        <v>0</v>
      </c>
      <c r="G15" s="735">
        <v>517267349</v>
      </c>
      <c r="H15" s="735">
        <v>19995.656909900001</v>
      </c>
      <c r="I15" s="735">
        <v>33934959.313609853</v>
      </c>
      <c r="J15" s="735">
        <v>487196588</v>
      </c>
      <c r="K15" s="735">
        <v>17058.437568275</v>
      </c>
      <c r="L15" s="735">
        <v>31723609.533218231</v>
      </c>
      <c r="M15" s="729">
        <v>0</v>
      </c>
      <c r="N15" s="729">
        <v>0</v>
      </c>
      <c r="O15" s="729">
        <v>0</v>
      </c>
      <c r="P15" s="729">
        <v>0</v>
      </c>
      <c r="Q15" s="729">
        <v>0</v>
      </c>
      <c r="R15" s="729">
        <v>0</v>
      </c>
      <c r="S15" s="735">
        <v>1004481333</v>
      </c>
      <c r="T15" s="736">
        <v>38190.597046249997</v>
      </c>
      <c r="U15" s="735">
        <v>65659705.349396177</v>
      </c>
      <c r="V15" s="735">
        <v>128182</v>
      </c>
      <c r="W15" s="735">
        <v>8197.0468488600018</v>
      </c>
    </row>
    <row r="16" spans="1:24">
      <c r="A16" s="911"/>
      <c r="B16" s="911"/>
      <c r="C16" s="911"/>
      <c r="D16" s="911"/>
      <c r="E16" s="911"/>
      <c r="F16" s="911"/>
      <c r="G16" s="911"/>
      <c r="H16" s="911"/>
      <c r="I16" s="911"/>
      <c r="J16" s="911"/>
      <c r="K16" s="911"/>
      <c r="L16" s="911"/>
      <c r="M16" s="911"/>
      <c r="N16" s="911"/>
      <c r="O16" s="911"/>
      <c r="P16" s="911"/>
      <c r="Q16" s="911"/>
      <c r="R16" s="911"/>
    </row>
    <row r="17" spans="1:23">
      <c r="A17" s="1254" t="s">
        <v>587</v>
      </c>
      <c r="B17" s="1254"/>
      <c r="C17" s="1254"/>
      <c r="D17" s="1254"/>
      <c r="E17" s="1254"/>
      <c r="F17" s="1254"/>
      <c r="G17" s="1254"/>
      <c r="H17" s="1254"/>
      <c r="I17" s="1254"/>
      <c r="J17" s="1254"/>
      <c r="K17" s="203"/>
      <c r="L17" s="203"/>
      <c r="M17" s="203"/>
      <c r="N17" s="203"/>
      <c r="O17" s="203"/>
      <c r="P17" s="203"/>
      <c r="Q17" s="203"/>
      <c r="R17" s="203"/>
      <c r="S17" s="203"/>
      <c r="T17" s="743"/>
      <c r="U17" s="743"/>
      <c r="V17" s="203"/>
      <c r="W17" s="203"/>
    </row>
    <row r="18" spans="1:23">
      <c r="A18" s="911" t="s">
        <v>588</v>
      </c>
      <c r="B18" s="911"/>
      <c r="C18" s="911"/>
      <c r="D18" s="911"/>
      <c r="E18" s="911"/>
      <c r="F18" s="911"/>
      <c r="G18" s="911"/>
      <c r="H18" s="911"/>
      <c r="I18" s="911"/>
      <c r="J18" s="911"/>
      <c r="K18" s="203"/>
      <c r="L18" s="203"/>
      <c r="M18" s="203"/>
      <c r="N18" s="203"/>
      <c r="O18" s="203"/>
      <c r="P18" s="203"/>
      <c r="Q18" s="203"/>
      <c r="R18" s="203"/>
      <c r="S18" s="203"/>
      <c r="T18" s="743"/>
      <c r="U18" s="941"/>
      <c r="V18" s="203"/>
      <c r="W18" s="203"/>
    </row>
    <row r="19" spans="1:23">
      <c r="A19" s="911" t="s">
        <v>1258</v>
      </c>
      <c r="B19" s="911"/>
      <c r="C19" s="911"/>
      <c r="D19" s="911"/>
      <c r="E19" s="911"/>
      <c r="F19" s="911"/>
      <c r="G19" s="911"/>
      <c r="H19" s="911"/>
      <c r="I19" s="911"/>
      <c r="J19" s="911"/>
      <c r="K19" s="203"/>
      <c r="L19" s="203"/>
      <c r="M19" s="203"/>
      <c r="N19" s="203"/>
      <c r="O19" s="203"/>
      <c r="P19" s="203"/>
      <c r="Q19" s="203"/>
      <c r="R19" s="203"/>
      <c r="S19" s="203"/>
      <c r="T19" s="743"/>
      <c r="U19" s="743"/>
      <c r="V19" s="203"/>
      <c r="W19" s="203"/>
    </row>
    <row r="20" spans="1:23">
      <c r="A20" s="1254" t="s">
        <v>1261</v>
      </c>
      <c r="B20" s="1254"/>
      <c r="C20" s="1254"/>
      <c r="D20" s="1254"/>
      <c r="E20" s="1254"/>
      <c r="F20" s="1254"/>
      <c r="G20" s="1254"/>
      <c r="H20" s="1254"/>
      <c r="I20" s="1254"/>
      <c r="J20" s="1254"/>
      <c r="K20" s="203"/>
      <c r="L20" s="203"/>
      <c r="M20" s="203"/>
      <c r="N20" s="203"/>
      <c r="O20" s="203"/>
      <c r="P20" s="203"/>
      <c r="Q20" s="203"/>
      <c r="R20" s="203"/>
      <c r="S20" s="203"/>
      <c r="T20" s="743"/>
      <c r="U20" s="743"/>
      <c r="V20" s="203"/>
      <c r="W20" s="203"/>
    </row>
    <row r="21" spans="1:23">
      <c r="A21" s="1254" t="s">
        <v>364</v>
      </c>
      <c r="B21" s="1254"/>
      <c r="C21" s="1254"/>
      <c r="D21" s="1254"/>
      <c r="E21" s="1254"/>
      <c r="F21" s="1254"/>
      <c r="G21" s="1254"/>
      <c r="H21" s="1254"/>
      <c r="I21" s="1254"/>
      <c r="J21" s="1254"/>
      <c r="K21" s="203"/>
      <c r="L21" s="203"/>
      <c r="M21" s="203"/>
      <c r="N21" s="203"/>
      <c r="O21" s="203"/>
      <c r="P21" s="203"/>
      <c r="Q21" s="203"/>
      <c r="R21" s="203"/>
      <c r="S21" s="203"/>
      <c r="T21" s="743"/>
      <c r="U21" s="743"/>
      <c r="V21" s="203"/>
      <c r="W21" s="203"/>
    </row>
  </sheetData>
  <mergeCells count="32">
    <mergeCell ref="A17:J17"/>
    <mergeCell ref="A21:J21"/>
    <mergeCell ref="M4:M5"/>
    <mergeCell ref="G4:G5"/>
    <mergeCell ref="A1:R1"/>
    <mergeCell ref="A2:A5"/>
    <mergeCell ref="B2:B5"/>
    <mergeCell ref="C2:D3"/>
    <mergeCell ref="E2:F3"/>
    <mergeCell ref="G2:L2"/>
    <mergeCell ref="M2:R2"/>
    <mergeCell ref="C4:C5"/>
    <mergeCell ref="D4:D5"/>
    <mergeCell ref="E4:E5"/>
    <mergeCell ref="F4:F5"/>
    <mergeCell ref="H4:I4"/>
    <mergeCell ref="J4:J5"/>
    <mergeCell ref="A20:J20"/>
    <mergeCell ref="S2:U2"/>
    <mergeCell ref="V2:W3"/>
    <mergeCell ref="G3:I3"/>
    <mergeCell ref="J3:L3"/>
    <mergeCell ref="M3:O3"/>
    <mergeCell ref="P3:R3"/>
    <mergeCell ref="S3:S5"/>
    <mergeCell ref="T3:U4"/>
    <mergeCell ref="N4:O4"/>
    <mergeCell ref="P4:P5"/>
    <mergeCell ref="Q4:R4"/>
    <mergeCell ref="V4:V5"/>
    <mergeCell ref="W4:W5"/>
    <mergeCell ref="K4:L4"/>
  </mergeCells>
  <printOptions horizontalCentered="1"/>
  <pageMargins left="0.78431372549019618" right="0.78431372549019618" top="0.98039215686274517" bottom="0.98039215686274517" header="0.50980392156862753" footer="0.50980392156862753"/>
  <pageSetup paperSize="9" scale="42"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zoomScaleNormal="100" workbookViewId="0">
      <selection sqref="A1:N1"/>
    </sheetView>
  </sheetViews>
  <sheetFormatPr defaultColWidth="9.140625" defaultRowHeight="15"/>
  <cols>
    <col min="1" max="1" width="12.28515625" style="202" bestFit="1" customWidth="1"/>
    <col min="2" max="2" width="9.28515625" style="202" bestFit="1" customWidth="1"/>
    <col min="3" max="6" width="13.7109375" style="202" bestFit="1" customWidth="1"/>
    <col min="7" max="7" width="14.42578125" style="202" bestFit="1" customWidth="1"/>
    <col min="8" max="8" width="13.7109375" style="202" bestFit="1" customWidth="1"/>
    <col min="9" max="9" width="14.28515625" style="202" bestFit="1" customWidth="1"/>
    <col min="10" max="14" width="13.7109375" style="202" bestFit="1" customWidth="1"/>
    <col min="15" max="15" width="15.5703125" style="202" customWidth="1"/>
    <col min="16" max="18" width="13.7109375" style="202" bestFit="1" customWidth="1"/>
    <col min="19" max="19" width="14.5703125" style="202" customWidth="1"/>
    <col min="20" max="20" width="11" style="202" customWidth="1"/>
    <col min="21" max="21" width="14.140625" style="202" customWidth="1"/>
    <col min="22" max="22" width="10.85546875" style="202" customWidth="1"/>
    <col min="23" max="23" width="10.42578125" style="202" customWidth="1"/>
    <col min="24" max="16384" width="9.140625" style="202"/>
  </cols>
  <sheetData>
    <row r="1" spans="1:23" ht="18" customHeight="1">
      <c r="A1" s="1260" t="s">
        <v>1248</v>
      </c>
      <c r="B1" s="1260"/>
      <c r="C1" s="1260"/>
      <c r="D1" s="1260"/>
      <c r="E1" s="1260"/>
      <c r="F1" s="1260"/>
      <c r="G1" s="1260"/>
      <c r="H1" s="1260"/>
      <c r="I1" s="1260"/>
      <c r="J1" s="1260"/>
      <c r="K1" s="1260"/>
      <c r="L1" s="1260"/>
      <c r="M1" s="1260"/>
      <c r="N1" s="1260"/>
    </row>
    <row r="2" spans="1:23" s="333" customFormat="1" ht="18" customHeight="1">
      <c r="A2" s="1338" t="s">
        <v>570</v>
      </c>
      <c r="B2" s="1338" t="s">
        <v>299</v>
      </c>
      <c r="C2" s="1325" t="s">
        <v>571</v>
      </c>
      <c r="D2" s="1341"/>
      <c r="E2" s="1325" t="s">
        <v>572</v>
      </c>
      <c r="F2" s="1333"/>
      <c r="G2" s="1323" t="s">
        <v>573</v>
      </c>
      <c r="H2" s="1324"/>
      <c r="I2" s="1324"/>
      <c r="J2" s="1324"/>
      <c r="K2" s="1324"/>
      <c r="L2" s="1345"/>
      <c r="M2" s="1323" t="s">
        <v>574</v>
      </c>
      <c r="N2" s="1324"/>
      <c r="O2" s="1324"/>
      <c r="P2" s="1324"/>
      <c r="Q2" s="1324"/>
      <c r="R2" s="1345"/>
      <c r="S2" s="1323" t="s">
        <v>575</v>
      </c>
      <c r="T2" s="1324"/>
      <c r="U2" s="1324"/>
      <c r="V2" s="1325" t="s">
        <v>576</v>
      </c>
      <c r="W2" s="1326"/>
    </row>
    <row r="3" spans="1:23" s="333" customFormat="1" ht="18" customHeight="1">
      <c r="A3" s="1339"/>
      <c r="B3" s="1339"/>
      <c r="C3" s="1342"/>
      <c r="D3" s="1343"/>
      <c r="E3" s="1342"/>
      <c r="F3" s="1344"/>
      <c r="G3" s="1329" t="s">
        <v>577</v>
      </c>
      <c r="H3" s="1329"/>
      <c r="I3" s="1329"/>
      <c r="J3" s="1329" t="s">
        <v>578</v>
      </c>
      <c r="K3" s="1329"/>
      <c r="L3" s="1329"/>
      <c r="M3" s="1329" t="s">
        <v>577</v>
      </c>
      <c r="N3" s="1329"/>
      <c r="O3" s="1329"/>
      <c r="P3" s="1329" t="s">
        <v>578</v>
      </c>
      <c r="Q3" s="1329"/>
      <c r="R3" s="1329"/>
      <c r="S3" s="1330" t="s">
        <v>579</v>
      </c>
      <c r="T3" s="1325" t="s">
        <v>325</v>
      </c>
      <c r="U3" s="1333"/>
      <c r="V3" s="1327"/>
      <c r="W3" s="1328"/>
    </row>
    <row r="4" spans="1:23" s="209" customFormat="1" ht="25.5" customHeight="1">
      <c r="A4" s="1339"/>
      <c r="B4" s="1339"/>
      <c r="C4" s="1322" t="s">
        <v>580</v>
      </c>
      <c r="D4" s="1338" t="s">
        <v>325</v>
      </c>
      <c r="E4" s="1322" t="s">
        <v>581</v>
      </c>
      <c r="F4" s="1338" t="s">
        <v>325</v>
      </c>
      <c r="G4" s="1322" t="s">
        <v>582</v>
      </c>
      <c r="H4" s="1336" t="s">
        <v>325</v>
      </c>
      <c r="I4" s="1337"/>
      <c r="J4" s="1322" t="s">
        <v>582</v>
      </c>
      <c r="K4" s="1336" t="s">
        <v>325</v>
      </c>
      <c r="L4" s="1337"/>
      <c r="M4" s="1322" t="s">
        <v>582</v>
      </c>
      <c r="N4" s="1336" t="s">
        <v>325</v>
      </c>
      <c r="O4" s="1337"/>
      <c r="P4" s="1322" t="s">
        <v>579</v>
      </c>
      <c r="Q4" s="1336" t="s">
        <v>325</v>
      </c>
      <c r="R4" s="1337"/>
      <c r="S4" s="1331"/>
      <c r="T4" s="1334"/>
      <c r="U4" s="1335"/>
      <c r="V4" s="1322" t="s">
        <v>583</v>
      </c>
      <c r="W4" s="1322" t="s">
        <v>589</v>
      </c>
    </row>
    <row r="5" spans="1:23" s="209" customFormat="1" ht="13.5" customHeight="1">
      <c r="A5" s="1340"/>
      <c r="B5" s="1340"/>
      <c r="C5" s="1322"/>
      <c r="D5" s="1340"/>
      <c r="E5" s="1322"/>
      <c r="F5" s="1340"/>
      <c r="G5" s="1322"/>
      <c r="H5" s="925" t="s">
        <v>584</v>
      </c>
      <c r="I5" s="925" t="s">
        <v>585</v>
      </c>
      <c r="J5" s="1322"/>
      <c r="K5" s="925" t="s">
        <v>584</v>
      </c>
      <c r="L5" s="925" t="s">
        <v>585</v>
      </c>
      <c r="M5" s="1322"/>
      <c r="N5" s="925" t="s">
        <v>584</v>
      </c>
      <c r="O5" s="925" t="s">
        <v>585</v>
      </c>
      <c r="P5" s="1322"/>
      <c r="Q5" s="925" t="s">
        <v>584</v>
      </c>
      <c r="R5" s="925" t="s">
        <v>585</v>
      </c>
      <c r="S5" s="1332"/>
      <c r="T5" s="925" t="s">
        <v>1247</v>
      </c>
      <c r="U5" s="925" t="s">
        <v>585</v>
      </c>
      <c r="V5" s="1329"/>
      <c r="W5" s="1322"/>
    </row>
    <row r="6" spans="1:23" s="209" customFormat="1">
      <c r="A6" s="722">
        <v>1</v>
      </c>
      <c r="B6" s="723">
        <v>2</v>
      </c>
      <c r="C6" s="724">
        <v>3</v>
      </c>
      <c r="D6" s="723">
        <v>4</v>
      </c>
      <c r="E6" s="723">
        <v>6</v>
      </c>
      <c r="F6" s="723">
        <v>8</v>
      </c>
      <c r="G6" s="724">
        <v>9</v>
      </c>
      <c r="H6" s="723">
        <v>10</v>
      </c>
      <c r="I6" s="724">
        <v>11</v>
      </c>
      <c r="J6" s="723">
        <v>12</v>
      </c>
      <c r="K6" s="724">
        <v>13</v>
      </c>
      <c r="L6" s="723">
        <v>14</v>
      </c>
      <c r="M6" s="724">
        <v>15</v>
      </c>
      <c r="N6" s="723">
        <v>16</v>
      </c>
      <c r="O6" s="724">
        <v>17</v>
      </c>
      <c r="P6" s="723">
        <v>18</v>
      </c>
      <c r="Q6" s="724">
        <v>19</v>
      </c>
      <c r="R6" s="723">
        <v>20</v>
      </c>
      <c r="S6" s="724">
        <v>21</v>
      </c>
      <c r="T6" s="724">
        <v>22</v>
      </c>
      <c r="U6" s="723">
        <v>23</v>
      </c>
      <c r="V6" s="723">
        <v>24</v>
      </c>
      <c r="W6" s="724">
        <v>25</v>
      </c>
    </row>
    <row r="7" spans="1:23" s="209" customFormat="1" ht="15" customHeight="1">
      <c r="A7" s="744" t="s">
        <v>76</v>
      </c>
      <c r="B7" s="745">
        <v>249</v>
      </c>
      <c r="C7" s="745">
        <v>104737382</v>
      </c>
      <c r="D7" s="745">
        <v>9520684.7216502689</v>
      </c>
      <c r="E7" s="745">
        <v>284126341</v>
      </c>
      <c r="F7" s="745">
        <v>19072304.389937773</v>
      </c>
      <c r="G7" s="745">
        <v>20763480772</v>
      </c>
      <c r="H7" s="745">
        <v>5455501.2024448225</v>
      </c>
      <c r="I7" s="745">
        <v>1933461254.1151459</v>
      </c>
      <c r="J7" s="745">
        <v>19778451497</v>
      </c>
      <c r="K7" s="745">
        <v>5500054.3408372877</v>
      </c>
      <c r="L7" s="745">
        <v>1801064480.2183127</v>
      </c>
      <c r="M7" s="745">
        <v>562161847</v>
      </c>
      <c r="N7" s="745">
        <v>632268.6102540649</v>
      </c>
      <c r="O7" s="745">
        <v>40848216.048080534</v>
      </c>
      <c r="P7" s="745">
        <v>272811743</v>
      </c>
      <c r="Q7" s="745">
        <v>300431.93264513515</v>
      </c>
      <c r="R7" s="745">
        <v>18359528.585406065</v>
      </c>
      <c r="S7" s="745">
        <v>41765769582</v>
      </c>
      <c r="T7" s="745">
        <v>40481245.197769351</v>
      </c>
      <c r="U7" s="745">
        <v>3822326468.0785332</v>
      </c>
      <c r="V7" s="745">
        <v>13418486</v>
      </c>
      <c r="W7" s="745">
        <v>1105826.27</v>
      </c>
    </row>
    <row r="8" spans="1:23" s="209" customFormat="1" ht="15" customHeight="1">
      <c r="A8" s="744" t="s">
        <v>586</v>
      </c>
      <c r="B8" s="745">
        <f>SUM(B9:B15)</f>
        <v>143</v>
      </c>
      <c r="C8" s="745">
        <f t="shared" ref="C8:U8" si="0">SUM(C9:C15)</f>
        <v>44639519</v>
      </c>
      <c r="D8" s="745">
        <f t="shared" si="0"/>
        <v>3861294.2628324246</v>
      </c>
      <c r="E8" s="745">
        <f t="shared" si="0"/>
        <v>165897305</v>
      </c>
      <c r="F8" s="745">
        <f t="shared" si="0"/>
        <v>12539233.74633104</v>
      </c>
      <c r="G8" s="745">
        <f t="shared" si="0"/>
        <v>24113230398</v>
      </c>
      <c r="H8" s="745">
        <f t="shared" si="0"/>
        <v>3863474.674654535</v>
      </c>
      <c r="I8" s="745">
        <f t="shared" si="0"/>
        <v>2080897491.0439756</v>
      </c>
      <c r="J8" s="745">
        <f t="shared" si="0"/>
        <v>23228561339</v>
      </c>
      <c r="K8" s="745">
        <f t="shared" si="0"/>
        <v>3700465.0673592337</v>
      </c>
      <c r="L8" s="745">
        <f t="shared" si="0"/>
        <v>1970165361.6687992</v>
      </c>
      <c r="M8" s="745">
        <f t="shared" si="0"/>
        <v>397600294</v>
      </c>
      <c r="N8" s="745">
        <f t="shared" si="0"/>
        <v>450505.11014481995</v>
      </c>
      <c r="O8" s="745">
        <f t="shared" si="0"/>
        <v>31624458.24748924</v>
      </c>
      <c r="P8" s="745">
        <f t="shared" si="0"/>
        <v>187523801</v>
      </c>
      <c r="Q8" s="745">
        <f t="shared" si="0"/>
        <v>178219.22701338501</v>
      </c>
      <c r="R8" s="745">
        <f t="shared" si="0"/>
        <v>14018227.586001473</v>
      </c>
      <c r="S8" s="745">
        <f t="shared" si="0"/>
        <v>48137451833</v>
      </c>
      <c r="T8" s="745">
        <f t="shared" si="0"/>
        <v>24593192.086871032</v>
      </c>
      <c r="U8" s="745">
        <f t="shared" si="0"/>
        <v>4113106066.5554285</v>
      </c>
      <c r="V8" s="745">
        <v>21540647</v>
      </c>
      <c r="W8" s="745">
        <v>1627869.7</v>
      </c>
    </row>
    <row r="9" spans="1:23" s="203" customFormat="1" ht="15" customHeight="1">
      <c r="A9" s="734">
        <v>45020</v>
      </c>
      <c r="B9" s="746">
        <v>17</v>
      </c>
      <c r="C9" s="746">
        <v>5082257</v>
      </c>
      <c r="D9" s="746">
        <v>487494.75300192501</v>
      </c>
      <c r="E9" s="746">
        <v>19058084</v>
      </c>
      <c r="F9" s="746">
        <v>1269872.5773463349</v>
      </c>
      <c r="G9" s="746">
        <v>2209899108</v>
      </c>
      <c r="H9" s="746">
        <v>457274.68886815908</v>
      </c>
      <c r="I9" s="746">
        <v>208561323.70896822</v>
      </c>
      <c r="J9" s="746">
        <v>2129768894</v>
      </c>
      <c r="K9" s="746">
        <v>389998.39712652896</v>
      </c>
      <c r="L9" s="746">
        <v>197448839.09270149</v>
      </c>
      <c r="M9" s="746">
        <v>38881162</v>
      </c>
      <c r="N9" s="746">
        <v>33040.452906889994</v>
      </c>
      <c r="O9" s="746">
        <v>2664050.0637206901</v>
      </c>
      <c r="P9" s="746">
        <v>20222985</v>
      </c>
      <c r="Q9" s="746">
        <v>14907.709384849999</v>
      </c>
      <c r="R9" s="746">
        <v>1316749.3462501499</v>
      </c>
      <c r="S9" s="746">
        <v>4422912490</v>
      </c>
      <c r="T9" s="746">
        <v>2652588.5786346882</v>
      </c>
      <c r="U9" s="746">
        <v>411748329.54198885</v>
      </c>
      <c r="V9" s="746">
        <v>13928644</v>
      </c>
      <c r="W9" s="746">
        <v>1202856.26</v>
      </c>
    </row>
    <row r="10" spans="1:23" s="203" customFormat="1" ht="15" customHeight="1">
      <c r="A10" s="734">
        <v>45050</v>
      </c>
      <c r="B10" s="746">
        <v>22</v>
      </c>
      <c r="C10" s="746">
        <v>6084544</v>
      </c>
      <c r="D10" s="746">
        <v>602097.60580127488</v>
      </c>
      <c r="E10" s="746">
        <v>24176401</v>
      </c>
      <c r="F10" s="746">
        <v>1696110.0922792053</v>
      </c>
      <c r="G10" s="746">
        <v>2853709964</v>
      </c>
      <c r="H10" s="746">
        <v>615497.93786170578</v>
      </c>
      <c r="I10" s="746">
        <v>279196732.72291189</v>
      </c>
      <c r="J10" s="746">
        <v>2791583504</v>
      </c>
      <c r="K10" s="746">
        <v>560473.33423313184</v>
      </c>
      <c r="L10" s="746">
        <v>267345564.85713345</v>
      </c>
      <c r="M10" s="746">
        <v>55214792</v>
      </c>
      <c r="N10" s="746">
        <v>59799.40014003501</v>
      </c>
      <c r="O10" s="746">
        <v>4026497.5117653846</v>
      </c>
      <c r="P10" s="746">
        <v>28126823</v>
      </c>
      <c r="Q10" s="746">
        <v>24427.672334835006</v>
      </c>
      <c r="R10" s="746">
        <v>1941997.756142685</v>
      </c>
      <c r="S10" s="746">
        <v>5758895205</v>
      </c>
      <c r="T10" s="746">
        <v>3558406.0426501874</v>
      </c>
      <c r="U10" s="746">
        <v>554809000.54603386</v>
      </c>
      <c r="V10" s="746">
        <v>18118162</v>
      </c>
      <c r="W10" s="746">
        <v>1661088.39</v>
      </c>
    </row>
    <row r="11" spans="1:23" s="203" customFormat="1" ht="15" customHeight="1">
      <c r="A11" s="734">
        <v>45081</v>
      </c>
      <c r="B11" s="746">
        <v>21</v>
      </c>
      <c r="C11" s="746">
        <v>5378134</v>
      </c>
      <c r="D11" s="746">
        <v>517883.74729452498</v>
      </c>
      <c r="E11" s="746">
        <v>22752136</v>
      </c>
      <c r="F11" s="746">
        <v>1670132.8138168452</v>
      </c>
      <c r="G11" s="746">
        <v>2722346037</v>
      </c>
      <c r="H11" s="746">
        <v>513039.07700917899</v>
      </c>
      <c r="I11" s="746">
        <v>268599449.39790928</v>
      </c>
      <c r="J11" s="746">
        <v>2728758164</v>
      </c>
      <c r="K11" s="746">
        <v>493882.52116900199</v>
      </c>
      <c r="L11" s="746">
        <v>264910365.52896917</v>
      </c>
      <c r="M11" s="746">
        <v>58172515</v>
      </c>
      <c r="N11" s="746">
        <v>66650.495972855017</v>
      </c>
      <c r="O11" s="746">
        <v>4493551.4075703053</v>
      </c>
      <c r="P11" s="746">
        <v>27630436</v>
      </c>
      <c r="Q11" s="746">
        <v>24943.631317845</v>
      </c>
      <c r="R11" s="746">
        <v>2000265.4050603649</v>
      </c>
      <c r="S11" s="746">
        <v>5565037422</v>
      </c>
      <c r="T11" s="746">
        <v>3286532.2865802515</v>
      </c>
      <c r="U11" s="746">
        <v>542191648.30062056</v>
      </c>
      <c r="V11" s="746">
        <v>16311877</v>
      </c>
      <c r="W11" s="746">
        <v>1465103.96</v>
      </c>
    </row>
    <row r="12" spans="1:23" s="203" customFormat="1" ht="15" customHeight="1">
      <c r="A12" s="734">
        <v>45111</v>
      </c>
      <c r="B12" s="746">
        <v>21</v>
      </c>
      <c r="C12" s="746">
        <v>7246335</v>
      </c>
      <c r="D12" s="746">
        <v>588444.94647702505</v>
      </c>
      <c r="E12" s="746">
        <v>25789311</v>
      </c>
      <c r="F12" s="746">
        <v>1996640.65426759</v>
      </c>
      <c r="G12" s="746">
        <v>3470773189</v>
      </c>
      <c r="H12" s="746">
        <v>662545.21870383178</v>
      </c>
      <c r="I12" s="746">
        <v>323729838.80750382</v>
      </c>
      <c r="J12" s="746">
        <v>3304579543</v>
      </c>
      <c r="K12" s="746">
        <v>618785.67964432901</v>
      </c>
      <c r="L12" s="746">
        <v>302075039.02500683</v>
      </c>
      <c r="M12" s="746">
        <v>68864634</v>
      </c>
      <c r="N12" s="746">
        <v>84381.84941961999</v>
      </c>
      <c r="O12" s="746">
        <v>5567760.0280201696</v>
      </c>
      <c r="P12" s="746">
        <v>31833387</v>
      </c>
      <c r="Q12" s="746">
        <v>30508.065938104999</v>
      </c>
      <c r="R12" s="746">
        <v>2407352.3513797545</v>
      </c>
      <c r="S12" s="746">
        <v>6909086399</v>
      </c>
      <c r="T12" s="746">
        <v>3981306.4144505006</v>
      </c>
      <c r="U12" s="746">
        <v>636365075.81265509</v>
      </c>
      <c r="V12" s="746">
        <v>20743174</v>
      </c>
      <c r="W12" s="746">
        <v>1689568.62</v>
      </c>
    </row>
    <row r="13" spans="1:23" s="203" customFormat="1" ht="14.25" customHeight="1">
      <c r="A13" s="734">
        <v>45139</v>
      </c>
      <c r="B13" s="746">
        <v>22</v>
      </c>
      <c r="C13" s="746">
        <v>7739042</v>
      </c>
      <c r="D13" s="746">
        <v>610658.11</v>
      </c>
      <c r="E13" s="746">
        <v>25101154</v>
      </c>
      <c r="F13" s="746">
        <v>1972965.6013788348</v>
      </c>
      <c r="G13" s="746">
        <v>4364393068</v>
      </c>
      <c r="H13" s="746">
        <v>563526.82361498394</v>
      </c>
      <c r="I13" s="746">
        <v>336721997.66835266</v>
      </c>
      <c r="J13" s="746">
        <v>4235283779</v>
      </c>
      <c r="K13" s="746">
        <v>601574.46466604201</v>
      </c>
      <c r="L13" s="746">
        <v>320973493.48837888</v>
      </c>
      <c r="M13" s="746">
        <v>62420518</v>
      </c>
      <c r="N13" s="746">
        <v>73187.02774950501</v>
      </c>
      <c r="O13" s="746">
        <v>5157876.7299427046</v>
      </c>
      <c r="P13" s="746">
        <v>27877875</v>
      </c>
      <c r="Q13" s="746">
        <v>29617.73839694</v>
      </c>
      <c r="R13" s="746">
        <v>2168502.1792974402</v>
      </c>
      <c r="S13" s="746">
        <v>8722815436</v>
      </c>
      <c r="T13" s="746">
        <v>3851529.7658063052</v>
      </c>
      <c r="U13" s="746">
        <v>667605493.77735054</v>
      </c>
      <c r="V13" s="746">
        <v>13431758</v>
      </c>
      <c r="W13" s="746">
        <v>1072985.3899999999</v>
      </c>
    </row>
    <row r="14" spans="1:23" s="203" customFormat="1" ht="14.25" customHeight="1">
      <c r="A14" s="734">
        <v>45170</v>
      </c>
      <c r="B14" s="746">
        <v>20</v>
      </c>
      <c r="C14" s="746">
        <v>6817782</v>
      </c>
      <c r="D14" s="746">
        <v>550449.93999999994</v>
      </c>
      <c r="E14" s="746">
        <v>24874901</v>
      </c>
      <c r="F14" s="746">
        <v>2039494.43</v>
      </c>
      <c r="G14" s="746">
        <v>4311560930</v>
      </c>
      <c r="H14" s="746">
        <v>575378.77417975001</v>
      </c>
      <c r="I14" s="746">
        <v>339711619.63</v>
      </c>
      <c r="J14" s="746">
        <v>4050941947</v>
      </c>
      <c r="K14" s="746">
        <v>532014.14123624994</v>
      </c>
      <c r="L14" s="746">
        <v>312969224.47000003</v>
      </c>
      <c r="M14" s="746">
        <v>60563075</v>
      </c>
      <c r="N14" s="746">
        <v>76968.801801279973</v>
      </c>
      <c r="O14" s="746">
        <v>5252105.79</v>
      </c>
      <c r="P14" s="746">
        <v>25849279</v>
      </c>
      <c r="Q14" s="746">
        <v>26180.265346880005</v>
      </c>
      <c r="R14" s="746">
        <v>2126820.86</v>
      </c>
      <c r="S14" s="746">
        <v>8480607914</v>
      </c>
      <c r="T14" s="746">
        <v>3800486.3510997551</v>
      </c>
      <c r="U14" s="746">
        <v>662649715.12</v>
      </c>
      <c r="V14" s="746">
        <v>17174101</v>
      </c>
      <c r="W14" s="746">
        <v>1397878.47</v>
      </c>
    </row>
    <row r="15" spans="1:23" s="203" customFormat="1">
      <c r="A15" s="734">
        <v>45200</v>
      </c>
      <c r="B15" s="746">
        <v>20</v>
      </c>
      <c r="C15" s="746">
        <v>6291425</v>
      </c>
      <c r="D15" s="746">
        <v>504265.16025767499</v>
      </c>
      <c r="E15" s="746">
        <v>24145318</v>
      </c>
      <c r="F15" s="746">
        <v>1894017.5772422298</v>
      </c>
      <c r="G15" s="746">
        <v>4180548102</v>
      </c>
      <c r="H15" s="746">
        <v>476212.1544169251</v>
      </c>
      <c r="I15" s="746">
        <v>324376529.10832953</v>
      </c>
      <c r="J15" s="746">
        <v>3987645508</v>
      </c>
      <c r="K15" s="746">
        <v>503736.52928394999</v>
      </c>
      <c r="L15" s="746">
        <v>304442835.20660919</v>
      </c>
      <c r="M15" s="746">
        <v>53483598</v>
      </c>
      <c r="N15" s="746">
        <v>56477.082154634998</v>
      </c>
      <c r="O15" s="746">
        <v>4462616.7164699845</v>
      </c>
      <c r="P15" s="746">
        <v>25983016</v>
      </c>
      <c r="Q15" s="746">
        <v>27634.144293930007</v>
      </c>
      <c r="R15" s="746">
        <v>2056539.6878710801</v>
      </c>
      <c r="S15" s="746">
        <v>8278096967</v>
      </c>
      <c r="T15" s="746">
        <v>3462342.647649345</v>
      </c>
      <c r="U15" s="746">
        <v>637736803.45677972</v>
      </c>
      <c r="V15" s="746">
        <v>21540647</v>
      </c>
      <c r="W15" s="746">
        <v>1627869.7</v>
      </c>
    </row>
    <row r="16" spans="1:23" s="203" customFormat="1">
      <c r="A16" s="911"/>
      <c r="B16" s="911"/>
      <c r="C16" s="911"/>
      <c r="D16" s="911"/>
      <c r="E16" s="911"/>
      <c r="F16" s="911"/>
      <c r="G16" s="911"/>
      <c r="H16" s="911"/>
      <c r="I16" s="911"/>
      <c r="J16" s="911"/>
      <c r="K16" s="911"/>
      <c r="L16" s="911"/>
      <c r="M16" s="911"/>
      <c r="N16" s="911"/>
    </row>
    <row r="17" spans="1:34" s="203" customFormat="1">
      <c r="A17" s="911" t="s">
        <v>590</v>
      </c>
      <c r="B17" s="911"/>
      <c r="C17" s="911"/>
      <c r="D17" s="911"/>
      <c r="E17" s="911"/>
      <c r="F17" s="911"/>
      <c r="G17" s="911"/>
      <c r="H17" s="911"/>
      <c r="I17" s="911"/>
      <c r="J17" s="911"/>
      <c r="K17" s="911"/>
      <c r="L17" s="911"/>
      <c r="M17" s="911"/>
      <c r="N17" s="911"/>
    </row>
    <row r="18" spans="1:34">
      <c r="A18" s="911" t="s">
        <v>588</v>
      </c>
      <c r="B18" s="911"/>
      <c r="C18" s="911"/>
      <c r="D18" s="911"/>
      <c r="E18" s="911"/>
      <c r="F18" s="911"/>
      <c r="G18" s="911"/>
      <c r="H18" s="911"/>
      <c r="I18" s="911"/>
      <c r="J18" s="911"/>
      <c r="K18" s="911"/>
      <c r="L18" s="911"/>
      <c r="M18" s="911"/>
      <c r="N18" s="911"/>
      <c r="O18" s="203"/>
      <c r="P18" s="203"/>
      <c r="Q18" s="203"/>
      <c r="R18" s="203"/>
      <c r="S18" s="203"/>
      <c r="T18" s="203"/>
      <c r="U18" s="203"/>
      <c r="V18" s="203"/>
      <c r="W18" s="203"/>
    </row>
    <row r="19" spans="1:34">
      <c r="A19" s="911" t="s">
        <v>1258</v>
      </c>
      <c r="B19" s="911"/>
      <c r="C19" s="911"/>
      <c r="D19" s="911"/>
      <c r="E19" s="911"/>
      <c r="F19" s="911"/>
      <c r="G19" s="911"/>
      <c r="H19" s="911"/>
      <c r="I19" s="911"/>
      <c r="J19" s="911"/>
      <c r="K19" s="203"/>
      <c r="L19" s="203"/>
      <c r="M19" s="203"/>
      <c r="N19" s="203"/>
      <c r="O19" s="203"/>
      <c r="P19" s="203"/>
      <c r="Q19" s="203"/>
      <c r="R19" s="203"/>
      <c r="S19" s="203"/>
      <c r="T19" s="743"/>
      <c r="U19" s="743"/>
      <c r="V19" s="203"/>
      <c r="W19" s="203"/>
      <c r="X19" s="203"/>
      <c r="Y19" s="203"/>
      <c r="Z19" s="203"/>
      <c r="AA19" s="203"/>
      <c r="AB19" s="203"/>
      <c r="AC19" s="203"/>
      <c r="AD19" s="203"/>
      <c r="AE19" s="203"/>
      <c r="AF19" s="203"/>
      <c r="AG19" s="203"/>
      <c r="AH19" s="203"/>
    </row>
    <row r="20" spans="1:34">
      <c r="A20" s="1254" t="s">
        <v>1261</v>
      </c>
      <c r="B20" s="1254"/>
      <c r="C20" s="1254"/>
      <c r="D20" s="1254"/>
      <c r="E20" s="1254"/>
      <c r="F20" s="1254"/>
      <c r="G20" s="1254"/>
      <c r="H20" s="1254"/>
      <c r="I20" s="1254"/>
      <c r="J20" s="1254"/>
      <c r="K20" s="1254"/>
      <c r="L20" s="1254"/>
      <c r="M20" s="1254"/>
      <c r="N20" s="1254"/>
      <c r="O20" s="1254"/>
      <c r="P20" s="1254"/>
      <c r="Q20" s="1254"/>
      <c r="R20" s="1254"/>
      <c r="S20" s="203"/>
      <c r="T20" s="203"/>
      <c r="U20" s="203"/>
      <c r="V20" s="203"/>
      <c r="W20" s="203"/>
      <c r="X20" s="203"/>
      <c r="Y20" s="203"/>
      <c r="Z20" s="203"/>
      <c r="AA20" s="203"/>
      <c r="AB20" s="203"/>
      <c r="AC20" s="203"/>
      <c r="AD20" s="203"/>
      <c r="AE20" s="203"/>
      <c r="AF20" s="203"/>
      <c r="AG20" s="203"/>
      <c r="AH20" s="203"/>
    </row>
    <row r="21" spans="1:34">
      <c r="A21" s="1254" t="s">
        <v>366</v>
      </c>
      <c r="B21" s="1254"/>
      <c r="C21" s="1254"/>
      <c r="D21" s="1254"/>
      <c r="E21" s="1254"/>
      <c r="F21" s="1254"/>
      <c r="G21" s="1254"/>
      <c r="H21" s="1254"/>
      <c r="I21" s="1254"/>
      <c r="J21" s="1254"/>
      <c r="K21" s="1254"/>
      <c r="L21" s="1254"/>
      <c r="M21" s="1254"/>
      <c r="N21" s="1254"/>
      <c r="O21" s="1254"/>
      <c r="P21" s="1254"/>
      <c r="Q21" s="1254"/>
      <c r="R21" s="1254"/>
      <c r="S21" s="203"/>
      <c r="T21" s="203"/>
      <c r="U21" s="203"/>
      <c r="V21" s="203"/>
      <c r="W21" s="203"/>
    </row>
    <row r="22" spans="1:34">
      <c r="U22" s="335"/>
    </row>
    <row r="23" spans="1:34">
      <c r="U23" s="335"/>
    </row>
    <row r="24" spans="1:34">
      <c r="U24" s="335"/>
    </row>
    <row r="25" spans="1:34">
      <c r="U25" s="335"/>
    </row>
    <row r="26" spans="1:34">
      <c r="U26" s="335"/>
    </row>
  </sheetData>
  <mergeCells count="31">
    <mergeCell ref="A21:R21"/>
    <mergeCell ref="J4:J5"/>
    <mergeCell ref="A1:N1"/>
    <mergeCell ref="A2:A5"/>
    <mergeCell ref="B2:B5"/>
    <mergeCell ref="C2:D3"/>
    <mergeCell ref="E2:F3"/>
    <mergeCell ref="G2:L2"/>
    <mergeCell ref="M2:R2"/>
    <mergeCell ref="C4:C5"/>
    <mergeCell ref="D4:D5"/>
    <mergeCell ref="E4:E5"/>
    <mergeCell ref="F4:F5"/>
    <mergeCell ref="K4:L4"/>
    <mergeCell ref="M4:M5"/>
    <mergeCell ref="A20:R20"/>
    <mergeCell ref="S2:U2"/>
    <mergeCell ref="V2:W3"/>
    <mergeCell ref="G3:I3"/>
    <mergeCell ref="J3:L3"/>
    <mergeCell ref="M3:O3"/>
    <mergeCell ref="P3:R3"/>
    <mergeCell ref="S3:S5"/>
    <mergeCell ref="T3:U4"/>
    <mergeCell ref="N4:O4"/>
    <mergeCell ref="P4:P5"/>
    <mergeCell ref="Q4:R4"/>
    <mergeCell ref="V4:V5"/>
    <mergeCell ref="W4:W5"/>
    <mergeCell ref="G4:G5"/>
    <mergeCell ref="H4:I4"/>
  </mergeCells>
  <printOptions horizontalCentered="1"/>
  <pageMargins left="0.78431372549019618" right="0.78431372549019618" top="0.98039215686274517" bottom="0.98039215686274517" header="0.50980392156862753" footer="0.50980392156862753"/>
  <pageSetup paperSize="9" scale="31"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workbookViewId="0">
      <selection sqref="A1:N1"/>
    </sheetView>
  </sheetViews>
  <sheetFormatPr defaultColWidth="9.140625" defaultRowHeight="15"/>
  <cols>
    <col min="1" max="1" width="13.42578125" style="202" bestFit="1" customWidth="1"/>
    <col min="2" max="3" width="10.5703125" style="202" bestFit="1" customWidth="1"/>
    <col min="4" max="4" width="10.5703125" style="202" customWidth="1"/>
    <col min="5" max="7" width="10.5703125" style="202" bestFit="1" customWidth="1"/>
    <col min="8" max="8" width="11.42578125" style="202" bestFit="1" customWidth="1"/>
    <col min="9" max="13" width="10.5703125" style="202" bestFit="1" customWidth="1"/>
    <col min="14" max="14" width="10.85546875" style="202" bestFit="1" customWidth="1"/>
    <col min="15" max="15" width="4.5703125" style="202" bestFit="1" customWidth="1"/>
    <col min="16" max="16384" width="9.140625" style="202"/>
  </cols>
  <sheetData>
    <row r="1" spans="1:14" ht="17.25" customHeight="1">
      <c r="A1" s="1260" t="s">
        <v>591</v>
      </c>
      <c r="B1" s="1260"/>
      <c r="C1" s="1260"/>
      <c r="D1" s="1260"/>
      <c r="E1" s="1260"/>
      <c r="F1" s="1260"/>
      <c r="G1" s="1260"/>
      <c r="H1" s="1260"/>
      <c r="I1" s="1260"/>
      <c r="J1" s="1260"/>
      <c r="K1" s="1260"/>
      <c r="L1" s="1260"/>
      <c r="M1" s="1260"/>
      <c r="N1" s="1260"/>
    </row>
    <row r="2" spans="1:14" s="203" customFormat="1" ht="17.25" customHeight="1">
      <c r="A2" s="1280" t="s">
        <v>592</v>
      </c>
      <c r="B2" s="1294" t="s">
        <v>78</v>
      </c>
      <c r="C2" s="1295"/>
      <c r="D2" s="1295"/>
      <c r="E2" s="1295"/>
      <c r="F2" s="1295"/>
      <c r="G2" s="1295"/>
      <c r="H2" s="1296"/>
      <c r="I2" s="1294" t="s">
        <v>79</v>
      </c>
      <c r="J2" s="1295"/>
      <c r="K2" s="1295"/>
      <c r="L2" s="1295"/>
      <c r="M2" s="1295"/>
      <c r="N2" s="1296"/>
    </row>
    <row r="3" spans="1:14" s="203" customFormat="1" ht="27" customHeight="1">
      <c r="A3" s="1348"/>
      <c r="B3" s="1349" t="s">
        <v>593</v>
      </c>
      <c r="C3" s="1350"/>
      <c r="D3" s="1351"/>
      <c r="E3" s="1349" t="s">
        <v>594</v>
      </c>
      <c r="F3" s="1352"/>
      <c r="G3" s="1261" t="s">
        <v>101</v>
      </c>
      <c r="H3" s="1346" t="s">
        <v>595</v>
      </c>
      <c r="I3" s="1349" t="s">
        <v>593</v>
      </c>
      <c r="J3" s="1352"/>
      <c r="K3" s="1349" t="s">
        <v>594</v>
      </c>
      <c r="L3" s="1352"/>
      <c r="M3" s="1261" t="s">
        <v>101</v>
      </c>
      <c r="N3" s="1346" t="s">
        <v>595</v>
      </c>
    </row>
    <row r="4" spans="1:14" s="203" customFormat="1" ht="40.5" customHeight="1">
      <c r="A4" s="1281"/>
      <c r="B4" s="747" t="s">
        <v>596</v>
      </c>
      <c r="C4" s="747" t="s">
        <v>597</v>
      </c>
      <c r="D4" s="747" t="s">
        <v>598</v>
      </c>
      <c r="E4" s="747" t="s">
        <v>599</v>
      </c>
      <c r="F4" s="747" t="s">
        <v>600</v>
      </c>
      <c r="G4" s="1297"/>
      <c r="H4" s="1347"/>
      <c r="I4" s="747" t="s">
        <v>596</v>
      </c>
      <c r="J4" s="747" t="s">
        <v>597</v>
      </c>
      <c r="K4" s="747" t="s">
        <v>599</v>
      </c>
      <c r="L4" s="747" t="s">
        <v>600</v>
      </c>
      <c r="M4" s="1297"/>
      <c r="N4" s="1347"/>
    </row>
    <row r="5" spans="1:14" s="209" customFormat="1" ht="18" customHeight="1">
      <c r="A5" s="608" t="s">
        <v>76</v>
      </c>
      <c r="B5" s="609">
        <v>62739.59</v>
      </c>
      <c r="C5" s="609">
        <v>977.77</v>
      </c>
      <c r="D5" s="609">
        <v>3803.35</v>
      </c>
      <c r="E5" s="609">
        <v>499043.26</v>
      </c>
      <c r="F5" s="609">
        <v>1674.24</v>
      </c>
      <c r="G5" s="609">
        <v>564434.86</v>
      </c>
      <c r="H5" s="609">
        <v>92.1</v>
      </c>
      <c r="I5" s="611">
        <v>243765.70164159001</v>
      </c>
      <c r="J5" s="609">
        <v>2796.6694715650001</v>
      </c>
      <c r="K5" s="609">
        <v>86678.483347109999</v>
      </c>
      <c r="L5" s="609">
        <v>12912.975330375</v>
      </c>
      <c r="M5" s="611">
        <v>346153.82979063998</v>
      </c>
      <c r="N5" s="609">
        <v>3664.4</v>
      </c>
    </row>
    <row r="6" spans="1:14" s="209" customFormat="1" ht="18" customHeight="1">
      <c r="A6" s="613" t="s">
        <v>77</v>
      </c>
      <c r="B6" s="614">
        <v>29663.569999999996</v>
      </c>
      <c r="C6" s="614">
        <v>622.16</v>
      </c>
      <c r="D6" s="615">
        <v>0</v>
      </c>
      <c r="E6" s="614">
        <v>242010.37</v>
      </c>
      <c r="F6" s="614">
        <v>651.8599999999999</v>
      </c>
      <c r="G6" s="614">
        <v>272947.96000000002</v>
      </c>
      <c r="H6" s="748">
        <v>98.01</v>
      </c>
      <c r="I6" s="614">
        <v>102740.34824132</v>
      </c>
      <c r="J6" s="614">
        <v>2156.5052418250002</v>
      </c>
      <c r="K6" s="614">
        <v>55399.337130045002</v>
      </c>
      <c r="L6" s="614">
        <v>10526.075961234999</v>
      </c>
      <c r="M6" s="702">
        <v>170822.26657442501</v>
      </c>
      <c r="N6" s="614">
        <v>4029.24</v>
      </c>
    </row>
    <row r="7" spans="1:14" s="203" customFormat="1" ht="18" customHeight="1">
      <c r="A7" s="617" t="s">
        <v>131</v>
      </c>
      <c r="B7" s="618">
        <v>2700.09</v>
      </c>
      <c r="C7" s="618">
        <v>53.23</v>
      </c>
      <c r="D7" s="621">
        <v>0</v>
      </c>
      <c r="E7" s="618">
        <v>30546.190000000002</v>
      </c>
      <c r="F7" s="618">
        <v>68.42</v>
      </c>
      <c r="G7" s="618">
        <v>33367.93</v>
      </c>
      <c r="H7" s="618">
        <v>93.32</v>
      </c>
      <c r="I7" s="618">
        <v>7485.0507238800001</v>
      </c>
      <c r="J7" s="618">
        <v>160.047353875</v>
      </c>
      <c r="K7" s="618">
        <v>5707.4888257849998</v>
      </c>
      <c r="L7" s="618">
        <v>1210.3782586750001</v>
      </c>
      <c r="M7" s="618">
        <v>14562.965162215</v>
      </c>
      <c r="N7" s="618">
        <v>3755.28</v>
      </c>
    </row>
    <row r="8" spans="1:14" s="203" customFormat="1" ht="18" customHeight="1">
      <c r="A8" s="617" t="s">
        <v>132</v>
      </c>
      <c r="B8" s="618">
        <v>3867.16</v>
      </c>
      <c r="C8" s="618">
        <v>62.970000000000006</v>
      </c>
      <c r="D8" s="621">
        <v>0</v>
      </c>
      <c r="E8" s="618">
        <v>21816.76</v>
      </c>
      <c r="F8" s="618">
        <v>13.76</v>
      </c>
      <c r="G8" s="618">
        <v>25760.650000000005</v>
      </c>
      <c r="H8" s="618">
        <v>94.44</v>
      </c>
      <c r="I8" s="618">
        <v>12584.17918745</v>
      </c>
      <c r="J8" s="618">
        <v>103.34326801</v>
      </c>
      <c r="K8" s="618">
        <v>7460.3335906749999</v>
      </c>
      <c r="L8" s="618">
        <v>947.61251551500004</v>
      </c>
      <c r="M8" s="618">
        <v>21095.468561649999</v>
      </c>
      <c r="N8" s="618">
        <v>3864.02</v>
      </c>
    </row>
    <row r="9" spans="1:14" s="203" customFormat="1" ht="18" customHeight="1">
      <c r="A9" s="617" t="s">
        <v>235</v>
      </c>
      <c r="B9" s="618">
        <v>3627.39</v>
      </c>
      <c r="C9" s="618">
        <v>83.29</v>
      </c>
      <c r="D9" s="621">
        <v>0</v>
      </c>
      <c r="E9" s="618">
        <v>33079.279999999999</v>
      </c>
      <c r="F9" s="618">
        <v>117.39</v>
      </c>
      <c r="G9" s="618">
        <v>36907.35</v>
      </c>
      <c r="H9" s="618">
        <v>95.72</v>
      </c>
      <c r="I9" s="618">
        <v>13428.188516225</v>
      </c>
      <c r="J9" s="618">
        <v>340.89039472500002</v>
      </c>
      <c r="K9" s="618">
        <v>7051.212503195</v>
      </c>
      <c r="L9" s="618">
        <v>1162.5555498250001</v>
      </c>
      <c r="M9" s="618">
        <v>21982.846963970002</v>
      </c>
      <c r="N9" s="618">
        <v>3922.04</v>
      </c>
    </row>
    <row r="10" spans="1:14" s="203" customFormat="1" ht="18" customHeight="1">
      <c r="A10" s="617" t="s">
        <v>236</v>
      </c>
      <c r="B10" s="618">
        <v>4514.9399999999996</v>
      </c>
      <c r="C10" s="618">
        <v>93.56</v>
      </c>
      <c r="D10" s="621">
        <v>0</v>
      </c>
      <c r="E10" s="618">
        <v>43166.27</v>
      </c>
      <c r="F10" s="618">
        <v>88.1</v>
      </c>
      <c r="G10" s="618">
        <v>47862.87</v>
      </c>
      <c r="H10" s="618">
        <v>96.56</v>
      </c>
      <c r="I10" s="618">
        <v>12862.57</v>
      </c>
      <c r="J10" s="618">
        <v>207.08</v>
      </c>
      <c r="K10" s="618">
        <v>9010.81</v>
      </c>
      <c r="L10" s="618">
        <v>1739.33</v>
      </c>
      <c r="M10" s="618">
        <v>23819.79</v>
      </c>
      <c r="N10" s="618">
        <v>3931.34</v>
      </c>
    </row>
    <row r="11" spans="1:14" s="203" customFormat="1" ht="18" customHeight="1">
      <c r="A11" s="617" t="s">
        <v>1235</v>
      </c>
      <c r="B11" s="618">
        <v>4868.57</v>
      </c>
      <c r="C11" s="618">
        <v>86.56</v>
      </c>
      <c r="D11" s="621">
        <v>0</v>
      </c>
      <c r="E11" s="618">
        <v>32779.72</v>
      </c>
      <c r="F11" s="618">
        <v>88.54</v>
      </c>
      <c r="G11" s="618">
        <v>37823.39</v>
      </c>
      <c r="H11" s="618">
        <v>97.12</v>
      </c>
      <c r="I11" s="618">
        <v>13817.066349479999</v>
      </c>
      <c r="J11" s="618">
        <v>203.57833977000001</v>
      </c>
      <c r="K11" s="618">
        <v>8720.5898745249997</v>
      </c>
      <c r="L11" s="618">
        <v>1389.2251566499999</v>
      </c>
      <c r="M11" s="618">
        <v>24130.459720424999</v>
      </c>
      <c r="N11" s="618">
        <v>3982.54</v>
      </c>
    </row>
    <row r="12" spans="1:14" s="203" customFormat="1" ht="14.25" customHeight="1">
      <c r="A12" s="617" t="s">
        <v>1253</v>
      </c>
      <c r="B12" s="618">
        <v>5282.26</v>
      </c>
      <c r="C12" s="618">
        <v>127.01</v>
      </c>
      <c r="D12" s="621">
        <v>0</v>
      </c>
      <c r="E12" s="618">
        <v>40381.22</v>
      </c>
      <c r="F12" s="618">
        <v>90.27</v>
      </c>
      <c r="G12" s="618">
        <v>45880.76</v>
      </c>
      <c r="H12" s="618">
        <v>97.94</v>
      </c>
      <c r="I12" s="618">
        <v>19975.98237827</v>
      </c>
      <c r="J12" s="618">
        <v>337.56573455500001</v>
      </c>
      <c r="K12" s="618">
        <v>8761.1713640550006</v>
      </c>
      <c r="L12" s="618">
        <v>1796.29851246</v>
      </c>
      <c r="M12" s="618">
        <v>30871.017989340002</v>
      </c>
      <c r="N12" s="618">
        <v>3998.16</v>
      </c>
    </row>
    <row r="13" spans="1:14" s="203" customFormat="1" ht="12.75" customHeight="1">
      <c r="A13" s="617" t="s">
        <v>1306</v>
      </c>
      <c r="B13" s="618">
        <v>4803.16</v>
      </c>
      <c r="C13" s="618">
        <v>115.53999999999999</v>
      </c>
      <c r="D13" s="621">
        <v>0</v>
      </c>
      <c r="E13" s="618">
        <v>40240.93</v>
      </c>
      <c r="F13" s="618">
        <v>185.38</v>
      </c>
      <c r="G13" s="618">
        <v>45345.01</v>
      </c>
      <c r="H13" s="618">
        <v>98.01</v>
      </c>
      <c r="I13" s="618">
        <v>22587.311086015001</v>
      </c>
      <c r="J13" s="618">
        <v>804.00015088999999</v>
      </c>
      <c r="K13" s="618">
        <v>8687.7309718100005</v>
      </c>
      <c r="L13" s="618">
        <v>2280.6759681100002</v>
      </c>
      <c r="M13" s="618">
        <v>34359.718176825001</v>
      </c>
      <c r="N13" s="618">
        <v>4029.24</v>
      </c>
    </row>
    <row r="14" spans="1:14" s="203" customFormat="1" ht="26.1" customHeight="1">
      <c r="A14" s="285"/>
      <c r="B14" s="286"/>
      <c r="C14" s="286"/>
      <c r="D14" s="263"/>
      <c r="E14" s="286"/>
      <c r="F14" s="286"/>
      <c r="G14" s="286"/>
      <c r="H14" s="286"/>
      <c r="I14" s="286"/>
      <c r="J14" s="286"/>
      <c r="K14" s="286"/>
      <c r="L14" s="286"/>
      <c r="M14" s="286"/>
      <c r="N14" s="286"/>
    </row>
    <row r="15" spans="1:14" s="203" customFormat="1">
      <c r="A15" s="1254" t="s">
        <v>1261</v>
      </c>
      <c r="B15" s="1254"/>
      <c r="C15" s="1254"/>
      <c r="D15" s="1254"/>
      <c r="E15" s="1254"/>
    </row>
    <row r="16" spans="1:14" s="203" customFormat="1">
      <c r="A16" s="1254" t="s">
        <v>225</v>
      </c>
      <c r="B16" s="1254"/>
      <c r="C16" s="1254"/>
      <c r="D16" s="1254"/>
      <c r="E16" s="1254"/>
    </row>
    <row r="17" spans="1:14">
      <c r="A17" s="203"/>
      <c r="B17" s="217"/>
      <c r="C17" s="217"/>
      <c r="D17" s="217"/>
      <c r="E17" s="217"/>
      <c r="F17" s="217"/>
      <c r="G17" s="217"/>
      <c r="H17" s="217"/>
      <c r="I17" s="217"/>
      <c r="J17" s="217"/>
      <c r="K17" s="217"/>
      <c r="L17" s="217"/>
      <c r="M17" s="217"/>
      <c r="N17" s="217"/>
    </row>
    <row r="18" spans="1:14">
      <c r="B18" s="219"/>
      <c r="C18" s="219"/>
      <c r="D18" s="219"/>
      <c r="E18" s="219"/>
      <c r="F18" s="219"/>
      <c r="G18" s="219"/>
      <c r="H18" s="219"/>
      <c r="I18" s="219"/>
      <c r="J18" s="219"/>
      <c r="K18" s="219"/>
      <c r="L18" s="219"/>
      <c r="M18" s="219"/>
    </row>
  </sheetData>
  <mergeCells count="14">
    <mergeCell ref="A16:E16"/>
    <mergeCell ref="A15:E15"/>
    <mergeCell ref="M3:M4"/>
    <mergeCell ref="N3:N4"/>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K1"/>
    </sheetView>
  </sheetViews>
  <sheetFormatPr defaultColWidth="9.140625" defaultRowHeight="15"/>
  <cols>
    <col min="1" max="11" width="14.5703125" style="202" bestFit="1" customWidth="1"/>
    <col min="12" max="12" width="4.5703125" style="202" bestFit="1" customWidth="1"/>
    <col min="13" max="16384" width="9.140625" style="202"/>
  </cols>
  <sheetData>
    <row r="1" spans="1:11" ht="17.25" customHeight="1">
      <c r="A1" s="1260" t="s">
        <v>38</v>
      </c>
      <c r="B1" s="1260"/>
      <c r="C1" s="1260"/>
      <c r="D1" s="1260"/>
      <c r="E1" s="1260"/>
      <c r="F1" s="1260"/>
      <c r="G1" s="1260"/>
      <c r="H1" s="1260"/>
      <c r="I1" s="1260"/>
      <c r="J1" s="1260"/>
      <c r="K1" s="1260"/>
    </row>
    <row r="2" spans="1:11" s="203" customFormat="1" ht="12.75" customHeight="1">
      <c r="A2" s="1261" t="s">
        <v>222</v>
      </c>
      <c r="B2" s="1294" t="s">
        <v>360</v>
      </c>
      <c r="C2" s="1295"/>
      <c r="D2" s="1295"/>
      <c r="E2" s="1295"/>
      <c r="F2" s="1296"/>
      <c r="G2" s="1294" t="s">
        <v>601</v>
      </c>
      <c r="H2" s="1295"/>
      <c r="I2" s="1295"/>
      <c r="J2" s="1295"/>
      <c r="K2" s="1296"/>
    </row>
    <row r="3" spans="1:11" s="203" customFormat="1" ht="15" customHeight="1">
      <c r="A3" s="1297"/>
      <c r="B3" s="681" t="s">
        <v>602</v>
      </c>
      <c r="C3" s="681" t="s">
        <v>362</v>
      </c>
      <c r="D3" s="681" t="s">
        <v>85</v>
      </c>
      <c r="E3" s="681" t="s">
        <v>363</v>
      </c>
      <c r="F3" s="681" t="s">
        <v>358</v>
      </c>
      <c r="G3" s="681" t="s">
        <v>602</v>
      </c>
      <c r="H3" s="681" t="s">
        <v>362</v>
      </c>
      <c r="I3" s="681" t="s">
        <v>85</v>
      </c>
      <c r="J3" s="681" t="s">
        <v>363</v>
      </c>
      <c r="K3" s="681" t="s">
        <v>358</v>
      </c>
    </row>
    <row r="4" spans="1:11" s="203" customFormat="1" ht="18" customHeight="1">
      <c r="A4" s="608" t="s">
        <v>76</v>
      </c>
      <c r="B4" s="749">
        <v>75.311056988000004</v>
      </c>
      <c r="C4" s="749">
        <v>2.2323379999999999E-3</v>
      </c>
      <c r="D4" s="749">
        <v>0</v>
      </c>
      <c r="E4" s="749">
        <v>0</v>
      </c>
      <c r="F4" s="749">
        <v>24.686710674</v>
      </c>
      <c r="G4" s="749">
        <v>18.324503932999999</v>
      </c>
      <c r="H4" s="749">
        <v>0</v>
      </c>
      <c r="I4" s="749">
        <v>0</v>
      </c>
      <c r="J4" s="749">
        <v>0</v>
      </c>
      <c r="K4" s="749">
        <v>81.675496066999997</v>
      </c>
    </row>
    <row r="5" spans="1:11" s="203" customFormat="1" ht="18" customHeight="1">
      <c r="A5" s="613" t="s">
        <v>77</v>
      </c>
      <c r="B5" s="750">
        <v>64.777719782680492</v>
      </c>
      <c r="C5" s="750">
        <v>2.5314322985844644</v>
      </c>
      <c r="D5" s="750">
        <v>0</v>
      </c>
      <c r="E5" s="750">
        <v>0</v>
      </c>
      <c r="F5" s="750">
        <v>32.690847918735045</v>
      </c>
      <c r="G5" s="750">
        <v>26.816190833952319</v>
      </c>
      <c r="H5" s="750">
        <v>0</v>
      </c>
      <c r="I5" s="750">
        <v>0</v>
      </c>
      <c r="J5" s="750">
        <v>0</v>
      </c>
      <c r="K5" s="750">
        <v>73.183809166047681</v>
      </c>
    </row>
    <row r="6" spans="1:11" s="203" customFormat="1" ht="18" customHeight="1">
      <c r="A6" s="617" t="s">
        <v>131</v>
      </c>
      <c r="B6" s="751">
        <v>50</v>
      </c>
      <c r="C6" s="751">
        <v>0</v>
      </c>
      <c r="D6" s="751">
        <v>0</v>
      </c>
      <c r="E6" s="751">
        <v>0</v>
      </c>
      <c r="F6" s="751">
        <v>50</v>
      </c>
      <c r="G6" s="751">
        <v>25.324661940891861</v>
      </c>
      <c r="H6" s="751">
        <v>1.6372848297019713E-3</v>
      </c>
      <c r="I6" s="751">
        <v>0</v>
      </c>
      <c r="J6" s="751">
        <v>0</v>
      </c>
      <c r="K6" s="751">
        <v>74.673700774278444</v>
      </c>
    </row>
    <row r="7" spans="1:11" s="203" customFormat="1" ht="18" customHeight="1">
      <c r="A7" s="617" t="s">
        <v>132</v>
      </c>
      <c r="B7" s="751">
        <v>51.469991840239175</v>
      </c>
      <c r="C7" s="751">
        <v>1.690185191858983E-3</v>
      </c>
      <c r="D7" s="751">
        <v>0</v>
      </c>
      <c r="E7" s="751">
        <v>0</v>
      </c>
      <c r="F7" s="751">
        <v>48.528317974568964</v>
      </c>
      <c r="G7" s="751">
        <v>38.460159953378714</v>
      </c>
      <c r="H7" s="751">
        <v>0</v>
      </c>
      <c r="I7" s="751">
        <v>0</v>
      </c>
      <c r="J7" s="751">
        <v>0</v>
      </c>
      <c r="K7" s="751">
        <v>61.539840046621286</v>
      </c>
    </row>
    <row r="8" spans="1:11" s="203" customFormat="1" ht="18" customHeight="1">
      <c r="A8" s="617" t="s">
        <v>235</v>
      </c>
      <c r="B8" s="751">
        <v>50.944837952295842</v>
      </c>
      <c r="C8" s="751">
        <v>1.2174264685136139E-4</v>
      </c>
      <c r="D8" s="751">
        <v>0</v>
      </c>
      <c r="E8" s="751">
        <v>0</v>
      </c>
      <c r="F8" s="751">
        <v>49.055040305057311</v>
      </c>
      <c r="G8" s="751">
        <v>50.365546404215308</v>
      </c>
      <c r="H8" s="751">
        <v>0</v>
      </c>
      <c r="I8" s="751">
        <v>0</v>
      </c>
      <c r="J8" s="751">
        <v>0</v>
      </c>
      <c r="K8" s="751">
        <v>49.634453595784692</v>
      </c>
    </row>
    <row r="9" spans="1:11" s="203" customFormat="1" ht="18" customHeight="1">
      <c r="A9" s="617" t="s">
        <v>236</v>
      </c>
      <c r="B9" s="751">
        <v>63.245518998376696</v>
      </c>
      <c r="C9" s="751">
        <v>0.48882842390032238</v>
      </c>
      <c r="D9" s="751">
        <v>0</v>
      </c>
      <c r="E9" s="751">
        <v>0</v>
      </c>
      <c r="F9" s="751">
        <v>36.265652577722989</v>
      </c>
      <c r="G9" s="751">
        <v>34.105004519992001</v>
      </c>
      <c r="H9" s="751">
        <v>0</v>
      </c>
      <c r="I9" s="751">
        <v>0</v>
      </c>
      <c r="J9" s="751">
        <v>0</v>
      </c>
      <c r="K9" s="751">
        <v>65.894995480007992</v>
      </c>
    </row>
    <row r="10" spans="1:11" s="203" customFormat="1" ht="15" customHeight="1">
      <c r="A10" s="617" t="s">
        <v>1235</v>
      </c>
      <c r="B10" s="751">
        <v>62.984517030054498</v>
      </c>
      <c r="C10" s="751">
        <v>2.72928218029283</v>
      </c>
      <c r="D10" s="751">
        <v>0</v>
      </c>
      <c r="E10" s="751">
        <v>0</v>
      </c>
      <c r="F10" s="751">
        <v>34.286200789652682</v>
      </c>
      <c r="G10" s="751">
        <v>33.166615997350931</v>
      </c>
      <c r="H10" s="751">
        <v>0</v>
      </c>
      <c r="I10" s="751">
        <v>0</v>
      </c>
      <c r="J10" s="751">
        <v>0</v>
      </c>
      <c r="K10" s="751">
        <v>66.833384002649083</v>
      </c>
    </row>
    <row r="11" spans="1:11" s="203" customFormat="1" ht="13.5" customHeight="1">
      <c r="A11" s="617" t="s">
        <v>1253</v>
      </c>
      <c r="B11" s="751">
        <v>65.651089655599577</v>
      </c>
      <c r="C11" s="751">
        <v>2.3177122920296616</v>
      </c>
      <c r="D11" s="751">
        <v>0</v>
      </c>
      <c r="E11" s="751">
        <v>0</v>
      </c>
      <c r="F11" s="751">
        <v>32.031198052370783</v>
      </c>
      <c r="G11" s="751">
        <v>29.291194697681227</v>
      </c>
      <c r="H11" s="751">
        <v>1.3591512394366751E-2</v>
      </c>
      <c r="I11" s="751">
        <v>0</v>
      </c>
      <c r="J11" s="751">
        <v>0</v>
      </c>
      <c r="K11" s="751">
        <v>70.695213789924409</v>
      </c>
    </row>
    <row r="12" spans="1:11" s="203" customFormat="1" ht="27.6" customHeight="1">
      <c r="A12" s="617" t="s">
        <v>1306</v>
      </c>
      <c r="B12" s="751">
        <v>65.368679604803575</v>
      </c>
      <c r="C12" s="751">
        <v>2.9998273026802029</v>
      </c>
      <c r="D12" s="751">
        <v>0</v>
      </c>
      <c r="E12" s="751">
        <v>0</v>
      </c>
      <c r="F12" s="751">
        <v>31.631493092516216</v>
      </c>
      <c r="G12" s="751">
        <v>26.816190833952319</v>
      </c>
      <c r="H12" s="751">
        <v>0</v>
      </c>
      <c r="I12" s="751">
        <v>0</v>
      </c>
      <c r="J12" s="751">
        <v>0</v>
      </c>
      <c r="K12" s="751">
        <v>73.183809166047681</v>
      </c>
    </row>
    <row r="13" spans="1:11" s="203" customFormat="1">
      <c r="A13" s="285"/>
      <c r="B13" s="752"/>
      <c r="C13" s="752"/>
      <c r="D13" s="752"/>
      <c r="E13" s="752"/>
      <c r="F13" s="752"/>
      <c r="G13" s="752"/>
      <c r="H13" s="752"/>
      <c r="I13" s="752"/>
      <c r="J13" s="752"/>
      <c r="K13" s="752"/>
    </row>
    <row r="14" spans="1:11" s="203" customFormat="1">
      <c r="A14" s="1254" t="s">
        <v>1261</v>
      </c>
      <c r="B14" s="1254"/>
      <c r="C14" s="1254"/>
      <c r="D14" s="1254"/>
      <c r="E14" s="1254"/>
      <c r="F14" s="1254"/>
      <c r="G14" s="1254"/>
      <c r="H14" s="1254"/>
      <c r="I14" s="1254"/>
      <c r="J14" s="1254"/>
      <c r="K14" s="1254"/>
    </row>
    <row r="15" spans="1:11" s="203" customFormat="1">
      <c r="A15" s="1254" t="s">
        <v>364</v>
      </c>
      <c r="B15" s="1254"/>
      <c r="C15" s="1254"/>
      <c r="D15" s="1254"/>
      <c r="E15" s="1254"/>
      <c r="F15" s="1254"/>
      <c r="G15" s="1254"/>
      <c r="H15" s="1254"/>
      <c r="I15" s="1254"/>
      <c r="J15" s="1254"/>
      <c r="K15" s="1254"/>
    </row>
  </sheetData>
  <mergeCells count="6">
    <mergeCell ref="A15:K15"/>
    <mergeCell ref="A14:K14"/>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K1"/>
    </sheetView>
  </sheetViews>
  <sheetFormatPr defaultColWidth="9.140625" defaultRowHeight="15"/>
  <cols>
    <col min="1" max="11" width="14.5703125" style="202" bestFit="1" customWidth="1"/>
    <col min="12" max="12" width="5" style="202" bestFit="1" customWidth="1"/>
    <col min="13" max="16384" width="9.140625" style="202"/>
  </cols>
  <sheetData>
    <row r="1" spans="1:11" ht="18" customHeight="1">
      <c r="A1" s="1260" t="s">
        <v>39</v>
      </c>
      <c r="B1" s="1260"/>
      <c r="C1" s="1260"/>
      <c r="D1" s="1260"/>
      <c r="E1" s="1260"/>
      <c r="F1" s="1260"/>
      <c r="G1" s="1260"/>
      <c r="H1" s="1260"/>
      <c r="I1" s="1260"/>
      <c r="J1" s="1260"/>
      <c r="K1" s="1260"/>
    </row>
    <row r="2" spans="1:11" s="203" customFormat="1" ht="18" customHeight="1">
      <c r="A2" s="1261" t="s">
        <v>222</v>
      </c>
      <c r="B2" s="1263" t="s">
        <v>360</v>
      </c>
      <c r="C2" s="1265"/>
      <c r="D2" s="1265"/>
      <c r="E2" s="1265"/>
      <c r="F2" s="1264"/>
      <c r="G2" s="1263" t="s">
        <v>601</v>
      </c>
      <c r="H2" s="1265"/>
      <c r="I2" s="1265"/>
      <c r="J2" s="1265"/>
      <c r="K2" s="1264"/>
    </row>
    <row r="3" spans="1:11" s="203" customFormat="1" ht="15" customHeight="1">
      <c r="A3" s="1297"/>
      <c r="B3" s="604" t="s">
        <v>602</v>
      </c>
      <c r="C3" s="604" t="s">
        <v>362</v>
      </c>
      <c r="D3" s="604" t="s">
        <v>85</v>
      </c>
      <c r="E3" s="604" t="s">
        <v>363</v>
      </c>
      <c r="F3" s="604" t="s">
        <v>358</v>
      </c>
      <c r="G3" s="604" t="s">
        <v>602</v>
      </c>
      <c r="H3" s="604" t="s">
        <v>362</v>
      </c>
      <c r="I3" s="604" t="s">
        <v>85</v>
      </c>
      <c r="J3" s="604" t="s">
        <v>363</v>
      </c>
      <c r="K3" s="604" t="s">
        <v>358</v>
      </c>
    </row>
    <row r="4" spans="1:11" s="203" customFormat="1" ht="18" customHeight="1">
      <c r="A4" s="608" t="s">
        <v>76</v>
      </c>
      <c r="B4" s="633">
        <v>53.23</v>
      </c>
      <c r="C4" s="633">
        <v>7.37</v>
      </c>
      <c r="D4" s="633">
        <v>0.05</v>
      </c>
      <c r="E4" s="633">
        <v>0</v>
      </c>
      <c r="F4" s="633">
        <v>39.35</v>
      </c>
      <c r="G4" s="633">
        <v>19.940000000000001</v>
      </c>
      <c r="H4" s="633">
        <v>17.29</v>
      </c>
      <c r="I4" s="633">
        <v>6.03</v>
      </c>
      <c r="J4" s="633">
        <v>0</v>
      </c>
      <c r="K4" s="633">
        <v>56.74</v>
      </c>
    </row>
    <row r="5" spans="1:11" s="203" customFormat="1" ht="18" customHeight="1">
      <c r="A5" s="613" t="s">
        <v>77</v>
      </c>
      <c r="B5" s="634">
        <v>59.52</v>
      </c>
      <c r="C5" s="634">
        <v>5.58</v>
      </c>
      <c r="D5" s="634">
        <v>0.03</v>
      </c>
      <c r="E5" s="634">
        <v>0</v>
      </c>
      <c r="F5" s="634">
        <v>34.86</v>
      </c>
      <c r="G5" s="634">
        <v>19.43</v>
      </c>
      <c r="H5" s="634">
        <v>16.54</v>
      </c>
      <c r="I5" s="634">
        <v>5.37</v>
      </c>
      <c r="J5" s="634">
        <v>0</v>
      </c>
      <c r="K5" s="634">
        <v>58.66</v>
      </c>
    </row>
    <row r="6" spans="1:11" s="203" customFormat="1" ht="18" customHeight="1">
      <c r="A6" s="617" t="s">
        <v>131</v>
      </c>
      <c r="B6" s="636">
        <v>56.17</v>
      </c>
      <c r="C6" s="636">
        <v>6.21</v>
      </c>
      <c r="D6" s="636">
        <v>0.03</v>
      </c>
      <c r="E6" s="636">
        <v>0</v>
      </c>
      <c r="F6" s="636">
        <v>37.590000000000003</v>
      </c>
      <c r="G6" s="636">
        <v>19.260000000000002</v>
      </c>
      <c r="H6" s="636">
        <v>17.87</v>
      </c>
      <c r="I6" s="636">
        <v>5.54</v>
      </c>
      <c r="J6" s="636">
        <v>0</v>
      </c>
      <c r="K6" s="636">
        <v>57.33</v>
      </c>
    </row>
    <row r="7" spans="1:11" s="203" customFormat="1" ht="18" customHeight="1">
      <c r="A7" s="617" t="s">
        <v>132</v>
      </c>
      <c r="B7" s="636">
        <v>57.85</v>
      </c>
      <c r="C7" s="636">
        <v>6.09</v>
      </c>
      <c r="D7" s="636">
        <v>0.03</v>
      </c>
      <c r="E7" s="636">
        <v>0</v>
      </c>
      <c r="F7" s="636">
        <v>36.04</v>
      </c>
      <c r="G7" s="636">
        <v>20.260000000000002</v>
      </c>
      <c r="H7" s="636">
        <v>16.350000000000001</v>
      </c>
      <c r="I7" s="636">
        <v>4.8</v>
      </c>
      <c r="J7" s="636">
        <v>0</v>
      </c>
      <c r="K7" s="636">
        <v>58.59</v>
      </c>
    </row>
    <row r="8" spans="1:11" s="203" customFormat="1" ht="18" customHeight="1">
      <c r="A8" s="617" t="s">
        <v>235</v>
      </c>
      <c r="B8" s="636">
        <v>58.78</v>
      </c>
      <c r="C8" s="636">
        <v>5.85</v>
      </c>
      <c r="D8" s="636">
        <v>0.03</v>
      </c>
      <c r="E8" s="636">
        <v>0</v>
      </c>
      <c r="F8" s="636">
        <v>35.340000000000003</v>
      </c>
      <c r="G8" s="636">
        <v>20.34</v>
      </c>
      <c r="H8" s="636">
        <v>17.149999999999999</v>
      </c>
      <c r="I8" s="636">
        <v>5.04</v>
      </c>
      <c r="J8" s="636">
        <v>0</v>
      </c>
      <c r="K8" s="636">
        <v>57.47</v>
      </c>
    </row>
    <row r="9" spans="1:11" s="203" customFormat="1" ht="18" customHeight="1">
      <c r="A9" s="617" t="s">
        <v>236</v>
      </c>
      <c r="B9" s="636">
        <v>59.48</v>
      </c>
      <c r="C9" s="636">
        <v>5.75</v>
      </c>
      <c r="D9" s="636">
        <v>0.03</v>
      </c>
      <c r="E9" s="636">
        <v>0</v>
      </c>
      <c r="F9" s="636">
        <v>34.75</v>
      </c>
      <c r="G9" s="636">
        <v>20.98</v>
      </c>
      <c r="H9" s="636">
        <v>16.43</v>
      </c>
      <c r="I9" s="636">
        <v>4.3600000000000003</v>
      </c>
      <c r="J9" s="636">
        <v>0</v>
      </c>
      <c r="K9" s="636">
        <v>58.23</v>
      </c>
    </row>
    <row r="10" spans="1:11" s="203" customFormat="1" ht="14.25" customHeight="1">
      <c r="A10" s="617" t="s">
        <v>1235</v>
      </c>
      <c r="B10" s="636">
        <v>59.81</v>
      </c>
      <c r="C10" s="636">
        <v>5.77</v>
      </c>
      <c r="D10" s="636">
        <v>0.03</v>
      </c>
      <c r="E10" s="636">
        <v>0</v>
      </c>
      <c r="F10" s="636">
        <v>34.39</v>
      </c>
      <c r="G10" s="636">
        <v>21.97</v>
      </c>
      <c r="H10" s="636">
        <v>18.170000000000002</v>
      </c>
      <c r="I10" s="636">
        <v>7.04</v>
      </c>
      <c r="J10" s="636">
        <v>0</v>
      </c>
      <c r="K10" s="636">
        <v>52.82</v>
      </c>
    </row>
    <row r="11" spans="1:11" s="203" customFormat="1" ht="13.5" customHeight="1">
      <c r="A11" s="617" t="s">
        <v>1253</v>
      </c>
      <c r="B11" s="636">
        <v>61.2</v>
      </c>
      <c r="C11" s="636">
        <v>5.0599999999999996</v>
      </c>
      <c r="D11" s="636">
        <v>0.03</v>
      </c>
      <c r="E11" s="636">
        <v>0</v>
      </c>
      <c r="F11" s="636">
        <v>33.71</v>
      </c>
      <c r="G11" s="636">
        <v>19.62</v>
      </c>
      <c r="H11" s="636">
        <v>16.399999999999999</v>
      </c>
      <c r="I11" s="636">
        <v>6.24</v>
      </c>
      <c r="J11" s="636">
        <v>0</v>
      </c>
      <c r="K11" s="636">
        <v>57.74</v>
      </c>
    </row>
    <row r="12" spans="1:11" s="203" customFormat="1" ht="26.85" customHeight="1">
      <c r="A12" s="617" t="s">
        <v>1306</v>
      </c>
      <c r="B12" s="636">
        <v>61.77</v>
      </c>
      <c r="C12" s="636">
        <v>4.7</v>
      </c>
      <c r="D12" s="636">
        <v>0.03</v>
      </c>
      <c r="E12" s="636">
        <v>0</v>
      </c>
      <c r="F12" s="636">
        <v>33.5</v>
      </c>
      <c r="G12" s="636">
        <v>19.43</v>
      </c>
      <c r="H12" s="636">
        <v>16.54</v>
      </c>
      <c r="I12" s="636">
        <v>5.37</v>
      </c>
      <c r="J12" s="636">
        <v>0</v>
      </c>
      <c r="K12" s="636">
        <v>58.66</v>
      </c>
    </row>
    <row r="13" spans="1:11" s="203" customFormat="1" ht="15" customHeight="1">
      <c r="A13" s="285"/>
      <c r="B13" s="303"/>
      <c r="C13" s="303"/>
      <c r="D13" s="303"/>
      <c r="E13" s="303"/>
      <c r="F13" s="303"/>
      <c r="G13" s="303"/>
      <c r="H13" s="303"/>
      <c r="I13" s="303"/>
      <c r="J13" s="303"/>
      <c r="K13" s="303"/>
    </row>
    <row r="14" spans="1:11" s="203" customFormat="1">
      <c r="A14" s="1287" t="s">
        <v>1261</v>
      </c>
      <c r="B14" s="1287"/>
      <c r="C14" s="1287"/>
      <c r="D14" s="1287"/>
      <c r="E14" s="1287"/>
      <c r="F14" s="1287"/>
      <c r="G14" s="1287"/>
      <c r="H14" s="1287"/>
      <c r="I14" s="1287"/>
      <c r="J14" s="1287"/>
      <c r="K14" s="1287"/>
    </row>
    <row r="15" spans="1:11" s="203" customFormat="1">
      <c r="A15" s="1287" t="s">
        <v>366</v>
      </c>
      <c r="B15" s="1287"/>
      <c r="C15" s="1287"/>
      <c r="D15" s="1287"/>
      <c r="E15" s="1287"/>
      <c r="F15" s="1287"/>
      <c r="G15" s="1287"/>
      <c r="H15" s="1287"/>
      <c r="I15" s="1287"/>
      <c r="J15" s="1287"/>
      <c r="K15" s="1287"/>
    </row>
  </sheetData>
  <mergeCells count="6">
    <mergeCell ref="A15:K15"/>
    <mergeCell ref="A14:K14"/>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activeCell="B4" sqref="B4"/>
    </sheetView>
  </sheetViews>
  <sheetFormatPr defaultRowHeight="15"/>
  <cols>
    <col min="1" max="1" width="6.42578125" bestFit="1" customWidth="1"/>
    <col min="2" max="2" width="27" customWidth="1"/>
    <col min="3" max="3" width="30.42578125" customWidth="1"/>
    <col min="4" max="4" width="11.28515625" style="48" bestFit="1" customWidth="1"/>
    <col min="5" max="6" width="11.28515625" style="49" bestFit="1" customWidth="1"/>
    <col min="7" max="7" width="12.42578125" bestFit="1" customWidth="1"/>
    <col min="8" max="8" width="9.42578125" bestFit="1" customWidth="1"/>
    <col min="9" max="9" width="12.7109375" customWidth="1"/>
    <col min="10" max="10" width="10.140625" customWidth="1"/>
  </cols>
  <sheetData>
    <row r="1" spans="1:12">
      <c r="A1" s="1160" t="s">
        <v>1241</v>
      </c>
      <c r="B1" s="1160"/>
      <c r="C1" s="1160"/>
      <c r="D1" s="1160"/>
      <c r="E1" s="1160"/>
      <c r="F1" s="1160"/>
      <c r="G1" s="1160"/>
      <c r="H1" s="1160"/>
      <c r="I1" s="1160"/>
      <c r="J1" s="1160"/>
      <c r="K1" s="34"/>
    </row>
    <row r="2" spans="1:12">
      <c r="A2" s="1161" t="s">
        <v>110</v>
      </c>
      <c r="B2" s="1161" t="s">
        <v>111</v>
      </c>
      <c r="C2" s="1163" t="s">
        <v>112</v>
      </c>
      <c r="D2" s="1165" t="s">
        <v>113</v>
      </c>
      <c r="E2" s="1167" t="s">
        <v>114</v>
      </c>
      <c r="F2" s="1169" t="s">
        <v>115</v>
      </c>
      <c r="G2" s="1171" t="s">
        <v>116</v>
      </c>
      <c r="H2" s="1172"/>
      <c r="I2" s="1173" t="s">
        <v>117</v>
      </c>
      <c r="J2" s="1161" t="s">
        <v>118</v>
      </c>
      <c r="K2" s="35"/>
    </row>
    <row r="3" spans="1:12" ht="60">
      <c r="A3" s="1162"/>
      <c r="B3" s="1162"/>
      <c r="C3" s="1164"/>
      <c r="D3" s="1166"/>
      <c r="E3" s="1168"/>
      <c r="F3" s="1170"/>
      <c r="G3" s="36" t="s">
        <v>119</v>
      </c>
      <c r="H3" s="36" t="s">
        <v>120</v>
      </c>
      <c r="I3" s="1174"/>
      <c r="J3" s="1162"/>
      <c r="K3" s="35"/>
    </row>
    <row r="4" spans="1:12" ht="75">
      <c r="A4" s="824">
        <v>1</v>
      </c>
      <c r="B4" s="826" t="s">
        <v>1307</v>
      </c>
      <c r="C4" s="826" t="s">
        <v>1308</v>
      </c>
      <c r="D4" s="910">
        <v>45064</v>
      </c>
      <c r="E4" s="910">
        <v>45189</v>
      </c>
      <c r="F4" s="910">
        <v>45204</v>
      </c>
      <c r="G4" s="825">
        <v>147000</v>
      </c>
      <c r="H4" s="824">
        <v>60</v>
      </c>
      <c r="I4" s="824">
        <v>10</v>
      </c>
      <c r="J4" s="824">
        <v>0.15</v>
      </c>
      <c r="K4" s="37"/>
    </row>
    <row r="5" spans="1:12" ht="45">
      <c r="A5" s="824">
        <v>2</v>
      </c>
      <c r="B5" s="826" t="s">
        <v>1309</v>
      </c>
      <c r="C5" s="826" t="s">
        <v>1310</v>
      </c>
      <c r="D5" s="910">
        <v>45099</v>
      </c>
      <c r="E5" s="910">
        <v>45189</v>
      </c>
      <c r="F5" s="910">
        <v>45204</v>
      </c>
      <c r="G5" s="825">
        <v>1426100</v>
      </c>
      <c r="H5" s="824">
        <v>26</v>
      </c>
      <c r="I5" s="824">
        <v>36</v>
      </c>
      <c r="J5" s="824">
        <v>5.13</v>
      </c>
      <c r="K5" s="37"/>
    </row>
    <row r="6" spans="1:12" ht="30">
      <c r="A6" s="824">
        <v>3</v>
      </c>
      <c r="B6" s="826" t="s">
        <v>1311</v>
      </c>
      <c r="C6" s="826" t="s">
        <v>1312</v>
      </c>
      <c r="D6" s="910">
        <v>45093</v>
      </c>
      <c r="E6" s="910">
        <v>45205</v>
      </c>
      <c r="F6" s="910">
        <v>45218</v>
      </c>
      <c r="G6" s="825">
        <v>1247535</v>
      </c>
      <c r="H6" s="824">
        <v>25.99</v>
      </c>
      <c r="I6" s="824">
        <v>1.45</v>
      </c>
      <c r="J6" s="824">
        <v>0.18</v>
      </c>
      <c r="K6" s="37"/>
    </row>
    <row r="7" spans="1:12">
      <c r="A7" s="824">
        <v>4</v>
      </c>
      <c r="B7" s="826" t="s">
        <v>1314</v>
      </c>
      <c r="C7" s="826" t="s">
        <v>1313</v>
      </c>
      <c r="D7" s="910">
        <v>45112</v>
      </c>
      <c r="E7" s="910">
        <v>45216</v>
      </c>
      <c r="F7" s="910">
        <v>45230</v>
      </c>
      <c r="G7" s="825">
        <v>2288000</v>
      </c>
      <c r="H7" s="824">
        <v>26</v>
      </c>
      <c r="I7" s="824">
        <v>7</v>
      </c>
      <c r="J7" s="824">
        <v>1.6</v>
      </c>
      <c r="K7" s="37"/>
    </row>
    <row r="8" spans="1:12">
      <c r="A8" s="38"/>
      <c r="B8" s="38"/>
      <c r="C8" s="39"/>
      <c r="D8" s="40"/>
      <c r="E8" s="44"/>
      <c r="F8" s="44"/>
      <c r="G8" s="41"/>
      <c r="H8" s="38"/>
      <c r="I8" s="45"/>
      <c r="J8" s="45"/>
      <c r="K8" s="42"/>
      <c r="L8" s="43"/>
    </row>
    <row r="9" spans="1:12">
      <c r="A9" s="6"/>
      <c r="B9" s="6"/>
      <c r="C9" s="6"/>
      <c r="D9" s="46"/>
      <c r="E9" s="47"/>
      <c r="F9" s="47"/>
      <c r="G9" s="6"/>
      <c r="H9" s="6"/>
      <c r="I9" s="6"/>
      <c r="J9" s="6"/>
      <c r="K9" s="42"/>
      <c r="L9" s="43"/>
    </row>
    <row r="10" spans="1:12">
      <c r="K10" s="50"/>
      <c r="L10" s="43"/>
    </row>
    <row r="11" spans="1:12">
      <c r="A11" s="42"/>
      <c r="B11" s="42"/>
      <c r="C11" s="42"/>
      <c r="D11" s="46"/>
      <c r="E11" s="46"/>
      <c r="F11" s="46"/>
      <c r="G11" s="42"/>
      <c r="H11" s="42"/>
      <c r="I11" s="42"/>
      <c r="J11" s="42"/>
      <c r="K11" s="50"/>
      <c r="L11" s="43"/>
    </row>
    <row r="12" spans="1:12">
      <c r="A12" s="51"/>
      <c r="B12" s="52"/>
      <c r="C12" s="52"/>
      <c r="D12" s="53"/>
      <c r="E12" s="54"/>
      <c r="F12" s="54"/>
      <c r="G12" s="55"/>
      <c r="H12" s="55"/>
      <c r="I12" s="55"/>
      <c r="J12" s="55"/>
      <c r="L12" s="43"/>
    </row>
    <row r="13" spans="1:12">
      <c r="A13" s="51"/>
      <c r="B13" s="52"/>
      <c r="C13" s="52"/>
      <c r="D13" s="56"/>
      <c r="E13" s="54"/>
      <c r="F13" s="54"/>
      <c r="G13" s="55"/>
      <c r="H13" s="55"/>
      <c r="I13" s="55"/>
      <c r="J13" s="55"/>
    </row>
    <row r="14" spans="1:12">
      <c r="A14" s="51"/>
      <c r="B14" s="52"/>
      <c r="C14" s="52"/>
      <c r="D14" s="53"/>
      <c r="E14" s="54"/>
      <c r="F14" s="54"/>
      <c r="G14" s="55"/>
      <c r="H14" s="55"/>
      <c r="I14" s="55"/>
      <c r="J14" s="55"/>
    </row>
    <row r="15" spans="1:12">
      <c r="A15" s="51"/>
      <c r="B15" s="52"/>
      <c r="C15" s="52"/>
      <c r="D15" s="56"/>
      <c r="E15" s="54"/>
      <c r="F15" s="54"/>
      <c r="G15" s="55"/>
      <c r="H15" s="55"/>
      <c r="I15" s="55"/>
      <c r="J15" s="55"/>
    </row>
    <row r="16" spans="1:12">
      <c r="A16" s="42"/>
      <c r="B16" s="42"/>
      <c r="C16" s="42"/>
      <c r="D16" s="46"/>
      <c r="E16" s="46"/>
      <c r="F16" s="46"/>
      <c r="G16" s="42"/>
      <c r="H16" s="42"/>
      <c r="I16" s="42"/>
      <c r="J16" s="42"/>
    </row>
    <row r="17" spans="1:13">
      <c r="A17" s="42"/>
      <c r="B17" s="42"/>
      <c r="C17" s="42"/>
      <c r="D17" s="46"/>
      <c r="E17" s="46"/>
      <c r="F17" s="46"/>
      <c r="G17" s="42"/>
      <c r="H17" s="42"/>
      <c r="I17" s="42"/>
      <c r="J17" s="42"/>
    </row>
    <row r="18" spans="1:13">
      <c r="K18" s="42"/>
      <c r="L18" s="42"/>
      <c r="M18" s="42"/>
    </row>
    <row r="19" spans="1:13">
      <c r="K19" s="42"/>
      <c r="L19" s="42"/>
      <c r="M19" s="42"/>
    </row>
    <row r="20" spans="1:13">
      <c r="K20" s="42"/>
      <c r="L20" s="42"/>
      <c r="M20" s="42"/>
    </row>
    <row r="21" spans="1:13">
      <c r="K21" s="42"/>
      <c r="L21" s="42"/>
      <c r="M21" s="42"/>
    </row>
    <row r="22" spans="1:13">
      <c r="K22" s="42"/>
      <c r="L22" s="42"/>
      <c r="M22" s="42"/>
    </row>
    <row r="23" spans="1:13">
      <c r="K23" s="42"/>
      <c r="L23" s="42"/>
      <c r="M23" s="42"/>
    </row>
    <row r="24" spans="1:13">
      <c r="K24" s="42"/>
      <c r="L24" s="42"/>
      <c r="M24" s="42"/>
    </row>
  </sheetData>
  <mergeCells count="10">
    <mergeCell ref="A1:J1"/>
    <mergeCell ref="A2:A3"/>
    <mergeCell ref="B2:B3"/>
    <mergeCell ref="C2:C3"/>
    <mergeCell ref="D2:D3"/>
    <mergeCell ref="E2:E3"/>
    <mergeCell ref="F2:F3"/>
    <mergeCell ref="G2:H2"/>
    <mergeCell ref="I2:I3"/>
    <mergeCell ref="J2:J3"/>
  </mergeCells>
  <printOptions horizontalCentered="1"/>
  <pageMargins left="0.70866141732283472" right="0.70866141732283472" top="0.74803149606299213" bottom="0.74803149606299213" header="0.31496062992125984" footer="0.31496062992125984"/>
  <pageSetup paperSize="9" scale="91" fitToHeight="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H1"/>
    </sheetView>
  </sheetViews>
  <sheetFormatPr defaultColWidth="9.140625" defaultRowHeight="15"/>
  <cols>
    <col min="1" max="7" width="14.5703125" style="202" bestFit="1" customWidth="1"/>
    <col min="8" max="8" width="15" style="202" bestFit="1" customWidth="1"/>
    <col min="9" max="9" width="14.42578125" style="202" bestFit="1" customWidth="1"/>
    <col min="10" max="11" width="14.5703125" style="202" bestFit="1" customWidth="1"/>
    <col min="12" max="12" width="4.5703125" style="202" bestFit="1" customWidth="1"/>
    <col min="13" max="16384" width="9.140625" style="202"/>
  </cols>
  <sheetData>
    <row r="1" spans="1:11" ht="15" customHeight="1">
      <c r="A1" s="1260" t="s">
        <v>40</v>
      </c>
      <c r="B1" s="1260"/>
      <c r="C1" s="1260"/>
      <c r="D1" s="1260"/>
      <c r="E1" s="1260"/>
      <c r="F1" s="1260"/>
      <c r="G1" s="1260"/>
      <c r="H1" s="1260"/>
    </row>
    <row r="2" spans="1:11" s="203" customFormat="1" ht="18" customHeight="1">
      <c r="A2" s="1263" t="s">
        <v>603</v>
      </c>
      <c r="B2" s="1265"/>
      <c r="C2" s="1265"/>
      <c r="D2" s="1265"/>
      <c r="E2" s="1265"/>
      <c r="F2" s="1265"/>
      <c r="G2" s="1265"/>
      <c r="H2" s="1265"/>
      <c r="I2" s="1265"/>
      <c r="J2" s="1265"/>
      <c r="K2" s="1264"/>
    </row>
    <row r="3" spans="1:11" s="203" customFormat="1" ht="27.75" customHeight="1">
      <c r="A3" s="753" t="s">
        <v>222</v>
      </c>
      <c r="B3" s="607" t="s">
        <v>604</v>
      </c>
      <c r="C3" s="607" t="s">
        <v>605</v>
      </c>
      <c r="D3" s="607" t="s">
        <v>606</v>
      </c>
      <c r="E3" s="607" t="s">
        <v>607</v>
      </c>
      <c r="F3" s="607" t="s">
        <v>608</v>
      </c>
      <c r="G3" s="607" t="s">
        <v>529</v>
      </c>
      <c r="H3" s="607" t="s">
        <v>609</v>
      </c>
      <c r="I3" s="607" t="s">
        <v>610</v>
      </c>
      <c r="J3" s="607" t="s">
        <v>611</v>
      </c>
      <c r="K3" s="607" t="s">
        <v>612</v>
      </c>
    </row>
    <row r="4" spans="1:11" s="209" customFormat="1" ht="18" customHeight="1">
      <c r="A4" s="608" t="s">
        <v>76</v>
      </c>
      <c r="B4" s="694">
        <v>0</v>
      </c>
      <c r="C4" s="694">
        <v>100</v>
      </c>
      <c r="D4" s="633">
        <v>0</v>
      </c>
      <c r="E4" s="633">
        <v>0</v>
      </c>
      <c r="F4" s="633">
        <v>0</v>
      </c>
      <c r="G4" s="633">
        <v>0</v>
      </c>
      <c r="H4" s="633">
        <v>0</v>
      </c>
      <c r="I4" s="633">
        <v>0</v>
      </c>
      <c r="J4" s="633">
        <v>0</v>
      </c>
      <c r="K4" s="633">
        <v>0</v>
      </c>
    </row>
    <row r="5" spans="1:11" s="209" customFormat="1" ht="18" customHeight="1">
      <c r="A5" s="613" t="s">
        <v>77</v>
      </c>
      <c r="B5" s="635">
        <v>100</v>
      </c>
      <c r="C5" s="635">
        <v>1.2745228704333337E-4</v>
      </c>
      <c r="D5" s="634">
        <v>6.3109314694256465E-3</v>
      </c>
      <c r="E5" s="634">
        <v>0</v>
      </c>
      <c r="F5" s="634">
        <v>0</v>
      </c>
      <c r="G5" s="634">
        <v>0</v>
      </c>
      <c r="H5" s="634">
        <v>0</v>
      </c>
      <c r="I5" s="634">
        <v>0</v>
      </c>
      <c r="J5" s="634">
        <v>0</v>
      </c>
      <c r="K5" s="634">
        <v>0</v>
      </c>
    </row>
    <row r="6" spans="1:11" s="203" customFormat="1" ht="18" customHeight="1">
      <c r="A6" s="617" t="s">
        <v>131</v>
      </c>
      <c r="B6" s="691">
        <v>0</v>
      </c>
      <c r="C6" s="691">
        <v>100</v>
      </c>
      <c r="D6" s="636">
        <v>0</v>
      </c>
      <c r="E6" s="636">
        <v>0</v>
      </c>
      <c r="F6" s="636">
        <v>0</v>
      </c>
      <c r="G6" s="636">
        <v>0</v>
      </c>
      <c r="H6" s="636">
        <v>0</v>
      </c>
      <c r="I6" s="636">
        <v>0</v>
      </c>
      <c r="J6" s="636">
        <v>0</v>
      </c>
      <c r="K6" s="636">
        <v>0</v>
      </c>
    </row>
    <row r="7" spans="1:11" s="203" customFormat="1" ht="18" customHeight="1">
      <c r="A7" s="617" t="s">
        <v>132</v>
      </c>
      <c r="B7" s="691">
        <v>99.826816377591669</v>
      </c>
      <c r="C7" s="691">
        <v>7.0751570955263372E-3</v>
      </c>
      <c r="D7" s="636">
        <v>0.16610846531280304</v>
      </c>
      <c r="E7" s="636">
        <v>0</v>
      </c>
      <c r="F7" s="636">
        <v>0</v>
      </c>
      <c r="G7" s="636">
        <v>0</v>
      </c>
      <c r="H7" s="636">
        <v>0</v>
      </c>
      <c r="I7" s="636">
        <v>0</v>
      </c>
      <c r="J7" s="636">
        <v>0</v>
      </c>
      <c r="K7" s="636">
        <v>0</v>
      </c>
    </row>
    <row r="8" spans="1:11" s="203" customFormat="1" ht="18" customHeight="1">
      <c r="A8" s="617" t="s">
        <v>235</v>
      </c>
      <c r="B8" s="691">
        <v>99.993561616243539</v>
      </c>
      <c r="C8" s="691">
        <v>1.2745228704333337E-4</v>
      </c>
      <c r="D8" s="636">
        <v>6.3109314694256465E-3</v>
      </c>
      <c r="E8" s="636">
        <v>0</v>
      </c>
      <c r="F8" s="636">
        <v>0</v>
      </c>
      <c r="G8" s="636">
        <v>0</v>
      </c>
      <c r="H8" s="636">
        <v>0</v>
      </c>
      <c r="I8" s="636">
        <v>0</v>
      </c>
      <c r="J8" s="636">
        <v>0</v>
      </c>
      <c r="K8" s="636">
        <v>0</v>
      </c>
    </row>
    <row r="9" spans="1:11" s="203" customFormat="1" ht="18" customHeight="1">
      <c r="A9" s="617" t="s">
        <v>236</v>
      </c>
      <c r="B9" s="691">
        <v>100</v>
      </c>
      <c r="C9" s="691">
        <v>1.2745228704333337E-4</v>
      </c>
      <c r="D9" s="636">
        <v>1.2745228704333337E-4</v>
      </c>
      <c r="E9" s="636">
        <v>0</v>
      </c>
      <c r="F9" s="636">
        <v>0</v>
      </c>
      <c r="G9" s="636">
        <v>0</v>
      </c>
      <c r="H9" s="636">
        <v>0</v>
      </c>
      <c r="I9" s="636">
        <v>0</v>
      </c>
      <c r="J9" s="636">
        <v>0</v>
      </c>
      <c r="K9" s="636">
        <v>0</v>
      </c>
    </row>
    <row r="10" spans="1:11" s="203" customFormat="1" ht="18" customHeight="1">
      <c r="A10" s="617" t="s">
        <v>1235</v>
      </c>
      <c r="B10" s="691">
        <v>100</v>
      </c>
      <c r="C10" s="691">
        <v>1.2745228704333337E-4</v>
      </c>
      <c r="D10" s="636">
        <v>1.2745228704333337E-4</v>
      </c>
      <c r="E10" s="636">
        <v>0</v>
      </c>
      <c r="F10" s="636">
        <v>0</v>
      </c>
      <c r="G10" s="636">
        <v>0</v>
      </c>
      <c r="H10" s="636">
        <v>0</v>
      </c>
      <c r="I10" s="636">
        <v>0</v>
      </c>
      <c r="J10" s="636">
        <v>0</v>
      </c>
      <c r="K10" s="636">
        <v>0</v>
      </c>
    </row>
    <row r="11" spans="1:11" s="203" customFormat="1" ht="14.25" customHeight="1">
      <c r="A11" s="617" t="s">
        <v>1253</v>
      </c>
      <c r="B11" s="691">
        <v>100</v>
      </c>
      <c r="C11" s="691">
        <v>1.2745228704333337E-4</v>
      </c>
      <c r="D11" s="636">
        <v>1.2745228704333337E-4</v>
      </c>
      <c r="E11" s="636">
        <v>0</v>
      </c>
      <c r="F11" s="636">
        <v>0</v>
      </c>
      <c r="G11" s="636">
        <v>0</v>
      </c>
      <c r="H11" s="636">
        <v>0</v>
      </c>
      <c r="I11" s="636">
        <v>0</v>
      </c>
      <c r="J11" s="636">
        <v>0</v>
      </c>
      <c r="K11" s="636">
        <v>0</v>
      </c>
    </row>
    <row r="12" spans="1:11" s="203" customFormat="1" ht="13.5" customHeight="1">
      <c r="A12" s="617" t="s">
        <v>1306</v>
      </c>
      <c r="B12" s="691">
        <v>99.611554429717714</v>
      </c>
      <c r="C12" s="691">
        <v>1.2745228704333337E-4</v>
      </c>
      <c r="D12" s="636">
        <v>0.38844380561810754</v>
      </c>
      <c r="E12" s="636">
        <v>0</v>
      </c>
      <c r="F12" s="636">
        <v>0</v>
      </c>
      <c r="G12" s="636">
        <v>0</v>
      </c>
      <c r="H12" s="636">
        <v>0</v>
      </c>
      <c r="I12" s="636">
        <v>0</v>
      </c>
      <c r="J12" s="636">
        <v>0</v>
      </c>
      <c r="K12" s="636">
        <v>0</v>
      </c>
    </row>
    <row r="13" spans="1:11" s="203" customFormat="1" ht="27.6" customHeight="1">
      <c r="A13" s="285"/>
      <c r="B13" s="303"/>
      <c r="C13" s="303"/>
      <c r="D13" s="303"/>
      <c r="E13" s="303"/>
      <c r="F13" s="303"/>
      <c r="G13" s="303"/>
      <c r="H13" s="303"/>
      <c r="I13" s="303"/>
      <c r="J13" s="303"/>
      <c r="K13" s="303"/>
    </row>
    <row r="14" spans="1:11" s="203" customFormat="1">
      <c r="A14" s="1254" t="s">
        <v>1261</v>
      </c>
      <c r="B14" s="1254"/>
      <c r="C14" s="1254"/>
      <c r="D14" s="1254"/>
      <c r="E14" s="1254"/>
      <c r="F14" s="1254"/>
    </row>
    <row r="15" spans="1:11" s="203" customFormat="1">
      <c r="A15" s="1254" t="s">
        <v>364</v>
      </c>
      <c r="B15" s="1254"/>
      <c r="C15" s="1254"/>
      <c r="D15" s="1254"/>
      <c r="E15" s="1254"/>
      <c r="F15" s="1254"/>
    </row>
  </sheetData>
  <mergeCells count="4">
    <mergeCell ref="A1:H1"/>
    <mergeCell ref="A2:K2"/>
    <mergeCell ref="A14:F14"/>
    <mergeCell ref="A15:F15"/>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4" zoomScaleNormal="100" workbookViewId="0">
      <selection activeCell="A4" sqref="A4"/>
    </sheetView>
  </sheetViews>
  <sheetFormatPr defaultColWidth="9.140625" defaultRowHeight="15"/>
  <cols>
    <col min="1" max="5" width="14.5703125" style="202" bestFit="1" customWidth="1"/>
    <col min="6" max="6" width="4.5703125" style="202" bestFit="1" customWidth="1"/>
    <col min="7" max="16384" width="9.140625" style="202"/>
  </cols>
  <sheetData>
    <row r="1" spans="1:5" ht="19.5" customHeight="1">
      <c r="A1" s="1260" t="s">
        <v>41</v>
      </c>
      <c r="B1" s="1260"/>
      <c r="C1" s="1260"/>
      <c r="D1" s="1260"/>
      <c r="E1" s="1260"/>
    </row>
    <row r="2" spans="1:5" s="203" customFormat="1" ht="18" customHeight="1">
      <c r="A2" s="1353" t="s">
        <v>222</v>
      </c>
      <c r="B2" s="1354" t="s">
        <v>603</v>
      </c>
      <c r="C2" s="1354"/>
      <c r="D2" s="1354"/>
      <c r="E2" s="1355"/>
    </row>
    <row r="3" spans="1:5" s="203" customFormat="1" ht="18.75" customHeight="1">
      <c r="A3" s="1353"/>
      <c r="B3" s="918" t="s">
        <v>613</v>
      </c>
      <c r="C3" s="922" t="s">
        <v>614</v>
      </c>
      <c r="D3" s="922" t="s">
        <v>615</v>
      </c>
      <c r="E3" s="336" t="s">
        <v>616</v>
      </c>
    </row>
    <row r="4" spans="1:5" s="209" customFormat="1" ht="18" customHeight="1">
      <c r="A4" s="337" t="s">
        <v>76</v>
      </c>
      <c r="B4" s="633">
        <v>36.549999999999997</v>
      </c>
      <c r="C4" s="633">
        <v>56.35</v>
      </c>
      <c r="D4" s="633">
        <v>7.1</v>
      </c>
      <c r="E4" s="633">
        <v>0</v>
      </c>
    </row>
    <row r="5" spans="1:5" s="209" customFormat="1" ht="18" customHeight="1">
      <c r="A5" s="613" t="s">
        <v>77</v>
      </c>
      <c r="B5" s="634">
        <v>31.2</v>
      </c>
      <c r="C5" s="634">
        <v>47.95</v>
      </c>
      <c r="D5" s="634">
        <v>18.690000000000001</v>
      </c>
      <c r="E5" s="634">
        <v>2.16</v>
      </c>
    </row>
    <row r="6" spans="1:5" s="203" customFormat="1" ht="18" customHeight="1">
      <c r="A6" s="617" t="s">
        <v>131</v>
      </c>
      <c r="B6" s="636">
        <v>29.5</v>
      </c>
      <c r="C6" s="636">
        <v>53.71</v>
      </c>
      <c r="D6" s="636">
        <v>16.79</v>
      </c>
      <c r="E6" s="636">
        <v>0</v>
      </c>
    </row>
    <row r="7" spans="1:5" s="203" customFormat="1" ht="18" customHeight="1">
      <c r="A7" s="617" t="s">
        <v>132</v>
      </c>
      <c r="B7" s="636">
        <v>29.45</v>
      </c>
      <c r="C7" s="636">
        <v>52.94</v>
      </c>
      <c r="D7" s="636">
        <v>17.59</v>
      </c>
      <c r="E7" s="636">
        <v>0.01</v>
      </c>
    </row>
    <row r="8" spans="1:5" s="203" customFormat="1" ht="18" customHeight="1">
      <c r="A8" s="617" t="s">
        <v>235</v>
      </c>
      <c r="B8" s="636">
        <v>30.3</v>
      </c>
      <c r="C8" s="636">
        <v>52.41</v>
      </c>
      <c r="D8" s="636">
        <v>17.02</v>
      </c>
      <c r="E8" s="636">
        <v>0.27</v>
      </c>
    </row>
    <row r="9" spans="1:5" s="203" customFormat="1" ht="18" customHeight="1">
      <c r="A9" s="617" t="s">
        <v>236</v>
      </c>
      <c r="B9" s="636">
        <v>29.73</v>
      </c>
      <c r="C9" s="636">
        <v>46.93</v>
      </c>
      <c r="D9" s="636">
        <v>22.38</v>
      </c>
      <c r="E9" s="636">
        <v>0.96</v>
      </c>
    </row>
    <row r="10" spans="1:5" s="203" customFormat="1" ht="18" customHeight="1">
      <c r="A10" s="617" t="s">
        <v>1235</v>
      </c>
      <c r="B10" s="636">
        <v>30.89</v>
      </c>
      <c r="C10" s="636">
        <v>47.52</v>
      </c>
      <c r="D10" s="636">
        <v>18.68</v>
      </c>
      <c r="E10" s="636">
        <v>2.92</v>
      </c>
    </row>
    <row r="11" spans="1:5" s="203" customFormat="1" ht="14.25" customHeight="1">
      <c r="A11" s="617" t="s">
        <v>1253</v>
      </c>
      <c r="B11" s="636">
        <v>33.21</v>
      </c>
      <c r="C11" s="636">
        <v>44.95</v>
      </c>
      <c r="D11" s="636">
        <v>17.38</v>
      </c>
      <c r="E11" s="636">
        <v>4.47</v>
      </c>
    </row>
    <row r="12" spans="1:5" s="203" customFormat="1" ht="13.5" customHeight="1">
      <c r="A12" s="617" t="s">
        <v>1306</v>
      </c>
      <c r="B12" s="636">
        <v>34.29</v>
      </c>
      <c r="C12" s="636">
        <v>40.67</v>
      </c>
      <c r="D12" s="636">
        <v>20.010000000000002</v>
      </c>
      <c r="E12" s="636">
        <v>5.0199999999999996</v>
      </c>
    </row>
    <row r="13" spans="1:5" s="203" customFormat="1" ht="28.35" customHeight="1">
      <c r="A13" s="285"/>
      <c r="B13" s="303"/>
      <c r="C13" s="303"/>
      <c r="D13" s="303"/>
      <c r="E13" s="303"/>
    </row>
    <row r="14" spans="1:5" s="203" customFormat="1">
      <c r="A14" s="1287" t="s">
        <v>1261</v>
      </c>
      <c r="B14" s="1287"/>
      <c r="C14" s="1287"/>
      <c r="D14" s="1287"/>
    </row>
    <row r="15" spans="1:5" s="203" customFormat="1">
      <c r="A15" s="1287" t="s">
        <v>366</v>
      </c>
      <c r="B15" s="1287"/>
      <c r="C15" s="1287"/>
      <c r="D15" s="1287"/>
    </row>
  </sheetData>
  <mergeCells count="5">
    <mergeCell ref="A15:D15"/>
    <mergeCell ref="A14:D14"/>
    <mergeCell ref="A1:E1"/>
    <mergeCell ref="A2:A3"/>
    <mergeCell ref="B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sqref="A1:L1"/>
    </sheetView>
  </sheetViews>
  <sheetFormatPr defaultColWidth="9.140625" defaultRowHeight="15"/>
  <cols>
    <col min="1" max="11" width="14.5703125" style="305" bestFit="1" customWidth="1"/>
    <col min="12" max="12" width="15" style="305" bestFit="1" customWidth="1"/>
    <col min="13" max="13" width="4.5703125" style="305" bestFit="1" customWidth="1"/>
    <col min="14" max="16384" width="9.140625" style="305"/>
  </cols>
  <sheetData>
    <row r="1" spans="1:12" ht="20.25" customHeight="1">
      <c r="A1" s="1260" t="s">
        <v>42</v>
      </c>
      <c r="B1" s="1260"/>
      <c r="C1" s="1260"/>
      <c r="D1" s="1260"/>
      <c r="E1" s="1260"/>
      <c r="F1" s="1260"/>
      <c r="G1" s="1260"/>
      <c r="H1" s="1260"/>
      <c r="I1" s="1260"/>
      <c r="J1" s="1260"/>
      <c r="K1" s="1260"/>
      <c r="L1" s="1260"/>
    </row>
    <row r="2" spans="1:12" s="306" customFormat="1" ht="15" customHeight="1">
      <c r="A2" s="1261" t="s">
        <v>169</v>
      </c>
      <c r="B2" s="1280" t="s">
        <v>299</v>
      </c>
      <c r="C2" s="1356" t="s">
        <v>617</v>
      </c>
      <c r="D2" s="1357"/>
      <c r="E2" s="1294" t="s">
        <v>618</v>
      </c>
      <c r="F2" s="1295"/>
      <c r="G2" s="1295"/>
      <c r="H2" s="1296"/>
      <c r="I2" s="1356" t="s">
        <v>101</v>
      </c>
      <c r="J2" s="1357"/>
      <c r="K2" s="1358" t="s">
        <v>619</v>
      </c>
      <c r="L2" s="1359"/>
    </row>
    <row r="3" spans="1:12" s="306" customFormat="1" ht="15" customHeight="1">
      <c r="A3" s="1262"/>
      <c r="B3" s="1348"/>
      <c r="C3" s="1276"/>
      <c r="D3" s="1277"/>
      <c r="E3" s="1294" t="s">
        <v>620</v>
      </c>
      <c r="F3" s="1296"/>
      <c r="G3" s="1294" t="s">
        <v>621</v>
      </c>
      <c r="H3" s="1296"/>
      <c r="I3" s="1276"/>
      <c r="J3" s="1277"/>
      <c r="K3" s="1360"/>
      <c r="L3" s="1361"/>
    </row>
    <row r="4" spans="1:12" s="306" customFormat="1" ht="35.25" customHeight="1">
      <c r="A4" s="1297"/>
      <c r="B4" s="1281"/>
      <c r="C4" s="607" t="s">
        <v>582</v>
      </c>
      <c r="D4" s="607" t="s">
        <v>325</v>
      </c>
      <c r="E4" s="607" t="s">
        <v>582</v>
      </c>
      <c r="F4" s="607" t="s">
        <v>325</v>
      </c>
      <c r="G4" s="607" t="s">
        <v>582</v>
      </c>
      <c r="H4" s="607" t="s">
        <v>325</v>
      </c>
      <c r="I4" s="607" t="s">
        <v>582</v>
      </c>
      <c r="J4" s="607" t="s">
        <v>325</v>
      </c>
      <c r="K4" s="607" t="s">
        <v>580</v>
      </c>
      <c r="L4" s="747" t="s">
        <v>622</v>
      </c>
    </row>
    <row r="5" spans="1:12" s="338" customFormat="1" ht="18" customHeight="1">
      <c r="A5" s="754" t="s">
        <v>76</v>
      </c>
      <c r="B5" s="755">
        <v>245</v>
      </c>
      <c r="C5" s="756">
        <v>564697241</v>
      </c>
      <c r="D5" s="757">
        <v>4549466.5071999999</v>
      </c>
      <c r="E5" s="756">
        <v>107274549</v>
      </c>
      <c r="F5" s="757">
        <v>870678.22279999999</v>
      </c>
      <c r="G5" s="756">
        <v>108415768</v>
      </c>
      <c r="H5" s="757">
        <v>851718.85459999996</v>
      </c>
      <c r="I5" s="756">
        <v>780387558</v>
      </c>
      <c r="J5" s="757">
        <v>6271863.5845999997</v>
      </c>
      <c r="K5" s="757">
        <v>3324801</v>
      </c>
      <c r="L5" s="758">
        <v>27362.294551430001</v>
      </c>
    </row>
    <row r="6" spans="1:12" s="338" customFormat="1" ht="18" customHeight="1">
      <c r="A6" s="759" t="s">
        <v>77</v>
      </c>
      <c r="B6" s="760">
        <v>141</v>
      </c>
      <c r="C6" s="761">
        <v>194578743</v>
      </c>
      <c r="D6" s="762">
        <v>1608538.6393000002</v>
      </c>
      <c r="E6" s="763">
        <v>8901147</v>
      </c>
      <c r="F6" s="764">
        <v>73701.573199999999</v>
      </c>
      <c r="G6" s="763">
        <v>7859278</v>
      </c>
      <c r="H6" s="764">
        <v>64757.765600000006</v>
      </c>
      <c r="I6" s="761">
        <v>211339168</v>
      </c>
      <c r="J6" s="762">
        <v>1746997.9780999999</v>
      </c>
      <c r="K6" s="762">
        <v>1115116</v>
      </c>
      <c r="L6" s="764">
        <v>9261.2253284100025</v>
      </c>
    </row>
    <row r="7" spans="1:12" s="306" customFormat="1" ht="18" customHeight="1">
      <c r="A7" s="765" t="s">
        <v>131</v>
      </c>
      <c r="B7" s="766">
        <v>17</v>
      </c>
      <c r="C7" s="767">
        <v>27767366</v>
      </c>
      <c r="D7" s="768">
        <v>228370.49559999999</v>
      </c>
      <c r="E7" s="768">
        <v>2131002</v>
      </c>
      <c r="F7" s="769">
        <v>17623.6636</v>
      </c>
      <c r="G7" s="768">
        <v>1405485</v>
      </c>
      <c r="H7" s="769">
        <v>11527.830899999999</v>
      </c>
      <c r="I7" s="767">
        <v>31303853</v>
      </c>
      <c r="J7" s="768">
        <v>257521.99010000002</v>
      </c>
      <c r="K7" s="768">
        <v>2764482</v>
      </c>
      <c r="L7" s="769">
        <v>22681.694088870001</v>
      </c>
    </row>
    <row r="8" spans="1:12" s="306" customFormat="1" ht="18" customHeight="1">
      <c r="A8" s="765" t="s">
        <v>132</v>
      </c>
      <c r="B8" s="766">
        <v>21</v>
      </c>
      <c r="C8" s="767">
        <v>38058987</v>
      </c>
      <c r="D8" s="768">
        <v>314258.81420000002</v>
      </c>
      <c r="E8" s="768">
        <v>1721860</v>
      </c>
      <c r="F8" s="769">
        <v>14261.113799999999</v>
      </c>
      <c r="G8" s="768">
        <v>1279453</v>
      </c>
      <c r="H8" s="769">
        <v>10531.552799999998</v>
      </c>
      <c r="I8" s="767">
        <v>41060300</v>
      </c>
      <c r="J8" s="768">
        <v>339051.48080000002</v>
      </c>
      <c r="K8" s="768">
        <v>2150050</v>
      </c>
      <c r="L8" s="769">
        <v>17770.578386109999</v>
      </c>
    </row>
    <row r="9" spans="1:12" s="306" customFormat="1" ht="18" customHeight="1">
      <c r="A9" s="765" t="s">
        <v>235</v>
      </c>
      <c r="B9" s="766">
        <v>21</v>
      </c>
      <c r="C9" s="767">
        <v>32890498</v>
      </c>
      <c r="D9" s="768">
        <v>271575.42469999997</v>
      </c>
      <c r="E9" s="768">
        <v>1288956</v>
      </c>
      <c r="F9" s="769">
        <v>10640.230299999997</v>
      </c>
      <c r="G9" s="768">
        <v>1398507</v>
      </c>
      <c r="H9" s="769">
        <v>11511.205899999999</v>
      </c>
      <c r="I9" s="767">
        <v>35577961</v>
      </c>
      <c r="J9" s="768">
        <v>293726.86089999997</v>
      </c>
      <c r="K9" s="768">
        <v>1300337</v>
      </c>
      <c r="L9" s="769">
        <v>10703.342417439999</v>
      </c>
    </row>
    <row r="10" spans="1:12" s="306" customFormat="1" ht="18" customHeight="1">
      <c r="A10" s="765" t="s">
        <v>236</v>
      </c>
      <c r="B10" s="766">
        <v>21</v>
      </c>
      <c r="C10" s="767">
        <v>30829004</v>
      </c>
      <c r="D10" s="768">
        <v>253878.51200000005</v>
      </c>
      <c r="E10" s="768">
        <v>1463528</v>
      </c>
      <c r="F10" s="769">
        <v>12071.662300000002</v>
      </c>
      <c r="G10" s="768">
        <v>1412734</v>
      </c>
      <c r="H10" s="769">
        <v>11607.0345</v>
      </c>
      <c r="I10" s="767">
        <v>33705266</v>
      </c>
      <c r="J10" s="768">
        <v>277557.20880000002</v>
      </c>
      <c r="K10" s="768">
        <v>993226</v>
      </c>
      <c r="L10" s="769">
        <v>8287.9314356399991</v>
      </c>
    </row>
    <row r="11" spans="1:12" s="306" customFormat="1" ht="18" customHeight="1">
      <c r="A11" s="765" t="s">
        <v>1235</v>
      </c>
      <c r="B11" s="766">
        <v>21</v>
      </c>
      <c r="C11" s="767">
        <v>24928318</v>
      </c>
      <c r="D11" s="768">
        <v>206758.68779999999</v>
      </c>
      <c r="E11" s="768">
        <v>1146437</v>
      </c>
      <c r="F11" s="769">
        <v>9521.3304000000007</v>
      </c>
      <c r="G11" s="768">
        <v>1323449</v>
      </c>
      <c r="H11" s="769">
        <v>10944.590700000002</v>
      </c>
      <c r="I11" s="767">
        <v>27398204</v>
      </c>
      <c r="J11" s="768">
        <v>227224.60890000002</v>
      </c>
      <c r="K11" s="768">
        <v>824447</v>
      </c>
      <c r="L11" s="769">
        <v>6810.4407113199995</v>
      </c>
    </row>
    <row r="12" spans="1:12" s="306" customFormat="1" ht="15" customHeight="1">
      <c r="A12" s="765" t="s">
        <v>1253</v>
      </c>
      <c r="B12" s="766">
        <v>20</v>
      </c>
      <c r="C12" s="767">
        <v>24729695</v>
      </c>
      <c r="D12" s="768">
        <v>205623.45510000002</v>
      </c>
      <c r="E12" s="768">
        <v>788408</v>
      </c>
      <c r="F12" s="769">
        <v>6569.5668999999998</v>
      </c>
      <c r="G12" s="768">
        <v>751790</v>
      </c>
      <c r="H12" s="769">
        <v>6240.8912999999993</v>
      </c>
      <c r="I12" s="767">
        <v>26269893</v>
      </c>
      <c r="J12" s="768">
        <v>218433.91329999999</v>
      </c>
      <c r="K12" s="768">
        <v>916725</v>
      </c>
      <c r="L12" s="769">
        <v>7587.7780572000001</v>
      </c>
    </row>
    <row r="13" spans="1:12" s="306" customFormat="1" ht="13.5" customHeight="1">
      <c r="A13" s="765" t="s">
        <v>1306</v>
      </c>
      <c r="B13" s="766">
        <v>20</v>
      </c>
      <c r="C13" s="767">
        <v>15374875</v>
      </c>
      <c r="D13" s="768">
        <v>128073.24990000002</v>
      </c>
      <c r="E13" s="768">
        <v>360956</v>
      </c>
      <c r="F13" s="769">
        <v>3014.0058999999997</v>
      </c>
      <c r="G13" s="768">
        <v>287860</v>
      </c>
      <c r="H13" s="769">
        <v>2394.6595000000002</v>
      </c>
      <c r="I13" s="767">
        <v>16023691</v>
      </c>
      <c r="J13" s="768">
        <v>133481.91530000002</v>
      </c>
      <c r="K13" s="768">
        <v>1115116</v>
      </c>
      <c r="L13" s="769">
        <v>9261.2253284100025</v>
      </c>
    </row>
    <row r="14" spans="1:12" s="306" customFormat="1" ht="26.85" customHeight="1">
      <c r="A14" s="339"/>
      <c r="B14" s="340"/>
      <c r="C14" s="341"/>
      <c r="D14" s="342"/>
      <c r="E14" s="342"/>
      <c r="F14" s="343"/>
      <c r="G14" s="342"/>
      <c r="H14" s="343"/>
      <c r="I14" s="341"/>
      <c r="J14" s="342"/>
      <c r="K14" s="342"/>
      <c r="L14" s="343"/>
    </row>
    <row r="15" spans="1:12" s="306" customFormat="1">
      <c r="A15" s="1270" t="s">
        <v>1261</v>
      </c>
      <c r="B15" s="1270"/>
      <c r="C15" s="1270"/>
      <c r="D15" s="1270"/>
      <c r="E15" s="1270"/>
      <c r="F15" s="1270"/>
      <c r="G15" s="1270"/>
      <c r="H15" s="1270"/>
      <c r="I15" s="1270"/>
      <c r="J15" s="1270"/>
      <c r="K15" s="1270"/>
      <c r="L15" s="1270"/>
    </row>
    <row r="16" spans="1:12" s="306" customFormat="1">
      <c r="A16" s="1270" t="s">
        <v>314</v>
      </c>
      <c r="B16" s="1270"/>
      <c r="C16" s="1270"/>
      <c r="D16" s="1270"/>
      <c r="E16" s="1270"/>
      <c r="F16" s="1270"/>
      <c r="G16" s="1270"/>
      <c r="H16" s="1270"/>
      <c r="I16" s="1270"/>
      <c r="J16" s="1270"/>
      <c r="K16" s="1270"/>
      <c r="L16" s="1270"/>
    </row>
    <row r="17" spans="5:10">
      <c r="E17" s="344"/>
      <c r="F17" s="344"/>
      <c r="G17" s="344"/>
      <c r="H17" s="344"/>
      <c r="I17" s="344"/>
      <c r="J17" s="344"/>
    </row>
    <row r="18" spans="5:10">
      <c r="E18" s="344"/>
      <c r="F18" s="344"/>
      <c r="G18" s="344"/>
      <c r="H18" s="344"/>
      <c r="I18" s="344"/>
      <c r="J18" s="344"/>
    </row>
    <row r="19" spans="5:10">
      <c r="E19" s="344"/>
      <c r="F19" s="344"/>
      <c r="G19" s="344"/>
      <c r="H19" s="344"/>
      <c r="I19" s="344"/>
      <c r="J19" s="344"/>
    </row>
    <row r="20" spans="5:10">
      <c r="E20" s="344"/>
      <c r="F20" s="344"/>
      <c r="G20" s="344"/>
      <c r="H20" s="344"/>
      <c r="I20" s="344"/>
      <c r="J20" s="344"/>
    </row>
    <row r="21" spans="5:10">
      <c r="E21" s="344"/>
      <c r="F21" s="344"/>
      <c r="G21" s="344"/>
      <c r="H21" s="344"/>
      <c r="I21" s="344"/>
      <c r="J21" s="344"/>
    </row>
    <row r="22" spans="5:10">
      <c r="I22" s="345"/>
      <c r="J22" s="345"/>
    </row>
    <row r="23" spans="5:10">
      <c r="I23" s="345"/>
      <c r="J23" s="345"/>
    </row>
  </sheetData>
  <mergeCells count="11">
    <mergeCell ref="A16:L16"/>
    <mergeCell ref="A15:L15"/>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sqref="A1:L1"/>
    </sheetView>
  </sheetViews>
  <sheetFormatPr defaultColWidth="9.140625" defaultRowHeight="15"/>
  <cols>
    <col min="1" max="1" width="9.42578125" style="202" bestFit="1" customWidth="1"/>
    <col min="2" max="2" width="11.140625" style="202" customWidth="1"/>
    <col min="3" max="4" width="12.42578125" style="202" bestFit="1" customWidth="1"/>
    <col min="5" max="5" width="14.7109375" style="202" customWidth="1"/>
    <col min="6" max="8" width="12.42578125" style="202" bestFit="1" customWidth="1"/>
    <col min="9" max="9" width="14.5703125" style="202" customWidth="1"/>
    <col min="10" max="10" width="13.42578125" style="202" bestFit="1" customWidth="1"/>
    <col min="11" max="11" width="12.42578125" style="202" customWidth="1"/>
    <col min="12" max="12" width="10.85546875" style="202" bestFit="1" customWidth="1"/>
    <col min="13" max="13" width="9.85546875" style="202" customWidth="1"/>
    <col min="14" max="16384" width="9.140625" style="202"/>
  </cols>
  <sheetData>
    <row r="1" spans="1:12" ht="18.75" customHeight="1">
      <c r="A1" s="1260" t="s">
        <v>43</v>
      </c>
      <c r="B1" s="1260"/>
      <c r="C1" s="1260"/>
      <c r="D1" s="1260"/>
      <c r="E1" s="1260"/>
      <c r="F1" s="1260"/>
      <c r="G1" s="1260"/>
      <c r="H1" s="1260"/>
      <c r="I1" s="1260"/>
      <c r="J1" s="1260"/>
      <c r="K1" s="1260"/>
      <c r="L1" s="1260"/>
    </row>
    <row r="2" spans="1:12" s="203" customFormat="1" ht="25.5" customHeight="1">
      <c r="A2" s="1280" t="s">
        <v>592</v>
      </c>
      <c r="B2" s="1280" t="s">
        <v>623</v>
      </c>
      <c r="C2" s="1294" t="s">
        <v>617</v>
      </c>
      <c r="D2" s="1296"/>
      <c r="E2" s="1294" t="s">
        <v>624</v>
      </c>
      <c r="F2" s="1295"/>
      <c r="G2" s="1295"/>
      <c r="H2" s="1296"/>
      <c r="I2" s="1294" t="s">
        <v>101</v>
      </c>
      <c r="J2" s="1296"/>
      <c r="K2" s="1349" t="s">
        <v>625</v>
      </c>
      <c r="L2" s="1352"/>
    </row>
    <row r="3" spans="1:12" s="203" customFormat="1" ht="18" customHeight="1">
      <c r="A3" s="1348"/>
      <c r="B3" s="1348"/>
      <c r="C3" s="1346" t="s">
        <v>626</v>
      </c>
      <c r="D3" s="1346" t="s">
        <v>627</v>
      </c>
      <c r="E3" s="1294" t="s">
        <v>620</v>
      </c>
      <c r="F3" s="1296"/>
      <c r="G3" s="1294" t="s">
        <v>621</v>
      </c>
      <c r="H3" s="1296"/>
      <c r="I3" s="1362" t="s">
        <v>582</v>
      </c>
      <c r="J3" s="1362" t="s">
        <v>325</v>
      </c>
      <c r="K3" s="1346" t="s">
        <v>626</v>
      </c>
      <c r="L3" s="1346" t="s">
        <v>628</v>
      </c>
    </row>
    <row r="4" spans="1:12" s="203" customFormat="1" ht="36.75" customHeight="1">
      <c r="A4" s="1281"/>
      <c r="B4" s="1281"/>
      <c r="C4" s="1347"/>
      <c r="D4" s="1347"/>
      <c r="E4" s="770" t="s">
        <v>582</v>
      </c>
      <c r="F4" s="770" t="s">
        <v>325</v>
      </c>
      <c r="G4" s="770" t="s">
        <v>582</v>
      </c>
      <c r="H4" s="770" t="s">
        <v>325</v>
      </c>
      <c r="I4" s="1363"/>
      <c r="J4" s="1363"/>
      <c r="K4" s="1347"/>
      <c r="L4" s="1347"/>
    </row>
    <row r="5" spans="1:12" s="209" customFormat="1" ht="18" customHeight="1">
      <c r="A5" s="608" t="s">
        <v>76</v>
      </c>
      <c r="B5" s="610">
        <v>245</v>
      </c>
      <c r="C5" s="612">
        <v>1241422291</v>
      </c>
      <c r="D5" s="611">
        <v>10115725.42</v>
      </c>
      <c r="E5" s="771">
        <v>1787181305</v>
      </c>
      <c r="F5" s="611">
        <v>14501756.24</v>
      </c>
      <c r="G5" s="612">
        <v>1668944283</v>
      </c>
      <c r="H5" s="611">
        <v>13469391.060000001</v>
      </c>
      <c r="I5" s="771">
        <v>4697547879</v>
      </c>
      <c r="J5" s="612">
        <v>38086872.729999997</v>
      </c>
      <c r="K5" s="612">
        <v>15339430</v>
      </c>
      <c r="L5" s="609">
        <v>148599.38510000001</v>
      </c>
    </row>
    <row r="6" spans="1:12" s="209" customFormat="1" ht="18" customHeight="1">
      <c r="A6" s="613" t="s">
        <v>77</v>
      </c>
      <c r="B6" s="772">
        <v>141</v>
      </c>
      <c r="C6" s="624">
        <v>515444611</v>
      </c>
      <c r="D6" s="773">
        <v>4345612.93</v>
      </c>
      <c r="E6" s="624">
        <v>1082387352</v>
      </c>
      <c r="F6" s="773">
        <v>8965113.7400000002</v>
      </c>
      <c r="G6" s="624">
        <v>994250090</v>
      </c>
      <c r="H6" s="774">
        <v>8201899.0199999902</v>
      </c>
      <c r="I6" s="624">
        <v>2592082053</v>
      </c>
      <c r="J6" s="774">
        <v>21512625.68</v>
      </c>
      <c r="K6" s="624">
        <v>15385722</v>
      </c>
      <c r="L6" s="614">
        <v>127751.201</v>
      </c>
    </row>
    <row r="7" spans="1:12" s="203" customFormat="1" ht="18" customHeight="1">
      <c r="A7" s="617" t="s">
        <v>131</v>
      </c>
      <c r="B7" s="619">
        <v>17</v>
      </c>
      <c r="C7" s="620">
        <v>65763304</v>
      </c>
      <c r="D7" s="622">
        <v>549463.18999999994</v>
      </c>
      <c r="E7" s="620">
        <v>140004696</v>
      </c>
      <c r="F7" s="622">
        <v>1152368.8700000001</v>
      </c>
      <c r="G7" s="620">
        <v>126077027</v>
      </c>
      <c r="H7" s="622">
        <v>1033610.27</v>
      </c>
      <c r="I7" s="620">
        <v>331845027</v>
      </c>
      <c r="J7" s="622">
        <v>2735442.33</v>
      </c>
      <c r="K7" s="620">
        <v>13672607</v>
      </c>
      <c r="L7" s="618">
        <v>129531.209</v>
      </c>
    </row>
    <row r="8" spans="1:12" s="203" customFormat="1" ht="18" customHeight="1">
      <c r="A8" s="617" t="s">
        <v>132</v>
      </c>
      <c r="B8" s="619">
        <v>21</v>
      </c>
      <c r="C8" s="620">
        <v>72823303</v>
      </c>
      <c r="D8" s="622">
        <v>612472.43999999994</v>
      </c>
      <c r="E8" s="620">
        <v>160674928</v>
      </c>
      <c r="F8" s="622">
        <v>1327684.3500000001</v>
      </c>
      <c r="G8" s="620">
        <v>151069726</v>
      </c>
      <c r="H8" s="622">
        <v>1243923.7</v>
      </c>
      <c r="I8" s="620">
        <v>384567957</v>
      </c>
      <c r="J8" s="622">
        <v>3184080.48</v>
      </c>
      <c r="K8" s="620">
        <v>11841797</v>
      </c>
      <c r="L8" s="618">
        <v>97029.2745</v>
      </c>
    </row>
    <row r="9" spans="1:12" s="203" customFormat="1" ht="18" customHeight="1">
      <c r="A9" s="617" t="s">
        <v>235</v>
      </c>
      <c r="B9" s="619">
        <v>21</v>
      </c>
      <c r="C9" s="620">
        <v>74284936</v>
      </c>
      <c r="D9" s="622">
        <v>627298.36</v>
      </c>
      <c r="E9" s="620">
        <v>163179420</v>
      </c>
      <c r="F9" s="622">
        <v>1346681.69</v>
      </c>
      <c r="G9" s="620">
        <v>156978196</v>
      </c>
      <c r="H9" s="622">
        <v>1291595.24</v>
      </c>
      <c r="I9" s="620">
        <v>394442552</v>
      </c>
      <c r="J9" s="622">
        <v>3265575.29</v>
      </c>
      <c r="K9" s="620">
        <v>12891896</v>
      </c>
      <c r="L9" s="618">
        <v>121684.70359999999</v>
      </c>
    </row>
    <row r="10" spans="1:12" s="203" customFormat="1" ht="18" customHeight="1">
      <c r="A10" s="617" t="s">
        <v>236</v>
      </c>
      <c r="B10" s="619">
        <v>21</v>
      </c>
      <c r="C10" s="620">
        <v>78232088</v>
      </c>
      <c r="D10" s="622">
        <v>660643.30000000005</v>
      </c>
      <c r="E10" s="620">
        <v>184270333</v>
      </c>
      <c r="F10" s="622">
        <v>1520377.7</v>
      </c>
      <c r="G10" s="620">
        <v>167640827</v>
      </c>
      <c r="H10" s="622">
        <v>1377391.17</v>
      </c>
      <c r="I10" s="620">
        <v>430143248</v>
      </c>
      <c r="J10" s="622">
        <v>3558412.17</v>
      </c>
      <c r="K10" s="620">
        <v>11244536</v>
      </c>
      <c r="L10" s="618">
        <v>93312.374899999995</v>
      </c>
    </row>
    <row r="11" spans="1:12" s="203" customFormat="1" ht="18" customHeight="1">
      <c r="A11" s="617" t="s">
        <v>1235</v>
      </c>
      <c r="B11" s="619">
        <v>21</v>
      </c>
      <c r="C11" s="620">
        <v>76749821</v>
      </c>
      <c r="D11" s="622">
        <v>649667.18999999994</v>
      </c>
      <c r="E11" s="620">
        <v>160601115</v>
      </c>
      <c r="F11" s="622">
        <v>1334811.76</v>
      </c>
      <c r="G11" s="620">
        <v>153111151</v>
      </c>
      <c r="H11" s="622">
        <v>1266440.74</v>
      </c>
      <c r="I11" s="620">
        <v>390462087</v>
      </c>
      <c r="J11" s="622">
        <v>3250919.69</v>
      </c>
      <c r="K11" s="620">
        <v>12779639</v>
      </c>
      <c r="L11" s="618">
        <v>105960.04</v>
      </c>
    </row>
    <row r="12" spans="1:12" s="203" customFormat="1">
      <c r="A12" s="617" t="s">
        <v>1253</v>
      </c>
      <c r="B12" s="619">
        <v>20</v>
      </c>
      <c r="C12" s="620">
        <v>79793064</v>
      </c>
      <c r="D12" s="622">
        <v>673078.87</v>
      </c>
      <c r="E12" s="620">
        <v>162963611</v>
      </c>
      <c r="F12" s="622">
        <v>1358528.52</v>
      </c>
      <c r="G12" s="620">
        <v>146548892</v>
      </c>
      <c r="H12" s="622">
        <v>1216520.25</v>
      </c>
      <c r="I12" s="620">
        <v>389305567</v>
      </c>
      <c r="J12" s="622">
        <v>3248127.64</v>
      </c>
      <c r="K12" s="620">
        <v>13323012</v>
      </c>
      <c r="L12" s="618">
        <v>110539.322</v>
      </c>
    </row>
    <row r="13" spans="1:12" s="203" customFormat="1" ht="13.5" customHeight="1">
      <c r="A13" s="617" t="s">
        <v>1306</v>
      </c>
      <c r="B13" s="619">
        <v>20</v>
      </c>
      <c r="C13" s="620">
        <v>67798095</v>
      </c>
      <c r="D13" s="622">
        <v>572989.57999999996</v>
      </c>
      <c r="E13" s="620">
        <v>110693249</v>
      </c>
      <c r="F13" s="622">
        <v>924660.84</v>
      </c>
      <c r="G13" s="620">
        <v>92824271</v>
      </c>
      <c r="H13" s="622">
        <v>772417.66</v>
      </c>
      <c r="I13" s="620">
        <v>271315615</v>
      </c>
      <c r="J13" s="622">
        <v>2270068.08</v>
      </c>
      <c r="K13" s="620">
        <v>15385722</v>
      </c>
      <c r="L13" s="618">
        <v>127751.201</v>
      </c>
    </row>
    <row r="14" spans="1:12" s="203" customFormat="1" ht="13.5" customHeight="1">
      <c r="A14" s="285"/>
      <c r="B14" s="295"/>
      <c r="C14" s="293"/>
      <c r="D14" s="288"/>
      <c r="E14" s="293"/>
      <c r="F14" s="288"/>
      <c r="G14" s="293"/>
      <c r="H14" s="288"/>
      <c r="I14" s="293"/>
      <c r="J14" s="288"/>
      <c r="K14" s="293"/>
      <c r="L14" s="286"/>
    </row>
    <row r="15" spans="1:12" s="203" customFormat="1" ht="28.35" customHeight="1">
      <c r="A15" s="1287" t="s">
        <v>629</v>
      </c>
      <c r="B15" s="1287"/>
      <c r="C15" s="1287"/>
      <c r="D15" s="1287"/>
      <c r="E15" s="1287"/>
      <c r="F15" s="1287"/>
      <c r="G15" s="1287"/>
      <c r="H15" s="1287"/>
      <c r="I15" s="1287"/>
      <c r="J15" s="1287"/>
      <c r="K15" s="1287"/>
      <c r="L15" s="1287"/>
    </row>
    <row r="16" spans="1:12" s="203" customFormat="1" ht="15" customHeight="1">
      <c r="A16" s="1287" t="s">
        <v>1261</v>
      </c>
      <c r="B16" s="1287"/>
      <c r="C16" s="1287"/>
      <c r="D16" s="1287"/>
      <c r="E16" s="1287"/>
      <c r="F16" s="1287"/>
      <c r="G16" s="1287"/>
      <c r="H16" s="1287"/>
      <c r="I16" s="1287"/>
      <c r="J16" s="1287"/>
      <c r="K16" s="1287"/>
      <c r="L16" s="1287"/>
    </row>
    <row r="17" spans="1:12" s="203" customFormat="1">
      <c r="A17" s="1287" t="s">
        <v>366</v>
      </c>
      <c r="B17" s="1287"/>
      <c r="C17" s="1287"/>
      <c r="D17" s="1287"/>
      <c r="E17" s="1287"/>
      <c r="F17" s="1287"/>
      <c r="G17" s="1287"/>
      <c r="H17" s="1287"/>
      <c r="I17" s="1287"/>
      <c r="J17" s="1287"/>
      <c r="K17" s="1287"/>
      <c r="L17" s="1287"/>
    </row>
    <row r="18" spans="1:12">
      <c r="E18" s="335"/>
      <c r="F18" s="335"/>
      <c r="G18" s="335"/>
      <c r="H18" s="335"/>
      <c r="I18" s="335"/>
      <c r="J18" s="335"/>
    </row>
    <row r="19" spans="1:12">
      <c r="E19" s="335"/>
      <c r="F19" s="335"/>
      <c r="G19" s="335"/>
      <c r="H19" s="335"/>
      <c r="I19" s="335"/>
      <c r="J19" s="335"/>
    </row>
    <row r="20" spans="1:12">
      <c r="E20" s="335"/>
      <c r="F20" s="335"/>
      <c r="G20" s="335"/>
      <c r="H20" s="335"/>
      <c r="I20" s="335"/>
      <c r="J20" s="335"/>
    </row>
    <row r="21" spans="1:12">
      <c r="E21" s="335"/>
      <c r="F21" s="335"/>
      <c r="G21" s="335"/>
      <c r="H21" s="335"/>
      <c r="I21" s="335"/>
      <c r="J21" s="335"/>
    </row>
    <row r="22" spans="1:12">
      <c r="E22" s="335"/>
      <c r="F22" s="335"/>
      <c r="G22" s="335"/>
      <c r="H22" s="335"/>
      <c r="I22" s="335"/>
      <c r="J22" s="335"/>
    </row>
    <row r="23" spans="1:12">
      <c r="J23" s="298"/>
    </row>
  </sheetData>
  <mergeCells count="18">
    <mergeCell ref="A17:L17"/>
    <mergeCell ref="A15:L15"/>
    <mergeCell ref="A16:L16"/>
    <mergeCell ref="A1:L1"/>
    <mergeCell ref="A2:A4"/>
    <mergeCell ref="B2:B4"/>
    <mergeCell ref="C2:D2"/>
    <mergeCell ref="E2:H2"/>
    <mergeCell ref="I2:J2"/>
    <mergeCell ref="K2:L2"/>
    <mergeCell ref="C3:C4"/>
    <mergeCell ref="D3:D4"/>
    <mergeCell ref="E3:F3"/>
    <mergeCell ref="G3:H3"/>
    <mergeCell ref="I3:I4"/>
    <mergeCell ref="J3:J4"/>
    <mergeCell ref="K3:K4"/>
    <mergeCell ref="L3:L4"/>
  </mergeCells>
  <printOptions horizontalCentered="1"/>
  <pageMargins left="0.78431372549019618" right="0.78431372549019618" top="0.98039215686274517" bottom="0.98039215686274517" header="0.50980392156862753" footer="0.50980392156862753"/>
  <pageSetup paperSize="9" scale="86"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sqref="A1:L1"/>
    </sheetView>
  </sheetViews>
  <sheetFormatPr defaultColWidth="9.140625" defaultRowHeight="15"/>
  <cols>
    <col min="1" max="1" width="9.42578125" style="202" bestFit="1" customWidth="1"/>
    <col min="2" max="2" width="7.5703125" style="202" bestFit="1" customWidth="1"/>
    <col min="3" max="9" width="12.140625" style="202" bestFit="1" customWidth="1"/>
    <col min="10" max="10" width="10" style="202" bestFit="1" customWidth="1"/>
    <col min="11" max="11" width="14.140625" style="202" bestFit="1" customWidth="1"/>
    <col min="12" max="12" width="9.140625" style="202" bestFit="1" customWidth="1"/>
    <col min="13" max="13" width="7.5703125" style="202" bestFit="1" customWidth="1"/>
    <col min="14" max="16384" width="9.140625" style="202"/>
  </cols>
  <sheetData>
    <row r="1" spans="1:12" ht="15.75" customHeight="1">
      <c r="A1" s="1260" t="s">
        <v>44</v>
      </c>
      <c r="B1" s="1260"/>
      <c r="C1" s="1260"/>
      <c r="D1" s="1260"/>
      <c r="E1" s="1260"/>
      <c r="F1" s="1260"/>
      <c r="G1" s="1260"/>
      <c r="H1" s="1260"/>
      <c r="I1" s="1260"/>
      <c r="J1" s="1260"/>
      <c r="K1" s="1260"/>
      <c r="L1" s="1260"/>
    </row>
    <row r="2" spans="1:12" s="203" customFormat="1" ht="41.25" customHeight="1">
      <c r="A2" s="1280" t="s">
        <v>592</v>
      </c>
      <c r="B2" s="1280" t="s">
        <v>623</v>
      </c>
      <c r="C2" s="1294" t="s">
        <v>617</v>
      </c>
      <c r="D2" s="1296"/>
      <c r="E2" s="1365" t="s">
        <v>624</v>
      </c>
      <c r="F2" s="1365"/>
      <c r="G2" s="1365"/>
      <c r="H2" s="1365"/>
      <c r="I2" s="1294" t="s">
        <v>101</v>
      </c>
      <c r="J2" s="1296"/>
      <c r="K2" s="1366" t="s">
        <v>625</v>
      </c>
      <c r="L2" s="1367"/>
    </row>
    <row r="3" spans="1:12" s="203" customFormat="1" ht="18" customHeight="1">
      <c r="A3" s="1348"/>
      <c r="B3" s="1348"/>
      <c r="C3" s="1346" t="s">
        <v>626</v>
      </c>
      <c r="D3" s="1346" t="s">
        <v>627</v>
      </c>
      <c r="E3" s="1294" t="s">
        <v>620</v>
      </c>
      <c r="F3" s="1296"/>
      <c r="G3" s="1294" t="s">
        <v>621</v>
      </c>
      <c r="H3" s="1296"/>
      <c r="I3" s="1280" t="s">
        <v>580</v>
      </c>
      <c r="J3" s="1364" t="s">
        <v>630</v>
      </c>
      <c r="K3" s="1346" t="s">
        <v>626</v>
      </c>
      <c r="L3" s="1346" t="s">
        <v>628</v>
      </c>
    </row>
    <row r="4" spans="1:12" s="203" customFormat="1" ht="39" customHeight="1">
      <c r="A4" s="1281"/>
      <c r="B4" s="1281"/>
      <c r="C4" s="1347"/>
      <c r="D4" s="1347"/>
      <c r="E4" s="747" t="s">
        <v>626</v>
      </c>
      <c r="F4" s="747" t="s">
        <v>631</v>
      </c>
      <c r="G4" s="747" t="s">
        <v>626</v>
      </c>
      <c r="H4" s="747" t="s">
        <v>627</v>
      </c>
      <c r="I4" s="1281"/>
      <c r="J4" s="1364"/>
      <c r="K4" s="1347"/>
      <c r="L4" s="1347"/>
    </row>
    <row r="5" spans="1:12" s="209" customFormat="1" ht="18" customHeight="1">
      <c r="A5" s="608" t="s">
        <v>76</v>
      </c>
      <c r="B5" s="610">
        <v>245</v>
      </c>
      <c r="C5" s="612">
        <v>28420818</v>
      </c>
      <c r="D5" s="609">
        <v>231434.63269999999</v>
      </c>
      <c r="E5" s="609">
        <v>0</v>
      </c>
      <c r="F5" s="609">
        <v>0</v>
      </c>
      <c r="G5" s="609">
        <v>0</v>
      </c>
      <c r="H5" s="609">
        <v>0</v>
      </c>
      <c r="I5" s="612">
        <v>28420818</v>
      </c>
      <c r="J5" s="609">
        <v>231434.63269999999</v>
      </c>
      <c r="K5" s="609">
        <v>241799</v>
      </c>
      <c r="L5" s="609">
        <v>1990.4942840000001</v>
      </c>
    </row>
    <row r="6" spans="1:12" s="209" customFormat="1" ht="18" customHeight="1">
      <c r="A6" s="613" t="s">
        <v>77</v>
      </c>
      <c r="B6" s="772">
        <v>141</v>
      </c>
      <c r="C6" s="773">
        <v>12863924</v>
      </c>
      <c r="D6" s="614">
        <v>106219.67791899998</v>
      </c>
      <c r="E6" s="772">
        <v>0</v>
      </c>
      <c r="F6" s="614">
        <v>0</v>
      </c>
      <c r="G6" s="772">
        <v>0</v>
      </c>
      <c r="H6" s="671">
        <v>0</v>
      </c>
      <c r="I6" s="773">
        <v>12863924</v>
      </c>
      <c r="J6" s="614">
        <v>106219.67791899998</v>
      </c>
      <c r="K6" s="614">
        <v>97142</v>
      </c>
      <c r="L6" s="614">
        <v>809.11579549999999</v>
      </c>
    </row>
    <row r="7" spans="1:12" s="203" customFormat="1" ht="18" customHeight="1">
      <c r="A7" s="617" t="s">
        <v>131</v>
      </c>
      <c r="B7" s="619">
        <v>17</v>
      </c>
      <c r="C7" s="622">
        <v>2678243</v>
      </c>
      <c r="D7" s="618">
        <v>21984.156556249996</v>
      </c>
      <c r="E7" s="618">
        <v>0</v>
      </c>
      <c r="F7" s="618">
        <v>0</v>
      </c>
      <c r="G7" s="618">
        <v>0</v>
      </c>
      <c r="H7" s="775">
        <v>0</v>
      </c>
      <c r="I7" s="622">
        <v>2678243</v>
      </c>
      <c r="J7" s="618">
        <v>21984.156556249996</v>
      </c>
      <c r="K7" s="618">
        <v>188574</v>
      </c>
      <c r="L7" s="618">
        <v>1544.6524017499996</v>
      </c>
    </row>
    <row r="8" spans="1:12" s="203" customFormat="1" ht="18" customHeight="1">
      <c r="A8" s="617" t="s">
        <v>132</v>
      </c>
      <c r="B8" s="619">
        <v>21</v>
      </c>
      <c r="C8" s="622">
        <v>1749832</v>
      </c>
      <c r="D8" s="618">
        <v>14399.699836</v>
      </c>
      <c r="E8" s="618">
        <v>0</v>
      </c>
      <c r="F8" s="618">
        <v>0</v>
      </c>
      <c r="G8" s="618">
        <v>0</v>
      </c>
      <c r="H8" s="775">
        <v>0</v>
      </c>
      <c r="I8" s="622">
        <v>1749832</v>
      </c>
      <c r="J8" s="618">
        <v>14399.699836</v>
      </c>
      <c r="K8" s="618">
        <v>116507</v>
      </c>
      <c r="L8" s="618">
        <v>964.96198049999987</v>
      </c>
    </row>
    <row r="9" spans="1:12" s="203" customFormat="1" ht="18" customHeight="1">
      <c r="A9" s="617" t="s">
        <v>235</v>
      </c>
      <c r="B9" s="619">
        <v>21</v>
      </c>
      <c r="C9" s="622">
        <v>1676343</v>
      </c>
      <c r="D9" s="618">
        <v>13795.537208749993</v>
      </c>
      <c r="E9" s="618">
        <v>0</v>
      </c>
      <c r="F9" s="618">
        <v>0</v>
      </c>
      <c r="G9" s="618">
        <v>0</v>
      </c>
      <c r="H9" s="775">
        <v>0</v>
      </c>
      <c r="I9" s="622">
        <v>1676343</v>
      </c>
      <c r="J9" s="618">
        <v>13795.537208749993</v>
      </c>
      <c r="K9" s="618">
        <v>43692</v>
      </c>
      <c r="L9" s="618">
        <v>358.98358049999985</v>
      </c>
    </row>
    <row r="10" spans="1:12" s="203" customFormat="1" ht="18" customHeight="1">
      <c r="A10" s="617" t="s">
        <v>236</v>
      </c>
      <c r="B10" s="619">
        <v>21</v>
      </c>
      <c r="C10" s="622">
        <v>1549625</v>
      </c>
      <c r="D10" s="618">
        <v>12739.998282250006</v>
      </c>
      <c r="E10" s="618">
        <v>0</v>
      </c>
      <c r="F10" s="618">
        <v>0</v>
      </c>
      <c r="G10" s="618">
        <v>0</v>
      </c>
      <c r="H10" s="775">
        <v>0</v>
      </c>
      <c r="I10" s="622">
        <v>1549625</v>
      </c>
      <c r="J10" s="618">
        <v>12739.998282250006</v>
      </c>
      <c r="K10" s="618">
        <v>136621</v>
      </c>
      <c r="L10" s="618">
        <v>1124.12786575</v>
      </c>
    </row>
    <row r="11" spans="1:12" s="203" customFormat="1" ht="18" customHeight="1">
      <c r="A11" s="617" t="s">
        <v>1235</v>
      </c>
      <c r="B11" s="619">
        <v>21</v>
      </c>
      <c r="C11" s="622">
        <v>1558013</v>
      </c>
      <c r="D11" s="618">
        <v>12892.935135</v>
      </c>
      <c r="E11" s="618">
        <v>0</v>
      </c>
      <c r="F11" s="618">
        <v>0</v>
      </c>
      <c r="G11" s="618">
        <v>0</v>
      </c>
      <c r="H11" s="775">
        <v>0</v>
      </c>
      <c r="I11" s="622">
        <v>1558013</v>
      </c>
      <c r="J11" s="618">
        <v>12892.935135</v>
      </c>
      <c r="K11" s="618">
        <v>61813</v>
      </c>
      <c r="L11" s="618">
        <v>511.98172700000009</v>
      </c>
    </row>
    <row r="12" spans="1:12" s="203" customFormat="1" ht="14.25" customHeight="1">
      <c r="A12" s="617" t="s">
        <v>1253</v>
      </c>
      <c r="B12" s="619">
        <v>20</v>
      </c>
      <c r="C12" s="622">
        <v>1060446</v>
      </c>
      <c r="D12" s="618">
        <v>8815.0045172500013</v>
      </c>
      <c r="E12" s="618">
        <v>0</v>
      </c>
      <c r="F12" s="618">
        <v>0</v>
      </c>
      <c r="G12" s="618">
        <v>0</v>
      </c>
      <c r="H12" s="775">
        <v>0</v>
      </c>
      <c r="I12" s="622">
        <v>1060446</v>
      </c>
      <c r="J12" s="618">
        <v>8815.0045172500013</v>
      </c>
      <c r="K12" s="618">
        <v>64784</v>
      </c>
      <c r="L12" s="618">
        <v>538.67123875000004</v>
      </c>
    </row>
    <row r="13" spans="1:12" s="203" customFormat="1" ht="13.5" customHeight="1">
      <c r="A13" s="617" t="s">
        <v>1306</v>
      </c>
      <c r="B13" s="619">
        <v>20</v>
      </c>
      <c r="C13" s="622">
        <v>2591422</v>
      </c>
      <c r="D13" s="618">
        <v>21592.3463835</v>
      </c>
      <c r="E13" s="618">
        <v>0</v>
      </c>
      <c r="F13" s="618">
        <v>0</v>
      </c>
      <c r="G13" s="618">
        <v>0</v>
      </c>
      <c r="H13" s="775">
        <v>0</v>
      </c>
      <c r="I13" s="622">
        <v>2591422</v>
      </c>
      <c r="J13" s="618">
        <v>21592.3463835</v>
      </c>
      <c r="K13" s="618">
        <v>97142</v>
      </c>
      <c r="L13" s="618">
        <v>809.11579549999999</v>
      </c>
    </row>
    <row r="14" spans="1:12" s="203" customFormat="1" ht="27.6" customHeight="1">
      <c r="A14" s="285"/>
      <c r="B14" s="295"/>
      <c r="C14" s="288"/>
      <c r="D14" s="286"/>
      <c r="E14" s="286"/>
      <c r="F14" s="286"/>
      <c r="G14" s="286"/>
      <c r="H14" s="346"/>
      <c r="I14" s="288"/>
      <c r="J14" s="286"/>
      <c r="K14" s="286"/>
      <c r="L14" s="286"/>
    </row>
    <row r="15" spans="1:12" s="203" customFormat="1" ht="15" customHeight="1">
      <c r="A15" s="1287" t="s">
        <v>1261</v>
      </c>
      <c r="B15" s="1287"/>
      <c r="C15" s="1287"/>
      <c r="D15" s="1287"/>
      <c r="E15" s="1287"/>
      <c r="F15" s="1287"/>
      <c r="G15" s="1287"/>
      <c r="H15" s="1287"/>
      <c r="I15" s="1287"/>
      <c r="J15" s="1287"/>
    </row>
    <row r="16" spans="1:12" s="203" customFormat="1">
      <c r="A16" s="1287" t="s">
        <v>332</v>
      </c>
      <c r="B16" s="1287"/>
      <c r="C16" s="1287"/>
      <c r="D16" s="1287"/>
      <c r="E16" s="1287"/>
      <c r="F16" s="1287"/>
      <c r="G16" s="1287"/>
      <c r="H16" s="1287"/>
      <c r="I16" s="1287"/>
      <c r="J16" s="1287"/>
    </row>
  </sheetData>
  <mergeCells count="17">
    <mergeCell ref="A1:L1"/>
    <mergeCell ref="A2:A4"/>
    <mergeCell ref="B2:B4"/>
    <mergeCell ref="C2:D2"/>
    <mergeCell ref="E2:H2"/>
    <mergeCell ref="I2:J2"/>
    <mergeCell ref="K2:L2"/>
    <mergeCell ref="C3:C4"/>
    <mergeCell ref="D3:D4"/>
    <mergeCell ref="E3:F3"/>
    <mergeCell ref="G3:H3"/>
    <mergeCell ref="I3:I4"/>
    <mergeCell ref="J3:J4"/>
    <mergeCell ref="K3:K4"/>
    <mergeCell ref="A16:J16"/>
    <mergeCell ref="L3:L4"/>
    <mergeCell ref="A15:J15"/>
  </mergeCells>
  <printOptions horizontalCentered="1"/>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sqref="A1:O1"/>
    </sheetView>
  </sheetViews>
  <sheetFormatPr defaultColWidth="9.140625" defaultRowHeight="15"/>
  <cols>
    <col min="1" max="1" width="13.5703125" style="202" bestFit="1" customWidth="1"/>
    <col min="2" max="5" width="12.140625" style="202" bestFit="1" customWidth="1"/>
    <col min="6" max="6" width="9.42578125" style="202" bestFit="1" customWidth="1"/>
    <col min="7" max="10" width="12.140625" style="202" bestFit="1" customWidth="1"/>
    <col min="11" max="11" width="14.5703125" style="202" bestFit="1" customWidth="1"/>
    <col min="12" max="15" width="12.140625" style="202" bestFit="1" customWidth="1"/>
    <col min="16" max="16" width="9.42578125" style="202" bestFit="1" customWidth="1"/>
    <col min="17" max="17" width="4.5703125" style="202" bestFit="1" customWidth="1"/>
    <col min="18" max="16384" width="9.140625" style="202"/>
  </cols>
  <sheetData>
    <row r="1" spans="1:16" ht="18" customHeight="1">
      <c r="A1" s="1260" t="s">
        <v>632</v>
      </c>
      <c r="B1" s="1260"/>
      <c r="C1" s="1260"/>
      <c r="D1" s="1260"/>
      <c r="E1" s="1260"/>
      <c r="F1" s="1260"/>
      <c r="G1" s="1260"/>
      <c r="H1" s="1260"/>
      <c r="I1" s="1260"/>
      <c r="J1" s="1260"/>
      <c r="K1" s="1260"/>
      <c r="L1" s="1260"/>
      <c r="M1" s="1260"/>
      <c r="N1" s="1260"/>
      <c r="O1" s="1260"/>
    </row>
    <row r="2" spans="1:16" s="203" customFormat="1" ht="18" customHeight="1">
      <c r="A2" s="1280" t="s">
        <v>592</v>
      </c>
      <c r="B2" s="1294" t="s">
        <v>78</v>
      </c>
      <c r="C2" s="1295"/>
      <c r="D2" s="1295"/>
      <c r="E2" s="1296"/>
      <c r="F2" s="1261" t="s">
        <v>101</v>
      </c>
      <c r="G2" s="1294" t="s">
        <v>79</v>
      </c>
      <c r="H2" s="1295"/>
      <c r="I2" s="1295"/>
      <c r="J2" s="1296"/>
      <c r="K2" s="1280" t="s">
        <v>101</v>
      </c>
      <c r="L2" s="1294" t="s">
        <v>80</v>
      </c>
      <c r="M2" s="1295"/>
      <c r="N2" s="1295"/>
      <c r="O2" s="1296"/>
      <c r="P2" s="1261" t="s">
        <v>101</v>
      </c>
    </row>
    <row r="3" spans="1:16" s="203" customFormat="1" ht="27" customHeight="1">
      <c r="A3" s="1348"/>
      <c r="B3" s="1349" t="s">
        <v>633</v>
      </c>
      <c r="C3" s="1352"/>
      <c r="D3" s="1294" t="s">
        <v>624</v>
      </c>
      <c r="E3" s="1296"/>
      <c r="F3" s="1262"/>
      <c r="G3" s="1349" t="s">
        <v>633</v>
      </c>
      <c r="H3" s="1352"/>
      <c r="I3" s="1294" t="s">
        <v>624</v>
      </c>
      <c r="J3" s="1296"/>
      <c r="K3" s="1348"/>
      <c r="L3" s="1349" t="s">
        <v>633</v>
      </c>
      <c r="M3" s="1352"/>
      <c r="N3" s="1294" t="s">
        <v>624</v>
      </c>
      <c r="O3" s="1296"/>
      <c r="P3" s="1262"/>
    </row>
    <row r="4" spans="1:16" s="203" customFormat="1" ht="27" customHeight="1">
      <c r="A4" s="1281"/>
      <c r="B4" s="747" t="s">
        <v>596</v>
      </c>
      <c r="C4" s="747" t="s">
        <v>597</v>
      </c>
      <c r="D4" s="747" t="s">
        <v>599</v>
      </c>
      <c r="E4" s="747" t="s">
        <v>600</v>
      </c>
      <c r="F4" s="1297"/>
      <c r="G4" s="747" t="s">
        <v>596</v>
      </c>
      <c r="H4" s="747" t="s">
        <v>597</v>
      </c>
      <c r="I4" s="747" t="s">
        <v>599</v>
      </c>
      <c r="J4" s="747" t="s">
        <v>600</v>
      </c>
      <c r="K4" s="1281"/>
      <c r="L4" s="747" t="s">
        <v>596</v>
      </c>
      <c r="M4" s="747" t="s">
        <v>597</v>
      </c>
      <c r="N4" s="747" t="s">
        <v>599</v>
      </c>
      <c r="O4" s="747" t="s">
        <v>600</v>
      </c>
      <c r="P4" s="1297"/>
    </row>
    <row r="5" spans="1:16" s="209" customFormat="1" ht="18" customHeight="1">
      <c r="A5" s="608" t="s">
        <v>76</v>
      </c>
      <c r="B5" s="609">
        <v>15023.91</v>
      </c>
      <c r="C5" s="776">
        <v>566.71</v>
      </c>
      <c r="D5" s="609">
        <v>14969.8</v>
      </c>
      <c r="E5" s="776">
        <v>796.94</v>
      </c>
      <c r="F5" s="609">
        <v>31357.360000000001</v>
      </c>
      <c r="G5" s="609">
        <v>13538.745852259</v>
      </c>
      <c r="H5" s="776">
        <v>490.33822721000001</v>
      </c>
      <c r="I5" s="609">
        <v>2831.1194105</v>
      </c>
      <c r="J5" s="776">
        <v>1375.7876821299999</v>
      </c>
      <c r="K5" s="609">
        <v>18235.991172098999</v>
      </c>
      <c r="L5" s="776" t="s">
        <v>277</v>
      </c>
      <c r="M5" s="776" t="s">
        <v>277</v>
      </c>
      <c r="N5" s="776" t="s">
        <v>277</v>
      </c>
      <c r="O5" s="776" t="s">
        <v>277</v>
      </c>
      <c r="P5" s="609" t="s">
        <v>277</v>
      </c>
    </row>
    <row r="6" spans="1:16" s="209" customFormat="1" ht="18" customHeight="1">
      <c r="A6" s="613" t="s">
        <v>77</v>
      </c>
      <c r="B6" s="614">
        <v>4013.6400000000003</v>
      </c>
      <c r="C6" s="614">
        <v>96.120000000000019</v>
      </c>
      <c r="D6" s="614">
        <v>6617.53</v>
      </c>
      <c r="E6" s="614">
        <v>241.81000000000003</v>
      </c>
      <c r="F6" s="614">
        <v>10969.1</v>
      </c>
      <c r="G6" s="614">
        <v>4129.7688390699996</v>
      </c>
      <c r="H6" s="777">
        <v>94.542163369999997</v>
      </c>
      <c r="I6" s="614">
        <v>1311.5338682500001</v>
      </c>
      <c r="J6" s="777">
        <v>500.80222029999999</v>
      </c>
      <c r="K6" s="614">
        <v>6036.6470909899999</v>
      </c>
      <c r="L6" s="777" t="s">
        <v>277</v>
      </c>
      <c r="M6" s="777" t="s">
        <v>277</v>
      </c>
      <c r="N6" s="777" t="s">
        <v>277</v>
      </c>
      <c r="O6" s="777" t="s">
        <v>277</v>
      </c>
      <c r="P6" s="778" t="s">
        <v>277</v>
      </c>
    </row>
    <row r="7" spans="1:16" s="203" customFormat="1" ht="18" customHeight="1">
      <c r="A7" s="617" t="s">
        <v>131</v>
      </c>
      <c r="B7" s="779">
        <v>471.01999999999992</v>
      </c>
      <c r="C7" s="779">
        <v>12.44</v>
      </c>
      <c r="D7" s="779">
        <v>813.79</v>
      </c>
      <c r="E7" s="779">
        <v>28.82</v>
      </c>
      <c r="F7" s="618">
        <v>1326.07</v>
      </c>
      <c r="G7" s="779">
        <v>426.95092147999998</v>
      </c>
      <c r="H7" s="779">
        <v>10.8466232</v>
      </c>
      <c r="I7" s="779">
        <v>177.21949549999999</v>
      </c>
      <c r="J7" s="779">
        <v>61.61820814</v>
      </c>
      <c r="K7" s="618">
        <v>676.63524831999996</v>
      </c>
      <c r="L7" s="779" t="s">
        <v>277</v>
      </c>
      <c r="M7" s="779" t="s">
        <v>277</v>
      </c>
      <c r="N7" s="779" t="s">
        <v>277</v>
      </c>
      <c r="O7" s="779" t="s">
        <v>277</v>
      </c>
      <c r="P7" s="779" t="s">
        <v>277</v>
      </c>
    </row>
    <row r="8" spans="1:16" s="203" customFormat="1" ht="18" customHeight="1">
      <c r="A8" s="617" t="s">
        <v>132</v>
      </c>
      <c r="B8" s="779">
        <v>446.85000000000008</v>
      </c>
      <c r="C8" s="779">
        <v>14.19</v>
      </c>
      <c r="D8" s="779">
        <v>1088.07</v>
      </c>
      <c r="E8" s="779">
        <v>35.299999999999997</v>
      </c>
      <c r="F8" s="618">
        <v>1584.41</v>
      </c>
      <c r="G8" s="779">
        <v>493.00316979000002</v>
      </c>
      <c r="H8" s="779">
        <v>12.37561045</v>
      </c>
      <c r="I8" s="779">
        <v>185.15689975000001</v>
      </c>
      <c r="J8" s="779">
        <v>72.957787589999995</v>
      </c>
      <c r="K8" s="618">
        <v>763.49346758000002</v>
      </c>
      <c r="L8" s="779" t="s">
        <v>277</v>
      </c>
      <c r="M8" s="779" t="s">
        <v>277</v>
      </c>
      <c r="N8" s="779" t="s">
        <v>277</v>
      </c>
      <c r="O8" s="779" t="s">
        <v>277</v>
      </c>
      <c r="P8" s="779" t="s">
        <v>277</v>
      </c>
    </row>
    <row r="9" spans="1:16" s="203" customFormat="1" ht="18" customHeight="1">
      <c r="A9" s="617" t="s">
        <v>235</v>
      </c>
      <c r="B9" s="779">
        <v>594.45000000000005</v>
      </c>
      <c r="C9" s="779">
        <v>18.440000000000001</v>
      </c>
      <c r="D9" s="779">
        <v>971.18000000000006</v>
      </c>
      <c r="E9" s="779">
        <v>41.7</v>
      </c>
      <c r="F9" s="618">
        <v>1625.77</v>
      </c>
      <c r="G9" s="779">
        <v>696.12897502999999</v>
      </c>
      <c r="H9" s="779">
        <v>21.285362639999999</v>
      </c>
      <c r="I9" s="779">
        <v>185.79113225</v>
      </c>
      <c r="J9" s="779">
        <v>83.064890460000001</v>
      </c>
      <c r="K9" s="618">
        <v>986.27036038000006</v>
      </c>
      <c r="L9" s="779" t="s">
        <v>277</v>
      </c>
      <c r="M9" s="779" t="s">
        <v>277</v>
      </c>
      <c r="N9" s="779" t="s">
        <v>277</v>
      </c>
      <c r="O9" s="779" t="s">
        <v>277</v>
      </c>
      <c r="P9" s="779" t="s">
        <v>277</v>
      </c>
    </row>
    <row r="10" spans="1:16" s="203" customFormat="1" ht="18" customHeight="1">
      <c r="A10" s="617" t="s">
        <v>236</v>
      </c>
      <c r="B10" s="779">
        <v>727.38</v>
      </c>
      <c r="C10" s="779">
        <v>15.27</v>
      </c>
      <c r="D10" s="779">
        <v>1101.57</v>
      </c>
      <c r="E10" s="779">
        <v>40.72</v>
      </c>
      <c r="F10" s="618">
        <v>1884.9399999999998</v>
      </c>
      <c r="G10" s="779">
        <v>907.84047350000003</v>
      </c>
      <c r="H10" s="779">
        <v>16.933425119999999</v>
      </c>
      <c r="I10" s="779">
        <v>202.45188074999999</v>
      </c>
      <c r="J10" s="779">
        <v>76.672452669999998</v>
      </c>
      <c r="K10" s="618">
        <v>1203.89823204</v>
      </c>
      <c r="L10" s="779" t="s">
        <v>277</v>
      </c>
      <c r="M10" s="779" t="s">
        <v>277</v>
      </c>
      <c r="N10" s="779" t="s">
        <v>277</v>
      </c>
      <c r="O10" s="779" t="s">
        <v>277</v>
      </c>
      <c r="P10" s="779" t="s">
        <v>277</v>
      </c>
    </row>
    <row r="11" spans="1:16" s="203" customFormat="1" ht="18" customHeight="1">
      <c r="A11" s="617" t="s">
        <v>1235</v>
      </c>
      <c r="B11" s="779">
        <v>594.66999999999996</v>
      </c>
      <c r="C11" s="779">
        <v>8.09</v>
      </c>
      <c r="D11" s="779">
        <v>1101.52</v>
      </c>
      <c r="E11" s="779">
        <v>39.9</v>
      </c>
      <c r="F11" s="618">
        <v>1744.18</v>
      </c>
      <c r="G11" s="779">
        <v>634.15121222000005</v>
      </c>
      <c r="H11" s="779">
        <v>7.5852812399999996</v>
      </c>
      <c r="I11" s="779">
        <v>222.02594024999999</v>
      </c>
      <c r="J11" s="779">
        <v>88.035534999999996</v>
      </c>
      <c r="K11" s="618">
        <v>951.79796870999996</v>
      </c>
      <c r="L11" s="779" t="s">
        <v>277</v>
      </c>
      <c r="M11" s="779" t="s">
        <v>277</v>
      </c>
      <c r="N11" s="779" t="s">
        <v>277</v>
      </c>
      <c r="O11" s="779" t="s">
        <v>277</v>
      </c>
      <c r="P11" s="779" t="s">
        <v>277</v>
      </c>
    </row>
    <row r="12" spans="1:16" s="203" customFormat="1" ht="15" customHeight="1">
      <c r="A12" s="617" t="s">
        <v>1253</v>
      </c>
      <c r="B12" s="779">
        <v>688.18</v>
      </c>
      <c r="C12" s="779">
        <v>22.68</v>
      </c>
      <c r="D12" s="779">
        <v>1024.0999999999999</v>
      </c>
      <c r="E12" s="779">
        <v>34.840000000000003</v>
      </c>
      <c r="F12" s="618">
        <v>1769.8</v>
      </c>
      <c r="G12" s="779">
        <v>555.91920199000003</v>
      </c>
      <c r="H12" s="779">
        <v>18.524998750000002</v>
      </c>
      <c r="I12" s="779">
        <v>186.4676375</v>
      </c>
      <c r="J12" s="779">
        <v>71.654708619999994</v>
      </c>
      <c r="K12" s="618">
        <v>832.56654686000002</v>
      </c>
      <c r="L12" s="779" t="s">
        <v>277</v>
      </c>
      <c r="M12" s="779" t="s">
        <v>277</v>
      </c>
      <c r="N12" s="779" t="s">
        <v>277</v>
      </c>
      <c r="O12" s="779" t="s">
        <v>277</v>
      </c>
      <c r="P12" s="779" t="s">
        <v>277</v>
      </c>
    </row>
    <row r="13" spans="1:16" s="203" customFormat="1" ht="13.5" customHeight="1">
      <c r="A13" s="617" t="s">
        <v>1306</v>
      </c>
      <c r="B13" s="779">
        <v>491.09</v>
      </c>
      <c r="C13" s="779">
        <v>5.01</v>
      </c>
      <c r="D13" s="779">
        <v>517.29999999999995</v>
      </c>
      <c r="E13" s="779">
        <v>20.53</v>
      </c>
      <c r="F13" s="618">
        <v>1033.93</v>
      </c>
      <c r="G13" s="779">
        <v>415.77488505999997</v>
      </c>
      <c r="H13" s="779">
        <v>6.9908619700000001</v>
      </c>
      <c r="I13" s="779">
        <v>152.42088225000001</v>
      </c>
      <c r="J13" s="779">
        <v>46.798637820000003</v>
      </c>
      <c r="K13" s="618">
        <v>621.98526709999999</v>
      </c>
      <c r="L13" s="779" t="s">
        <v>277</v>
      </c>
      <c r="M13" s="779" t="s">
        <v>277</v>
      </c>
      <c r="N13" s="779" t="s">
        <v>277</v>
      </c>
      <c r="O13" s="779" t="s">
        <v>277</v>
      </c>
      <c r="P13" s="779" t="s">
        <v>277</v>
      </c>
    </row>
    <row r="14" spans="1:16" s="203" customFormat="1" ht="27.6" customHeight="1">
      <c r="A14" s="285"/>
      <c r="B14" s="300"/>
      <c r="C14" s="300"/>
      <c r="D14" s="300"/>
      <c r="E14" s="300"/>
      <c r="F14" s="286"/>
      <c r="G14" s="300"/>
      <c r="H14" s="300"/>
      <c r="I14" s="300"/>
      <c r="J14" s="300"/>
      <c r="K14" s="286"/>
      <c r="L14" s="300"/>
      <c r="M14" s="300"/>
      <c r="N14" s="300"/>
      <c r="O14" s="300"/>
      <c r="P14" s="300"/>
    </row>
    <row r="15" spans="1:16" s="203" customFormat="1" ht="15" customHeight="1">
      <c r="A15" s="1287" t="s">
        <v>1261</v>
      </c>
      <c r="B15" s="1287"/>
      <c r="C15" s="1287"/>
      <c r="D15" s="1287"/>
      <c r="E15" s="1287"/>
      <c r="F15" s="1287"/>
      <c r="G15" s="1287"/>
      <c r="H15" s="1287"/>
      <c r="I15" s="1287"/>
      <c r="J15" s="1287"/>
      <c r="K15" s="1287"/>
      <c r="L15" s="1287"/>
      <c r="M15" s="1287"/>
      <c r="N15" s="1287"/>
      <c r="O15" s="1287"/>
    </row>
    <row r="16" spans="1:16" s="203" customFormat="1">
      <c r="A16" s="1287" t="s">
        <v>221</v>
      </c>
      <c r="B16" s="1287"/>
      <c r="C16" s="1287"/>
      <c r="D16" s="1287"/>
      <c r="E16" s="1287"/>
      <c r="F16" s="1287"/>
      <c r="G16" s="1287"/>
      <c r="H16" s="1287"/>
      <c r="I16" s="1287"/>
      <c r="J16" s="1287"/>
      <c r="K16" s="1287"/>
      <c r="L16" s="1287"/>
      <c r="M16" s="1287"/>
      <c r="N16" s="1287"/>
      <c r="O16" s="1287"/>
    </row>
    <row r="17" spans="2:17">
      <c r="B17" s="347"/>
      <c r="C17" s="347"/>
      <c r="D17" s="347"/>
      <c r="E17" s="347"/>
      <c r="F17" s="347"/>
      <c r="G17" s="347"/>
      <c r="H17" s="347"/>
      <c r="I17" s="347"/>
      <c r="J17" s="347"/>
      <c r="K17" s="347"/>
      <c r="L17" s="347"/>
      <c r="M17" s="347"/>
      <c r="N17" s="347"/>
      <c r="O17" s="347"/>
      <c r="P17" s="347"/>
    </row>
    <row r="19" spans="2:17">
      <c r="B19" s="347"/>
      <c r="C19" s="347"/>
      <c r="D19" s="347"/>
      <c r="E19" s="347"/>
      <c r="F19" s="347"/>
      <c r="G19" s="347"/>
      <c r="H19" s="347"/>
      <c r="I19" s="347"/>
      <c r="J19" s="347"/>
      <c r="K19" s="347"/>
      <c r="L19" s="347"/>
      <c r="M19" s="347"/>
      <c r="N19" s="347"/>
      <c r="O19" s="347"/>
      <c r="P19" s="347"/>
      <c r="Q19" s="347"/>
    </row>
  </sheetData>
  <mergeCells count="16">
    <mergeCell ref="A16:O16"/>
    <mergeCell ref="A1:O1"/>
    <mergeCell ref="A2:A4"/>
    <mergeCell ref="B2:E2"/>
    <mergeCell ref="F2:F4"/>
    <mergeCell ref="G2:J2"/>
    <mergeCell ref="K2:K4"/>
    <mergeCell ref="L2:O2"/>
    <mergeCell ref="A15:O15"/>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scale="66"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sqref="A1:I1"/>
    </sheetView>
  </sheetViews>
  <sheetFormatPr defaultColWidth="9.140625" defaultRowHeight="15"/>
  <cols>
    <col min="1" max="9" width="12.140625" style="202" customWidth="1"/>
    <col min="10" max="15" width="12.140625" style="202" bestFit="1" customWidth="1"/>
    <col min="16" max="16" width="4.5703125" style="202" bestFit="1" customWidth="1"/>
    <col min="17" max="16384" width="9.140625" style="202"/>
  </cols>
  <sheetData>
    <row r="1" spans="1:15" ht="15" customHeight="1">
      <c r="A1" s="1260" t="s">
        <v>634</v>
      </c>
      <c r="B1" s="1260"/>
      <c r="C1" s="1260"/>
      <c r="D1" s="1260"/>
      <c r="E1" s="1260"/>
      <c r="F1" s="1260"/>
      <c r="G1" s="1260"/>
      <c r="H1" s="1260"/>
      <c r="I1" s="1260"/>
    </row>
    <row r="2" spans="1:15" s="203" customFormat="1" ht="18" customHeight="1">
      <c r="A2" s="1261" t="s">
        <v>222</v>
      </c>
      <c r="B2" s="1263" t="s">
        <v>630</v>
      </c>
      <c r="C2" s="1265"/>
      <c r="D2" s="1265"/>
      <c r="E2" s="1265"/>
      <c r="F2" s="1265"/>
      <c r="G2" s="1265"/>
      <c r="H2" s="1264"/>
      <c r="I2" s="1263" t="s">
        <v>635</v>
      </c>
      <c r="J2" s="1265"/>
      <c r="K2" s="1265"/>
      <c r="L2" s="1265"/>
      <c r="M2" s="1265"/>
      <c r="N2" s="1265"/>
      <c r="O2" s="1264"/>
    </row>
    <row r="3" spans="1:15" s="203" customFormat="1" ht="18" customHeight="1">
      <c r="A3" s="1297"/>
      <c r="B3" s="604" t="s">
        <v>636</v>
      </c>
      <c r="C3" s="604" t="s">
        <v>637</v>
      </c>
      <c r="D3" s="604" t="s">
        <v>638</v>
      </c>
      <c r="E3" s="604" t="s">
        <v>639</v>
      </c>
      <c r="F3" s="604" t="s">
        <v>640</v>
      </c>
      <c r="G3" s="604" t="s">
        <v>641</v>
      </c>
      <c r="H3" s="604" t="s">
        <v>642</v>
      </c>
      <c r="I3" s="604" t="s">
        <v>636</v>
      </c>
      <c r="J3" s="604" t="s">
        <v>637</v>
      </c>
      <c r="K3" s="604" t="s">
        <v>638</v>
      </c>
      <c r="L3" s="604" t="s">
        <v>639</v>
      </c>
      <c r="M3" s="604" t="s">
        <v>640</v>
      </c>
      <c r="N3" s="604" t="s">
        <v>641</v>
      </c>
      <c r="O3" s="604" t="s">
        <v>642</v>
      </c>
    </row>
    <row r="4" spans="1:15" s="209" customFormat="1" ht="18" customHeight="1">
      <c r="A4" s="608" t="s">
        <v>76</v>
      </c>
      <c r="B4" s="611">
        <v>6232275.2999999998</v>
      </c>
      <c r="C4" s="609">
        <v>12125.91</v>
      </c>
      <c r="D4" s="609">
        <v>20441.580000000002</v>
      </c>
      <c r="E4" s="609">
        <v>7020.73</v>
      </c>
      <c r="F4" s="609">
        <v>0</v>
      </c>
      <c r="G4" s="609">
        <v>0.02</v>
      </c>
      <c r="H4" s="609">
        <v>0.02</v>
      </c>
      <c r="I4" s="611">
        <v>3261659</v>
      </c>
      <c r="J4" s="609">
        <v>19377</v>
      </c>
      <c r="K4" s="609">
        <v>25415</v>
      </c>
      <c r="L4" s="609">
        <v>18350</v>
      </c>
      <c r="M4" s="610">
        <v>0</v>
      </c>
      <c r="N4" s="610">
        <v>0</v>
      </c>
      <c r="O4" s="610">
        <v>0</v>
      </c>
    </row>
    <row r="5" spans="1:15" s="209" customFormat="1" ht="18" customHeight="1">
      <c r="A5" s="613" t="s">
        <v>77</v>
      </c>
      <c r="B5" s="773">
        <v>1706233.4853429997</v>
      </c>
      <c r="C5" s="702">
        <v>11138.549030249998</v>
      </c>
      <c r="D5" s="702">
        <v>22736.066457000001</v>
      </c>
      <c r="E5" s="702">
        <v>6889.8684532499992</v>
      </c>
      <c r="F5" s="773">
        <v>0</v>
      </c>
      <c r="G5" s="773">
        <v>0</v>
      </c>
      <c r="H5" s="773">
        <v>0</v>
      </c>
      <c r="I5" s="780">
        <v>1091848</v>
      </c>
      <c r="J5" s="748">
        <v>2508</v>
      </c>
      <c r="K5" s="748">
        <v>7059</v>
      </c>
      <c r="L5" s="748">
        <v>13701</v>
      </c>
      <c r="M5" s="781">
        <v>0</v>
      </c>
      <c r="N5" s="781">
        <v>0</v>
      </c>
      <c r="O5" s="781">
        <v>0</v>
      </c>
    </row>
    <row r="6" spans="1:15" s="203" customFormat="1" ht="18" customHeight="1">
      <c r="A6" s="617" t="s">
        <v>131</v>
      </c>
      <c r="B6" s="622">
        <v>249622.32</v>
      </c>
      <c r="C6" s="618">
        <v>3276.31</v>
      </c>
      <c r="D6" s="618">
        <v>3255.11</v>
      </c>
      <c r="E6" s="618">
        <v>1368.25</v>
      </c>
      <c r="F6" s="618">
        <v>0</v>
      </c>
      <c r="G6" s="618">
        <v>0</v>
      </c>
      <c r="H6" s="618">
        <v>0</v>
      </c>
      <c r="I6" s="622">
        <v>2619519</v>
      </c>
      <c r="J6" s="618">
        <v>66254</v>
      </c>
      <c r="K6" s="618">
        <v>44773</v>
      </c>
      <c r="L6" s="618">
        <v>33936</v>
      </c>
      <c r="M6" s="619">
        <v>0</v>
      </c>
      <c r="N6" s="619">
        <v>0</v>
      </c>
      <c r="O6" s="619">
        <v>0</v>
      </c>
    </row>
    <row r="7" spans="1:15" s="203" customFormat="1" ht="18" customHeight="1">
      <c r="A7" s="617" t="s">
        <v>132</v>
      </c>
      <c r="B7" s="622">
        <v>330599.12</v>
      </c>
      <c r="C7" s="618">
        <v>2625.05</v>
      </c>
      <c r="D7" s="618">
        <v>4235.05</v>
      </c>
      <c r="E7" s="618">
        <v>1592.26</v>
      </c>
      <c r="F7" s="618">
        <v>0</v>
      </c>
      <c r="G7" s="618">
        <v>0</v>
      </c>
      <c r="H7" s="618">
        <v>0</v>
      </c>
      <c r="I7" s="622">
        <v>2061695</v>
      </c>
      <c r="J7" s="618">
        <v>17626</v>
      </c>
      <c r="K7" s="618">
        <v>34792</v>
      </c>
      <c r="L7" s="618">
        <v>35937</v>
      </c>
      <c r="M7" s="619">
        <v>0</v>
      </c>
      <c r="N7" s="619">
        <v>0</v>
      </c>
      <c r="O7" s="619">
        <v>0</v>
      </c>
    </row>
    <row r="8" spans="1:15" s="203" customFormat="1" ht="18.75" customHeight="1">
      <c r="A8" s="617" t="s">
        <v>235</v>
      </c>
      <c r="B8" s="622">
        <v>283410.69425674999</v>
      </c>
      <c r="C8" s="618">
        <v>2664.8301839999999</v>
      </c>
      <c r="D8" s="618">
        <v>6345.5140382500003</v>
      </c>
      <c r="E8" s="618">
        <v>1305.82138375</v>
      </c>
      <c r="F8" s="618">
        <v>0</v>
      </c>
      <c r="G8" s="618">
        <v>0</v>
      </c>
      <c r="H8" s="618">
        <v>0</v>
      </c>
      <c r="I8" s="622">
        <v>1208578</v>
      </c>
      <c r="J8" s="618">
        <v>18487</v>
      </c>
      <c r="K8" s="618">
        <v>44311</v>
      </c>
      <c r="L8" s="618">
        <v>28961</v>
      </c>
      <c r="M8" s="619">
        <v>0</v>
      </c>
      <c r="N8" s="619">
        <v>0</v>
      </c>
      <c r="O8" s="619">
        <v>0</v>
      </c>
    </row>
    <row r="9" spans="1:15" s="203" customFormat="1" ht="18.75" customHeight="1">
      <c r="A9" s="617" t="s">
        <v>236</v>
      </c>
      <c r="B9" s="622">
        <v>271383.81720975001</v>
      </c>
      <c r="C9" s="618">
        <v>1053.8093985</v>
      </c>
      <c r="D9" s="618">
        <v>3911.4086459999999</v>
      </c>
      <c r="E9" s="618">
        <v>1208.17301</v>
      </c>
      <c r="F9" s="618">
        <v>0</v>
      </c>
      <c r="G9" s="618">
        <v>0</v>
      </c>
      <c r="H9" s="618">
        <v>0</v>
      </c>
      <c r="I9" s="622">
        <v>884536</v>
      </c>
      <c r="J9" s="618">
        <v>34024</v>
      </c>
      <c r="K9" s="618">
        <v>56828</v>
      </c>
      <c r="L9" s="618">
        <v>17838</v>
      </c>
      <c r="M9" s="619">
        <v>0</v>
      </c>
      <c r="N9" s="619">
        <v>0</v>
      </c>
      <c r="O9" s="619">
        <v>0</v>
      </c>
    </row>
    <row r="10" spans="1:15" s="203" customFormat="1" ht="13.5" customHeight="1">
      <c r="A10" s="617" t="s">
        <v>1235</v>
      </c>
      <c r="B10" s="622">
        <v>223245.70374950001</v>
      </c>
      <c r="C10" s="618">
        <v>776.55779600000005</v>
      </c>
      <c r="D10" s="618">
        <v>2493.5050282500001</v>
      </c>
      <c r="E10" s="618">
        <v>708.84005000000002</v>
      </c>
      <c r="F10" s="618">
        <v>0</v>
      </c>
      <c r="G10" s="618">
        <v>0</v>
      </c>
      <c r="H10" s="618">
        <v>0</v>
      </c>
      <c r="I10" s="622">
        <v>803109</v>
      </c>
      <c r="J10" s="618">
        <v>5384</v>
      </c>
      <c r="K10" s="618">
        <v>6508</v>
      </c>
      <c r="L10" s="618">
        <v>9446</v>
      </c>
      <c r="M10" s="619">
        <v>0</v>
      </c>
      <c r="N10" s="619">
        <v>0</v>
      </c>
      <c r="O10" s="619">
        <v>0</v>
      </c>
    </row>
    <row r="11" spans="1:15" s="203" customFormat="1" ht="13.5" customHeight="1">
      <c r="A11" s="617" t="s">
        <v>1253</v>
      </c>
      <c r="B11" s="622">
        <v>216071.56159699999</v>
      </c>
      <c r="C11" s="618">
        <v>425.41757749999999</v>
      </c>
      <c r="D11" s="618">
        <v>1521.39235925</v>
      </c>
      <c r="E11" s="618">
        <v>415.54010225000002</v>
      </c>
      <c r="F11" s="618">
        <v>0</v>
      </c>
      <c r="G11" s="618">
        <v>0</v>
      </c>
      <c r="H11" s="618">
        <v>0</v>
      </c>
      <c r="I11" s="622">
        <v>888648</v>
      </c>
      <c r="J11" s="618">
        <v>5795</v>
      </c>
      <c r="K11" s="618">
        <v>6875</v>
      </c>
      <c r="L11" s="618">
        <v>15407</v>
      </c>
      <c r="M11" s="619">
        <v>0</v>
      </c>
      <c r="N11" s="619">
        <v>0</v>
      </c>
      <c r="O11" s="619">
        <v>0</v>
      </c>
    </row>
    <row r="12" spans="1:15" s="203" customFormat="1" ht="13.5" customHeight="1">
      <c r="A12" s="617" t="s">
        <v>1306</v>
      </c>
      <c r="B12" s="622">
        <v>131900.26486475</v>
      </c>
      <c r="C12" s="618">
        <v>316.58060725000001</v>
      </c>
      <c r="D12" s="618">
        <v>974.08344324999996</v>
      </c>
      <c r="E12" s="618">
        <v>290.98641125</v>
      </c>
      <c r="F12" s="618">
        <v>0</v>
      </c>
      <c r="G12" s="618">
        <v>0</v>
      </c>
      <c r="H12" s="618">
        <v>0</v>
      </c>
      <c r="I12" s="622">
        <v>1091848</v>
      </c>
      <c r="J12" s="618">
        <v>2508</v>
      </c>
      <c r="K12" s="618">
        <v>7059</v>
      </c>
      <c r="L12" s="618">
        <v>13701</v>
      </c>
      <c r="M12" s="619">
        <v>0</v>
      </c>
      <c r="N12" s="619">
        <v>0</v>
      </c>
      <c r="O12" s="619">
        <v>0</v>
      </c>
    </row>
    <row r="13" spans="1:15" s="203" customFormat="1" ht="15" customHeight="1">
      <c r="A13" s="921"/>
      <c r="B13" s="921"/>
      <c r="C13" s="921"/>
      <c r="D13" s="921"/>
      <c r="E13" s="921"/>
      <c r="F13" s="921"/>
      <c r="G13" s="921"/>
      <c r="H13" s="921"/>
      <c r="I13" s="921"/>
    </row>
    <row r="14" spans="1:15" s="203" customFormat="1" ht="15" customHeight="1">
      <c r="A14" s="1287" t="s">
        <v>1261</v>
      </c>
      <c r="B14" s="1287"/>
      <c r="C14" s="1287"/>
      <c r="D14" s="1287"/>
      <c r="E14" s="1287"/>
      <c r="F14" s="1287"/>
      <c r="G14" s="1287"/>
      <c r="H14" s="1287"/>
      <c r="I14" s="1287"/>
    </row>
    <row r="15" spans="1:15" s="203" customFormat="1">
      <c r="A15" s="1287" t="s">
        <v>314</v>
      </c>
      <c r="B15" s="1287"/>
      <c r="C15" s="1287"/>
      <c r="D15" s="1287"/>
      <c r="E15" s="1287"/>
      <c r="F15" s="1287"/>
      <c r="G15" s="1287"/>
      <c r="H15" s="1287"/>
      <c r="I15" s="1287"/>
    </row>
    <row r="16" spans="1:15">
      <c r="B16" s="298"/>
      <c r="C16" s="298"/>
      <c r="D16" s="298"/>
      <c r="F16" s="298"/>
      <c r="G16" s="298"/>
      <c r="H16" s="298"/>
      <c r="I16" s="298"/>
      <c r="J16" s="298"/>
      <c r="K16" s="298"/>
      <c r="L16" s="298"/>
      <c r="M16" s="298"/>
      <c r="N16" s="298"/>
      <c r="O16" s="298"/>
    </row>
    <row r="17" spans="2:7">
      <c r="B17" s="298"/>
      <c r="C17" s="298"/>
      <c r="D17" s="298"/>
      <c r="E17" s="298"/>
      <c r="F17" s="298"/>
      <c r="G17" s="298"/>
    </row>
    <row r="18" spans="2:7">
      <c r="G18" s="298"/>
    </row>
  </sheetData>
  <mergeCells count="6">
    <mergeCell ref="A15:I15"/>
    <mergeCell ref="A14:I14"/>
    <mergeCell ref="A1:I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46"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sqref="A1:G1"/>
    </sheetView>
  </sheetViews>
  <sheetFormatPr defaultColWidth="9.140625" defaultRowHeight="15"/>
  <cols>
    <col min="1" max="15" width="14.5703125" style="202" bestFit="1" customWidth="1"/>
    <col min="16" max="16" width="4.5703125" style="202" bestFit="1" customWidth="1"/>
    <col min="17" max="16384" width="9.140625" style="202"/>
  </cols>
  <sheetData>
    <row r="1" spans="1:15" ht="18.75" customHeight="1">
      <c r="A1" s="1260" t="s">
        <v>643</v>
      </c>
      <c r="B1" s="1260"/>
      <c r="C1" s="1260"/>
      <c r="D1" s="1260"/>
      <c r="E1" s="1260"/>
      <c r="F1" s="1260"/>
      <c r="G1" s="1260"/>
    </row>
    <row r="2" spans="1:15" s="203" customFormat="1" ht="18" customHeight="1">
      <c r="A2" s="1261" t="s">
        <v>222</v>
      </c>
      <c r="B2" s="1263" t="s">
        <v>644</v>
      </c>
      <c r="C2" s="1265"/>
      <c r="D2" s="1265"/>
      <c r="E2" s="1265"/>
      <c r="F2" s="1265"/>
      <c r="G2" s="1265"/>
      <c r="H2" s="1264"/>
      <c r="I2" s="1263" t="s">
        <v>645</v>
      </c>
      <c r="J2" s="1265"/>
      <c r="K2" s="1265"/>
      <c r="L2" s="1265"/>
      <c r="M2" s="1265"/>
      <c r="N2" s="1265"/>
      <c r="O2" s="1264"/>
    </row>
    <row r="3" spans="1:15" s="203" customFormat="1" ht="18" customHeight="1">
      <c r="A3" s="1297"/>
      <c r="B3" s="604" t="s">
        <v>636</v>
      </c>
      <c r="C3" s="604" t="s">
        <v>637</v>
      </c>
      <c r="D3" s="604" t="s">
        <v>638</v>
      </c>
      <c r="E3" s="604" t="s">
        <v>639</v>
      </c>
      <c r="F3" s="604" t="s">
        <v>640</v>
      </c>
      <c r="G3" s="604" t="s">
        <v>641</v>
      </c>
      <c r="H3" s="604" t="s">
        <v>642</v>
      </c>
      <c r="I3" s="604" t="s">
        <v>636</v>
      </c>
      <c r="J3" s="604" t="s">
        <v>637</v>
      </c>
      <c r="K3" s="604" t="s">
        <v>638</v>
      </c>
      <c r="L3" s="604" t="s">
        <v>639</v>
      </c>
      <c r="M3" s="604" t="s">
        <v>640</v>
      </c>
      <c r="N3" s="604" t="s">
        <v>641</v>
      </c>
      <c r="O3" s="604" t="s">
        <v>642</v>
      </c>
    </row>
    <row r="4" spans="1:15" s="209" customFormat="1" ht="18" customHeight="1">
      <c r="A4" s="608" t="s">
        <v>76</v>
      </c>
      <c r="B4" s="612">
        <v>36472558.539999999</v>
      </c>
      <c r="C4" s="611">
        <v>590765.29</v>
      </c>
      <c r="D4" s="611">
        <v>847830.14</v>
      </c>
      <c r="E4" s="611">
        <v>161602.06</v>
      </c>
      <c r="F4" s="609">
        <v>4417.16</v>
      </c>
      <c r="G4" s="609">
        <v>6955.24</v>
      </c>
      <c r="H4" s="609">
        <v>2744.29</v>
      </c>
      <c r="I4" s="612">
        <v>14680983</v>
      </c>
      <c r="J4" s="611">
        <v>266268</v>
      </c>
      <c r="K4" s="611">
        <v>307101</v>
      </c>
      <c r="L4" s="609">
        <v>52237</v>
      </c>
      <c r="M4" s="609">
        <v>24455</v>
      </c>
      <c r="N4" s="609">
        <v>6927</v>
      </c>
      <c r="O4" s="609">
        <v>1459</v>
      </c>
    </row>
    <row r="5" spans="1:15" s="209" customFormat="1" ht="18" customHeight="1">
      <c r="A5" s="613" t="s">
        <v>77</v>
      </c>
      <c r="B5" s="612">
        <f>SUM(B6:B12)</f>
        <v>20641420.740000002</v>
      </c>
      <c r="C5" s="611">
        <f t="shared" ref="C5:H5" si="0">SUM(C6:C12)</f>
        <v>277958.56</v>
      </c>
      <c r="D5" s="611">
        <f t="shared" si="0"/>
        <v>511021.84</v>
      </c>
      <c r="E5" s="611">
        <f t="shared" si="0"/>
        <v>78395.3</v>
      </c>
      <c r="F5" s="609">
        <f t="shared" si="0"/>
        <v>1881.07</v>
      </c>
      <c r="G5" s="609">
        <f t="shared" si="0"/>
        <v>1407.58</v>
      </c>
      <c r="H5" s="609">
        <f t="shared" si="0"/>
        <v>540.6</v>
      </c>
      <c r="I5" s="624">
        <v>14832173</v>
      </c>
      <c r="J5" s="773">
        <v>180953</v>
      </c>
      <c r="K5" s="773">
        <v>236933</v>
      </c>
      <c r="L5" s="611">
        <v>132299</v>
      </c>
      <c r="M5" s="614">
        <v>1118</v>
      </c>
      <c r="N5" s="614">
        <v>801</v>
      </c>
      <c r="O5" s="614">
        <v>1445</v>
      </c>
    </row>
    <row r="6" spans="1:15" s="203" customFormat="1" ht="18" customHeight="1">
      <c r="A6" s="617" t="s">
        <v>131</v>
      </c>
      <c r="B6" s="622">
        <v>2636256.0099999998</v>
      </c>
      <c r="C6" s="618">
        <v>38547.19</v>
      </c>
      <c r="D6" s="618">
        <v>49791.12</v>
      </c>
      <c r="E6" s="618">
        <v>10538.44</v>
      </c>
      <c r="F6" s="618">
        <v>140.94</v>
      </c>
      <c r="G6" s="618">
        <v>127.16</v>
      </c>
      <c r="H6" s="618">
        <v>41.47</v>
      </c>
      <c r="I6" s="620">
        <v>12994120</v>
      </c>
      <c r="J6" s="622">
        <v>288058</v>
      </c>
      <c r="K6" s="622">
        <v>248226</v>
      </c>
      <c r="L6" s="705">
        <v>105397</v>
      </c>
      <c r="M6" s="618">
        <v>26409</v>
      </c>
      <c r="N6" s="618">
        <v>10177</v>
      </c>
      <c r="O6" s="618">
        <v>220</v>
      </c>
    </row>
    <row r="7" spans="1:15" s="203" customFormat="1" ht="18" customHeight="1">
      <c r="A7" s="617" t="s">
        <v>132</v>
      </c>
      <c r="B7" s="622">
        <v>3066905.84</v>
      </c>
      <c r="C7" s="618">
        <v>37601.769999999997</v>
      </c>
      <c r="D7" s="618">
        <v>67250.27</v>
      </c>
      <c r="E7" s="618">
        <v>11370.24</v>
      </c>
      <c r="F7" s="618">
        <v>407.66</v>
      </c>
      <c r="G7" s="618">
        <v>500.39</v>
      </c>
      <c r="H7" s="618">
        <v>44.33</v>
      </c>
      <c r="I7" s="620">
        <v>11858056</v>
      </c>
      <c r="J7" s="622">
        <v>171310</v>
      </c>
      <c r="K7" s="622">
        <v>237537</v>
      </c>
      <c r="L7" s="705">
        <v>125437</v>
      </c>
      <c r="M7" s="618">
        <v>6344</v>
      </c>
      <c r="N7" s="618">
        <v>1087</v>
      </c>
      <c r="O7" s="618">
        <v>2135</v>
      </c>
    </row>
    <row r="8" spans="1:15" s="203" customFormat="1" ht="18" customHeight="1">
      <c r="A8" s="617" t="s">
        <v>235</v>
      </c>
      <c r="B8" s="622">
        <v>3124642.74</v>
      </c>
      <c r="C8" s="618">
        <v>41643.69</v>
      </c>
      <c r="D8" s="618">
        <v>87327.08</v>
      </c>
      <c r="E8" s="618">
        <v>10839.42</v>
      </c>
      <c r="F8" s="618">
        <v>481.32</v>
      </c>
      <c r="G8" s="618">
        <v>478.64</v>
      </c>
      <c r="H8" s="618">
        <v>162.41</v>
      </c>
      <c r="I8" s="620">
        <v>12101511</v>
      </c>
      <c r="J8" s="622">
        <v>200285</v>
      </c>
      <c r="K8" s="622">
        <v>434449</v>
      </c>
      <c r="L8" s="705">
        <v>151419</v>
      </c>
      <c r="M8" s="618">
        <v>1212</v>
      </c>
      <c r="N8" s="618">
        <v>2160</v>
      </c>
      <c r="O8" s="618">
        <v>860</v>
      </c>
    </row>
    <row r="9" spans="1:15" s="203" customFormat="1" ht="18" customHeight="1">
      <c r="A9" s="617" t="s">
        <v>236</v>
      </c>
      <c r="B9" s="622">
        <v>3401395.27</v>
      </c>
      <c r="C9" s="618">
        <v>47981.17</v>
      </c>
      <c r="D9" s="618">
        <v>93133.01</v>
      </c>
      <c r="E9" s="618">
        <v>15394.43</v>
      </c>
      <c r="F9" s="618">
        <v>300.48</v>
      </c>
      <c r="G9" s="618">
        <v>119.37</v>
      </c>
      <c r="H9" s="618">
        <v>88.43</v>
      </c>
      <c r="I9" s="620">
        <v>10436273</v>
      </c>
      <c r="J9" s="622">
        <v>240483</v>
      </c>
      <c r="K9" s="622">
        <v>463809</v>
      </c>
      <c r="L9" s="705">
        <v>101379</v>
      </c>
      <c r="M9" s="618">
        <v>1736</v>
      </c>
      <c r="N9" s="618">
        <v>347</v>
      </c>
      <c r="O9" s="618">
        <v>509</v>
      </c>
    </row>
    <row r="10" spans="1:15" s="203" customFormat="1" ht="13.5" customHeight="1">
      <c r="A10" s="617" t="s">
        <v>1235</v>
      </c>
      <c r="B10" s="622">
        <v>3110849.55</v>
      </c>
      <c r="C10" s="618">
        <v>42194.12</v>
      </c>
      <c r="D10" s="618">
        <v>83675.72</v>
      </c>
      <c r="E10" s="618">
        <v>13815.01</v>
      </c>
      <c r="F10" s="618">
        <v>256.35000000000002</v>
      </c>
      <c r="G10" s="618">
        <v>32.82</v>
      </c>
      <c r="H10" s="618">
        <v>96.11</v>
      </c>
      <c r="I10" s="620">
        <v>12108521</v>
      </c>
      <c r="J10" s="622">
        <v>184312</v>
      </c>
      <c r="K10" s="622">
        <v>329894</v>
      </c>
      <c r="L10" s="705">
        <v>153781</v>
      </c>
      <c r="M10" s="618">
        <v>1226</v>
      </c>
      <c r="N10" s="618">
        <v>567</v>
      </c>
      <c r="O10" s="618">
        <v>1338</v>
      </c>
    </row>
    <row r="11" spans="1:15" s="203" customFormat="1" ht="13.5" customHeight="1">
      <c r="A11" s="942" t="s">
        <v>1253</v>
      </c>
      <c r="B11" s="943">
        <v>3138406.35</v>
      </c>
      <c r="C11" s="944">
        <v>32792.089999999997</v>
      </c>
      <c r="D11" s="944">
        <v>67656.59</v>
      </c>
      <c r="E11" s="944">
        <v>8973.76</v>
      </c>
      <c r="F11" s="944">
        <v>167.03</v>
      </c>
      <c r="G11" s="944">
        <v>63.31</v>
      </c>
      <c r="H11" s="944">
        <v>68.510000000000005</v>
      </c>
      <c r="I11" s="945">
        <v>12761382</v>
      </c>
      <c r="J11" s="943">
        <v>153097</v>
      </c>
      <c r="K11" s="943">
        <v>260706</v>
      </c>
      <c r="L11" s="710">
        <v>143594</v>
      </c>
      <c r="M11" s="708">
        <v>2060</v>
      </c>
      <c r="N11" s="708">
        <v>774</v>
      </c>
      <c r="O11" s="708">
        <v>1399</v>
      </c>
    </row>
    <row r="12" spans="1:15" s="203" customFormat="1" ht="13.5" customHeight="1">
      <c r="A12" s="617" t="s">
        <v>1306</v>
      </c>
      <c r="B12" s="622">
        <v>2162964.98</v>
      </c>
      <c r="C12" s="618">
        <v>37198.53</v>
      </c>
      <c r="D12" s="618">
        <v>62188.05</v>
      </c>
      <c r="E12" s="618">
        <v>7464</v>
      </c>
      <c r="F12" s="618">
        <v>127.29</v>
      </c>
      <c r="G12" s="618">
        <v>85.89</v>
      </c>
      <c r="H12" s="618">
        <v>39.340000000000003</v>
      </c>
      <c r="I12" s="620">
        <v>14832173</v>
      </c>
      <c r="J12" s="622">
        <v>180953</v>
      </c>
      <c r="K12" s="622">
        <v>236933</v>
      </c>
      <c r="L12" s="622">
        <v>132299</v>
      </c>
      <c r="M12" s="618">
        <v>1118</v>
      </c>
      <c r="N12" s="618">
        <v>801</v>
      </c>
      <c r="O12" s="618">
        <v>1445</v>
      </c>
    </row>
    <row r="13" spans="1:15" s="203" customFormat="1">
      <c r="A13" s="911"/>
      <c r="B13" s="911"/>
      <c r="C13" s="911"/>
      <c r="D13" s="911"/>
      <c r="E13" s="911"/>
      <c r="F13" s="911"/>
      <c r="G13" s="911"/>
      <c r="H13" s="911"/>
      <c r="I13" s="911"/>
    </row>
    <row r="14" spans="1:15" s="203" customFormat="1">
      <c r="A14" s="1254" t="s">
        <v>1261</v>
      </c>
      <c r="B14" s="1254"/>
      <c r="C14" s="1254"/>
      <c r="D14" s="1254"/>
      <c r="E14" s="1254"/>
      <c r="F14" s="1254"/>
      <c r="G14" s="1254"/>
      <c r="H14" s="1254"/>
      <c r="I14" s="1254"/>
    </row>
    <row r="15" spans="1:15" s="203" customFormat="1">
      <c r="A15" s="1254" t="s">
        <v>366</v>
      </c>
      <c r="B15" s="1254"/>
      <c r="C15" s="1254"/>
      <c r="D15" s="1254"/>
      <c r="E15" s="1254"/>
      <c r="F15" s="1254"/>
      <c r="G15" s="1254"/>
      <c r="H15" s="1254"/>
      <c r="I15" s="1254"/>
    </row>
    <row r="16" spans="1:15">
      <c r="B16" s="298"/>
      <c r="C16" s="298"/>
      <c r="D16" s="298"/>
      <c r="E16" s="298"/>
      <c r="F16" s="298"/>
      <c r="G16" s="298"/>
      <c r="H16" s="298"/>
    </row>
    <row r="21" spans="4:4">
      <c r="D21" s="348"/>
    </row>
  </sheetData>
  <mergeCells count="6">
    <mergeCell ref="A15:I15"/>
    <mergeCell ref="A14:I14"/>
    <mergeCell ref="A1:G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heetViews>
  <sheetFormatPr defaultColWidth="9.140625" defaultRowHeight="15"/>
  <cols>
    <col min="1" max="9" width="14.5703125" style="202" bestFit="1" customWidth="1"/>
    <col min="10" max="16384" width="9.140625" style="202"/>
  </cols>
  <sheetData>
    <row r="1" spans="1:9" ht="18.75" customHeight="1">
      <c r="A1" s="913" t="s">
        <v>646</v>
      </c>
      <c r="B1" s="913"/>
      <c r="C1" s="913"/>
      <c r="D1" s="913"/>
      <c r="E1" s="913"/>
      <c r="F1" s="913"/>
      <c r="G1" s="913"/>
    </row>
    <row r="2" spans="1:9" s="203" customFormat="1" ht="27" customHeight="1">
      <c r="A2" s="1261" t="s">
        <v>222</v>
      </c>
      <c r="B2" s="1294" t="s">
        <v>325</v>
      </c>
      <c r="C2" s="1295"/>
      <c r="D2" s="1295"/>
      <c r="E2" s="1296"/>
      <c r="F2" s="1368" t="s">
        <v>647</v>
      </c>
      <c r="G2" s="1369"/>
      <c r="H2" s="1369"/>
      <c r="I2" s="1370"/>
    </row>
    <row r="3" spans="1:9" s="203" customFormat="1" ht="18" customHeight="1">
      <c r="A3" s="1297"/>
      <c r="B3" s="604" t="s">
        <v>636</v>
      </c>
      <c r="C3" s="604" t="s">
        <v>637</v>
      </c>
      <c r="D3" s="604" t="s">
        <v>638</v>
      </c>
      <c r="E3" s="604" t="s">
        <v>639</v>
      </c>
      <c r="F3" s="604" t="s">
        <v>636</v>
      </c>
      <c r="G3" s="604" t="s">
        <v>637</v>
      </c>
      <c r="H3" s="604" t="s">
        <v>638</v>
      </c>
      <c r="I3" s="604" t="s">
        <v>639</v>
      </c>
    </row>
    <row r="4" spans="1:9" s="209" customFormat="1" ht="18" customHeight="1">
      <c r="A4" s="608" t="s">
        <v>76</v>
      </c>
      <c r="B4" s="609">
        <v>230028.48790000001</v>
      </c>
      <c r="C4" s="609">
        <v>169.586207</v>
      </c>
      <c r="D4" s="609">
        <v>875.97637599999996</v>
      </c>
      <c r="E4" s="609">
        <v>360.58217000000002</v>
      </c>
      <c r="F4" s="609">
        <v>241781</v>
      </c>
      <c r="G4" s="609">
        <v>3</v>
      </c>
      <c r="H4" s="609">
        <v>5</v>
      </c>
      <c r="I4" s="609">
        <v>10</v>
      </c>
    </row>
    <row r="5" spans="1:9" s="209" customFormat="1" ht="18" customHeight="1">
      <c r="A5" s="613" t="s">
        <v>77</v>
      </c>
      <c r="B5" s="614">
        <v>106064.95473050002</v>
      </c>
      <c r="C5" s="614">
        <v>20.897212750000001</v>
      </c>
      <c r="D5" s="614">
        <v>103.10504074999999</v>
      </c>
      <c r="E5" s="614">
        <v>30.720934999999997</v>
      </c>
      <c r="F5" s="614">
        <v>97092</v>
      </c>
      <c r="G5" s="614">
        <v>0</v>
      </c>
      <c r="H5" s="614">
        <v>0</v>
      </c>
      <c r="I5" s="614">
        <v>50</v>
      </c>
    </row>
    <row r="6" spans="1:9" s="203" customFormat="1" ht="18" customHeight="1">
      <c r="A6" s="617" t="s">
        <v>131</v>
      </c>
      <c r="B6" s="618">
        <v>21969.64460800001</v>
      </c>
      <c r="C6" s="618">
        <v>1.835628</v>
      </c>
      <c r="D6" s="618">
        <v>9.8662022500000006</v>
      </c>
      <c r="E6" s="618">
        <v>2.8101180000000001</v>
      </c>
      <c r="F6" s="618">
        <v>188513</v>
      </c>
      <c r="G6" s="618">
        <v>11</v>
      </c>
      <c r="H6" s="618">
        <v>43</v>
      </c>
      <c r="I6" s="618">
        <v>7</v>
      </c>
    </row>
    <row r="7" spans="1:9" s="203" customFormat="1" ht="18" customHeight="1">
      <c r="A7" s="617" t="s">
        <v>132</v>
      </c>
      <c r="B7" s="618">
        <v>14364.557005499999</v>
      </c>
      <c r="C7" s="618">
        <v>8.8481802500000004</v>
      </c>
      <c r="D7" s="618">
        <v>16.285767499999999</v>
      </c>
      <c r="E7" s="618">
        <v>10.00888275</v>
      </c>
      <c r="F7" s="618">
        <v>116143</v>
      </c>
      <c r="G7" s="618">
        <v>90</v>
      </c>
      <c r="H7" s="618">
        <v>95</v>
      </c>
      <c r="I7" s="618">
        <v>179</v>
      </c>
    </row>
    <row r="8" spans="1:9" s="203" customFormat="1" ht="18" customHeight="1">
      <c r="A8" s="617" t="s">
        <v>235</v>
      </c>
      <c r="B8" s="618">
        <v>13724.498603999993</v>
      </c>
      <c r="C8" s="618">
        <v>7.108121500000002</v>
      </c>
      <c r="D8" s="618">
        <v>59.181715249999982</v>
      </c>
      <c r="E8" s="618">
        <v>4.7487680000000001</v>
      </c>
      <c r="F8" s="618">
        <v>43337</v>
      </c>
      <c r="G8" s="618">
        <v>63</v>
      </c>
      <c r="H8" s="618">
        <v>176</v>
      </c>
      <c r="I8" s="618">
        <v>116</v>
      </c>
    </row>
    <row r="9" spans="1:9" s="203" customFormat="1" ht="18" customHeight="1">
      <c r="A9" s="617" t="s">
        <v>236</v>
      </c>
      <c r="B9" s="618">
        <v>12713.071894250006</v>
      </c>
      <c r="C9" s="618">
        <v>1.1739809999999999</v>
      </c>
      <c r="D9" s="618">
        <v>14.620084</v>
      </c>
      <c r="E9" s="618">
        <v>11.132323</v>
      </c>
      <c r="F9" s="618">
        <v>136356</v>
      </c>
      <c r="G9" s="618">
        <v>4</v>
      </c>
      <c r="H9" s="618">
        <v>19</v>
      </c>
      <c r="I9" s="618">
        <v>242</v>
      </c>
    </row>
    <row r="10" spans="1:9" s="203" customFormat="1" ht="15" customHeight="1">
      <c r="A10" s="617" t="s">
        <v>1235</v>
      </c>
      <c r="B10" s="618">
        <v>12892.91408</v>
      </c>
      <c r="C10" s="618">
        <v>0</v>
      </c>
      <c r="D10" s="618">
        <v>2.1055000000000001E-2</v>
      </c>
      <c r="E10" s="618">
        <v>0</v>
      </c>
      <c r="F10" s="618">
        <v>61813</v>
      </c>
      <c r="G10" s="618">
        <v>0</v>
      </c>
      <c r="H10" s="618">
        <v>0</v>
      </c>
      <c r="I10" s="618">
        <v>0</v>
      </c>
    </row>
    <row r="11" spans="1:9" s="203" customFormat="1" ht="15" customHeight="1">
      <c r="A11" s="617" t="s">
        <v>1253</v>
      </c>
      <c r="B11" s="618">
        <v>8814.4239472500012</v>
      </c>
      <c r="C11" s="618">
        <v>0.44036124999999998</v>
      </c>
      <c r="D11" s="618">
        <v>0</v>
      </c>
      <c r="E11" s="618">
        <v>0.14020874999999999</v>
      </c>
      <c r="F11" s="618">
        <v>64709</v>
      </c>
      <c r="G11" s="618">
        <v>50</v>
      </c>
      <c r="H11" s="618">
        <v>0</v>
      </c>
      <c r="I11" s="618">
        <v>25</v>
      </c>
    </row>
    <row r="12" spans="1:9" s="203" customFormat="1" ht="15" customHeight="1">
      <c r="A12" s="617" t="s">
        <v>1306</v>
      </c>
      <c r="B12" s="618">
        <v>21585.844591500001</v>
      </c>
      <c r="C12" s="618">
        <v>1.49094075</v>
      </c>
      <c r="D12" s="618">
        <v>3.1302167500000007</v>
      </c>
      <c r="E12" s="618">
        <v>1.8806344999999998</v>
      </c>
      <c r="F12" s="618">
        <v>97092</v>
      </c>
      <c r="G12" s="618">
        <v>0</v>
      </c>
      <c r="H12" s="618">
        <v>0</v>
      </c>
      <c r="I12" s="618">
        <v>50</v>
      </c>
    </row>
    <row r="13" spans="1:9" s="203" customFormat="1" ht="24.6" customHeight="1">
      <c r="A13" s="911"/>
      <c r="B13" s="911"/>
      <c r="C13" s="911"/>
      <c r="D13" s="911"/>
      <c r="E13" s="911"/>
      <c r="F13" s="911"/>
      <c r="G13" s="911"/>
      <c r="H13" s="911"/>
      <c r="I13" s="911"/>
    </row>
    <row r="14" spans="1:9" s="203" customFormat="1">
      <c r="A14" s="911" t="s">
        <v>1261</v>
      </c>
      <c r="B14" s="911"/>
      <c r="C14" s="911"/>
      <c r="D14" s="911"/>
      <c r="E14" s="911"/>
      <c r="F14" s="911"/>
      <c r="G14" s="911"/>
      <c r="H14" s="911"/>
      <c r="I14" s="911"/>
    </row>
    <row r="15" spans="1:9" s="203" customFormat="1">
      <c r="A15" s="911" t="s">
        <v>332</v>
      </c>
      <c r="B15" s="911"/>
      <c r="C15" s="911"/>
      <c r="D15" s="911"/>
      <c r="E15" s="911"/>
      <c r="F15" s="911"/>
      <c r="G15" s="911"/>
      <c r="H15" s="911"/>
      <c r="I15" s="911"/>
    </row>
    <row r="16" spans="1:9">
      <c r="B16" s="219"/>
      <c r="C16" s="219"/>
      <c r="D16" s="219"/>
      <c r="E16" s="219"/>
    </row>
    <row r="17" spans="2:5">
      <c r="B17" s="219"/>
      <c r="C17" s="219"/>
      <c r="D17" s="219"/>
      <c r="E17" s="219"/>
    </row>
  </sheetData>
  <mergeCells count="3">
    <mergeCell ref="A2:A3"/>
    <mergeCell ref="B2:E2"/>
    <mergeCell ref="F2:I2"/>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heetViews>
  <sheetFormatPr defaultColWidth="9.140625" defaultRowHeight="15"/>
  <cols>
    <col min="1" max="1" width="12.140625" style="202" bestFit="1" customWidth="1"/>
    <col min="2" max="2" width="12.140625" style="202" customWidth="1"/>
    <col min="3" max="6" width="12.140625" style="202" bestFit="1" customWidth="1"/>
    <col min="7" max="7" width="12.140625" style="202" customWidth="1"/>
    <col min="8" max="11" width="12.140625" style="202" bestFit="1" customWidth="1"/>
    <col min="12" max="12" width="22.42578125" style="202" bestFit="1" customWidth="1"/>
    <col min="13" max="13" width="4.5703125" style="202" bestFit="1" customWidth="1"/>
    <col min="14" max="16384" width="9.140625" style="202"/>
  </cols>
  <sheetData>
    <row r="1" spans="1:12" ht="15.75" customHeight="1">
      <c r="A1" s="913" t="s">
        <v>648</v>
      </c>
      <c r="B1" s="913"/>
      <c r="C1" s="913"/>
      <c r="D1" s="913"/>
      <c r="E1" s="913"/>
      <c r="F1" s="913"/>
      <c r="G1" s="913"/>
      <c r="H1" s="913"/>
      <c r="I1" s="913"/>
      <c r="J1" s="913"/>
      <c r="K1" s="913"/>
      <c r="L1" s="818"/>
    </row>
    <row r="2" spans="1:12" s="203" customFormat="1" ht="19.5" customHeight="1">
      <c r="A2" s="1356" t="s">
        <v>222</v>
      </c>
      <c r="B2" s="1371" t="s">
        <v>617</v>
      </c>
      <c r="C2" s="1372"/>
      <c r="D2" s="1372"/>
      <c r="E2" s="1372"/>
      <c r="F2" s="1373"/>
      <c r="G2" s="1263" t="s">
        <v>624</v>
      </c>
      <c r="H2" s="1265"/>
      <c r="I2" s="1265"/>
      <c r="J2" s="1265"/>
      <c r="K2" s="1264"/>
    </row>
    <row r="3" spans="1:12" s="203" customFormat="1" ht="15" customHeight="1">
      <c r="A3" s="1276"/>
      <c r="B3" s="926" t="s">
        <v>649</v>
      </c>
      <c r="C3" s="915" t="s">
        <v>650</v>
      </c>
      <c r="D3" s="604" t="s">
        <v>651</v>
      </c>
      <c r="E3" s="604" t="s">
        <v>652</v>
      </c>
      <c r="F3" s="604" t="s">
        <v>653</v>
      </c>
      <c r="G3" s="604" t="s">
        <v>649</v>
      </c>
      <c r="H3" s="604" t="s">
        <v>650</v>
      </c>
      <c r="I3" s="604" t="s">
        <v>651</v>
      </c>
      <c r="J3" s="604" t="s">
        <v>652</v>
      </c>
      <c r="K3" s="604" t="s">
        <v>653</v>
      </c>
    </row>
    <row r="4" spans="1:12" s="209" customFormat="1" ht="17.25" customHeight="1">
      <c r="A4" s="608" t="s">
        <v>76</v>
      </c>
      <c r="B4" s="349">
        <v>679702.78518325009</v>
      </c>
      <c r="C4" s="611">
        <v>3241394.2589719994</v>
      </c>
      <c r="D4" s="611">
        <v>562299.21925899992</v>
      </c>
      <c r="E4" s="609">
        <v>28892.170144250002</v>
      </c>
      <c r="F4" s="609">
        <v>37178.053472500003</v>
      </c>
      <c r="G4" s="609">
        <v>821493.41502900003</v>
      </c>
      <c r="H4" s="611">
        <v>783162.7403549999</v>
      </c>
      <c r="I4" s="611">
        <v>117738.88983799999</v>
      </c>
      <c r="J4" s="609">
        <v>1.9646000000000001</v>
      </c>
      <c r="K4" s="609">
        <v>0</v>
      </c>
    </row>
    <row r="5" spans="1:12" s="209" customFormat="1" ht="17.25" customHeight="1">
      <c r="A5" s="613" t="s">
        <v>77</v>
      </c>
      <c r="B5" s="748">
        <v>195901.4981965</v>
      </c>
      <c r="C5" s="614">
        <v>1169430.8626967499</v>
      </c>
      <c r="D5" s="614">
        <v>234568.17715</v>
      </c>
      <c r="E5" s="614">
        <v>5479.8116457500009</v>
      </c>
      <c r="F5" s="614">
        <v>3158.2889727500014</v>
      </c>
      <c r="G5" s="748">
        <v>79902.441642999998</v>
      </c>
      <c r="H5" s="614">
        <v>42964.073724750015</v>
      </c>
      <c r="I5" s="614">
        <v>14263.827270999998</v>
      </c>
      <c r="J5" s="614">
        <v>1328.9945497500003</v>
      </c>
      <c r="K5" s="614">
        <v>0</v>
      </c>
      <c r="L5" s="203"/>
    </row>
    <row r="6" spans="1:12" s="203" customFormat="1" ht="17.25" customHeight="1">
      <c r="A6" s="617" t="s">
        <v>131</v>
      </c>
      <c r="B6" s="618">
        <v>35873.337100000012</v>
      </c>
      <c r="C6" s="622">
        <v>154739.47810000004</v>
      </c>
      <c r="D6" s="618">
        <v>33879.225700000003</v>
      </c>
      <c r="E6" s="618">
        <v>1184.4167000000002</v>
      </c>
      <c r="F6" s="618">
        <v>2694.0380000000018</v>
      </c>
      <c r="G6" s="618">
        <v>16179.583800000004</v>
      </c>
      <c r="H6" s="618">
        <v>6406.7427000000052</v>
      </c>
      <c r="I6" s="618">
        <v>5770.5740000000005</v>
      </c>
      <c r="J6" s="618">
        <v>794.59400000000005</v>
      </c>
      <c r="K6" s="618">
        <v>0</v>
      </c>
    </row>
    <row r="7" spans="1:12" s="203" customFormat="1" ht="17.25" customHeight="1">
      <c r="A7" s="617" t="s">
        <v>132</v>
      </c>
      <c r="B7" s="618">
        <v>37645.243500000011</v>
      </c>
      <c r="C7" s="622">
        <v>223208.77329999997</v>
      </c>
      <c r="D7" s="618">
        <v>51145.403199999993</v>
      </c>
      <c r="E7" s="618">
        <v>1955.9472999999998</v>
      </c>
      <c r="F7" s="618">
        <v>303.44689999999997</v>
      </c>
      <c r="G7" s="618">
        <v>14073.904799999995</v>
      </c>
      <c r="H7" s="618">
        <v>5910.5481999999993</v>
      </c>
      <c r="I7" s="618">
        <v>4310.4818999999989</v>
      </c>
      <c r="J7" s="618">
        <v>497.73169999999999</v>
      </c>
      <c r="K7" s="618">
        <v>0</v>
      </c>
    </row>
    <row r="8" spans="1:12" s="203" customFormat="1" ht="17.25" customHeight="1">
      <c r="A8" s="617" t="s">
        <v>235</v>
      </c>
      <c r="B8" s="618">
        <v>38753.709999999992</v>
      </c>
      <c r="C8" s="622">
        <v>195173.24880000003</v>
      </c>
      <c r="D8" s="618">
        <v>37105.655299999999</v>
      </c>
      <c r="E8" s="618">
        <v>521.97559999999999</v>
      </c>
      <c r="F8" s="618">
        <v>20.835000000000001</v>
      </c>
      <c r="G8" s="618">
        <v>13735.469000000005</v>
      </c>
      <c r="H8" s="618">
        <v>6199.0437000000011</v>
      </c>
      <c r="I8" s="618">
        <v>2201.2227000000003</v>
      </c>
      <c r="J8" s="618">
        <v>15.700799999999999</v>
      </c>
      <c r="K8" s="618">
        <v>0</v>
      </c>
    </row>
    <row r="9" spans="1:12" s="203" customFormat="1" ht="17.25" customHeight="1">
      <c r="A9" s="617" t="s">
        <v>236</v>
      </c>
      <c r="B9" s="618">
        <v>33853.266899999988</v>
      </c>
      <c r="C9" s="622">
        <v>185031.90569999992</v>
      </c>
      <c r="D9" s="618">
        <v>34653.659899999999</v>
      </c>
      <c r="E9" s="618">
        <v>324.59730000000002</v>
      </c>
      <c r="F9" s="618">
        <v>15.0822</v>
      </c>
      <c r="G9" s="618">
        <v>13061.923499999997</v>
      </c>
      <c r="H9" s="618">
        <v>9667.7910000000011</v>
      </c>
      <c r="I9" s="618">
        <v>947.50439999999992</v>
      </c>
      <c r="J9" s="618">
        <v>1.4779</v>
      </c>
      <c r="K9" s="618">
        <v>0</v>
      </c>
    </row>
    <row r="10" spans="1:12" s="203" customFormat="1" ht="17.25" customHeight="1">
      <c r="A10" s="617" t="s">
        <v>1235</v>
      </c>
      <c r="B10" s="618">
        <v>17886.057629250001</v>
      </c>
      <c r="C10" s="622">
        <v>156056.2678115</v>
      </c>
      <c r="D10" s="618">
        <v>32311.339275499999</v>
      </c>
      <c r="E10" s="618">
        <v>469.58981</v>
      </c>
      <c r="F10" s="618">
        <v>35.432279250000001</v>
      </c>
      <c r="G10" s="618">
        <v>11909.96664975</v>
      </c>
      <c r="H10" s="618">
        <v>8359.6029190000008</v>
      </c>
      <c r="I10" s="618">
        <v>195.29885575</v>
      </c>
      <c r="J10" s="618">
        <v>1.0513937499999999</v>
      </c>
      <c r="K10" s="618">
        <v>0</v>
      </c>
    </row>
    <row r="11" spans="1:12" s="203" customFormat="1" ht="13.5" customHeight="1">
      <c r="A11" s="617" t="s">
        <v>1253</v>
      </c>
      <c r="B11" s="618">
        <v>17863.6829</v>
      </c>
      <c r="C11" s="622">
        <v>163586.74530000004</v>
      </c>
      <c r="D11" s="618">
        <v>23520.861700000005</v>
      </c>
      <c r="E11" s="618">
        <v>573.08300000000008</v>
      </c>
      <c r="F11" s="618">
        <v>79.082200000000014</v>
      </c>
      <c r="G11" s="618">
        <v>7878.8094999999994</v>
      </c>
      <c r="H11" s="618">
        <v>4204.2473999999984</v>
      </c>
      <c r="I11" s="618">
        <v>726.92980000000011</v>
      </c>
      <c r="J11" s="618">
        <v>0.47150000000000003</v>
      </c>
      <c r="K11" s="618">
        <v>0</v>
      </c>
    </row>
    <row r="12" spans="1:12" s="203" customFormat="1" ht="15" customHeight="1">
      <c r="A12" s="617" t="s">
        <v>1306</v>
      </c>
      <c r="B12" s="618">
        <v>14026.200167249999</v>
      </c>
      <c r="C12" s="622">
        <v>91634.443685249993</v>
      </c>
      <c r="D12" s="618">
        <v>21952.032074499999</v>
      </c>
      <c r="E12" s="618">
        <v>450.20193575000002</v>
      </c>
      <c r="F12" s="618">
        <v>10.372393499999999</v>
      </c>
      <c r="G12" s="618">
        <v>3062.78439325</v>
      </c>
      <c r="H12" s="618">
        <v>2216.0978057500001</v>
      </c>
      <c r="I12" s="618">
        <v>111.81561524999999</v>
      </c>
      <c r="J12" s="618">
        <v>17.967255999999999</v>
      </c>
      <c r="K12" s="618">
        <v>0</v>
      </c>
    </row>
    <row r="13" spans="1:12" s="203" customFormat="1" ht="15" customHeight="1">
      <c r="A13" s="285"/>
      <c r="B13" s="286"/>
      <c r="C13" s="288"/>
      <c r="D13" s="286"/>
      <c r="E13" s="286"/>
      <c r="F13" s="286"/>
      <c r="G13" s="286"/>
      <c r="H13" s="286"/>
      <c r="I13" s="286"/>
      <c r="J13" s="286"/>
      <c r="K13" s="286"/>
    </row>
    <row r="14" spans="1:12" s="203" customFormat="1" ht="15" customHeight="1">
      <c r="A14" s="1290" t="s">
        <v>1261</v>
      </c>
      <c r="B14" s="1290"/>
      <c r="C14" s="1290"/>
      <c r="D14" s="1290"/>
      <c r="E14" s="1290"/>
      <c r="F14" s="1290"/>
      <c r="G14" s="1290"/>
      <c r="H14" s="1290"/>
      <c r="I14" s="1290"/>
      <c r="J14" s="1290"/>
      <c r="K14" s="1290"/>
    </row>
    <row r="15" spans="1:12">
      <c r="A15" s="1287" t="s">
        <v>314</v>
      </c>
      <c r="B15" s="1287"/>
      <c r="C15" s="1287"/>
      <c r="D15" s="1287"/>
      <c r="E15" s="1287"/>
      <c r="F15" s="1287"/>
      <c r="G15" s="1287"/>
      <c r="H15" s="1287"/>
      <c r="I15" s="1287"/>
      <c r="J15" s="1287"/>
      <c r="K15" s="1287"/>
    </row>
    <row r="16" spans="1:12">
      <c r="B16" s="219"/>
      <c r="C16" s="219"/>
      <c r="D16" s="219"/>
      <c r="E16" s="219"/>
      <c r="F16" s="219"/>
      <c r="G16" s="219"/>
      <c r="H16" s="219"/>
      <c r="I16" s="219"/>
      <c r="J16" s="219"/>
      <c r="K16" s="219"/>
    </row>
    <row r="17" spans="2:11">
      <c r="B17" s="350"/>
      <c r="C17" s="350"/>
      <c r="F17" s="219"/>
      <c r="K17" s="219"/>
    </row>
    <row r="18" spans="2:11">
      <c r="B18" s="350"/>
      <c r="C18" s="350"/>
      <c r="F18" s="219"/>
      <c r="K18" s="219"/>
    </row>
    <row r="19" spans="2:11">
      <c r="B19" s="350"/>
      <c r="C19" s="350"/>
      <c r="F19" s="219"/>
      <c r="K19" s="219"/>
    </row>
    <row r="20" spans="2:11">
      <c r="B20" s="229"/>
      <c r="C20" s="229"/>
      <c r="F20" s="219"/>
      <c r="K20" s="219"/>
    </row>
    <row r="21" spans="2:11">
      <c r="F21" s="219"/>
      <c r="K21" s="219"/>
    </row>
    <row r="22" spans="2:11">
      <c r="F22" s="219"/>
    </row>
  </sheetData>
  <mergeCells count="5">
    <mergeCell ref="A15:K15"/>
    <mergeCell ref="A14:K14"/>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5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E18" sqref="E18"/>
    </sheetView>
  </sheetViews>
  <sheetFormatPr defaultRowHeight="1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c r="A1" s="1177" t="s">
        <v>121</v>
      </c>
      <c r="B1" s="1177"/>
      <c r="C1" s="1177"/>
      <c r="D1" s="1177"/>
      <c r="E1" s="1177"/>
      <c r="F1" s="1177"/>
      <c r="G1" s="1177"/>
      <c r="H1" s="1177"/>
      <c r="I1" s="1177"/>
      <c r="J1" s="57"/>
      <c r="K1" s="57"/>
      <c r="L1" s="57"/>
    </row>
    <row r="2" spans="1:14">
      <c r="A2" s="1178" t="s">
        <v>122</v>
      </c>
      <c r="B2" s="1181" t="s">
        <v>123</v>
      </c>
      <c r="C2" s="1182"/>
      <c r="D2" s="1182"/>
      <c r="E2" s="1182"/>
      <c r="F2" s="1182"/>
      <c r="G2" s="1182"/>
      <c r="H2" s="1182"/>
      <c r="I2" s="1183"/>
    </row>
    <row r="3" spans="1:14">
      <c r="A3" s="1179"/>
      <c r="B3" s="1181" t="s">
        <v>124</v>
      </c>
      <c r="C3" s="1182"/>
      <c r="D3" s="1182"/>
      <c r="E3" s="1182"/>
      <c r="F3" s="1182"/>
      <c r="G3" s="1183"/>
      <c r="H3" s="1184" t="s">
        <v>101</v>
      </c>
      <c r="I3" s="1185"/>
    </row>
    <row r="4" spans="1:14" ht="30" customHeight="1">
      <c r="A4" s="1179"/>
      <c r="B4" s="1186" t="s">
        <v>125</v>
      </c>
      <c r="C4" s="1187"/>
      <c r="D4" s="1186" t="s">
        <v>126</v>
      </c>
      <c r="E4" s="1187"/>
      <c r="F4" s="1186" t="s">
        <v>127</v>
      </c>
      <c r="G4" s="1187"/>
      <c r="H4" s="1188" t="s">
        <v>128</v>
      </c>
      <c r="I4" s="1188" t="s">
        <v>129</v>
      </c>
    </row>
    <row r="5" spans="1:14" ht="30">
      <c r="A5" s="1180"/>
      <c r="B5" s="58" t="s">
        <v>128</v>
      </c>
      <c r="C5" s="58" t="s">
        <v>129</v>
      </c>
      <c r="D5" s="58" t="s">
        <v>128</v>
      </c>
      <c r="E5" s="58" t="s">
        <v>129</v>
      </c>
      <c r="F5" s="58" t="s">
        <v>128</v>
      </c>
      <c r="G5" s="58" t="s">
        <v>130</v>
      </c>
      <c r="H5" s="1189"/>
      <c r="I5" s="1189"/>
    </row>
    <row r="6" spans="1:14">
      <c r="A6" s="59" t="s">
        <v>76</v>
      </c>
      <c r="B6" s="60">
        <v>80</v>
      </c>
      <c r="C6" s="61">
        <v>35508</v>
      </c>
      <c r="D6" s="60">
        <v>5</v>
      </c>
      <c r="E6" s="61">
        <v>1870</v>
      </c>
      <c r="F6" s="60">
        <v>1</v>
      </c>
      <c r="G6" s="60">
        <v>6</v>
      </c>
      <c r="H6" s="60">
        <v>86</v>
      </c>
      <c r="I6" s="61">
        <v>37384</v>
      </c>
      <c r="K6" s="62"/>
      <c r="L6" s="62"/>
      <c r="M6" s="63"/>
      <c r="N6" s="63"/>
    </row>
    <row r="7" spans="1:14">
      <c r="A7" s="64" t="s">
        <v>77</v>
      </c>
      <c r="B7" s="65">
        <f t="shared" ref="B7:I7" si="0">SUM(B8:B14)</f>
        <v>1</v>
      </c>
      <c r="C7" s="65">
        <f t="shared" si="0"/>
        <v>4.3600000000000003</v>
      </c>
      <c r="D7" s="65">
        <f t="shared" si="0"/>
        <v>1</v>
      </c>
      <c r="E7" s="65">
        <f t="shared" si="0"/>
        <v>3.27</v>
      </c>
      <c r="F7" s="65">
        <f t="shared" si="0"/>
        <v>45</v>
      </c>
      <c r="G7" s="65">
        <f t="shared" si="0"/>
        <v>4257.3500000000004</v>
      </c>
      <c r="H7" s="65">
        <f t="shared" si="0"/>
        <v>47</v>
      </c>
      <c r="I7" s="65">
        <f t="shared" si="0"/>
        <v>4264.9800000000005</v>
      </c>
      <c r="K7" s="62"/>
      <c r="L7" s="62"/>
      <c r="M7" s="63"/>
      <c r="N7" s="63"/>
    </row>
    <row r="8" spans="1:14">
      <c r="A8" s="66" t="s">
        <v>131</v>
      </c>
      <c r="B8" s="67">
        <v>1</v>
      </c>
      <c r="C8" s="68">
        <v>4.3600000000000003</v>
      </c>
      <c r="D8" s="67">
        <v>0</v>
      </c>
      <c r="E8" s="68">
        <v>0</v>
      </c>
      <c r="F8" s="67">
        <v>4</v>
      </c>
      <c r="G8" s="68">
        <v>7.65</v>
      </c>
      <c r="H8" s="67">
        <f>SUM(B8,D8,F8)</f>
        <v>5</v>
      </c>
      <c r="I8" s="70">
        <f>SUM(C8,E8,G8)</f>
        <v>12.010000000000002</v>
      </c>
      <c r="K8" s="62"/>
      <c r="L8" s="62"/>
      <c r="M8" s="63"/>
      <c r="N8" s="63"/>
    </row>
    <row r="9" spans="1:14">
      <c r="A9" s="66" t="s">
        <v>132</v>
      </c>
      <c r="B9" s="69">
        <v>0</v>
      </c>
      <c r="C9" s="70">
        <v>0</v>
      </c>
      <c r="D9" s="69">
        <v>1</v>
      </c>
      <c r="E9" s="70">
        <v>3.27</v>
      </c>
      <c r="F9" s="69">
        <v>8</v>
      </c>
      <c r="G9" s="70">
        <v>1598.22</v>
      </c>
      <c r="H9" s="67">
        <f t="shared" ref="H9:H14" si="1">SUM(B9,D9,F9)</f>
        <v>9</v>
      </c>
      <c r="I9" s="70">
        <f t="shared" ref="I9:I14" si="2">SUM(C9,E9,G9)</f>
        <v>1601.49</v>
      </c>
      <c r="K9" s="62"/>
      <c r="L9" s="62"/>
      <c r="M9" s="63"/>
      <c r="N9" s="63"/>
    </row>
    <row r="10" spans="1:14">
      <c r="A10" s="66" t="s">
        <v>235</v>
      </c>
      <c r="B10" s="69">
        <v>0</v>
      </c>
      <c r="C10" s="70">
        <v>0</v>
      </c>
      <c r="D10" s="69">
        <v>0</v>
      </c>
      <c r="E10" s="70">
        <v>0</v>
      </c>
      <c r="F10" s="69">
        <v>8</v>
      </c>
      <c r="G10" s="70">
        <v>51.89</v>
      </c>
      <c r="H10" s="67">
        <f t="shared" si="1"/>
        <v>8</v>
      </c>
      <c r="I10" s="70">
        <f t="shared" si="2"/>
        <v>51.89</v>
      </c>
      <c r="K10" s="62"/>
      <c r="L10" s="62"/>
      <c r="M10" s="63"/>
      <c r="N10" s="63"/>
    </row>
    <row r="11" spans="1:14">
      <c r="A11" s="66" t="s">
        <v>236</v>
      </c>
      <c r="B11" s="69">
        <v>0</v>
      </c>
      <c r="C11" s="70">
        <v>0</v>
      </c>
      <c r="D11" s="69">
        <v>0</v>
      </c>
      <c r="E11" s="70">
        <v>0</v>
      </c>
      <c r="F11" s="69">
        <v>7</v>
      </c>
      <c r="G11" s="70">
        <v>15.16</v>
      </c>
      <c r="H11" s="67">
        <f t="shared" si="1"/>
        <v>7</v>
      </c>
      <c r="I11" s="70">
        <f t="shared" si="2"/>
        <v>15.16</v>
      </c>
      <c r="K11" s="62"/>
      <c r="L11" s="62"/>
      <c r="M11" s="63"/>
      <c r="N11" s="63"/>
    </row>
    <row r="12" spans="1:14">
      <c r="A12" s="66" t="s">
        <v>1235</v>
      </c>
      <c r="B12" s="69">
        <v>0</v>
      </c>
      <c r="C12" s="70">
        <v>0</v>
      </c>
      <c r="D12" s="69">
        <v>0</v>
      </c>
      <c r="E12" s="70">
        <v>0</v>
      </c>
      <c r="F12" s="450">
        <v>6</v>
      </c>
      <c r="G12" s="450">
        <v>1672.46</v>
      </c>
      <c r="H12" s="67">
        <f t="shared" si="1"/>
        <v>6</v>
      </c>
      <c r="I12" s="70">
        <f t="shared" si="2"/>
        <v>1672.46</v>
      </c>
      <c r="K12" s="62"/>
      <c r="L12" s="62"/>
      <c r="M12" s="63"/>
      <c r="N12" s="63"/>
    </row>
    <row r="13" spans="1:14">
      <c r="A13" s="66" t="s">
        <v>1253</v>
      </c>
      <c r="B13" s="69">
        <v>0</v>
      </c>
      <c r="C13" s="70">
        <v>0</v>
      </c>
      <c r="D13" s="69">
        <v>0</v>
      </c>
      <c r="E13" s="70">
        <v>0</v>
      </c>
      <c r="F13" s="450">
        <v>8</v>
      </c>
      <c r="G13" s="450">
        <v>904.91</v>
      </c>
      <c r="H13" s="67">
        <f>SUM(B13,D13,F13)</f>
        <v>8</v>
      </c>
      <c r="I13" s="70">
        <f>SUM(C13,E13,G13)</f>
        <v>904.91</v>
      </c>
      <c r="K13" s="62"/>
      <c r="L13" s="62"/>
      <c r="M13" s="63"/>
      <c r="N13" s="63"/>
    </row>
    <row r="14" spans="1:14">
      <c r="A14" s="66" t="s">
        <v>1306</v>
      </c>
      <c r="B14" s="69">
        <v>0</v>
      </c>
      <c r="C14" s="70">
        <v>0</v>
      </c>
      <c r="D14" s="69">
        <v>0</v>
      </c>
      <c r="E14" s="70">
        <v>0</v>
      </c>
      <c r="F14" s="450">
        <v>4</v>
      </c>
      <c r="G14" s="450">
        <v>7.06</v>
      </c>
      <c r="H14" s="67">
        <f t="shared" si="1"/>
        <v>4</v>
      </c>
      <c r="I14" s="70">
        <f t="shared" si="2"/>
        <v>7.06</v>
      </c>
      <c r="K14" s="62"/>
      <c r="L14" s="62"/>
      <c r="M14" s="63"/>
      <c r="N14" s="63"/>
    </row>
    <row r="15" spans="1:14">
      <c r="A15" s="1175" t="s">
        <v>135</v>
      </c>
      <c r="B15" s="1175"/>
      <c r="C15" s="1175"/>
      <c r="D15" s="1175"/>
      <c r="E15" s="1175"/>
      <c r="F15" s="1175"/>
      <c r="G15" s="1175"/>
      <c r="H15" s="71"/>
      <c r="I15" s="72"/>
      <c r="K15" s="62"/>
      <c r="L15" s="62"/>
      <c r="M15" s="63"/>
      <c r="N15" s="63"/>
    </row>
    <row r="16" spans="1:14">
      <c r="A16" s="1175" t="s">
        <v>136</v>
      </c>
      <c r="B16" s="1175"/>
      <c r="C16" s="1175"/>
      <c r="D16" s="73"/>
      <c r="E16" s="74"/>
      <c r="F16" s="71"/>
      <c r="G16" s="74"/>
      <c r="H16" s="71"/>
      <c r="I16" s="72"/>
      <c r="K16" s="62"/>
      <c r="L16" s="62"/>
      <c r="M16" s="63"/>
      <c r="N16" s="63"/>
    </row>
    <row r="17" spans="1:14">
      <c r="A17" s="1176" t="s">
        <v>1261</v>
      </c>
      <c r="B17" s="1176"/>
      <c r="C17" s="1176"/>
      <c r="D17" s="75"/>
      <c r="E17" s="75"/>
      <c r="F17" s="75"/>
      <c r="G17" s="75"/>
      <c r="H17" s="71"/>
      <c r="I17" s="72"/>
      <c r="K17" s="62"/>
      <c r="L17" s="62"/>
      <c r="M17" s="63"/>
      <c r="N17" s="63"/>
    </row>
    <row r="18" spans="1:14">
      <c r="A18" s="75" t="s">
        <v>138</v>
      </c>
      <c r="B18" s="75"/>
      <c r="C18" s="75"/>
      <c r="D18" s="75"/>
      <c r="E18" s="75"/>
      <c r="F18" s="75"/>
      <c r="G18" s="75"/>
      <c r="H18" s="71"/>
      <c r="I18" s="72"/>
      <c r="K18" s="62"/>
      <c r="L18" s="62"/>
      <c r="M18" s="63"/>
      <c r="N18" s="63"/>
    </row>
    <row r="19" spans="1:14">
      <c r="A19" s="76"/>
      <c r="B19" s="71"/>
      <c r="C19" s="77"/>
      <c r="D19" s="71"/>
      <c r="E19" s="71"/>
      <c r="F19" s="71"/>
      <c r="G19" s="71"/>
      <c r="H19" s="71"/>
      <c r="I19" s="77"/>
      <c r="J19" s="78"/>
      <c r="K19" s="62"/>
      <c r="L19" s="62"/>
      <c r="M19" s="63"/>
      <c r="N19" s="63"/>
    </row>
    <row r="20" spans="1:14">
      <c r="A20" s="76"/>
      <c r="B20" s="71"/>
      <c r="C20" s="77"/>
      <c r="D20" s="71"/>
      <c r="E20" s="71"/>
      <c r="F20" s="71"/>
      <c r="G20" s="71"/>
      <c r="H20" s="71"/>
      <c r="I20" s="77"/>
      <c r="J20" s="78"/>
      <c r="K20" s="62"/>
      <c r="L20" s="62"/>
      <c r="M20" s="63"/>
      <c r="N20" s="63"/>
    </row>
    <row r="21" spans="1:14">
      <c r="A21" s="76"/>
      <c r="B21" s="79"/>
      <c r="C21" s="80"/>
      <c r="D21" s="79"/>
      <c r="E21" s="80"/>
      <c r="F21" s="79"/>
      <c r="G21" s="79"/>
      <c r="H21" s="79"/>
      <c r="I21" s="80"/>
      <c r="J21" s="42"/>
      <c r="K21" s="62"/>
      <c r="L21" s="62"/>
      <c r="M21" s="81"/>
      <c r="N21" s="81"/>
    </row>
    <row r="22" spans="1:14">
      <c r="A22" s="82"/>
      <c r="B22" s="83"/>
      <c r="C22" s="83"/>
      <c r="D22" s="83"/>
      <c r="E22" s="83"/>
      <c r="F22" s="83"/>
      <c r="G22" s="83"/>
      <c r="H22" s="83"/>
      <c r="I22" s="83"/>
    </row>
    <row r="23" spans="1:14">
      <c r="A23" s="82"/>
      <c r="B23" s="83"/>
      <c r="C23" s="83"/>
      <c r="D23" s="83"/>
      <c r="E23" s="83"/>
      <c r="F23" s="83"/>
      <c r="G23" s="83"/>
      <c r="H23" s="83"/>
      <c r="I23" s="83"/>
    </row>
    <row r="24" spans="1:14">
      <c r="A24" s="84"/>
      <c r="B24" s="83"/>
      <c r="C24" s="83"/>
      <c r="D24" s="83"/>
      <c r="E24" s="83"/>
      <c r="F24" s="83"/>
      <c r="G24" s="83"/>
      <c r="H24" s="83"/>
      <c r="I24" s="83"/>
    </row>
    <row r="25" spans="1:14">
      <c r="A25" s="84"/>
      <c r="B25" s="83"/>
      <c r="C25" s="83"/>
      <c r="D25" s="83"/>
      <c r="E25" s="83"/>
      <c r="F25" s="83"/>
      <c r="G25" s="83"/>
      <c r="H25" s="83"/>
      <c r="I25" s="83"/>
    </row>
    <row r="26" spans="1:14">
      <c r="H26" s="75"/>
      <c r="I26" s="75"/>
    </row>
    <row r="27" spans="1:14">
      <c r="H27" s="75"/>
      <c r="I27" s="75"/>
    </row>
    <row r="28" spans="1:14">
      <c r="H28" s="85"/>
      <c r="I28" s="85"/>
    </row>
    <row r="29" spans="1:14">
      <c r="H29" s="86"/>
      <c r="I29" s="86"/>
    </row>
    <row r="31" spans="1:14">
      <c r="B31" s="63"/>
      <c r="C31" s="63"/>
      <c r="D31" s="63"/>
      <c r="E31" s="63"/>
      <c r="F31" s="63"/>
      <c r="G31" s="63"/>
      <c r="H31" s="63"/>
      <c r="I31" s="63"/>
    </row>
  </sheetData>
  <mergeCells count="13">
    <mergeCell ref="A15:G15"/>
    <mergeCell ref="A16:C16"/>
    <mergeCell ref="A17:C17"/>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sqref="A1:K1"/>
    </sheetView>
  </sheetViews>
  <sheetFormatPr defaultColWidth="9.140625" defaultRowHeight="15"/>
  <cols>
    <col min="1" max="1" width="12.42578125" style="202" bestFit="1" customWidth="1"/>
    <col min="2" max="2" width="12.42578125" style="202" customWidth="1"/>
    <col min="3" max="6" width="12.42578125" style="202" bestFit="1" customWidth="1"/>
    <col min="7" max="7" width="12.42578125" style="202" customWidth="1"/>
    <col min="8" max="10" width="12.140625" style="202" bestFit="1" customWidth="1"/>
    <col min="11" max="11" width="12.42578125" style="202" bestFit="1" customWidth="1"/>
    <col min="12" max="13" width="9.140625" style="202"/>
    <col min="14" max="14" width="10.5703125" style="202" bestFit="1" customWidth="1"/>
    <col min="15" max="15" width="10.28515625" style="202" bestFit="1" customWidth="1"/>
    <col min="16" max="16384" width="9.140625" style="202"/>
  </cols>
  <sheetData>
    <row r="1" spans="1:15" ht="17.25" customHeight="1">
      <c r="A1" s="1255" t="s">
        <v>654</v>
      </c>
      <c r="B1" s="1255"/>
      <c r="C1" s="1255"/>
      <c r="D1" s="1255"/>
      <c r="E1" s="1255"/>
      <c r="F1" s="1255"/>
      <c r="G1" s="1255"/>
      <c r="H1" s="1255"/>
      <c r="I1" s="1255"/>
      <c r="J1" s="1255"/>
      <c r="K1" s="1255"/>
    </row>
    <row r="2" spans="1:15" s="203" customFormat="1" ht="18" customHeight="1">
      <c r="A2" s="1375" t="s">
        <v>222</v>
      </c>
      <c r="B2" s="1377" t="s">
        <v>617</v>
      </c>
      <c r="C2" s="1378"/>
      <c r="D2" s="1378"/>
      <c r="E2" s="1378"/>
      <c r="F2" s="1379"/>
      <c r="G2" s="1298" t="s">
        <v>624</v>
      </c>
      <c r="H2" s="1380"/>
      <c r="I2" s="1380"/>
      <c r="J2" s="1380"/>
      <c r="K2" s="1381"/>
    </row>
    <row r="3" spans="1:15" s="203" customFormat="1" ht="18" customHeight="1">
      <c r="A3" s="1376"/>
      <c r="B3" s="845" t="s">
        <v>649</v>
      </c>
      <c r="C3" s="923" t="s">
        <v>650</v>
      </c>
      <c r="D3" s="846" t="s">
        <v>655</v>
      </c>
      <c r="E3" s="846" t="s">
        <v>652</v>
      </c>
      <c r="F3" s="846" t="s">
        <v>653</v>
      </c>
      <c r="G3" s="846" t="s">
        <v>649</v>
      </c>
      <c r="H3" s="846" t="s">
        <v>650</v>
      </c>
      <c r="I3" s="846" t="s">
        <v>651</v>
      </c>
      <c r="J3" s="846" t="s">
        <v>652</v>
      </c>
      <c r="K3" s="846" t="s">
        <v>653</v>
      </c>
    </row>
    <row r="4" spans="1:15" s="209" customFormat="1" ht="16.5" customHeight="1">
      <c r="A4" s="687" t="s">
        <v>76</v>
      </c>
      <c r="B4" s="782">
        <v>1054241.7485113968</v>
      </c>
      <c r="C4" s="783">
        <v>6581186.625091644</v>
      </c>
      <c r="D4" s="783">
        <v>1920327.3123765818</v>
      </c>
      <c r="E4" s="783">
        <v>321396.91384221567</v>
      </c>
      <c r="F4" s="783">
        <v>238572.81099075056</v>
      </c>
      <c r="G4" s="784">
        <v>20075886.957713</v>
      </c>
      <c r="H4" s="783">
        <v>7096309.7058176082</v>
      </c>
      <c r="I4" s="783">
        <v>785977.61403650022</v>
      </c>
      <c r="J4" s="783">
        <v>12795.706366499999</v>
      </c>
      <c r="K4" s="783">
        <v>177.26901401449999</v>
      </c>
    </row>
    <row r="5" spans="1:15" s="209" customFormat="1" ht="16.5" customHeight="1">
      <c r="A5" s="689" t="s">
        <v>77</v>
      </c>
      <c r="B5" s="785">
        <f>SUM(B6:B12)</f>
        <v>387115.06841175002</v>
      </c>
      <c r="C5" s="785">
        <f t="shared" ref="C5:K5" si="0">SUM(C6:C12)</f>
        <v>2836071.2167660384</v>
      </c>
      <c r="D5" s="785">
        <f t="shared" si="0"/>
        <v>900272.84103154251</v>
      </c>
      <c r="E5" s="785">
        <f t="shared" si="0"/>
        <v>118981.9304974784</v>
      </c>
      <c r="F5" s="785">
        <f t="shared" si="0"/>
        <v>103171.43431781002</v>
      </c>
      <c r="G5" s="785">
        <f t="shared" si="0"/>
        <v>12128281.408617498</v>
      </c>
      <c r="H5" s="785">
        <f t="shared" si="0"/>
        <v>4306043.6202072501</v>
      </c>
      <c r="I5" s="785">
        <f t="shared" si="0"/>
        <v>701106.26875150006</v>
      </c>
      <c r="J5" s="785">
        <f t="shared" si="0"/>
        <v>31304.111903000001</v>
      </c>
      <c r="K5" s="785">
        <f t="shared" si="0"/>
        <v>276.61920650000002</v>
      </c>
      <c r="M5" s="352"/>
      <c r="N5" s="352"/>
      <c r="O5" s="353"/>
    </row>
    <row r="6" spans="1:15" s="203" customFormat="1" ht="16.5" customHeight="1">
      <c r="A6" s="690" t="s">
        <v>131</v>
      </c>
      <c r="B6" s="786">
        <v>55296.619461250011</v>
      </c>
      <c r="C6" s="786">
        <v>348179.20210746356</v>
      </c>
      <c r="D6" s="786">
        <v>121615.48361936602</v>
      </c>
      <c r="E6" s="786">
        <v>12759.052573195706</v>
      </c>
      <c r="F6" s="786">
        <v>11612.831908250002</v>
      </c>
      <c r="G6" s="786">
        <v>1592321.0265719986</v>
      </c>
      <c r="H6" s="787">
        <v>503091.52057824994</v>
      </c>
      <c r="I6" s="786">
        <v>86185.074666</v>
      </c>
      <c r="J6" s="786">
        <v>4368.9825930000006</v>
      </c>
      <c r="K6" s="621">
        <v>11.932354999999999</v>
      </c>
      <c r="L6" s="217"/>
      <c r="M6" s="352"/>
      <c r="N6" s="352"/>
      <c r="O6" s="353"/>
    </row>
    <row r="7" spans="1:15" s="203" customFormat="1" ht="16.5" customHeight="1">
      <c r="A7" s="690" t="s">
        <v>132</v>
      </c>
      <c r="B7" s="786">
        <v>57057</v>
      </c>
      <c r="C7" s="786">
        <v>398725</v>
      </c>
      <c r="D7" s="786">
        <v>126809</v>
      </c>
      <c r="E7" s="786">
        <v>16879</v>
      </c>
      <c r="F7" s="786">
        <v>13002</v>
      </c>
      <c r="G7" s="786">
        <v>1960185</v>
      </c>
      <c r="H7" s="787">
        <v>500989</v>
      </c>
      <c r="I7" s="786">
        <v>105735</v>
      </c>
      <c r="J7" s="786">
        <v>4674</v>
      </c>
      <c r="K7" s="621">
        <v>24.93</v>
      </c>
      <c r="L7" s="217"/>
      <c r="M7" s="352"/>
      <c r="N7" s="352"/>
      <c r="O7" s="353"/>
    </row>
    <row r="8" spans="1:15" s="203" customFormat="1" ht="16.5" customHeight="1">
      <c r="A8" s="690" t="s">
        <v>235</v>
      </c>
      <c r="B8" s="786">
        <v>64123.405666249964</v>
      </c>
      <c r="C8" s="786">
        <v>420984.53501403937</v>
      </c>
      <c r="D8" s="786">
        <v>113742.1227116006</v>
      </c>
      <c r="E8" s="786">
        <v>15537.4654181694</v>
      </c>
      <c r="F8" s="786">
        <v>12910.82928575</v>
      </c>
      <c r="G8" s="786">
        <v>1938978.3306249997</v>
      </c>
      <c r="H8" s="787">
        <v>597839.39778774988</v>
      </c>
      <c r="I8" s="786">
        <v>98199.374807500004</v>
      </c>
      <c r="J8" s="786">
        <v>3217.0218824999997</v>
      </c>
      <c r="K8" s="621">
        <v>42.80321575</v>
      </c>
      <c r="L8" s="217"/>
      <c r="M8" s="352"/>
      <c r="N8" s="352"/>
      <c r="O8" s="353"/>
    </row>
    <row r="9" spans="1:15" s="203" customFormat="1" ht="16.5" customHeight="1">
      <c r="A9" s="690" t="s">
        <v>236</v>
      </c>
      <c r="B9" s="786">
        <v>57943.439457000015</v>
      </c>
      <c r="C9" s="786">
        <v>433830.13917816925</v>
      </c>
      <c r="D9" s="786">
        <v>132395.20692391394</v>
      </c>
      <c r="E9" s="786">
        <v>18176.960113010402</v>
      </c>
      <c r="F9" s="786">
        <v>18297.557859499993</v>
      </c>
      <c r="G9" s="786">
        <v>1945948.8135449998</v>
      </c>
      <c r="H9" s="787">
        <v>846449.64599225007</v>
      </c>
      <c r="I9" s="786">
        <v>102924.73545275</v>
      </c>
      <c r="J9" s="786">
        <v>2420.5227544999998</v>
      </c>
      <c r="K9" s="621">
        <v>25.150096250000001</v>
      </c>
      <c r="L9" s="217"/>
      <c r="M9" s="352"/>
      <c r="N9" s="352"/>
      <c r="O9" s="353"/>
    </row>
    <row r="10" spans="1:15" s="203" customFormat="1" ht="16.5" customHeight="1">
      <c r="A10" s="690" t="s">
        <v>1235</v>
      </c>
      <c r="B10" s="786">
        <v>53102.070231749982</v>
      </c>
      <c r="C10" s="786">
        <v>435448.72277450375</v>
      </c>
      <c r="D10" s="786">
        <v>119035.99733596139</v>
      </c>
      <c r="E10" s="786">
        <v>20735.352781082926</v>
      </c>
      <c r="F10" s="786">
        <v>21345.042845000011</v>
      </c>
      <c r="G10" s="786">
        <v>1827640.9654650004</v>
      </c>
      <c r="H10" s="787">
        <v>665239.66758200002</v>
      </c>
      <c r="I10" s="786">
        <v>104570.19102674999</v>
      </c>
      <c r="J10" s="786">
        <v>3752.8312232499998</v>
      </c>
      <c r="K10" s="621">
        <v>48.844378750000004</v>
      </c>
      <c r="L10" s="217"/>
      <c r="M10" s="352"/>
      <c r="N10" s="352"/>
      <c r="O10" s="353"/>
    </row>
    <row r="11" spans="1:15" s="203" customFormat="1">
      <c r="A11" s="690" t="s">
        <v>1253</v>
      </c>
      <c r="B11" s="786">
        <v>64616.915826000033</v>
      </c>
      <c r="C11" s="786">
        <v>434517.04521150014</v>
      </c>
      <c r="D11" s="786">
        <v>137145.36023798768</v>
      </c>
      <c r="E11" s="786">
        <v>19074.067337366818</v>
      </c>
      <c r="F11" s="786">
        <v>17725.482837750016</v>
      </c>
      <c r="G11" s="786">
        <v>1843774.9738202507</v>
      </c>
      <c r="H11" s="787">
        <v>630309.82183150004</v>
      </c>
      <c r="I11" s="786">
        <v>97442.671916749998</v>
      </c>
      <c r="J11" s="786">
        <v>3405.2336852500002</v>
      </c>
      <c r="K11" s="621">
        <v>116.06683700000002</v>
      </c>
      <c r="L11" s="217"/>
      <c r="M11" s="352"/>
      <c r="N11" s="352"/>
      <c r="O11" s="353"/>
    </row>
    <row r="12" spans="1:15" s="203" customFormat="1">
      <c r="A12" s="690" t="s">
        <v>1306</v>
      </c>
      <c r="B12" s="786">
        <v>34975.617769499986</v>
      </c>
      <c r="C12" s="786">
        <v>364386.5724803622</v>
      </c>
      <c r="D12" s="786">
        <v>149529.6702027127</v>
      </c>
      <c r="E12" s="786">
        <v>15820.032274653149</v>
      </c>
      <c r="F12" s="786">
        <v>8277.6895815600001</v>
      </c>
      <c r="G12" s="786">
        <v>1019432.2985902496</v>
      </c>
      <c r="H12" s="787">
        <v>562124.56643549993</v>
      </c>
      <c r="I12" s="786">
        <v>106049.22088175001</v>
      </c>
      <c r="J12" s="786">
        <v>9465.5197645000007</v>
      </c>
      <c r="K12" s="621">
        <v>6.8923237499999992</v>
      </c>
      <c r="L12" s="217"/>
      <c r="M12" s="352"/>
      <c r="N12" s="352"/>
      <c r="O12" s="353"/>
    </row>
    <row r="13" spans="1:15" s="203" customFormat="1" ht="15" customHeight="1">
      <c r="L13" s="217"/>
    </row>
    <row r="14" spans="1:15" s="203" customFormat="1" ht="26.1" customHeight="1">
      <c r="A14" s="1374" t="s">
        <v>656</v>
      </c>
      <c r="B14" s="1374"/>
      <c r="C14" s="1374"/>
      <c r="D14" s="1374"/>
      <c r="E14" s="1374"/>
      <c r="F14" s="1374"/>
      <c r="G14" s="1374"/>
      <c r="H14" s="1374"/>
      <c r="I14" s="1374"/>
      <c r="J14" s="1374"/>
      <c r="K14" s="1374"/>
    </row>
    <row r="15" spans="1:15" s="203" customFormat="1">
      <c r="A15" s="203" t="s">
        <v>1261</v>
      </c>
    </row>
    <row r="16" spans="1:15" s="203" customFormat="1">
      <c r="A16" s="203" t="s">
        <v>366</v>
      </c>
    </row>
    <row r="17" spans="5:11">
      <c r="F17" s="229"/>
      <c r="K17" s="229"/>
    </row>
    <row r="18" spans="5:11">
      <c r="F18" s="229"/>
      <c r="K18" s="229"/>
    </row>
    <row r="19" spans="5:11">
      <c r="F19" s="229"/>
      <c r="K19" s="229"/>
    </row>
    <row r="20" spans="5:11">
      <c r="F20" s="229"/>
      <c r="K20" s="229"/>
    </row>
    <row r="21" spans="5:11">
      <c r="E21" s="229"/>
      <c r="F21" s="229"/>
      <c r="K21" s="229"/>
    </row>
    <row r="22" spans="5:11">
      <c r="F22" s="229"/>
    </row>
  </sheetData>
  <mergeCells count="5">
    <mergeCell ref="A14:K14"/>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K1"/>
    </sheetView>
  </sheetViews>
  <sheetFormatPr defaultColWidth="9.140625" defaultRowHeight="15"/>
  <cols>
    <col min="1" max="1" width="12.140625" style="202" bestFit="1" customWidth="1"/>
    <col min="2" max="2" width="12.140625" style="202" customWidth="1"/>
    <col min="3" max="6" width="12.140625" style="202" bestFit="1" customWidth="1"/>
    <col min="7" max="7" width="12.140625" style="202" customWidth="1"/>
    <col min="8" max="11" width="12.140625" style="202" bestFit="1" customWidth="1"/>
    <col min="12" max="12" width="4.5703125" style="202" bestFit="1" customWidth="1"/>
    <col min="13" max="16384" width="9.140625" style="202"/>
  </cols>
  <sheetData>
    <row r="1" spans="1:11" ht="18" customHeight="1">
      <c r="A1" s="1255" t="s">
        <v>657</v>
      </c>
      <c r="B1" s="1255"/>
      <c r="C1" s="1255"/>
      <c r="D1" s="1255"/>
      <c r="E1" s="1255"/>
      <c r="F1" s="1255"/>
      <c r="G1" s="1255"/>
      <c r="H1" s="1255"/>
      <c r="I1" s="1255"/>
      <c r="J1" s="1255"/>
      <c r="K1" s="1255"/>
    </row>
    <row r="2" spans="1:11" s="203" customFormat="1" ht="18" customHeight="1">
      <c r="A2" s="1375" t="s">
        <v>222</v>
      </c>
      <c r="B2" s="1377" t="s">
        <v>617</v>
      </c>
      <c r="C2" s="1378"/>
      <c r="D2" s="1378"/>
      <c r="E2" s="1378"/>
      <c r="F2" s="1379"/>
      <c r="G2" s="1298" t="s">
        <v>624</v>
      </c>
      <c r="H2" s="1380"/>
      <c r="I2" s="1380"/>
      <c r="J2" s="1380"/>
      <c r="K2" s="1381"/>
    </row>
    <row r="3" spans="1:11" s="203" customFormat="1" ht="18" customHeight="1">
      <c r="A3" s="1376"/>
      <c r="B3" s="845" t="s">
        <v>649</v>
      </c>
      <c r="C3" s="923" t="s">
        <v>650</v>
      </c>
      <c r="D3" s="846" t="s">
        <v>655</v>
      </c>
      <c r="E3" s="846" t="s">
        <v>652</v>
      </c>
      <c r="F3" s="846" t="s">
        <v>653</v>
      </c>
      <c r="G3" s="846" t="s">
        <v>649</v>
      </c>
      <c r="H3" s="846" t="s">
        <v>650</v>
      </c>
      <c r="I3" s="846" t="s">
        <v>651</v>
      </c>
      <c r="J3" s="846" t="s">
        <v>652</v>
      </c>
      <c r="K3" s="846" t="s">
        <v>653</v>
      </c>
    </row>
    <row r="4" spans="1:11" s="209" customFormat="1" ht="17.25" customHeight="1">
      <c r="A4" s="687" t="s">
        <v>76</v>
      </c>
      <c r="B4" s="782">
        <v>1.5841000000000001E-2</v>
      </c>
      <c r="C4" s="783">
        <v>197894.17259999999</v>
      </c>
      <c r="D4" s="783">
        <v>26143.679199999999</v>
      </c>
      <c r="E4" s="783">
        <v>7066.822099</v>
      </c>
      <c r="F4" s="783">
        <v>329.94289579999997</v>
      </c>
      <c r="G4" s="784">
        <v>0</v>
      </c>
      <c r="H4" s="783">
        <v>0</v>
      </c>
      <c r="I4" s="783">
        <v>0</v>
      </c>
      <c r="J4" s="783">
        <v>0</v>
      </c>
      <c r="K4" s="783">
        <v>0</v>
      </c>
    </row>
    <row r="5" spans="1:11" s="209" customFormat="1" ht="17.25" customHeight="1">
      <c r="A5" s="689" t="s">
        <v>77</v>
      </c>
      <c r="B5" s="785">
        <v>0</v>
      </c>
      <c r="C5" s="785">
        <v>87329.086402250032</v>
      </c>
      <c r="D5" s="785">
        <v>14598.740908499996</v>
      </c>
      <c r="E5" s="785">
        <v>4287.29906175</v>
      </c>
      <c r="F5" s="785">
        <v>4.5515464999999997</v>
      </c>
      <c r="G5" s="785">
        <v>0</v>
      </c>
      <c r="H5" s="785">
        <v>0</v>
      </c>
      <c r="I5" s="785">
        <v>0</v>
      </c>
      <c r="J5" s="785">
        <v>0</v>
      </c>
      <c r="K5" s="785">
        <v>0</v>
      </c>
    </row>
    <row r="6" spans="1:11" s="203" customFormat="1" ht="17.25" customHeight="1">
      <c r="A6" s="690" t="s">
        <v>131</v>
      </c>
      <c r="B6" s="786">
        <v>0</v>
      </c>
      <c r="C6" s="786">
        <v>19672.250184750021</v>
      </c>
      <c r="D6" s="786">
        <v>2300.0939997500004</v>
      </c>
      <c r="E6" s="786">
        <v>11.74653425</v>
      </c>
      <c r="F6" s="786">
        <v>6.5837499999999993E-2</v>
      </c>
      <c r="G6" s="786">
        <v>0</v>
      </c>
      <c r="H6" s="787">
        <v>0</v>
      </c>
      <c r="I6" s="786">
        <v>0</v>
      </c>
      <c r="J6" s="786">
        <v>0</v>
      </c>
      <c r="K6" s="621">
        <v>0</v>
      </c>
    </row>
    <row r="7" spans="1:11" s="203" customFormat="1" ht="17.25" customHeight="1">
      <c r="A7" s="690" t="s">
        <v>132</v>
      </c>
      <c r="B7" s="786">
        <v>0</v>
      </c>
      <c r="C7" s="786">
        <v>13710.048588250005</v>
      </c>
      <c r="D7" s="786">
        <v>665.11719525000001</v>
      </c>
      <c r="E7" s="786">
        <v>20.097688500000004</v>
      </c>
      <c r="F7" s="786">
        <v>4.4363640000000002</v>
      </c>
      <c r="G7" s="786">
        <v>0</v>
      </c>
      <c r="H7" s="787">
        <v>0</v>
      </c>
      <c r="I7" s="786">
        <v>0</v>
      </c>
      <c r="J7" s="786">
        <v>0</v>
      </c>
      <c r="K7" s="621">
        <v>0</v>
      </c>
    </row>
    <row r="8" spans="1:11" s="203" customFormat="1" ht="17.25" customHeight="1">
      <c r="A8" s="690" t="s">
        <v>235</v>
      </c>
      <c r="B8" s="786">
        <v>0</v>
      </c>
      <c r="C8" s="786">
        <v>12907.750240500009</v>
      </c>
      <c r="D8" s="786">
        <v>880.64205674999971</v>
      </c>
      <c r="E8" s="786">
        <v>7.1449115000000027</v>
      </c>
      <c r="F8" s="786">
        <v>0</v>
      </c>
      <c r="G8" s="786">
        <v>0</v>
      </c>
      <c r="H8" s="787">
        <v>0</v>
      </c>
      <c r="I8" s="786">
        <v>0</v>
      </c>
      <c r="J8" s="786">
        <v>0</v>
      </c>
      <c r="K8" s="621">
        <v>0</v>
      </c>
    </row>
    <row r="9" spans="1:11" s="203" customFormat="1" ht="17.25" customHeight="1">
      <c r="A9" s="690" t="s">
        <v>236</v>
      </c>
      <c r="B9" s="786">
        <v>0</v>
      </c>
      <c r="C9" s="786">
        <v>10848.568951500003</v>
      </c>
      <c r="D9" s="786">
        <v>1889.4538400000004</v>
      </c>
      <c r="E9" s="786">
        <v>1.9261457499999999</v>
      </c>
      <c r="F9" s="786">
        <v>4.9345E-2</v>
      </c>
      <c r="G9" s="786">
        <v>0</v>
      </c>
      <c r="H9" s="787">
        <v>0</v>
      </c>
      <c r="I9" s="786">
        <v>0</v>
      </c>
      <c r="J9" s="786">
        <v>0</v>
      </c>
      <c r="K9" s="621">
        <v>0</v>
      </c>
    </row>
    <row r="10" spans="1:11" s="203" customFormat="1" ht="17.25" customHeight="1">
      <c r="A10" s="690" t="s">
        <v>1235</v>
      </c>
      <c r="B10" s="786">
        <v>0</v>
      </c>
      <c r="C10" s="786">
        <v>12051.552617000005</v>
      </c>
      <c r="D10" s="786">
        <v>841.34940199999983</v>
      </c>
      <c r="E10" s="786">
        <v>3.3116E-2</v>
      </c>
      <c r="F10" s="786">
        <v>0</v>
      </c>
      <c r="G10" s="786">
        <v>0</v>
      </c>
      <c r="H10" s="787">
        <v>0</v>
      </c>
      <c r="I10" s="786">
        <v>0</v>
      </c>
      <c r="J10" s="786">
        <v>0</v>
      </c>
      <c r="K10" s="621">
        <v>0</v>
      </c>
    </row>
    <row r="11" spans="1:11" s="203" customFormat="1">
      <c r="A11" s="690" t="s">
        <v>1253</v>
      </c>
      <c r="B11" s="786">
        <v>0</v>
      </c>
      <c r="C11" s="786">
        <v>8147.7553667499978</v>
      </c>
      <c r="D11" s="786">
        <v>664.12779400000011</v>
      </c>
      <c r="E11" s="786">
        <v>3.1213565000000001</v>
      </c>
      <c r="F11" s="786">
        <v>0</v>
      </c>
      <c r="G11" s="786">
        <v>0</v>
      </c>
      <c r="H11" s="787">
        <v>0</v>
      </c>
      <c r="I11" s="786">
        <v>0</v>
      </c>
      <c r="J11" s="786">
        <v>0</v>
      </c>
      <c r="K11" s="621">
        <v>0</v>
      </c>
    </row>
    <row r="12" spans="1:11" s="203" customFormat="1" ht="13.5" customHeight="1">
      <c r="A12" s="690" t="s">
        <v>1306</v>
      </c>
      <c r="B12" s="786">
        <v>0</v>
      </c>
      <c r="C12" s="786">
        <v>9991.1604534999951</v>
      </c>
      <c r="D12" s="786">
        <v>7357.9566207499975</v>
      </c>
      <c r="E12" s="786">
        <v>4243.2293092500004</v>
      </c>
      <c r="F12" s="786">
        <v>0</v>
      </c>
      <c r="G12" s="786">
        <v>0</v>
      </c>
      <c r="H12" s="787">
        <v>0</v>
      </c>
      <c r="I12" s="786">
        <v>0</v>
      </c>
      <c r="J12" s="786">
        <v>0</v>
      </c>
      <c r="K12" s="621">
        <v>0</v>
      </c>
    </row>
    <row r="13" spans="1:11" s="203" customFormat="1" ht="27.6" customHeight="1">
      <c r="A13" s="285"/>
      <c r="B13" s="355"/>
      <c r="C13" s="356"/>
      <c r="D13" s="356"/>
      <c r="E13" s="355"/>
      <c r="F13" s="355"/>
      <c r="G13" s="355"/>
      <c r="H13" s="357"/>
      <c r="I13" s="357"/>
      <c r="J13" s="357"/>
      <c r="K13" s="355"/>
    </row>
    <row r="14" spans="1:11" s="203" customFormat="1" ht="15" customHeight="1">
      <c r="A14" s="1287" t="s">
        <v>1261</v>
      </c>
      <c r="B14" s="1287"/>
      <c r="C14" s="1287"/>
      <c r="D14" s="1287"/>
      <c r="E14" s="1287"/>
      <c r="F14" s="1287"/>
      <c r="G14" s="1287"/>
      <c r="H14" s="1287"/>
      <c r="I14" s="1287"/>
      <c r="J14" s="1287"/>
      <c r="K14" s="1287"/>
    </row>
    <row r="15" spans="1:11" s="203" customFormat="1">
      <c r="A15" s="1287" t="s">
        <v>332</v>
      </c>
      <c r="B15" s="1287"/>
      <c r="C15" s="1287"/>
      <c r="D15" s="1287"/>
      <c r="E15" s="1287"/>
      <c r="F15" s="1287"/>
      <c r="G15" s="1287"/>
      <c r="H15" s="1287"/>
      <c r="I15" s="1287"/>
      <c r="J15" s="1287"/>
      <c r="K15" s="1287"/>
    </row>
    <row r="16" spans="1:11">
      <c r="B16" s="229"/>
      <c r="C16" s="229"/>
      <c r="D16" s="229"/>
      <c r="E16" s="229"/>
      <c r="F16" s="229"/>
      <c r="G16" s="229"/>
      <c r="H16" s="229"/>
      <c r="I16" s="229"/>
      <c r="J16" s="229"/>
      <c r="K16" s="229"/>
    </row>
  </sheetData>
  <mergeCells count="6">
    <mergeCell ref="A15:K15"/>
    <mergeCell ref="A1:K1"/>
    <mergeCell ref="A14:K14"/>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workbookViewId="0">
      <selection sqref="A1:N1"/>
    </sheetView>
  </sheetViews>
  <sheetFormatPr defaultColWidth="9.140625" defaultRowHeight="15"/>
  <cols>
    <col min="1" max="1" width="12.140625" style="202" bestFit="1" customWidth="1"/>
    <col min="2" max="2" width="13.42578125" style="202" customWidth="1"/>
    <col min="3" max="14" width="13.7109375" style="202" customWidth="1"/>
    <col min="15" max="15" width="6.140625" style="202" bestFit="1" customWidth="1"/>
    <col min="16" max="16384" width="9.140625" style="202"/>
  </cols>
  <sheetData>
    <row r="1" spans="1:14" ht="15.75" customHeight="1">
      <c r="A1" s="1260" t="s">
        <v>52</v>
      </c>
      <c r="B1" s="1260"/>
      <c r="C1" s="1260"/>
      <c r="D1" s="1260"/>
      <c r="E1" s="1260"/>
      <c r="F1" s="1260"/>
      <c r="G1" s="1260"/>
      <c r="H1" s="1260"/>
      <c r="I1" s="1260"/>
      <c r="J1" s="1260"/>
      <c r="K1" s="1260"/>
      <c r="L1" s="1260"/>
      <c r="M1" s="1260"/>
      <c r="N1" s="1260"/>
    </row>
    <row r="2" spans="1:14" s="203" customFormat="1" ht="19.5" customHeight="1">
      <c r="A2" s="1280" t="s">
        <v>169</v>
      </c>
      <c r="B2" s="1280" t="s">
        <v>299</v>
      </c>
      <c r="C2" s="1294" t="s">
        <v>78</v>
      </c>
      <c r="D2" s="1295"/>
      <c r="E2" s="1295"/>
      <c r="F2" s="1296"/>
      <c r="G2" s="1294" t="s">
        <v>79</v>
      </c>
      <c r="H2" s="1295"/>
      <c r="I2" s="1295"/>
      <c r="J2" s="1296"/>
      <c r="K2" s="1294" t="s">
        <v>80</v>
      </c>
      <c r="L2" s="1295"/>
      <c r="M2" s="1295"/>
      <c r="N2" s="1296"/>
    </row>
    <row r="3" spans="1:14" s="203" customFormat="1" ht="36" customHeight="1">
      <c r="A3" s="1348"/>
      <c r="B3" s="1348"/>
      <c r="C3" s="1294" t="s">
        <v>658</v>
      </c>
      <c r="D3" s="1296"/>
      <c r="E3" s="1349" t="s">
        <v>659</v>
      </c>
      <c r="F3" s="1352"/>
      <c r="G3" s="1294" t="s">
        <v>658</v>
      </c>
      <c r="H3" s="1296"/>
      <c r="I3" s="1349" t="s">
        <v>659</v>
      </c>
      <c r="J3" s="1352"/>
      <c r="K3" s="1294" t="s">
        <v>660</v>
      </c>
      <c r="L3" s="1296"/>
      <c r="M3" s="1294" t="s">
        <v>661</v>
      </c>
      <c r="N3" s="1296"/>
    </row>
    <row r="4" spans="1:14" s="203" customFormat="1" ht="30">
      <c r="A4" s="1281"/>
      <c r="B4" s="1281"/>
      <c r="C4" s="607" t="s">
        <v>582</v>
      </c>
      <c r="D4" s="747" t="s">
        <v>662</v>
      </c>
      <c r="E4" s="607" t="s">
        <v>582</v>
      </c>
      <c r="F4" s="747" t="s">
        <v>622</v>
      </c>
      <c r="G4" s="607" t="s">
        <v>582</v>
      </c>
      <c r="H4" s="747" t="s">
        <v>662</v>
      </c>
      <c r="I4" s="607" t="s">
        <v>582</v>
      </c>
      <c r="J4" s="747" t="s">
        <v>622</v>
      </c>
      <c r="K4" s="607" t="s">
        <v>582</v>
      </c>
      <c r="L4" s="747" t="s">
        <v>662</v>
      </c>
      <c r="M4" s="607" t="s">
        <v>582</v>
      </c>
      <c r="N4" s="747" t="s">
        <v>622</v>
      </c>
    </row>
    <row r="5" spans="1:14" s="209" customFormat="1" ht="27" customHeight="1">
      <c r="A5" s="687" t="s">
        <v>76</v>
      </c>
      <c r="B5" s="782">
        <v>245</v>
      </c>
      <c r="C5" s="783">
        <v>1261615</v>
      </c>
      <c r="D5" s="783">
        <v>23552.133400000002</v>
      </c>
      <c r="E5" s="783">
        <v>7500</v>
      </c>
      <c r="F5" s="783">
        <v>0</v>
      </c>
      <c r="G5" s="784">
        <v>1370182</v>
      </c>
      <c r="H5" s="783">
        <v>26295.760000000002</v>
      </c>
      <c r="I5" s="783">
        <v>54294</v>
      </c>
      <c r="J5" s="783">
        <v>1075.7858000000001</v>
      </c>
      <c r="K5" s="783">
        <v>0</v>
      </c>
      <c r="L5" s="783">
        <v>0</v>
      </c>
      <c r="M5" s="783">
        <v>0</v>
      </c>
      <c r="N5" s="783">
        <v>0</v>
      </c>
    </row>
    <row r="6" spans="1:14" s="209" customFormat="1" ht="27" customHeight="1">
      <c r="A6" s="689" t="s">
        <v>77</v>
      </c>
      <c r="B6" s="785">
        <v>141</v>
      </c>
      <c r="C6" s="785">
        <v>120050</v>
      </c>
      <c r="D6" s="785">
        <v>2343.3359</v>
      </c>
      <c r="E6" s="785">
        <v>4000</v>
      </c>
      <c r="F6" s="785">
        <v>75.901759999999996</v>
      </c>
      <c r="G6" s="785">
        <v>962583</v>
      </c>
      <c r="H6" s="785">
        <v>19393</v>
      </c>
      <c r="I6" s="785">
        <v>47795</v>
      </c>
      <c r="J6" s="785">
        <v>935.63409999999999</v>
      </c>
      <c r="K6" s="785" t="s">
        <v>290</v>
      </c>
      <c r="L6" s="785" t="s">
        <v>290</v>
      </c>
      <c r="M6" s="785" t="s">
        <v>290</v>
      </c>
      <c r="N6" s="785" t="s">
        <v>290</v>
      </c>
    </row>
    <row r="7" spans="1:14" s="203" customFormat="1" ht="27" customHeight="1">
      <c r="A7" s="690" t="s">
        <v>131</v>
      </c>
      <c r="B7" s="786">
        <v>17</v>
      </c>
      <c r="C7" s="786">
        <v>0</v>
      </c>
      <c r="D7" s="786">
        <v>0</v>
      </c>
      <c r="E7" s="786">
        <v>7500</v>
      </c>
      <c r="F7" s="786">
        <v>0</v>
      </c>
      <c r="G7" s="786">
        <v>136423</v>
      </c>
      <c r="H7" s="786">
        <v>2742.14</v>
      </c>
      <c r="I7" s="786">
        <v>52650</v>
      </c>
      <c r="J7" s="786">
        <v>1057.4241999999999</v>
      </c>
      <c r="K7" s="621" t="s">
        <v>290</v>
      </c>
      <c r="L7" s="621" t="s">
        <v>290</v>
      </c>
      <c r="M7" s="621" t="s">
        <v>290</v>
      </c>
      <c r="N7" s="621" t="s">
        <v>290</v>
      </c>
    </row>
    <row r="8" spans="1:14" s="203" customFormat="1" ht="27" customHeight="1">
      <c r="A8" s="690" t="s">
        <v>132</v>
      </c>
      <c r="B8" s="786">
        <v>21</v>
      </c>
      <c r="C8" s="786">
        <v>0</v>
      </c>
      <c r="D8" s="786">
        <v>0</v>
      </c>
      <c r="E8" s="786">
        <v>7500</v>
      </c>
      <c r="F8" s="786">
        <v>0</v>
      </c>
      <c r="G8" s="786">
        <v>126952</v>
      </c>
      <c r="H8" s="786">
        <v>2589.5700000000002</v>
      </c>
      <c r="I8" s="786">
        <v>62288</v>
      </c>
      <c r="J8" s="786">
        <v>1264.5993000000001</v>
      </c>
      <c r="K8" s="621" t="s">
        <v>290</v>
      </c>
      <c r="L8" s="621" t="s">
        <v>290</v>
      </c>
      <c r="M8" s="621" t="s">
        <v>290</v>
      </c>
      <c r="N8" s="621" t="s">
        <v>290</v>
      </c>
    </row>
    <row r="9" spans="1:14" s="203" customFormat="1" ht="27" customHeight="1">
      <c r="A9" s="690" t="s">
        <v>235</v>
      </c>
      <c r="B9" s="786">
        <v>21</v>
      </c>
      <c r="C9" s="786">
        <v>0</v>
      </c>
      <c r="D9" s="786">
        <v>0</v>
      </c>
      <c r="E9" s="786">
        <v>7500</v>
      </c>
      <c r="F9" s="786">
        <v>0</v>
      </c>
      <c r="G9" s="786">
        <v>97109</v>
      </c>
      <c r="H9" s="786">
        <v>1973.25</v>
      </c>
      <c r="I9" s="786">
        <v>53160</v>
      </c>
      <c r="J9" s="786">
        <v>1067.8354999999999</v>
      </c>
      <c r="K9" s="621" t="s">
        <v>290</v>
      </c>
      <c r="L9" s="621" t="s">
        <v>290</v>
      </c>
      <c r="M9" s="621" t="s">
        <v>290</v>
      </c>
      <c r="N9" s="621" t="s">
        <v>290</v>
      </c>
    </row>
    <row r="10" spans="1:14" s="203" customFormat="1" ht="27" customHeight="1">
      <c r="A10" s="690" t="s">
        <v>236</v>
      </c>
      <c r="B10" s="786">
        <v>21</v>
      </c>
      <c r="C10" s="786">
        <v>0</v>
      </c>
      <c r="D10" s="786">
        <v>0</v>
      </c>
      <c r="E10" s="786">
        <v>7500</v>
      </c>
      <c r="F10" s="786">
        <v>0</v>
      </c>
      <c r="G10" s="786">
        <v>128828</v>
      </c>
      <c r="H10" s="786">
        <v>2607.9899999999998</v>
      </c>
      <c r="I10" s="786">
        <v>85322</v>
      </c>
      <c r="J10" s="786">
        <v>1704.3271999999999</v>
      </c>
      <c r="K10" s="621" t="s">
        <v>290</v>
      </c>
      <c r="L10" s="621" t="s">
        <v>290</v>
      </c>
      <c r="M10" s="621" t="s">
        <v>290</v>
      </c>
      <c r="N10" s="621" t="s">
        <v>290</v>
      </c>
    </row>
    <row r="11" spans="1:14" s="203" customFormat="1">
      <c r="A11" s="690" t="s">
        <v>1235</v>
      </c>
      <c r="B11" s="786">
        <v>21</v>
      </c>
      <c r="C11" s="786">
        <v>15170</v>
      </c>
      <c r="D11" s="786">
        <v>299.61840000000001</v>
      </c>
      <c r="E11" s="786">
        <v>10660</v>
      </c>
      <c r="F11" s="786">
        <v>215.96625280000001</v>
      </c>
      <c r="G11" s="786">
        <v>147708</v>
      </c>
      <c r="H11" s="786">
        <v>2973.92</v>
      </c>
      <c r="I11" s="786">
        <v>80937</v>
      </c>
      <c r="J11" s="786">
        <v>1618.6877999999999</v>
      </c>
      <c r="K11" s="621" t="s">
        <v>290</v>
      </c>
      <c r="L11" s="621" t="s">
        <v>290</v>
      </c>
      <c r="M11" s="621" t="s">
        <v>290</v>
      </c>
      <c r="N11" s="621" t="s">
        <v>290</v>
      </c>
    </row>
    <row r="12" spans="1:14" s="203" customFormat="1">
      <c r="A12" s="690" t="s">
        <v>1253</v>
      </c>
      <c r="B12" s="786">
        <v>20</v>
      </c>
      <c r="C12" s="786">
        <v>35530</v>
      </c>
      <c r="D12" s="786">
        <v>711.71960000000001</v>
      </c>
      <c r="E12" s="786">
        <v>12050</v>
      </c>
      <c r="F12" s="786">
        <v>241.66171800000001</v>
      </c>
      <c r="G12" s="786">
        <v>155724</v>
      </c>
      <c r="H12" s="786">
        <v>3139.02</v>
      </c>
      <c r="I12" s="786">
        <v>52454</v>
      </c>
      <c r="J12" s="786">
        <v>1042.9863</v>
      </c>
      <c r="K12" s="621" t="s">
        <v>290</v>
      </c>
      <c r="L12" s="621" t="s">
        <v>290</v>
      </c>
      <c r="M12" s="621" t="s">
        <v>290</v>
      </c>
      <c r="N12" s="621" t="s">
        <v>290</v>
      </c>
    </row>
    <row r="13" spans="1:14" s="203" customFormat="1">
      <c r="A13" s="690" t="s">
        <v>1306</v>
      </c>
      <c r="B13" s="786">
        <v>20</v>
      </c>
      <c r="C13" s="786">
        <v>69350</v>
      </c>
      <c r="D13" s="786">
        <v>1331.9979000000001</v>
      </c>
      <c r="E13" s="786">
        <v>4000</v>
      </c>
      <c r="F13" s="786">
        <v>75.901759999999996</v>
      </c>
      <c r="G13" s="786">
        <v>169839</v>
      </c>
      <c r="H13" s="786">
        <v>3367.11</v>
      </c>
      <c r="I13" s="786">
        <v>47795</v>
      </c>
      <c r="J13" s="786">
        <v>935.63409999999999</v>
      </c>
      <c r="K13" s="621" t="s">
        <v>290</v>
      </c>
      <c r="L13" s="621" t="s">
        <v>290</v>
      </c>
      <c r="M13" s="621" t="s">
        <v>290</v>
      </c>
      <c r="N13" s="621" t="s">
        <v>290</v>
      </c>
    </row>
    <row r="14" spans="1:14" s="203" customFormat="1" ht="27.6" customHeight="1">
      <c r="A14" s="339"/>
      <c r="B14" s="358"/>
      <c r="C14" s="343"/>
      <c r="D14" s="343"/>
      <c r="E14" s="359"/>
      <c r="F14" s="343"/>
      <c r="G14" s="343"/>
      <c r="H14" s="343"/>
      <c r="I14" s="343"/>
      <c r="J14" s="343"/>
      <c r="K14" s="343"/>
      <c r="L14" s="343"/>
      <c r="M14" s="343"/>
      <c r="N14" s="343"/>
    </row>
    <row r="15" spans="1:14" s="203" customFormat="1" ht="15" customHeight="1">
      <c r="A15" s="1287" t="s">
        <v>1261</v>
      </c>
      <c r="B15" s="1287"/>
      <c r="C15" s="1287"/>
      <c r="D15" s="1287"/>
      <c r="E15" s="1287"/>
      <c r="F15" s="1287"/>
      <c r="G15" s="1287"/>
      <c r="H15" s="1287"/>
      <c r="I15" s="1287"/>
      <c r="J15" s="1287"/>
      <c r="K15" s="1287"/>
      <c r="L15" s="1287"/>
      <c r="M15" s="1287"/>
      <c r="N15" s="1287"/>
    </row>
    <row r="16" spans="1:14" s="203" customFormat="1">
      <c r="A16" s="1287" t="s">
        <v>663</v>
      </c>
      <c r="B16" s="1287"/>
      <c r="C16" s="1287"/>
      <c r="D16" s="1287"/>
      <c r="E16" s="1287"/>
      <c r="F16" s="1287"/>
      <c r="G16" s="1287"/>
      <c r="H16" s="1287"/>
      <c r="I16" s="1287"/>
      <c r="J16" s="1287"/>
      <c r="K16" s="1287"/>
      <c r="L16" s="1287"/>
      <c r="M16" s="1287"/>
      <c r="N16" s="1287"/>
    </row>
    <row r="17" spans="2:14">
      <c r="B17" s="229"/>
      <c r="C17" s="229"/>
      <c r="D17" s="229"/>
      <c r="E17" s="229"/>
      <c r="F17" s="229"/>
      <c r="G17" s="229"/>
      <c r="H17" s="229"/>
      <c r="I17" s="229"/>
      <c r="J17" s="229"/>
      <c r="K17" s="229"/>
      <c r="L17" s="229"/>
      <c r="M17" s="229"/>
      <c r="N17" s="229"/>
    </row>
    <row r="18" spans="2:14">
      <c r="B18" s="229"/>
      <c r="C18" s="229"/>
      <c r="D18" s="229"/>
      <c r="E18" s="229"/>
      <c r="F18" s="229"/>
      <c r="G18" s="229"/>
      <c r="H18" s="229"/>
      <c r="I18" s="229"/>
      <c r="J18" s="229"/>
      <c r="K18" s="229"/>
      <c r="L18" s="229"/>
      <c r="M18" s="229"/>
    </row>
  </sheetData>
  <mergeCells count="14">
    <mergeCell ref="A16:N16"/>
    <mergeCell ref="A15:N15"/>
    <mergeCell ref="K3:L3"/>
    <mergeCell ref="M3:N3"/>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67"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sqref="A1:G1"/>
    </sheetView>
  </sheetViews>
  <sheetFormatPr defaultColWidth="9.140625" defaultRowHeight="15"/>
  <cols>
    <col min="1" max="1" width="14.5703125" style="202" bestFit="1" customWidth="1"/>
    <col min="2" max="2" width="16.5703125" style="202" bestFit="1" customWidth="1"/>
    <col min="3" max="6" width="12.140625" style="202" bestFit="1" customWidth="1"/>
    <col min="7" max="7" width="14.5703125" style="202" customWidth="1"/>
    <col min="8" max="8" width="22.140625" style="202" bestFit="1" customWidth="1"/>
    <col min="9" max="9" width="4.5703125" style="202" bestFit="1" customWidth="1"/>
    <col min="10" max="16384" width="9.140625" style="202"/>
  </cols>
  <sheetData>
    <row r="1" spans="1:9" ht="18" customHeight="1">
      <c r="A1" s="1302" t="s">
        <v>664</v>
      </c>
      <c r="B1" s="1302"/>
      <c r="C1" s="1302"/>
      <c r="D1" s="1302"/>
      <c r="E1" s="1302"/>
      <c r="F1" s="1302"/>
      <c r="G1" s="1302"/>
      <c r="H1" s="788"/>
    </row>
    <row r="2" spans="1:9" s="203" customFormat="1" ht="18" customHeight="1">
      <c r="A2" s="1261" t="s">
        <v>169</v>
      </c>
      <c r="B2" s="1294" t="s">
        <v>78</v>
      </c>
      <c r="C2" s="1296"/>
      <c r="D2" s="1294" t="s">
        <v>79</v>
      </c>
      <c r="E2" s="1296"/>
      <c r="F2" s="1294" t="s">
        <v>80</v>
      </c>
      <c r="G2" s="1296"/>
    </row>
    <row r="3" spans="1:9" s="203" customFormat="1" ht="43.5" customHeight="1">
      <c r="A3" s="1297"/>
      <c r="B3" s="747" t="s">
        <v>596</v>
      </c>
      <c r="C3" s="607" t="s">
        <v>665</v>
      </c>
      <c r="D3" s="747" t="s">
        <v>596</v>
      </c>
      <c r="E3" s="607" t="s">
        <v>665</v>
      </c>
      <c r="F3" s="607" t="s">
        <v>666</v>
      </c>
      <c r="G3" s="607" t="s">
        <v>665</v>
      </c>
    </row>
    <row r="4" spans="1:9" s="209" customFormat="1" ht="18" customHeight="1">
      <c r="A4" s="608" t="s">
        <v>76</v>
      </c>
      <c r="B4" s="776">
        <v>264</v>
      </c>
      <c r="C4" s="776">
        <v>4.8221150000000002</v>
      </c>
      <c r="D4" s="776">
        <v>804.94738050000001</v>
      </c>
      <c r="E4" s="776">
        <v>11.594347340000001</v>
      </c>
      <c r="F4" s="789">
        <v>0</v>
      </c>
      <c r="G4" s="789">
        <v>0</v>
      </c>
    </row>
    <row r="5" spans="1:9" s="209" customFormat="1" ht="18" customHeight="1">
      <c r="A5" s="613" t="s">
        <v>77</v>
      </c>
      <c r="B5" s="777">
        <v>115.97495899999998</v>
      </c>
      <c r="C5" s="777">
        <v>1.7925329999999999</v>
      </c>
      <c r="D5" s="777">
        <v>281.90913</v>
      </c>
      <c r="E5" s="777">
        <v>3.6299379599999999</v>
      </c>
      <c r="F5" s="790">
        <v>0</v>
      </c>
      <c r="G5" s="790">
        <v>0</v>
      </c>
      <c r="H5" s="360"/>
      <c r="I5" s="360"/>
    </row>
    <row r="6" spans="1:9" s="203" customFormat="1" ht="18" customHeight="1">
      <c r="A6" s="617" t="s">
        <v>131</v>
      </c>
      <c r="B6" s="779">
        <v>10.206185</v>
      </c>
      <c r="C6" s="779">
        <v>1.1249999999999999E-3</v>
      </c>
      <c r="D6" s="779">
        <v>30.344488500000001</v>
      </c>
      <c r="E6" s="779">
        <v>0.44490424000000001</v>
      </c>
      <c r="F6" s="791">
        <v>0</v>
      </c>
      <c r="G6" s="791">
        <v>0</v>
      </c>
    </row>
    <row r="7" spans="1:9" s="203" customFormat="1" ht="18" customHeight="1">
      <c r="A7" s="617" t="s">
        <v>132</v>
      </c>
      <c r="B7" s="779">
        <v>22.069125</v>
      </c>
      <c r="C7" s="779">
        <v>0.16861400000000001</v>
      </c>
      <c r="D7" s="779">
        <v>39.700460499999998</v>
      </c>
      <c r="E7" s="779">
        <v>0.18569446000000001</v>
      </c>
      <c r="F7" s="791">
        <v>0</v>
      </c>
      <c r="G7" s="791">
        <v>0</v>
      </c>
    </row>
    <row r="8" spans="1:9" s="203" customFormat="1" ht="18" customHeight="1">
      <c r="A8" s="617" t="s">
        <v>235</v>
      </c>
      <c r="B8" s="779">
        <v>9.8327500000000008</v>
      </c>
      <c r="C8" s="779">
        <v>0.12964999999999999</v>
      </c>
      <c r="D8" s="779">
        <v>28.1534455</v>
      </c>
      <c r="E8" s="779">
        <v>8.3667119999999998E-2</v>
      </c>
      <c r="F8" s="791">
        <v>0</v>
      </c>
      <c r="G8" s="791">
        <v>0</v>
      </c>
    </row>
    <row r="9" spans="1:9" s="203" customFormat="1" ht="18" customHeight="1">
      <c r="A9" s="617" t="s">
        <v>236</v>
      </c>
      <c r="B9" s="779">
        <v>20.038215999999998</v>
      </c>
      <c r="C9" s="779">
        <v>0</v>
      </c>
      <c r="D9" s="779">
        <v>41.9913995</v>
      </c>
      <c r="E9" s="779">
        <v>8.2469680000000004E-2</v>
      </c>
      <c r="F9" s="791">
        <v>0</v>
      </c>
      <c r="G9" s="791">
        <v>0</v>
      </c>
    </row>
    <row r="10" spans="1:9" s="203" customFormat="1" ht="18" customHeight="1">
      <c r="A10" s="617" t="s">
        <v>1235</v>
      </c>
      <c r="B10" s="779">
        <v>32.595103999999999</v>
      </c>
      <c r="C10" s="779">
        <v>1.1009549999999999</v>
      </c>
      <c r="D10" s="779">
        <v>50.223401000000003</v>
      </c>
      <c r="E10" s="779">
        <v>1.12637648</v>
      </c>
      <c r="F10" s="791">
        <v>0</v>
      </c>
      <c r="G10" s="791">
        <v>0</v>
      </c>
    </row>
    <row r="11" spans="1:9" s="203" customFormat="1" ht="19.5" customHeight="1">
      <c r="A11" s="617" t="s">
        <v>1253</v>
      </c>
      <c r="B11" s="779">
        <v>13.354751</v>
      </c>
      <c r="C11" s="779">
        <v>0.19543899999999997</v>
      </c>
      <c r="D11" s="779">
        <v>46.064033000000002</v>
      </c>
      <c r="E11" s="779">
        <v>0.35617310000000002</v>
      </c>
      <c r="F11" s="791">
        <v>0</v>
      </c>
      <c r="G11" s="791">
        <v>0</v>
      </c>
    </row>
    <row r="12" spans="1:9" s="203" customFormat="1" ht="18" customHeight="1">
      <c r="A12" s="617" t="s">
        <v>1306</v>
      </c>
      <c r="B12" s="779">
        <v>7.8788280000000004</v>
      </c>
      <c r="C12" s="779">
        <v>0.19675000000000001</v>
      </c>
      <c r="D12" s="779">
        <v>45.431902000000001</v>
      </c>
      <c r="E12" s="779">
        <v>1.3506528799999999</v>
      </c>
      <c r="F12" s="791">
        <v>0</v>
      </c>
      <c r="G12" s="791">
        <v>0</v>
      </c>
    </row>
    <row r="13" spans="1:9" s="203" customFormat="1" ht="28.35" customHeight="1">
      <c r="A13" s="285"/>
      <c r="B13" s="300"/>
      <c r="C13" s="300"/>
      <c r="D13" s="300"/>
      <c r="E13" s="300"/>
      <c r="F13" s="361"/>
      <c r="G13" s="361"/>
    </row>
    <row r="14" spans="1:9" s="203" customFormat="1">
      <c r="A14" s="1254" t="s">
        <v>1261</v>
      </c>
      <c r="B14" s="1254"/>
      <c r="C14" s="1254"/>
      <c r="D14" s="1254"/>
      <c r="E14" s="1254"/>
      <c r="F14" s="1254"/>
      <c r="G14" s="1254"/>
    </row>
    <row r="15" spans="1:9" s="203" customFormat="1">
      <c r="A15" s="1254" t="s">
        <v>667</v>
      </c>
      <c r="B15" s="1254"/>
      <c r="C15" s="1254"/>
      <c r="D15" s="1254"/>
      <c r="E15" s="1254"/>
      <c r="F15" s="1254"/>
      <c r="G15" s="1254"/>
    </row>
    <row r="16" spans="1:9">
      <c r="B16" s="347"/>
      <c r="C16" s="347"/>
      <c r="D16" s="347"/>
      <c r="E16" s="347"/>
      <c r="F16" s="347"/>
      <c r="G16" s="347"/>
    </row>
    <row r="17" spans="2:7">
      <c r="B17" s="347"/>
      <c r="C17" s="347"/>
      <c r="D17" s="347"/>
      <c r="E17" s="347"/>
      <c r="F17" s="347"/>
      <c r="G17" s="347"/>
    </row>
  </sheetData>
  <mergeCells count="7">
    <mergeCell ref="A15:G15"/>
    <mergeCell ref="A14:G14"/>
    <mergeCell ref="A1:G1"/>
    <mergeCell ref="A2:A3"/>
    <mergeCell ref="B2:C2"/>
    <mergeCell ref="D2:E2"/>
    <mergeCell ref="F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B4" sqref="B4"/>
    </sheetView>
  </sheetViews>
  <sheetFormatPr defaultRowHeight="15"/>
  <cols>
    <col min="1" max="1" width="14.42578125" style="87" bestFit="1" customWidth="1"/>
    <col min="2" max="3" width="16.28515625" style="87" bestFit="1" customWidth="1"/>
    <col min="4" max="4" width="15.85546875" style="87" bestFit="1" customWidth="1"/>
    <col min="5" max="5" width="13.85546875" style="87" bestFit="1" customWidth="1"/>
    <col min="6" max="6" width="16.28515625" style="87" bestFit="1" customWidth="1"/>
    <col min="7" max="8" width="9.140625" style="87"/>
    <col min="9" max="9" width="9.85546875" style="87" customWidth="1"/>
    <col min="10" max="16384" width="9.140625" style="87"/>
  </cols>
  <sheetData>
    <row r="1" spans="1:8" s="847" customFormat="1" ht="15" customHeight="1">
      <c r="A1" s="1382" t="s">
        <v>54</v>
      </c>
      <c r="B1" s="1382"/>
      <c r="C1" s="1382"/>
      <c r="D1" s="1382"/>
      <c r="E1" s="1382"/>
      <c r="F1" s="1382"/>
    </row>
    <row r="2" spans="1:8" ht="60">
      <c r="A2" s="946" t="s">
        <v>122</v>
      </c>
      <c r="B2" s="946" t="s">
        <v>1030</v>
      </c>
      <c r="C2" s="946" t="s">
        <v>1031</v>
      </c>
      <c r="D2" s="946" t="s">
        <v>1032</v>
      </c>
      <c r="E2" s="946" t="s">
        <v>1033</v>
      </c>
      <c r="F2" s="946" t="s">
        <v>1034</v>
      </c>
    </row>
    <row r="3" spans="1:8">
      <c r="A3" s="947" t="s">
        <v>76</v>
      </c>
      <c r="B3" s="948">
        <v>2342193.71</v>
      </c>
      <c r="C3" s="948">
        <v>2383130.69</v>
      </c>
      <c r="D3" s="948">
        <v>-40936.980000000003</v>
      </c>
      <c r="E3" s="948">
        <v>-5510.1799999999985</v>
      </c>
      <c r="F3" s="948">
        <v>259764.34000000005</v>
      </c>
      <c r="G3" s="86"/>
      <c r="H3" s="848"/>
    </row>
    <row r="4" spans="1:8">
      <c r="A4" s="947" t="s">
        <v>77</v>
      </c>
      <c r="B4" s="948">
        <f>SUM(B5:B11)</f>
        <v>1764560.9400000002</v>
      </c>
      <c r="C4" s="948">
        <f t="shared" ref="C4:F4" si="0">SUM(C5:C11)</f>
        <v>1611799.85</v>
      </c>
      <c r="D4" s="948">
        <f t="shared" si="0"/>
        <v>152761.09</v>
      </c>
      <c r="E4" s="948">
        <f t="shared" si="0"/>
        <v>18629.22</v>
      </c>
      <c r="F4" s="948">
        <f t="shared" si="0"/>
        <v>1923982.8899999997</v>
      </c>
      <c r="G4" s="86"/>
      <c r="H4" s="848"/>
    </row>
    <row r="5" spans="1:8">
      <c r="A5" s="949">
        <v>45017</v>
      </c>
      <c r="B5" s="950">
        <v>156391.94</v>
      </c>
      <c r="C5" s="950">
        <v>142847.15</v>
      </c>
      <c r="D5" s="950">
        <v>13544.79</v>
      </c>
      <c r="E5" s="950">
        <v>1654.56</v>
      </c>
      <c r="F5" s="950">
        <v>261418.9</v>
      </c>
      <c r="G5" s="86"/>
      <c r="H5" s="848"/>
    </row>
    <row r="6" spans="1:8">
      <c r="A6" s="949">
        <v>45047</v>
      </c>
      <c r="B6" s="950">
        <v>222890.68</v>
      </c>
      <c r="C6" s="950">
        <v>174561.13</v>
      </c>
      <c r="D6" s="950">
        <v>48329.55</v>
      </c>
      <c r="E6" s="950">
        <v>5878.03</v>
      </c>
      <c r="F6" s="950">
        <f t="shared" ref="F6:F11" si="1">F5+E6</f>
        <v>267296.93</v>
      </c>
      <c r="G6" s="86"/>
      <c r="H6" s="848"/>
    </row>
    <row r="7" spans="1:8">
      <c r="A7" s="949">
        <v>45078</v>
      </c>
      <c r="B7" s="950">
        <v>333177.03000000003</v>
      </c>
      <c r="C7" s="950">
        <v>276919.33</v>
      </c>
      <c r="D7" s="950">
        <v>56257.7</v>
      </c>
      <c r="E7" s="950">
        <v>6846.63</v>
      </c>
      <c r="F7" s="950">
        <f t="shared" si="1"/>
        <v>274143.56</v>
      </c>
      <c r="G7" s="86"/>
      <c r="H7" s="848"/>
    </row>
    <row r="8" spans="1:8">
      <c r="A8" s="949">
        <v>45108</v>
      </c>
      <c r="B8" s="950">
        <v>268564.62</v>
      </c>
      <c r="C8" s="950">
        <v>220587.54</v>
      </c>
      <c r="D8" s="950">
        <v>47977.08</v>
      </c>
      <c r="E8" s="950">
        <v>5843.66</v>
      </c>
      <c r="F8" s="950">
        <f t="shared" si="1"/>
        <v>279987.21999999997</v>
      </c>
      <c r="G8" s="86"/>
      <c r="H8" s="848"/>
    </row>
    <row r="9" spans="1:8">
      <c r="A9" s="949">
        <v>45139</v>
      </c>
      <c r="B9" s="950">
        <v>264451.33</v>
      </c>
      <c r="C9" s="950">
        <v>246113.51</v>
      </c>
      <c r="D9" s="950">
        <v>18337.82</v>
      </c>
      <c r="E9" s="950">
        <v>2213.9899999999998</v>
      </c>
      <c r="F9" s="950">
        <f t="shared" si="1"/>
        <v>282201.20999999996</v>
      </c>
      <c r="G9" s="86"/>
      <c r="H9" s="848"/>
    </row>
    <row r="10" spans="1:8">
      <c r="A10" s="949">
        <v>45170</v>
      </c>
      <c r="B10" s="950">
        <v>283789.08</v>
      </c>
      <c r="C10" s="950">
        <v>297599.46999999997</v>
      </c>
      <c r="D10" s="950">
        <v>-13810.39</v>
      </c>
      <c r="E10" s="950">
        <v>-1659.7</v>
      </c>
      <c r="F10" s="950">
        <f t="shared" si="1"/>
        <v>280541.50999999995</v>
      </c>
      <c r="G10" s="86"/>
      <c r="H10" s="848"/>
    </row>
    <row r="11" spans="1:8" ht="15" customHeight="1">
      <c r="A11" s="949">
        <v>45200</v>
      </c>
      <c r="B11" s="950">
        <v>235296.26</v>
      </c>
      <c r="C11" s="950">
        <v>253171.72</v>
      </c>
      <c r="D11" s="950">
        <v>-17875.46</v>
      </c>
      <c r="E11" s="950">
        <v>-2147.9499999999998</v>
      </c>
      <c r="F11" s="950">
        <f t="shared" si="1"/>
        <v>278393.55999999994</v>
      </c>
    </row>
    <row r="12" spans="1:8" ht="15" customHeight="1">
      <c r="A12" s="1383" t="s">
        <v>1261</v>
      </c>
      <c r="B12" s="1383"/>
      <c r="C12" s="1383"/>
      <c r="D12" s="1383"/>
      <c r="E12" s="1383"/>
      <c r="F12" s="1383"/>
    </row>
    <row r="13" spans="1:8">
      <c r="A13" s="1384" t="s">
        <v>1035</v>
      </c>
      <c r="B13" s="1384"/>
      <c r="C13" s="1384"/>
      <c r="D13" s="1384"/>
      <c r="E13" s="1384"/>
      <c r="F13" s="1384"/>
    </row>
    <row r="14" spans="1:8">
      <c r="B14" s="85"/>
      <c r="C14" s="85"/>
      <c r="D14" s="85"/>
      <c r="E14" s="85"/>
      <c r="F14" s="85"/>
    </row>
    <row r="17" spans="2:5">
      <c r="B17" s="85"/>
      <c r="C17" s="85"/>
      <c r="D17" s="85"/>
      <c r="E17" s="85"/>
    </row>
  </sheetData>
  <mergeCells count="3">
    <mergeCell ref="A1:F1"/>
    <mergeCell ref="A12:F12"/>
    <mergeCell ref="A13:F13"/>
  </mergeCells>
  <printOptions horizontalCentere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4" sqref="B4"/>
    </sheetView>
  </sheetViews>
  <sheetFormatPr defaultRowHeight="15"/>
  <cols>
    <col min="1" max="1" width="14.42578125" style="424" bestFit="1" customWidth="1"/>
    <col min="2" max="6" width="23.85546875" style="424" customWidth="1"/>
    <col min="7" max="16384" width="9.140625" style="424"/>
  </cols>
  <sheetData>
    <row r="1" spans="1:11" s="426" customFormat="1" ht="15" customHeight="1">
      <c r="A1" s="1382" t="s">
        <v>1036</v>
      </c>
      <c r="B1" s="1382"/>
      <c r="C1" s="1382"/>
      <c r="D1" s="1382"/>
      <c r="E1" s="1382"/>
      <c r="F1" s="1382"/>
      <c r="G1" s="425"/>
      <c r="H1" s="425"/>
      <c r="I1" s="425"/>
      <c r="J1" s="425"/>
      <c r="K1" s="425"/>
    </row>
    <row r="2" spans="1:11" ht="90">
      <c r="A2" s="951" t="s">
        <v>122</v>
      </c>
      <c r="B2" s="951" t="s">
        <v>1037</v>
      </c>
      <c r="C2" s="951" t="s">
        <v>1038</v>
      </c>
      <c r="D2" s="951" t="s">
        <v>1039</v>
      </c>
      <c r="E2" s="951" t="s">
        <v>1040</v>
      </c>
      <c r="F2" s="946" t="s">
        <v>1041</v>
      </c>
    </row>
    <row r="3" spans="1:11">
      <c r="A3" s="952" t="s">
        <v>76</v>
      </c>
      <c r="B3" s="953">
        <v>88600.120784090221</v>
      </c>
      <c r="C3" s="953">
        <v>88600.120784090221</v>
      </c>
      <c r="D3" s="953">
        <v>4870792</v>
      </c>
      <c r="E3" s="954">
        <v>1.82</v>
      </c>
      <c r="F3" s="954">
        <v>1.82</v>
      </c>
    </row>
    <row r="4" spans="1:11">
      <c r="A4" s="952" t="s">
        <v>77</v>
      </c>
      <c r="B4" s="955">
        <f>B11</f>
        <v>126320.05697322608</v>
      </c>
      <c r="C4" s="955">
        <f t="shared" ref="C4:F4" si="0">C11</f>
        <v>126320.05697322608</v>
      </c>
      <c r="D4" s="955">
        <f t="shared" si="0"/>
        <v>5679629</v>
      </c>
      <c r="E4" s="1582">
        <f t="shared" si="0"/>
        <v>2.2240899356846384</v>
      </c>
      <c r="F4" s="1582">
        <f t="shared" si="0"/>
        <v>2.2240899356846384</v>
      </c>
    </row>
    <row r="5" spans="1:11">
      <c r="A5" s="949">
        <v>45017</v>
      </c>
      <c r="B5" s="956">
        <v>95911.056225809152</v>
      </c>
      <c r="C5" s="956">
        <v>95911.056225809152</v>
      </c>
      <c r="D5" s="956">
        <v>5084725.2082388252</v>
      </c>
      <c r="E5" s="957">
        <v>1.8862583974135601</v>
      </c>
      <c r="F5" s="957">
        <v>1.8862583974135601</v>
      </c>
    </row>
    <row r="6" spans="1:11">
      <c r="A6" s="949">
        <v>45047</v>
      </c>
      <c r="B6" s="956">
        <v>104584.82</v>
      </c>
      <c r="C6" s="956">
        <v>104584.82</v>
      </c>
      <c r="D6" s="956">
        <v>5295743.5977545604</v>
      </c>
      <c r="E6" s="957">
        <v>1.9748845099740999</v>
      </c>
      <c r="F6" s="957">
        <v>1.9748845099740999</v>
      </c>
    </row>
    <row r="7" spans="1:11">
      <c r="A7" s="949">
        <v>45078</v>
      </c>
      <c r="B7" s="956">
        <v>113290.99670231827</v>
      </c>
      <c r="C7" s="956">
        <v>113286.42468431826</v>
      </c>
      <c r="D7" s="956">
        <v>5563382</v>
      </c>
      <c r="E7" s="957">
        <f>(B7/D7)*100</f>
        <v>2.0363691851884029</v>
      </c>
      <c r="F7" s="957">
        <f>(C7/D7)*100</f>
        <v>2.0362870046370762</v>
      </c>
    </row>
    <row r="8" spans="1:11">
      <c r="A8" s="949">
        <v>45108</v>
      </c>
      <c r="B8" s="956">
        <v>122805</v>
      </c>
      <c r="C8" s="956">
        <v>122730</v>
      </c>
      <c r="D8" s="956">
        <v>5753354</v>
      </c>
      <c r="E8" s="957">
        <f>(B8/D8)*100</f>
        <v>2.1344940707628974</v>
      </c>
      <c r="F8" s="957">
        <f>(C8/D8)*100</f>
        <v>2.1331904833250306</v>
      </c>
    </row>
    <row r="9" spans="1:11" ht="15" customHeight="1">
      <c r="A9" s="949">
        <v>45139</v>
      </c>
      <c r="B9" s="956">
        <v>128249</v>
      </c>
      <c r="C9" s="956">
        <v>128249</v>
      </c>
      <c r="D9" s="956">
        <v>5763446</v>
      </c>
      <c r="E9" s="957">
        <f>(B9/D9)*100</f>
        <v>2.2252138737831499</v>
      </c>
      <c r="F9" s="957">
        <f>(C9/D9)*100</f>
        <v>2.2252138737831499</v>
      </c>
    </row>
    <row r="10" spans="1:11" ht="15" customHeight="1">
      <c r="A10" s="949">
        <v>45170</v>
      </c>
      <c r="B10" s="956">
        <v>133284.24941066504</v>
      </c>
      <c r="C10" s="956">
        <v>133284.24941066504</v>
      </c>
      <c r="D10" s="956">
        <v>5845760</v>
      </c>
      <c r="E10" s="957">
        <f>(B10/D10)*100</f>
        <v>2.2800157620337655</v>
      </c>
      <c r="F10" s="957">
        <f>(C10/D10)*100</f>
        <v>2.2800157620337655</v>
      </c>
    </row>
    <row r="11" spans="1:11" ht="15" customHeight="1">
      <c r="A11" s="949">
        <v>45200</v>
      </c>
      <c r="B11" s="956">
        <v>126320.05697322608</v>
      </c>
      <c r="C11" s="956">
        <v>126320.05697322608</v>
      </c>
      <c r="D11" s="956">
        <v>5679629</v>
      </c>
      <c r="E11" s="957">
        <f>(B11/D11)*100</f>
        <v>2.2240899356846384</v>
      </c>
      <c r="F11" s="957">
        <f>(C11/D11)*100</f>
        <v>2.2240899356846384</v>
      </c>
    </row>
    <row r="12" spans="1:11" ht="15" customHeight="1">
      <c r="A12" s="1385" t="s">
        <v>1325</v>
      </c>
      <c r="B12" s="1385"/>
      <c r="C12" s="1385"/>
      <c r="D12" s="1385"/>
      <c r="E12" s="1385"/>
      <c r="F12" s="1385"/>
    </row>
    <row r="13" spans="1:11">
      <c r="A13" s="1384" t="s">
        <v>1315</v>
      </c>
      <c r="B13" s="1384"/>
      <c r="C13" s="1384"/>
      <c r="D13" s="1384"/>
      <c r="E13" s="1384"/>
      <c r="F13" s="1384"/>
    </row>
    <row r="14" spans="1:11">
      <c r="A14" s="1384" t="s">
        <v>1042</v>
      </c>
      <c r="B14" s="1384"/>
      <c r="C14" s="1384"/>
      <c r="D14" s="1384"/>
      <c r="E14" s="1384"/>
      <c r="F14" s="1384"/>
    </row>
  </sheetData>
  <mergeCells count="4">
    <mergeCell ref="A14:F14"/>
    <mergeCell ref="A1:F1"/>
    <mergeCell ref="A12:F12"/>
    <mergeCell ref="A13:F13"/>
  </mergeCells>
  <printOptions horizontalCentere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activeCell="E5" sqref="E5"/>
    </sheetView>
  </sheetViews>
  <sheetFormatPr defaultColWidth="9.140625" defaultRowHeight="15"/>
  <cols>
    <col min="1" max="1" width="11.140625" style="855" bestFit="1" customWidth="1"/>
    <col min="2" max="2" width="12.85546875" style="855" customWidth="1"/>
    <col min="3" max="3" width="16.42578125" style="855" bestFit="1" customWidth="1"/>
    <col min="4" max="4" width="8.42578125" style="855" bestFit="1" customWidth="1"/>
    <col min="5" max="5" width="15.140625" style="855" bestFit="1" customWidth="1"/>
    <col min="6" max="6" width="11.7109375" style="855" bestFit="1" customWidth="1"/>
    <col min="7" max="7" width="16.42578125" style="855" bestFit="1" customWidth="1"/>
    <col min="8" max="8" width="9.7109375" style="855" bestFit="1" customWidth="1"/>
    <col min="9" max="9" width="13" style="855" bestFit="1" customWidth="1"/>
    <col min="10" max="10" width="8.42578125" style="855" bestFit="1" customWidth="1"/>
    <col min="11" max="11" width="9.85546875" style="855" customWidth="1"/>
    <col min="12" max="14" width="11.7109375" style="855" bestFit="1" customWidth="1"/>
    <col min="15" max="15" width="16.42578125" style="855" bestFit="1" customWidth="1"/>
    <col min="16" max="16" width="11.7109375" style="855" bestFit="1" customWidth="1"/>
    <col min="17" max="17" width="15.140625" style="855" bestFit="1" customWidth="1"/>
    <col min="18" max="18" width="8.42578125" style="855" bestFit="1" customWidth="1"/>
    <col min="19" max="19" width="15.140625" style="855" bestFit="1" customWidth="1"/>
    <col min="20" max="20" width="9.7109375" style="855" bestFit="1" customWidth="1"/>
    <col min="21" max="21" width="16.42578125" style="855" bestFit="1" customWidth="1"/>
    <col min="22" max="22" width="9.7109375" style="855" bestFit="1" customWidth="1"/>
    <col min="23" max="23" width="16.28515625" style="855" bestFit="1" customWidth="1"/>
    <col min="24" max="24" width="8.42578125" style="855" bestFit="1" customWidth="1"/>
    <col min="25" max="25" width="13" style="855" bestFit="1" customWidth="1"/>
    <col min="26" max="26" width="12.85546875" style="855" customWidth="1"/>
    <col min="27" max="27" width="16.42578125" style="855" bestFit="1" customWidth="1"/>
    <col min="28" max="28" width="13" style="855" bestFit="1" customWidth="1"/>
    <col min="29" max="29" width="18.5703125" style="855" bestFit="1" customWidth="1"/>
    <col min="30" max="30" width="4.5703125" style="855" bestFit="1" customWidth="1"/>
    <col min="31" max="31" width="10" style="855" bestFit="1" customWidth="1"/>
    <col min="32" max="16384" width="9.140625" style="855"/>
  </cols>
  <sheetData>
    <row r="1" spans="1:31" s="849" customFormat="1" ht="15" customHeight="1">
      <c r="A1" s="1386" t="s">
        <v>56</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958"/>
      <c r="AB1" s="958"/>
      <c r="AC1" s="958"/>
    </row>
    <row r="2" spans="1:31" s="850" customFormat="1" ht="60" customHeight="1">
      <c r="A2" s="1388" t="s">
        <v>1058</v>
      </c>
      <c r="B2" s="1390" t="s">
        <v>1057</v>
      </c>
      <c r="C2" s="1391"/>
      <c r="D2" s="1392" t="s">
        <v>1056</v>
      </c>
      <c r="E2" s="1392"/>
      <c r="F2" s="1392" t="s">
        <v>1055</v>
      </c>
      <c r="G2" s="1392"/>
      <c r="H2" s="1392" t="s">
        <v>1054</v>
      </c>
      <c r="I2" s="1392"/>
      <c r="J2" s="1390" t="s">
        <v>1053</v>
      </c>
      <c r="K2" s="1391"/>
      <c r="L2" s="1390" t="s">
        <v>1052</v>
      </c>
      <c r="M2" s="1391"/>
      <c r="N2" s="1392" t="s">
        <v>85</v>
      </c>
      <c r="O2" s="1392"/>
      <c r="P2" s="1390" t="s">
        <v>1051</v>
      </c>
      <c r="Q2" s="1391"/>
      <c r="R2" s="1390" t="s">
        <v>363</v>
      </c>
      <c r="S2" s="1391"/>
      <c r="T2" s="1392" t="s">
        <v>1050</v>
      </c>
      <c r="U2" s="1392"/>
      <c r="V2" s="1396" t="s">
        <v>1049</v>
      </c>
      <c r="W2" s="1397"/>
      <c r="X2" s="1398" t="s">
        <v>1048</v>
      </c>
      <c r="Y2" s="1397"/>
      <c r="Z2" s="1394" t="s">
        <v>358</v>
      </c>
      <c r="AA2" s="1395"/>
      <c r="AB2" s="1394" t="s">
        <v>101</v>
      </c>
      <c r="AC2" s="1395"/>
    </row>
    <row r="3" spans="1:31" s="850" customFormat="1" ht="30">
      <c r="A3" s="1389"/>
      <c r="B3" s="959" t="s">
        <v>1047</v>
      </c>
      <c r="C3" s="959" t="s">
        <v>1046</v>
      </c>
      <c r="D3" s="959" t="s">
        <v>1047</v>
      </c>
      <c r="E3" s="959" t="s">
        <v>1046</v>
      </c>
      <c r="F3" s="959" t="s">
        <v>1047</v>
      </c>
      <c r="G3" s="959" t="s">
        <v>1046</v>
      </c>
      <c r="H3" s="959" t="s">
        <v>1047</v>
      </c>
      <c r="I3" s="959" t="s">
        <v>1046</v>
      </c>
      <c r="J3" s="959" t="s">
        <v>1047</v>
      </c>
      <c r="K3" s="959" t="s">
        <v>1046</v>
      </c>
      <c r="L3" s="959" t="s">
        <v>1047</v>
      </c>
      <c r="M3" s="959" t="s">
        <v>1046</v>
      </c>
      <c r="N3" s="959" t="s">
        <v>1047</v>
      </c>
      <c r="O3" s="959" t="s">
        <v>1046</v>
      </c>
      <c r="P3" s="959" t="s">
        <v>1047</v>
      </c>
      <c r="Q3" s="959" t="s">
        <v>1046</v>
      </c>
      <c r="R3" s="959" t="s">
        <v>1047</v>
      </c>
      <c r="S3" s="959" t="s">
        <v>1046</v>
      </c>
      <c r="T3" s="959" t="s">
        <v>1047</v>
      </c>
      <c r="U3" s="959" t="s">
        <v>1046</v>
      </c>
      <c r="V3" s="959" t="s">
        <v>1047</v>
      </c>
      <c r="W3" s="959" t="s">
        <v>1046</v>
      </c>
      <c r="X3" s="959" t="s">
        <v>1047</v>
      </c>
      <c r="Y3" s="959" t="s">
        <v>1046</v>
      </c>
      <c r="Z3" s="959" t="s">
        <v>1047</v>
      </c>
      <c r="AA3" s="959" t="s">
        <v>1046</v>
      </c>
      <c r="AB3" s="959" t="s">
        <v>1047</v>
      </c>
      <c r="AC3" s="959" t="s">
        <v>1046</v>
      </c>
    </row>
    <row r="4" spans="1:31" s="851" customFormat="1">
      <c r="A4" s="960" t="s">
        <v>76</v>
      </c>
      <c r="B4" s="961">
        <v>11216</v>
      </c>
      <c r="C4" s="961">
        <v>4870791.66</v>
      </c>
      <c r="D4" s="961">
        <v>16</v>
      </c>
      <c r="E4" s="961">
        <v>480941.8</v>
      </c>
      <c r="F4" s="961">
        <v>3077</v>
      </c>
      <c r="G4" s="961">
        <v>2085732.73</v>
      </c>
      <c r="H4" s="961">
        <v>222</v>
      </c>
      <c r="I4" s="961">
        <v>45785.93</v>
      </c>
      <c r="J4" s="961">
        <v>23</v>
      </c>
      <c r="K4" s="961">
        <v>458.13</v>
      </c>
      <c r="L4" s="961">
        <v>1345</v>
      </c>
      <c r="M4" s="961">
        <v>3362.97</v>
      </c>
      <c r="N4" s="961">
        <v>1497</v>
      </c>
      <c r="O4" s="961">
        <v>3300913.26</v>
      </c>
      <c r="P4" s="961">
        <v>1274</v>
      </c>
      <c r="Q4" s="961">
        <v>245150.68</v>
      </c>
      <c r="R4" s="961">
        <v>87</v>
      </c>
      <c r="S4" s="961">
        <v>660271.9</v>
      </c>
      <c r="T4" s="961">
        <v>768</v>
      </c>
      <c r="U4" s="961">
        <v>2942185.57</v>
      </c>
      <c r="V4" s="961">
        <v>128</v>
      </c>
      <c r="W4" s="961">
        <v>869640.84</v>
      </c>
      <c r="X4" s="961">
        <v>23</v>
      </c>
      <c r="Y4" s="961">
        <v>48128.1</v>
      </c>
      <c r="Z4" s="961">
        <v>49816</v>
      </c>
      <c r="AA4" s="961">
        <v>1669005.47</v>
      </c>
      <c r="AB4" s="961">
        <v>69492</v>
      </c>
      <c r="AC4" s="961">
        <v>17222369.040000003</v>
      </c>
      <c r="AE4" s="852"/>
    </row>
    <row r="5" spans="1:31" s="851" customFormat="1">
      <c r="A5" s="962" t="s">
        <v>77</v>
      </c>
      <c r="B5" s="961">
        <f>B12</f>
        <v>11331</v>
      </c>
      <c r="C5" s="961">
        <f t="shared" ref="C5:AC5" si="0">C12</f>
        <v>5679629.0800000001</v>
      </c>
      <c r="D5" s="961">
        <f t="shared" si="0"/>
        <v>9</v>
      </c>
      <c r="E5" s="961">
        <f t="shared" si="0"/>
        <v>470925.79</v>
      </c>
      <c r="F5" s="961">
        <f t="shared" si="0"/>
        <v>3234</v>
      </c>
      <c r="G5" s="961">
        <f t="shared" si="0"/>
        <v>2379689.04</v>
      </c>
      <c r="H5" s="961">
        <f t="shared" si="0"/>
        <v>224</v>
      </c>
      <c r="I5" s="961">
        <f t="shared" si="0"/>
        <v>42010.89</v>
      </c>
      <c r="J5" s="961">
        <f t="shared" si="0"/>
        <v>23</v>
      </c>
      <c r="K5" s="961">
        <f t="shared" si="0"/>
        <v>621.09</v>
      </c>
      <c r="L5" s="961">
        <f t="shared" si="0"/>
        <v>1556</v>
      </c>
      <c r="M5" s="961">
        <f t="shared" si="0"/>
        <v>5934.09</v>
      </c>
      <c r="N5" s="961">
        <f t="shared" si="0"/>
        <v>1585</v>
      </c>
      <c r="O5" s="961">
        <f t="shared" si="0"/>
        <v>3930698.88</v>
      </c>
      <c r="P5" s="961">
        <f t="shared" si="0"/>
        <v>1477</v>
      </c>
      <c r="Q5" s="961">
        <f t="shared" si="0"/>
        <v>272102.98</v>
      </c>
      <c r="R5" s="961">
        <f t="shared" si="0"/>
        <v>89</v>
      </c>
      <c r="S5" s="961">
        <f t="shared" si="0"/>
        <v>778667.94</v>
      </c>
      <c r="T5" s="961">
        <f t="shared" si="0"/>
        <v>806</v>
      </c>
      <c r="U5" s="961">
        <f t="shared" si="0"/>
        <v>3146703.05</v>
      </c>
      <c r="V5" s="961">
        <f t="shared" si="0"/>
        <v>128</v>
      </c>
      <c r="W5" s="961">
        <f t="shared" si="0"/>
        <v>1015209.2</v>
      </c>
      <c r="X5" s="961">
        <f t="shared" si="0"/>
        <v>22</v>
      </c>
      <c r="Y5" s="961">
        <f t="shared" si="0"/>
        <v>46357.79</v>
      </c>
      <c r="Z5" s="961">
        <f t="shared" si="0"/>
        <v>55527</v>
      </c>
      <c r="AA5" s="961">
        <f t="shared" si="0"/>
        <v>2025658.13</v>
      </c>
      <c r="AB5" s="961">
        <f t="shared" si="0"/>
        <v>76011</v>
      </c>
      <c r="AC5" s="961">
        <f t="shared" si="0"/>
        <v>19794207.949999996</v>
      </c>
      <c r="AE5" s="852"/>
    </row>
    <row r="6" spans="1:31" s="854" customFormat="1">
      <c r="A6" s="949">
        <v>45017</v>
      </c>
      <c r="B6" s="963">
        <v>11301</v>
      </c>
      <c r="C6" s="963">
        <v>5084725.3</v>
      </c>
      <c r="D6" s="964">
        <v>15</v>
      </c>
      <c r="E6" s="964">
        <v>490272.87</v>
      </c>
      <c r="F6" s="964">
        <v>3116</v>
      </c>
      <c r="G6" s="964">
        <v>2167529.2599999998</v>
      </c>
      <c r="H6" s="964">
        <v>218</v>
      </c>
      <c r="I6" s="964">
        <v>44081.04</v>
      </c>
      <c r="J6" s="964">
        <v>23</v>
      </c>
      <c r="K6" s="964">
        <v>485.52</v>
      </c>
      <c r="L6" s="964">
        <v>1369</v>
      </c>
      <c r="M6" s="964">
        <v>3566.28</v>
      </c>
      <c r="N6" s="964">
        <v>1500</v>
      </c>
      <c r="O6" s="964">
        <v>3471280.29</v>
      </c>
      <c r="P6" s="964">
        <v>1290</v>
      </c>
      <c r="Q6" s="964">
        <v>243646.25</v>
      </c>
      <c r="R6" s="964">
        <v>87</v>
      </c>
      <c r="S6" s="964">
        <v>653396.11</v>
      </c>
      <c r="T6" s="964">
        <v>768</v>
      </c>
      <c r="U6" s="964">
        <v>3036279.79</v>
      </c>
      <c r="V6" s="964">
        <v>128</v>
      </c>
      <c r="W6" s="964">
        <v>889805.58</v>
      </c>
      <c r="X6" s="964">
        <v>23</v>
      </c>
      <c r="Y6" s="964">
        <v>55407.6</v>
      </c>
      <c r="Z6" s="964">
        <v>50338</v>
      </c>
      <c r="AA6" s="964">
        <v>1719939.65</v>
      </c>
      <c r="AB6" s="965">
        <v>70176</v>
      </c>
      <c r="AC6" s="964">
        <v>17860415.539999999</v>
      </c>
      <c r="AD6" s="853"/>
      <c r="AE6" s="853"/>
    </row>
    <row r="7" spans="1:31" s="854" customFormat="1">
      <c r="A7" s="949">
        <v>45047</v>
      </c>
      <c r="B7" s="964">
        <v>11341</v>
      </c>
      <c r="C7" s="963">
        <v>5295743.57</v>
      </c>
      <c r="D7" s="964">
        <v>15</v>
      </c>
      <c r="E7" s="964">
        <v>487641.21</v>
      </c>
      <c r="F7" s="964">
        <v>3152</v>
      </c>
      <c r="G7" s="964">
        <v>2239806.12</v>
      </c>
      <c r="H7" s="964">
        <v>220</v>
      </c>
      <c r="I7" s="964">
        <v>43043.83</v>
      </c>
      <c r="J7" s="964">
        <v>23</v>
      </c>
      <c r="K7" s="964">
        <v>518.46</v>
      </c>
      <c r="L7" s="964">
        <v>1349</v>
      </c>
      <c r="M7" s="964">
        <v>3754.13</v>
      </c>
      <c r="N7" s="964">
        <v>1497</v>
      </c>
      <c r="O7" s="964">
        <v>3602356.95</v>
      </c>
      <c r="P7" s="964">
        <v>1317</v>
      </c>
      <c r="Q7" s="964">
        <v>246206.13</v>
      </c>
      <c r="R7" s="964">
        <v>87</v>
      </c>
      <c r="S7" s="964">
        <v>668218.11</v>
      </c>
      <c r="T7" s="964">
        <v>767</v>
      </c>
      <c r="U7" s="964">
        <v>3113781.09</v>
      </c>
      <c r="V7" s="964">
        <v>128</v>
      </c>
      <c r="W7" s="964">
        <v>914828.69</v>
      </c>
      <c r="X7" s="964">
        <v>23</v>
      </c>
      <c r="Y7" s="964">
        <v>55851.5</v>
      </c>
      <c r="Z7" s="964">
        <v>50784</v>
      </c>
      <c r="AA7" s="964">
        <v>1751190.62</v>
      </c>
      <c r="AB7" s="964">
        <v>70703</v>
      </c>
      <c r="AC7" s="964">
        <v>18422940.41</v>
      </c>
      <c r="AD7" s="853"/>
      <c r="AE7" s="853"/>
    </row>
    <row r="8" spans="1:31" s="854" customFormat="1">
      <c r="A8" s="949">
        <v>45078</v>
      </c>
      <c r="B8" s="964">
        <v>11355</v>
      </c>
      <c r="C8" s="963">
        <v>5563382.1799999997</v>
      </c>
      <c r="D8" s="964">
        <v>9</v>
      </c>
      <c r="E8" s="964">
        <v>502327</v>
      </c>
      <c r="F8" s="964">
        <v>3175</v>
      </c>
      <c r="G8" s="964">
        <v>2294984.4700000002</v>
      </c>
      <c r="H8" s="964">
        <v>223</v>
      </c>
      <c r="I8" s="964">
        <v>41873.919999999998</v>
      </c>
      <c r="J8" s="964">
        <v>23</v>
      </c>
      <c r="K8" s="964">
        <v>609.41</v>
      </c>
      <c r="L8" s="964">
        <v>1359</v>
      </c>
      <c r="M8" s="964">
        <v>4517.7299999999996</v>
      </c>
      <c r="N8" s="964">
        <v>1533</v>
      </c>
      <c r="O8" s="964">
        <v>3728967.7</v>
      </c>
      <c r="P8" s="964">
        <v>1343</v>
      </c>
      <c r="Q8" s="964">
        <v>253460.92</v>
      </c>
      <c r="R8" s="964">
        <v>87</v>
      </c>
      <c r="S8" s="964">
        <v>674902.82</v>
      </c>
      <c r="T8" s="964">
        <v>766</v>
      </c>
      <c r="U8" s="964">
        <v>3065343.56</v>
      </c>
      <c r="V8" s="964">
        <v>128</v>
      </c>
      <c r="W8" s="964">
        <v>942021.08</v>
      </c>
      <c r="X8" s="964">
        <v>23</v>
      </c>
      <c r="Y8" s="964">
        <v>59299.74</v>
      </c>
      <c r="Z8" s="964">
        <v>51337</v>
      </c>
      <c r="AA8" s="964">
        <v>1915016.44</v>
      </c>
      <c r="AB8" s="964">
        <v>71361</v>
      </c>
      <c r="AC8" s="964">
        <v>19046706.970000003</v>
      </c>
      <c r="AD8" s="853"/>
      <c r="AE8" s="853"/>
    </row>
    <row r="9" spans="1:31" s="854" customFormat="1">
      <c r="A9" s="949">
        <v>45108</v>
      </c>
      <c r="B9" s="964">
        <v>11319</v>
      </c>
      <c r="C9" s="963">
        <v>5753354.1200000001</v>
      </c>
      <c r="D9" s="964">
        <v>9</v>
      </c>
      <c r="E9" s="964">
        <v>502446.7</v>
      </c>
      <c r="F9" s="964">
        <v>3175</v>
      </c>
      <c r="G9" s="964">
        <v>2357342.58</v>
      </c>
      <c r="H9" s="964">
        <v>223</v>
      </c>
      <c r="I9" s="964">
        <v>41909.089999999997</v>
      </c>
      <c r="J9" s="964">
        <v>23</v>
      </c>
      <c r="K9" s="964">
        <v>668.8</v>
      </c>
      <c r="L9" s="964">
        <v>1386</v>
      </c>
      <c r="M9" s="964">
        <v>5428.56</v>
      </c>
      <c r="N9" s="964">
        <v>1534</v>
      </c>
      <c r="O9" s="964">
        <v>3880381.88</v>
      </c>
      <c r="P9" s="964">
        <v>1359</v>
      </c>
      <c r="Q9" s="964">
        <v>258988.06</v>
      </c>
      <c r="R9" s="964">
        <v>88</v>
      </c>
      <c r="S9" s="964">
        <v>688496.88</v>
      </c>
      <c r="T9" s="964">
        <v>797</v>
      </c>
      <c r="U9" s="964">
        <v>3125955.02</v>
      </c>
      <c r="V9" s="964">
        <v>128</v>
      </c>
      <c r="W9" s="964">
        <v>964438.82</v>
      </c>
      <c r="X9" s="964">
        <v>22</v>
      </c>
      <c r="Y9" s="964">
        <v>60556.86</v>
      </c>
      <c r="Z9" s="964">
        <v>52106</v>
      </c>
      <c r="AA9" s="964">
        <v>1959425.93</v>
      </c>
      <c r="AB9" s="964">
        <v>72169</v>
      </c>
      <c r="AC9" s="964">
        <v>19599393.299999997</v>
      </c>
      <c r="AD9" s="853"/>
      <c r="AE9" s="853"/>
    </row>
    <row r="10" spans="1:31" s="854" customFormat="1">
      <c r="A10" s="949">
        <v>45139</v>
      </c>
      <c r="B10" s="964">
        <v>11328</v>
      </c>
      <c r="C10" s="964">
        <v>5763446.5999999996</v>
      </c>
      <c r="D10" s="964">
        <v>9</v>
      </c>
      <c r="E10" s="964">
        <v>492327.78</v>
      </c>
      <c r="F10" s="964">
        <v>3184</v>
      </c>
      <c r="G10" s="964">
        <v>2368095.34</v>
      </c>
      <c r="H10" s="964">
        <v>223</v>
      </c>
      <c r="I10" s="964">
        <v>42878.16</v>
      </c>
      <c r="J10" s="964">
        <v>23</v>
      </c>
      <c r="K10" s="964">
        <v>686.17</v>
      </c>
      <c r="L10" s="964">
        <v>1419</v>
      </c>
      <c r="M10" s="964">
        <v>5776.31</v>
      </c>
      <c r="N10" s="964">
        <v>1559</v>
      </c>
      <c r="O10" s="964">
        <v>3910469.07</v>
      </c>
      <c r="P10" s="964">
        <v>1400</v>
      </c>
      <c r="Q10" s="964">
        <v>264366.61</v>
      </c>
      <c r="R10" s="964">
        <v>89</v>
      </c>
      <c r="S10" s="964">
        <v>699739.44</v>
      </c>
      <c r="T10" s="964">
        <v>798</v>
      </c>
      <c r="U10" s="964">
        <v>3127738.06</v>
      </c>
      <c r="V10" s="964">
        <v>128</v>
      </c>
      <c r="W10" s="964">
        <v>979502.78</v>
      </c>
      <c r="X10" s="964">
        <v>22</v>
      </c>
      <c r="Y10" s="964">
        <v>49470.37</v>
      </c>
      <c r="Z10" s="964">
        <v>53412</v>
      </c>
      <c r="AA10" s="964">
        <v>1966955.88</v>
      </c>
      <c r="AB10" s="964">
        <v>73594</v>
      </c>
      <c r="AC10" s="964">
        <v>19671452.57</v>
      </c>
      <c r="AD10" s="853"/>
      <c r="AE10" s="853"/>
    </row>
    <row r="11" spans="1:31" s="854" customFormat="1">
      <c r="A11" s="949">
        <v>45170</v>
      </c>
      <c r="B11" s="964">
        <v>11323</v>
      </c>
      <c r="C11" s="964">
        <v>5845759.8300000001</v>
      </c>
      <c r="D11" s="964">
        <v>9</v>
      </c>
      <c r="E11" s="964">
        <v>489526.54</v>
      </c>
      <c r="F11" s="964">
        <v>3211</v>
      </c>
      <c r="G11" s="964">
        <v>2421067.9300000002</v>
      </c>
      <c r="H11" s="964">
        <v>224</v>
      </c>
      <c r="I11" s="964">
        <v>42135.33</v>
      </c>
      <c r="J11" s="964">
        <v>23</v>
      </c>
      <c r="K11" s="964">
        <v>684.02</v>
      </c>
      <c r="L11" s="964">
        <v>1490</v>
      </c>
      <c r="M11" s="964">
        <v>5872.41</v>
      </c>
      <c r="N11" s="964">
        <v>1569</v>
      </c>
      <c r="O11" s="964">
        <v>3953719.54</v>
      </c>
      <c r="P11" s="964">
        <v>1433</v>
      </c>
      <c r="Q11" s="964">
        <v>274552.83</v>
      </c>
      <c r="R11" s="964">
        <v>90</v>
      </c>
      <c r="S11" s="964">
        <v>693290.64</v>
      </c>
      <c r="T11" s="964">
        <v>802</v>
      </c>
      <c r="U11" s="964">
        <v>3195913.29</v>
      </c>
      <c r="V11" s="964">
        <v>128</v>
      </c>
      <c r="W11" s="964">
        <v>1000933.11</v>
      </c>
      <c r="X11" s="964">
        <v>22</v>
      </c>
      <c r="Y11" s="964">
        <v>50100.07</v>
      </c>
      <c r="Z11" s="964">
        <v>54524</v>
      </c>
      <c r="AA11" s="964">
        <v>2008143.48</v>
      </c>
      <c r="AB11" s="964">
        <v>74848</v>
      </c>
      <c r="AC11" s="964">
        <v>19981699.02</v>
      </c>
      <c r="AD11" s="853"/>
      <c r="AE11" s="853"/>
    </row>
    <row r="12" spans="1:31" s="854" customFormat="1">
      <c r="A12" s="949">
        <v>45200</v>
      </c>
      <c r="B12" s="964">
        <v>11331</v>
      </c>
      <c r="C12" s="964">
        <v>5679629.0800000001</v>
      </c>
      <c r="D12" s="964">
        <v>9</v>
      </c>
      <c r="E12" s="964">
        <v>470925.79</v>
      </c>
      <c r="F12" s="964">
        <v>3234</v>
      </c>
      <c r="G12" s="964">
        <v>2379689.04</v>
      </c>
      <c r="H12" s="964">
        <v>224</v>
      </c>
      <c r="I12" s="964">
        <v>42010.89</v>
      </c>
      <c r="J12" s="964">
        <v>23</v>
      </c>
      <c r="K12" s="964">
        <v>621.09</v>
      </c>
      <c r="L12" s="964">
        <v>1556</v>
      </c>
      <c r="M12" s="964">
        <v>5934.09</v>
      </c>
      <c r="N12" s="964">
        <v>1585</v>
      </c>
      <c r="O12" s="964">
        <v>3930698.88</v>
      </c>
      <c r="P12" s="964">
        <v>1477</v>
      </c>
      <c r="Q12" s="964">
        <v>272102.98</v>
      </c>
      <c r="R12" s="964">
        <v>89</v>
      </c>
      <c r="S12" s="964">
        <v>778667.94</v>
      </c>
      <c r="T12" s="964">
        <v>806</v>
      </c>
      <c r="U12" s="964">
        <v>3146703.05</v>
      </c>
      <c r="V12" s="964">
        <v>128</v>
      </c>
      <c r="W12" s="964">
        <v>1015209.2</v>
      </c>
      <c r="X12" s="964">
        <v>22</v>
      </c>
      <c r="Y12" s="964">
        <v>46357.79</v>
      </c>
      <c r="Z12" s="964">
        <v>55527</v>
      </c>
      <c r="AA12" s="964">
        <v>2025658.13</v>
      </c>
      <c r="AB12" s="964">
        <v>76011</v>
      </c>
      <c r="AC12" s="964">
        <v>19794207.949999996</v>
      </c>
    </row>
    <row r="13" spans="1:31" s="854" customFormat="1" ht="15" customHeight="1">
      <c r="A13" s="1384" t="s">
        <v>1045</v>
      </c>
      <c r="B13" s="1384"/>
      <c r="C13" s="1384"/>
      <c r="D13" s="1384"/>
      <c r="E13" s="1384"/>
      <c r="F13" s="1384"/>
      <c r="G13" s="1384"/>
      <c r="H13" s="1384"/>
      <c r="I13" s="1384"/>
      <c r="J13" s="1384"/>
      <c r="K13" s="1384"/>
      <c r="L13" s="1384"/>
      <c r="M13" s="1384"/>
      <c r="N13" s="1384"/>
      <c r="O13" s="1384"/>
      <c r="P13" s="1384"/>
      <c r="Q13" s="1384"/>
      <c r="R13" s="1384"/>
      <c r="S13" s="1384"/>
      <c r="T13" s="1384"/>
      <c r="U13" s="1384"/>
      <c r="V13" s="1384"/>
      <c r="W13" s="1384"/>
      <c r="X13" s="1384"/>
      <c r="Y13" s="1384"/>
      <c r="Z13" s="1384"/>
      <c r="AA13" s="966"/>
      <c r="AB13" s="967"/>
      <c r="AC13" s="967"/>
    </row>
    <row r="14" spans="1:31" s="854" customFormat="1" ht="15" customHeight="1">
      <c r="A14" s="1384" t="s">
        <v>1044</v>
      </c>
      <c r="B14" s="1384"/>
      <c r="C14" s="1384"/>
      <c r="D14" s="1384"/>
      <c r="E14" s="1384"/>
      <c r="F14" s="1384"/>
      <c r="G14" s="1384"/>
      <c r="H14" s="1384"/>
      <c r="I14" s="1384"/>
      <c r="J14" s="1384"/>
      <c r="K14" s="1384"/>
      <c r="L14" s="1384"/>
      <c r="M14" s="1384"/>
      <c r="N14" s="1384"/>
      <c r="O14" s="1384"/>
      <c r="P14" s="1384"/>
      <c r="Q14" s="1384"/>
      <c r="R14" s="1384"/>
      <c r="S14" s="1384"/>
      <c r="T14" s="1384"/>
      <c r="U14" s="1384"/>
      <c r="V14" s="1384"/>
      <c r="W14" s="1384"/>
      <c r="X14" s="1384"/>
      <c r="Y14" s="1384"/>
      <c r="Z14" s="1384"/>
      <c r="AA14" s="967"/>
      <c r="AB14" s="967"/>
      <c r="AC14" s="967"/>
    </row>
    <row r="15" spans="1:31" s="854" customFormat="1" ht="15" customHeight="1">
      <c r="A15" s="1384" t="s">
        <v>1315</v>
      </c>
      <c r="B15" s="1384"/>
      <c r="C15" s="1384"/>
      <c r="D15" s="1384"/>
      <c r="E15" s="1384"/>
      <c r="F15" s="1384"/>
      <c r="G15" s="1384"/>
      <c r="H15" s="1384"/>
      <c r="I15" s="1384"/>
      <c r="J15" s="1384"/>
      <c r="K15" s="1384"/>
      <c r="L15" s="1384"/>
      <c r="M15" s="1384"/>
      <c r="N15" s="1384"/>
      <c r="O15" s="1384"/>
      <c r="P15" s="1384"/>
      <c r="Q15" s="1384"/>
      <c r="R15" s="1384"/>
      <c r="S15" s="1384"/>
      <c r="T15" s="1384"/>
      <c r="U15" s="1384"/>
      <c r="V15" s="1384"/>
      <c r="W15" s="1384"/>
      <c r="X15" s="1384"/>
      <c r="Y15" s="1384"/>
      <c r="Z15" s="1384"/>
      <c r="AA15" s="967"/>
      <c r="AB15" s="967"/>
      <c r="AC15" s="967"/>
      <c r="AE15" s="855"/>
    </row>
    <row r="16" spans="1:31" s="854" customFormat="1">
      <c r="A16" s="1393" t="s">
        <v>1043</v>
      </c>
      <c r="B16" s="1393"/>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967"/>
      <c r="AB16" s="967"/>
      <c r="AC16" s="967"/>
      <c r="AE16" s="855"/>
    </row>
    <row r="17" spans="3:10">
      <c r="C17" s="856"/>
      <c r="I17" s="857"/>
      <c r="J17" s="857"/>
    </row>
  </sheetData>
  <mergeCells count="20">
    <mergeCell ref="A16:Z16"/>
    <mergeCell ref="AB2:AC2"/>
    <mergeCell ref="R2:S2"/>
    <mergeCell ref="T2:U2"/>
    <mergeCell ref="V2:W2"/>
    <mergeCell ref="X2:Y2"/>
    <mergeCell ref="Z2:AA2"/>
    <mergeCell ref="A15:Z15"/>
    <mergeCell ref="A14:Z14"/>
    <mergeCell ref="A13:Z13"/>
    <mergeCell ref="A1:Z1"/>
    <mergeCell ref="A2:A3"/>
    <mergeCell ref="B2:C2"/>
    <mergeCell ref="D2:E2"/>
    <mergeCell ref="F2:G2"/>
    <mergeCell ref="H2:I2"/>
    <mergeCell ref="J2:K2"/>
    <mergeCell ref="L2:M2"/>
    <mergeCell ref="N2:O2"/>
    <mergeCell ref="P2:Q2"/>
  </mergeCells>
  <printOptions horizontalCentere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C2" sqref="C2:I2"/>
    </sheetView>
  </sheetViews>
  <sheetFormatPr defaultRowHeight="15"/>
  <cols>
    <col min="1" max="1" width="20.7109375" style="861" bestFit="1" customWidth="1"/>
    <col min="2" max="9" width="12.140625" style="861" customWidth="1"/>
    <col min="10" max="10" width="10.28515625" style="861" customWidth="1"/>
    <col min="11" max="16384" width="9.140625" style="861"/>
  </cols>
  <sheetData>
    <row r="1" spans="1:10" s="859" customFormat="1" ht="15" customHeight="1">
      <c r="A1" s="1399" t="s">
        <v>1066</v>
      </c>
      <c r="B1" s="1400"/>
      <c r="C1" s="1400"/>
      <c r="D1" s="1400"/>
      <c r="E1" s="1400"/>
      <c r="F1" s="1400"/>
      <c r="G1" s="1400"/>
      <c r="H1" s="1400"/>
      <c r="I1" s="1401"/>
      <c r="J1" s="858"/>
    </row>
    <row r="2" spans="1:10">
      <c r="A2" s="1402" t="s">
        <v>1067</v>
      </c>
      <c r="B2" s="968"/>
      <c r="C2" s="1404" t="s">
        <v>1068</v>
      </c>
      <c r="D2" s="1404"/>
      <c r="E2" s="1404"/>
      <c r="F2" s="1404"/>
      <c r="G2" s="1404"/>
      <c r="H2" s="1404"/>
      <c r="I2" s="1404"/>
      <c r="J2" s="860"/>
    </row>
    <row r="3" spans="1:10">
      <c r="A3" s="1403"/>
      <c r="B3" s="969">
        <v>44440</v>
      </c>
      <c r="C3" s="969">
        <v>44531</v>
      </c>
      <c r="D3" s="969">
        <v>44621</v>
      </c>
      <c r="E3" s="969">
        <v>44713</v>
      </c>
      <c r="F3" s="969">
        <v>44805</v>
      </c>
      <c r="G3" s="970">
        <v>44896</v>
      </c>
      <c r="H3" s="970">
        <v>44986</v>
      </c>
      <c r="I3" s="970">
        <v>45078</v>
      </c>
      <c r="J3" s="862"/>
    </row>
    <row r="4" spans="1:10" ht="30">
      <c r="A4" s="971" t="s">
        <v>1069</v>
      </c>
      <c r="B4" s="972">
        <v>3296</v>
      </c>
      <c r="C4" s="972">
        <v>3280</v>
      </c>
      <c r="D4" s="972">
        <v>3261</v>
      </c>
      <c r="E4" s="973">
        <v>3110</v>
      </c>
      <c r="F4" s="973">
        <v>3176</v>
      </c>
      <c r="G4" s="973">
        <v>3176</v>
      </c>
      <c r="H4" s="974">
        <v>3448</v>
      </c>
      <c r="I4" s="975" t="s">
        <v>1070</v>
      </c>
      <c r="J4" s="863"/>
    </row>
    <row r="5" spans="1:10">
      <c r="A5" s="971" t="s">
        <v>1071</v>
      </c>
      <c r="B5" s="972">
        <v>1353</v>
      </c>
      <c r="C5" s="972">
        <v>174</v>
      </c>
      <c r="D5" s="972">
        <v>166</v>
      </c>
      <c r="E5" s="973">
        <v>133</v>
      </c>
      <c r="F5" s="973">
        <v>166</v>
      </c>
      <c r="G5" s="973">
        <v>57</v>
      </c>
      <c r="H5" s="974">
        <v>166</v>
      </c>
      <c r="I5" s="975" t="s">
        <v>1072</v>
      </c>
      <c r="J5" s="863"/>
    </row>
    <row r="6" spans="1:10">
      <c r="A6" s="971" t="s">
        <v>1073</v>
      </c>
      <c r="B6" s="972">
        <v>269</v>
      </c>
      <c r="C6" s="972">
        <v>269</v>
      </c>
      <c r="D6" s="972">
        <v>824</v>
      </c>
      <c r="E6" s="973">
        <v>687</v>
      </c>
      <c r="F6" s="973">
        <v>687</v>
      </c>
      <c r="G6" s="973">
        <v>656</v>
      </c>
      <c r="H6" s="974">
        <v>656</v>
      </c>
      <c r="I6" s="975" t="s">
        <v>1074</v>
      </c>
      <c r="J6" s="863"/>
    </row>
    <row r="7" spans="1:10">
      <c r="A7" s="971" t="s">
        <v>1075</v>
      </c>
      <c r="B7" s="972">
        <v>0</v>
      </c>
      <c r="C7" s="972">
        <v>0</v>
      </c>
      <c r="D7" s="972">
        <v>0</v>
      </c>
      <c r="E7" s="973">
        <v>0</v>
      </c>
      <c r="F7" s="973">
        <v>0</v>
      </c>
      <c r="G7" s="973">
        <v>0</v>
      </c>
      <c r="H7" s="974">
        <v>0</v>
      </c>
      <c r="I7" s="975" t="s">
        <v>1076</v>
      </c>
      <c r="J7" s="863"/>
    </row>
    <row r="8" spans="1:10">
      <c r="A8" s="971" t="s">
        <v>1077</v>
      </c>
      <c r="B8" s="972">
        <v>669</v>
      </c>
      <c r="C8" s="972">
        <v>120</v>
      </c>
      <c r="D8" s="972">
        <v>594</v>
      </c>
      <c r="E8" s="973">
        <v>547</v>
      </c>
      <c r="F8" s="973">
        <v>581</v>
      </c>
      <c r="G8" s="973">
        <v>213</v>
      </c>
      <c r="H8" s="974">
        <v>219</v>
      </c>
      <c r="I8" s="975" t="s">
        <v>1078</v>
      </c>
      <c r="J8" s="863"/>
    </row>
    <row r="9" spans="1:10">
      <c r="A9" s="971" t="s">
        <v>1079</v>
      </c>
      <c r="B9" s="972">
        <v>1505</v>
      </c>
      <c r="C9" s="972">
        <v>1495</v>
      </c>
      <c r="D9" s="972">
        <v>1505</v>
      </c>
      <c r="E9" s="973">
        <v>213</v>
      </c>
      <c r="F9" s="973">
        <v>206</v>
      </c>
      <c r="G9" s="973">
        <v>197</v>
      </c>
      <c r="H9" s="974">
        <v>1416</v>
      </c>
      <c r="I9" s="975" t="s">
        <v>1080</v>
      </c>
      <c r="J9" s="863"/>
    </row>
    <row r="10" spans="1:10">
      <c r="A10" s="971" t="s">
        <v>1081</v>
      </c>
      <c r="B10" s="972">
        <v>42</v>
      </c>
      <c r="C10" s="972">
        <v>42</v>
      </c>
      <c r="D10" s="972">
        <v>42</v>
      </c>
      <c r="E10" s="973">
        <v>12</v>
      </c>
      <c r="F10" s="973">
        <v>42</v>
      </c>
      <c r="G10" s="973">
        <v>12</v>
      </c>
      <c r="H10" s="974">
        <v>12</v>
      </c>
      <c r="I10" s="975" t="s">
        <v>1082</v>
      </c>
      <c r="J10" s="863"/>
    </row>
    <row r="11" spans="1:10">
      <c r="A11" s="971" t="s">
        <v>358</v>
      </c>
      <c r="B11" s="976">
        <v>39160</v>
      </c>
      <c r="C11" s="976">
        <v>34051</v>
      </c>
      <c r="D11" s="976">
        <v>39570</v>
      </c>
      <c r="E11" s="973">
        <v>35000</v>
      </c>
      <c r="F11" s="973">
        <v>39239</v>
      </c>
      <c r="G11" s="973">
        <v>37132</v>
      </c>
      <c r="H11" s="974">
        <v>42369</v>
      </c>
      <c r="I11" s="975" t="s">
        <v>1083</v>
      </c>
      <c r="J11" s="864"/>
    </row>
    <row r="12" spans="1:10">
      <c r="A12" s="977" t="s">
        <v>101</v>
      </c>
      <c r="B12" s="978">
        <v>46293</v>
      </c>
      <c r="C12" s="978">
        <v>39431</v>
      </c>
      <c r="D12" s="978">
        <v>45962</v>
      </c>
      <c r="E12" s="978">
        <v>39702</v>
      </c>
      <c r="F12" s="978" t="s">
        <v>1084</v>
      </c>
      <c r="G12" s="978">
        <v>41443</v>
      </c>
      <c r="H12" s="979">
        <v>48286</v>
      </c>
      <c r="I12" s="980">
        <v>43199</v>
      </c>
      <c r="J12" s="865"/>
    </row>
    <row r="13" spans="1:10">
      <c r="A13" s="981" t="s">
        <v>1085</v>
      </c>
      <c r="B13" s="982"/>
      <c r="C13" s="982"/>
      <c r="D13" s="983"/>
      <c r="E13" s="983"/>
      <c r="F13" s="983"/>
      <c r="G13" s="983"/>
      <c r="H13" s="983"/>
      <c r="I13" s="983"/>
      <c r="J13" s="864"/>
    </row>
  </sheetData>
  <mergeCells count="3">
    <mergeCell ref="A1:I1"/>
    <mergeCell ref="A2:A3"/>
    <mergeCell ref="C2:I2"/>
  </mergeCells>
  <printOptions horizontalCentere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D1" workbookViewId="0">
      <selection activeCell="H5" sqref="H5"/>
    </sheetView>
  </sheetViews>
  <sheetFormatPr defaultColWidth="9.140625" defaultRowHeight="15"/>
  <cols>
    <col min="1" max="1" width="14.5703125" style="855" bestFit="1" customWidth="1"/>
    <col min="2" max="3" width="17.7109375" style="855" bestFit="1" customWidth="1"/>
    <col min="4" max="4" width="19.28515625" style="855" bestFit="1" customWidth="1"/>
    <col min="5" max="6" width="17.7109375" style="855" bestFit="1" customWidth="1"/>
    <col min="7" max="7" width="18.5703125" style="855" bestFit="1" customWidth="1"/>
    <col min="8" max="8" width="15.28515625" style="855" bestFit="1" customWidth="1"/>
    <col min="9" max="9" width="13.85546875" style="855" bestFit="1" customWidth="1"/>
    <col min="10" max="10" width="15.42578125" style="855" bestFit="1" customWidth="1"/>
    <col min="11" max="11" width="19.5703125" style="855" bestFit="1" customWidth="1"/>
    <col min="12" max="13" width="13.7109375" style="855" bestFit="1" customWidth="1"/>
    <col min="14" max="16384" width="9.140625" style="855"/>
  </cols>
  <sheetData>
    <row r="1" spans="1:14" ht="15" customHeight="1">
      <c r="A1" s="1407" t="s">
        <v>1065</v>
      </c>
      <c r="B1" s="1407"/>
      <c r="C1" s="1407"/>
      <c r="D1" s="1407"/>
      <c r="E1" s="1407"/>
      <c r="F1" s="1407"/>
      <c r="G1" s="1407"/>
      <c r="H1" s="1407"/>
      <c r="I1" s="1407"/>
      <c r="J1" s="1407"/>
      <c r="K1" s="1407"/>
    </row>
    <row r="2" spans="1:14" s="854" customFormat="1" ht="15" customHeight="1">
      <c r="A2" s="1409" t="s">
        <v>122</v>
      </c>
      <c r="B2" s="1409" t="s">
        <v>1064</v>
      </c>
      <c r="C2" s="1409"/>
      <c r="D2" s="1409"/>
      <c r="E2" s="1410" t="s">
        <v>1063</v>
      </c>
      <c r="F2" s="1410"/>
      <c r="G2" s="1410"/>
      <c r="H2" s="1409" t="s">
        <v>1062</v>
      </c>
      <c r="I2" s="1409"/>
      <c r="J2" s="1409"/>
      <c r="K2" s="1411" t="s">
        <v>1061</v>
      </c>
    </row>
    <row r="3" spans="1:14" s="854" customFormat="1" ht="30">
      <c r="A3" s="1410"/>
      <c r="B3" s="984" t="s">
        <v>1060</v>
      </c>
      <c r="C3" s="984" t="s">
        <v>1059</v>
      </c>
      <c r="D3" s="984" t="s">
        <v>101</v>
      </c>
      <c r="E3" s="984" t="s">
        <v>1060</v>
      </c>
      <c r="F3" s="984" t="s">
        <v>1059</v>
      </c>
      <c r="G3" s="984" t="s">
        <v>101</v>
      </c>
      <c r="H3" s="984" t="s">
        <v>1060</v>
      </c>
      <c r="I3" s="984" t="s">
        <v>1059</v>
      </c>
      <c r="J3" s="984" t="s">
        <v>101</v>
      </c>
      <c r="K3" s="1411"/>
    </row>
    <row r="4" spans="1:14" s="866" customFormat="1">
      <c r="A4" s="985" t="s">
        <v>76</v>
      </c>
      <c r="B4" s="986">
        <v>7754915.5028395513</v>
      </c>
      <c r="C4" s="986">
        <v>2752441.5616756701</v>
      </c>
      <c r="D4" s="986">
        <v>10507357.064515222</v>
      </c>
      <c r="E4" s="986">
        <v>7738932.5187582662</v>
      </c>
      <c r="F4" s="986">
        <v>2692199.1116188727</v>
      </c>
      <c r="G4" s="986">
        <v>10431131.63037714</v>
      </c>
      <c r="H4" s="986">
        <v>15982.974081285487</v>
      </c>
      <c r="I4" s="986">
        <v>60242.450056797657</v>
      </c>
      <c r="J4" s="986">
        <v>76225.424138083137</v>
      </c>
      <c r="K4" s="986">
        <v>3942030.6769684507</v>
      </c>
    </row>
    <row r="5" spans="1:14" s="866" customFormat="1">
      <c r="A5" s="985" t="s">
        <v>77</v>
      </c>
      <c r="B5" s="987">
        <f>SUM(B6:B12)</f>
        <v>4959215.9128913898</v>
      </c>
      <c r="C5" s="987">
        <f t="shared" ref="C5:J5" si="0">SUM(C6:C12)</f>
        <v>1497513.446891509</v>
      </c>
      <c r="D5" s="987">
        <f t="shared" si="0"/>
        <v>6456729.3597828988</v>
      </c>
      <c r="E5" s="987">
        <f t="shared" si="0"/>
        <v>4718703.9629546404</v>
      </c>
      <c r="F5" s="987">
        <f t="shared" si="0"/>
        <v>1450423.6163089983</v>
      </c>
      <c r="G5" s="987">
        <f t="shared" si="0"/>
        <v>6169127.5792636387</v>
      </c>
      <c r="H5" s="987">
        <f t="shared" si="0"/>
        <v>240511.94993674889</v>
      </c>
      <c r="I5" s="987">
        <f t="shared" si="0"/>
        <v>47089.830582510927</v>
      </c>
      <c r="J5" s="987">
        <f t="shared" si="0"/>
        <v>287601.7805192598</v>
      </c>
      <c r="K5" s="988">
        <f>K12</f>
        <v>4671687.8970951699</v>
      </c>
    </row>
    <row r="6" spans="1:14" s="854" customFormat="1">
      <c r="A6" s="989">
        <v>45017</v>
      </c>
      <c r="B6" s="990">
        <v>630364.55544991314</v>
      </c>
      <c r="C6" s="990">
        <v>194969.54969826492</v>
      </c>
      <c r="D6" s="990">
        <v>825334.10514817806</v>
      </c>
      <c r="E6" s="990">
        <v>526542.47811478528</v>
      </c>
      <c r="F6" s="990">
        <v>177356.79436209862</v>
      </c>
      <c r="G6" s="990">
        <v>703899.27247688384</v>
      </c>
      <c r="H6" s="990">
        <v>103822.08460356813</v>
      </c>
      <c r="I6" s="990">
        <v>17612.755336166323</v>
      </c>
      <c r="J6" s="990">
        <v>121434.83993973446</v>
      </c>
      <c r="K6" s="991">
        <v>4161821.6524216216</v>
      </c>
    </row>
    <row r="7" spans="1:14" s="854" customFormat="1">
      <c r="A7" s="989">
        <v>45047</v>
      </c>
      <c r="B7" s="990">
        <v>654531.9182737373</v>
      </c>
      <c r="C7" s="990">
        <v>204239.63954114023</v>
      </c>
      <c r="D7" s="990">
        <v>858771.55781487701</v>
      </c>
      <c r="E7" s="990">
        <v>607164.3530044459</v>
      </c>
      <c r="F7" s="990">
        <v>194186.75724273408</v>
      </c>
      <c r="G7" s="990">
        <v>801351.1102471801</v>
      </c>
      <c r="H7" s="990">
        <v>47367.538000850938</v>
      </c>
      <c r="I7" s="990">
        <v>10052.882298406166</v>
      </c>
      <c r="J7" s="990">
        <v>57420.420299257094</v>
      </c>
      <c r="K7" s="991">
        <v>4320468.3773596529</v>
      </c>
    </row>
    <row r="8" spans="1:14" s="854" customFormat="1">
      <c r="A8" s="989">
        <v>45078</v>
      </c>
      <c r="B8" s="990">
        <v>743586.25449642562</v>
      </c>
      <c r="C8" s="990">
        <v>202561.17773664027</v>
      </c>
      <c r="D8" s="990">
        <v>946147.4322330663</v>
      </c>
      <c r="E8" s="990">
        <v>747496.75067409128</v>
      </c>
      <c r="F8" s="990">
        <v>200673.00563964405</v>
      </c>
      <c r="G8" s="990">
        <v>948169.75631373515</v>
      </c>
      <c r="H8" s="990">
        <v>-3910.5161776651221</v>
      </c>
      <c r="I8" s="990">
        <v>1888.1720969963717</v>
      </c>
      <c r="J8" s="990">
        <v>-2022.3440806687577</v>
      </c>
      <c r="K8" s="991">
        <v>4439187.2095263712</v>
      </c>
    </row>
    <row r="9" spans="1:14" s="854" customFormat="1">
      <c r="A9" s="989">
        <v>45108</v>
      </c>
      <c r="B9" s="992">
        <v>772117.0137418604</v>
      </c>
      <c r="C9" s="992">
        <v>228144.86254587211</v>
      </c>
      <c r="D9" s="993">
        <v>1000261.8762877327</v>
      </c>
      <c r="E9" s="992">
        <v>699495.03696528636</v>
      </c>
      <c r="F9" s="994">
        <v>218720.86283249647</v>
      </c>
      <c r="G9" s="995">
        <v>918215.89979778253</v>
      </c>
      <c r="H9" s="994">
        <v>72622.016776574019</v>
      </c>
      <c r="I9" s="994">
        <v>9423.9997133760007</v>
      </c>
      <c r="J9" s="995">
        <v>82046.016489950038</v>
      </c>
      <c r="K9" s="995">
        <v>4637564.6655939966</v>
      </c>
      <c r="L9" s="867"/>
      <c r="M9" s="868"/>
    </row>
    <row r="10" spans="1:14" s="854" customFormat="1">
      <c r="A10" s="989">
        <v>45139</v>
      </c>
      <c r="B10" s="992">
        <v>740456.98865695903</v>
      </c>
      <c r="C10" s="992">
        <v>220115.54060221498</v>
      </c>
      <c r="D10" s="992">
        <v>960572.52925917367</v>
      </c>
      <c r="E10" s="992">
        <v>731266.04758555628</v>
      </c>
      <c r="F10" s="992">
        <v>214920.54963318724</v>
      </c>
      <c r="G10" s="992">
        <v>946186.59721874446</v>
      </c>
      <c r="H10" s="992">
        <v>9190.9410714031255</v>
      </c>
      <c r="I10" s="992">
        <v>5194.9909690269997</v>
      </c>
      <c r="J10" s="992">
        <v>14385.93204043014</v>
      </c>
      <c r="K10" s="995">
        <v>4663480.1421464793</v>
      </c>
      <c r="L10" s="867"/>
      <c r="M10" s="868"/>
    </row>
    <row r="11" spans="1:14" s="854" customFormat="1">
      <c r="A11" s="989">
        <v>45170</v>
      </c>
      <c r="B11" s="990">
        <v>686873.79150702478</v>
      </c>
      <c r="C11" s="990">
        <v>201527.19046541373</v>
      </c>
      <c r="D11" s="990">
        <v>888400.98197243921</v>
      </c>
      <c r="E11" s="990">
        <v>743624.62112657353</v>
      </c>
      <c r="F11" s="990">
        <v>210967.83999890881</v>
      </c>
      <c r="G11" s="990">
        <v>954592.46112548187</v>
      </c>
      <c r="H11" s="990">
        <v>-56750.829619549302</v>
      </c>
      <c r="I11" s="990">
        <v>-9440.6495334945866</v>
      </c>
      <c r="J11" s="996">
        <v>-66191.479153043911</v>
      </c>
      <c r="K11" s="991">
        <v>4657755.2005796488</v>
      </c>
    </row>
    <row r="12" spans="1:14" ht="15" customHeight="1">
      <c r="A12" s="989">
        <v>45200</v>
      </c>
      <c r="B12" s="990">
        <v>731285.39076546952</v>
      </c>
      <c r="C12" s="990">
        <v>245955.48630196275</v>
      </c>
      <c r="D12" s="990">
        <v>977240.87706743181</v>
      </c>
      <c r="E12" s="990">
        <v>663114.67548390198</v>
      </c>
      <c r="F12" s="990">
        <v>233597.806599929</v>
      </c>
      <c r="G12" s="990">
        <v>896712.48208383098</v>
      </c>
      <c r="H12" s="990">
        <v>68170.7152815671</v>
      </c>
      <c r="I12" s="990">
        <v>12357.679702033653</v>
      </c>
      <c r="J12" s="996">
        <v>80528.394983600738</v>
      </c>
      <c r="K12" s="991">
        <v>4671687.8970951699</v>
      </c>
      <c r="L12" s="854"/>
      <c r="M12" s="854"/>
      <c r="N12" s="869"/>
    </row>
    <row r="13" spans="1:14" ht="15" customHeight="1">
      <c r="A13" s="1408" t="s">
        <v>1261</v>
      </c>
      <c r="B13" s="1408"/>
      <c r="C13" s="1408"/>
      <c r="D13" s="1408"/>
      <c r="E13" s="1408"/>
      <c r="F13" s="1408"/>
      <c r="G13" s="1408"/>
      <c r="H13" s="1408"/>
      <c r="I13" s="1408"/>
      <c r="J13" s="1408"/>
      <c r="K13" s="1408"/>
      <c r="L13" s="130"/>
      <c r="M13" s="130"/>
    </row>
    <row r="14" spans="1:14">
      <c r="A14" s="1406" t="s">
        <v>1326</v>
      </c>
      <c r="B14" s="1406"/>
      <c r="C14" s="1406"/>
      <c r="D14" s="1406"/>
      <c r="E14" s="1406"/>
      <c r="F14" s="1406"/>
      <c r="G14" s="1406"/>
      <c r="H14" s="1406"/>
      <c r="I14" s="1406"/>
      <c r="J14" s="1406"/>
      <c r="K14" s="1406"/>
    </row>
    <row r="15" spans="1:14">
      <c r="A15" s="1405" t="s">
        <v>138</v>
      </c>
      <c r="B15" s="1405"/>
      <c r="C15" s="1405"/>
      <c r="D15" s="1405"/>
      <c r="E15" s="1405"/>
      <c r="F15" s="1405"/>
      <c r="G15" s="1405"/>
      <c r="H15" s="1405"/>
      <c r="I15" s="1405"/>
      <c r="J15" s="1405"/>
      <c r="K15" s="1405"/>
    </row>
  </sheetData>
  <mergeCells count="9">
    <mergeCell ref="A15:K15"/>
    <mergeCell ref="A14:K14"/>
    <mergeCell ref="A1:K1"/>
    <mergeCell ref="A13:K13"/>
    <mergeCell ref="A2:A3"/>
    <mergeCell ref="B2:D2"/>
    <mergeCell ref="E2:G2"/>
    <mergeCell ref="H2:J2"/>
    <mergeCell ref="K2:K3"/>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activeCell="B2" sqref="B2:B3"/>
    </sheetView>
  </sheetViews>
  <sheetFormatPr defaultColWidth="8.85546875" defaultRowHeight="15"/>
  <cols>
    <col min="1" max="1" width="8.140625" style="1029" bestFit="1" customWidth="1"/>
    <col min="2" max="2" width="36.85546875" style="1029" bestFit="1" customWidth="1"/>
    <col min="3" max="3" width="12.42578125" style="1029" bestFit="1" customWidth="1"/>
    <col min="4" max="4" width="19.5703125" style="1029" bestFit="1" customWidth="1"/>
    <col min="5" max="6" width="18.42578125" style="1029" bestFit="1" customWidth="1"/>
    <col min="7" max="7" width="16.140625" style="1029" bestFit="1" customWidth="1"/>
    <col min="8" max="8" width="16.5703125" style="1029" bestFit="1" customWidth="1"/>
    <col min="9" max="9" width="16.42578125" style="1028" bestFit="1" customWidth="1"/>
    <col min="10" max="10" width="19.5703125" style="1028" bestFit="1" customWidth="1"/>
    <col min="11" max="11" width="15.7109375" style="1029" bestFit="1" customWidth="1"/>
    <col min="12" max="12" width="15.85546875" style="1029" bestFit="1" customWidth="1"/>
    <col min="13" max="13" width="17.28515625" style="1029" bestFit="1" customWidth="1"/>
    <col min="14" max="14" width="17" style="1029" bestFit="1" customWidth="1"/>
    <col min="15" max="16384" width="8.85546875" style="872"/>
  </cols>
  <sheetData>
    <row r="1" spans="1:14" s="870" customFormat="1" ht="15" customHeight="1">
      <c r="A1" s="1412" t="s">
        <v>59</v>
      </c>
      <c r="B1" s="1412"/>
      <c r="C1" s="1412"/>
      <c r="D1" s="1412"/>
      <c r="E1" s="997"/>
      <c r="F1" s="997"/>
      <c r="G1" s="997"/>
      <c r="H1" s="997"/>
      <c r="I1" s="998"/>
      <c r="J1" s="998"/>
      <c r="K1" s="997"/>
      <c r="L1" s="997"/>
      <c r="M1" s="997"/>
      <c r="N1" s="997"/>
    </row>
    <row r="2" spans="1:14" s="870" customFormat="1">
      <c r="A2" s="1413" t="s">
        <v>1086</v>
      </c>
      <c r="B2" s="1413" t="s">
        <v>1087</v>
      </c>
      <c r="C2" s="1415" t="s">
        <v>76</v>
      </c>
      <c r="D2" s="1415"/>
      <c r="E2" s="1415"/>
      <c r="F2" s="1415"/>
      <c r="G2" s="1415"/>
      <c r="H2" s="1415"/>
      <c r="I2" s="1416" t="s">
        <v>77</v>
      </c>
      <c r="J2" s="1417"/>
      <c r="K2" s="1417"/>
      <c r="L2" s="1417"/>
      <c r="M2" s="1417"/>
      <c r="N2" s="1417"/>
    </row>
    <row r="3" spans="1:14" s="871" customFormat="1" ht="120">
      <c r="A3" s="1414"/>
      <c r="B3" s="1413"/>
      <c r="C3" s="999" t="s">
        <v>1088</v>
      </c>
      <c r="D3" s="999" t="s">
        <v>1089</v>
      </c>
      <c r="E3" s="999" t="s">
        <v>1090</v>
      </c>
      <c r="F3" s="999" t="s">
        <v>1091</v>
      </c>
      <c r="G3" s="999" t="s">
        <v>1092</v>
      </c>
      <c r="H3" s="999" t="s">
        <v>1093</v>
      </c>
      <c r="I3" s="1000" t="s">
        <v>1327</v>
      </c>
      <c r="J3" s="1000" t="s">
        <v>1328</v>
      </c>
      <c r="K3" s="1000" t="s">
        <v>1329</v>
      </c>
      <c r="L3" s="1000" t="s">
        <v>1330</v>
      </c>
      <c r="M3" s="1000" t="s">
        <v>1331</v>
      </c>
      <c r="N3" s="1000" t="s">
        <v>1332</v>
      </c>
    </row>
    <row r="4" spans="1:14" s="870" customFormat="1">
      <c r="A4" s="1001" t="s">
        <v>1094</v>
      </c>
      <c r="B4" s="1002" t="s">
        <v>1095</v>
      </c>
      <c r="C4" s="1003"/>
      <c r="D4" s="1003"/>
      <c r="E4" s="1001"/>
      <c r="F4" s="1001"/>
      <c r="G4" s="1001"/>
      <c r="H4" s="1004"/>
      <c r="I4" s="1005"/>
      <c r="J4" s="1005"/>
      <c r="K4" s="1006"/>
      <c r="L4" s="1007"/>
      <c r="M4" s="1007"/>
      <c r="N4" s="1007"/>
    </row>
    <row r="5" spans="1:14">
      <c r="A5" s="1002" t="s">
        <v>1096</v>
      </c>
      <c r="B5" s="1002" t="s">
        <v>1097</v>
      </c>
      <c r="C5" s="1008"/>
      <c r="D5" s="1008"/>
      <c r="E5" s="1008"/>
      <c r="F5" s="1008"/>
      <c r="G5" s="1008"/>
      <c r="H5" s="1009"/>
      <c r="I5" s="1005"/>
      <c r="J5" s="1005"/>
      <c r="K5" s="1006"/>
      <c r="L5" s="1010"/>
      <c r="M5" s="1010"/>
      <c r="N5" s="1010"/>
    </row>
    <row r="6" spans="1:14">
      <c r="A6" s="1011">
        <v>1</v>
      </c>
      <c r="B6" s="1012" t="s">
        <v>1098</v>
      </c>
      <c r="C6" s="1013">
        <v>32</v>
      </c>
      <c r="D6" s="1013">
        <v>628550</v>
      </c>
      <c r="E6" s="1013">
        <v>5352764.862291445</v>
      </c>
      <c r="F6" s="1013">
        <v>5367160.0002608728</v>
      </c>
      <c r="G6" s="1013">
        <v>-14395.137969428883</v>
      </c>
      <c r="H6" s="1013">
        <v>95625.577594057526</v>
      </c>
      <c r="I6" s="1014">
        <v>35</v>
      </c>
      <c r="J6" s="1015">
        <v>810709</v>
      </c>
      <c r="K6" s="1016">
        <v>3027318.4958944884</v>
      </c>
      <c r="L6" s="1016">
        <v>3047801.1606872971</v>
      </c>
      <c r="M6" s="1016">
        <v>-20482.664792807835</v>
      </c>
      <c r="N6" s="1016">
        <v>79191.603440606574</v>
      </c>
    </row>
    <row r="7" spans="1:14">
      <c r="A7" s="1011">
        <v>2</v>
      </c>
      <c r="B7" s="1012" t="s">
        <v>1099</v>
      </c>
      <c r="C7" s="1013">
        <v>36</v>
      </c>
      <c r="D7" s="1013">
        <v>1773500</v>
      </c>
      <c r="E7" s="1013">
        <v>3566045.7404830102</v>
      </c>
      <c r="F7" s="1013">
        <v>3602648.6760360524</v>
      </c>
      <c r="G7" s="1013">
        <v>-36602.935553042371</v>
      </c>
      <c r="H7" s="1013">
        <v>332498.15909379802</v>
      </c>
      <c r="I7" s="1014">
        <v>36</v>
      </c>
      <c r="J7" s="1015">
        <v>1788040</v>
      </c>
      <c r="K7" s="1016">
        <v>2346562.5956180021</v>
      </c>
      <c r="L7" s="1016">
        <v>2282752.5259815655</v>
      </c>
      <c r="M7" s="1016">
        <v>63810.069636436034</v>
      </c>
      <c r="N7" s="1016">
        <v>413784.7321453467</v>
      </c>
    </row>
    <row r="8" spans="1:14">
      <c r="A8" s="1011">
        <v>3</v>
      </c>
      <c r="B8" s="1012" t="s">
        <v>1100</v>
      </c>
      <c r="C8" s="1013">
        <v>25</v>
      </c>
      <c r="D8" s="1013">
        <v>633103</v>
      </c>
      <c r="E8" s="1013">
        <v>190907.71900910576</v>
      </c>
      <c r="F8" s="1013">
        <v>204570.49116032402</v>
      </c>
      <c r="G8" s="1013">
        <v>-13662.762151218274</v>
      </c>
      <c r="H8" s="1013">
        <v>79122.507299187157</v>
      </c>
      <c r="I8" s="1014">
        <v>24</v>
      </c>
      <c r="J8" s="1015">
        <v>642181</v>
      </c>
      <c r="K8" s="1016">
        <v>126386.37585018751</v>
      </c>
      <c r="L8" s="1016">
        <v>114092.15078747003</v>
      </c>
      <c r="M8" s="1016">
        <v>12294.225062717453</v>
      </c>
      <c r="N8" s="1016">
        <v>95271.556517838137</v>
      </c>
    </row>
    <row r="9" spans="1:14">
      <c r="A9" s="1011">
        <v>4</v>
      </c>
      <c r="B9" s="1012" t="s">
        <v>1101</v>
      </c>
      <c r="C9" s="1013">
        <v>21</v>
      </c>
      <c r="D9" s="1013">
        <v>940074</v>
      </c>
      <c r="E9" s="1013">
        <v>100879.17909098796</v>
      </c>
      <c r="F9" s="1013">
        <v>131983.91127217541</v>
      </c>
      <c r="G9" s="1013">
        <v>-31104.732181187461</v>
      </c>
      <c r="H9" s="1013">
        <v>86692.51844309023</v>
      </c>
      <c r="I9" s="1014">
        <v>20</v>
      </c>
      <c r="J9" s="1015">
        <v>912380</v>
      </c>
      <c r="K9" s="1016">
        <v>82720.417571564409</v>
      </c>
      <c r="L9" s="1016">
        <v>67736.623130052802</v>
      </c>
      <c r="M9" s="1016">
        <v>14983.794441511604</v>
      </c>
      <c r="N9" s="1016">
        <v>105731.32279945571</v>
      </c>
    </row>
    <row r="10" spans="1:14">
      <c r="A10" s="1011">
        <v>5</v>
      </c>
      <c r="B10" s="1012" t="s">
        <v>1102</v>
      </c>
      <c r="C10" s="1013">
        <v>22</v>
      </c>
      <c r="D10" s="1013">
        <v>422082</v>
      </c>
      <c r="E10" s="1013">
        <v>282145.53479797504</v>
      </c>
      <c r="F10" s="1013">
        <v>294815.12021132524</v>
      </c>
      <c r="G10" s="1013">
        <v>-12669.585413350243</v>
      </c>
      <c r="H10" s="1013">
        <v>108468.11471696095</v>
      </c>
      <c r="I10" s="1014">
        <v>23</v>
      </c>
      <c r="J10" s="1015">
        <v>440649</v>
      </c>
      <c r="K10" s="1016">
        <v>219923.99768999632</v>
      </c>
      <c r="L10" s="1016">
        <v>184614.77055293723</v>
      </c>
      <c r="M10" s="1016">
        <v>35309.227137059097</v>
      </c>
      <c r="N10" s="1016">
        <v>149401.76870542442</v>
      </c>
    </row>
    <row r="11" spans="1:14">
      <c r="A11" s="1011">
        <v>6</v>
      </c>
      <c r="B11" s="1012" t="s">
        <v>1103</v>
      </c>
      <c r="C11" s="1013">
        <v>25</v>
      </c>
      <c r="D11" s="1013">
        <v>507214</v>
      </c>
      <c r="E11" s="1013">
        <v>38512.704063920595</v>
      </c>
      <c r="F11" s="1013">
        <v>67458.907989034167</v>
      </c>
      <c r="G11" s="1013">
        <v>-28946.203925113561</v>
      </c>
      <c r="H11" s="1013">
        <v>91238.61748163322</v>
      </c>
      <c r="I11" s="1014">
        <v>23</v>
      </c>
      <c r="J11" s="1015">
        <v>483490</v>
      </c>
      <c r="K11" s="1016">
        <v>24574.0274164246</v>
      </c>
      <c r="L11" s="1016">
        <v>20001.166375193952</v>
      </c>
      <c r="M11" s="1016">
        <v>4572.8610412306452</v>
      </c>
      <c r="N11" s="1016">
        <v>99908.99209904889</v>
      </c>
    </row>
    <row r="12" spans="1:14">
      <c r="A12" s="1011">
        <v>7</v>
      </c>
      <c r="B12" s="1012" t="s">
        <v>1104</v>
      </c>
      <c r="C12" s="1013">
        <v>15</v>
      </c>
      <c r="D12" s="1013">
        <v>256052</v>
      </c>
      <c r="E12" s="1013">
        <v>5397.9319425445838</v>
      </c>
      <c r="F12" s="1013">
        <v>12548.427076231334</v>
      </c>
      <c r="G12" s="1013">
        <v>-7150.4951336867498</v>
      </c>
      <c r="H12" s="1013">
        <v>27090.571997161132</v>
      </c>
      <c r="I12" s="1014">
        <v>15</v>
      </c>
      <c r="J12" s="1015">
        <v>244807</v>
      </c>
      <c r="K12" s="1016">
        <v>1985.7705644712416</v>
      </c>
      <c r="L12" s="1016">
        <v>3396.9271073163327</v>
      </c>
      <c r="M12" s="1016">
        <v>-1411.156542845092</v>
      </c>
      <c r="N12" s="1016">
        <v>26696.05507594339</v>
      </c>
    </row>
    <row r="13" spans="1:14">
      <c r="A13" s="1011">
        <v>8</v>
      </c>
      <c r="B13" s="1012" t="s">
        <v>1105</v>
      </c>
      <c r="C13" s="1013">
        <v>12</v>
      </c>
      <c r="D13" s="1013">
        <v>106926</v>
      </c>
      <c r="E13" s="1013">
        <v>1028.4465798136596</v>
      </c>
      <c r="F13" s="1013">
        <v>2497.0495023629996</v>
      </c>
      <c r="G13" s="1013">
        <v>-1468.6029225493405</v>
      </c>
      <c r="H13" s="1013">
        <v>8894.7166874069899</v>
      </c>
      <c r="I13" s="1014">
        <v>12</v>
      </c>
      <c r="J13" s="1015">
        <v>104197</v>
      </c>
      <c r="K13" s="1016">
        <v>2084.9584213243065</v>
      </c>
      <c r="L13" s="1016">
        <v>1086.2039751120001</v>
      </c>
      <c r="M13" s="1016">
        <v>998.75444621230611</v>
      </c>
      <c r="N13" s="1016">
        <v>10243.829280937827</v>
      </c>
    </row>
    <row r="14" spans="1:14">
      <c r="A14" s="1011">
        <v>9</v>
      </c>
      <c r="B14" s="1012" t="s">
        <v>1106</v>
      </c>
      <c r="C14" s="1013">
        <v>7</v>
      </c>
      <c r="D14" s="1013">
        <v>45546</v>
      </c>
      <c r="E14" s="1013">
        <v>6464.0203569379992</v>
      </c>
      <c r="F14" s="1013">
        <v>344.58269325799995</v>
      </c>
      <c r="G14" s="1013">
        <v>6119.4376636799998</v>
      </c>
      <c r="H14" s="1013">
        <v>8797.8703843278508</v>
      </c>
      <c r="I14" s="1014">
        <v>7</v>
      </c>
      <c r="J14" s="1015">
        <v>47276</v>
      </c>
      <c r="K14" s="1016">
        <v>1021.1917576719998</v>
      </c>
      <c r="L14" s="1016">
        <v>370.02746502300005</v>
      </c>
      <c r="M14" s="1016">
        <v>651.16429264899989</v>
      </c>
      <c r="N14" s="1016">
        <v>9701.5284197998844</v>
      </c>
    </row>
    <row r="15" spans="1:14">
      <c r="A15" s="1011">
        <v>10</v>
      </c>
      <c r="B15" s="1012" t="s">
        <v>1107</v>
      </c>
      <c r="C15" s="1013">
        <v>22</v>
      </c>
      <c r="D15" s="1013">
        <v>229940</v>
      </c>
      <c r="E15" s="1013">
        <v>12161.118866902196</v>
      </c>
      <c r="F15" s="1013">
        <v>9249.2767458332346</v>
      </c>
      <c r="G15" s="1013">
        <v>2911.8421210689621</v>
      </c>
      <c r="H15" s="1013">
        <v>29286.885918869451</v>
      </c>
      <c r="I15" s="1014">
        <v>22</v>
      </c>
      <c r="J15" s="1015">
        <v>225769</v>
      </c>
      <c r="K15" s="1016">
        <v>3833.4192212399234</v>
      </c>
      <c r="L15" s="1016">
        <v>3639.7429979219996</v>
      </c>
      <c r="M15" s="1016">
        <v>193.67622331792307</v>
      </c>
      <c r="N15" s="1016">
        <v>30588.985201329855</v>
      </c>
    </row>
    <row r="16" spans="1:14">
      <c r="A16" s="1011">
        <v>11</v>
      </c>
      <c r="B16" s="1012" t="s">
        <v>1108</v>
      </c>
      <c r="C16" s="1013">
        <v>21</v>
      </c>
      <c r="D16" s="1013">
        <v>617379</v>
      </c>
      <c r="E16" s="1013">
        <v>47796.385788130188</v>
      </c>
      <c r="F16" s="1013">
        <v>51242.753615830719</v>
      </c>
      <c r="G16" s="1013">
        <v>-3446.3678277005242</v>
      </c>
      <c r="H16" s="1013">
        <v>130766.62072416114</v>
      </c>
      <c r="I16" s="1014">
        <v>21</v>
      </c>
      <c r="J16" s="1015">
        <v>598670</v>
      </c>
      <c r="K16" s="1016">
        <v>24259.025741230907</v>
      </c>
      <c r="L16" s="1016">
        <v>21149.018344145523</v>
      </c>
      <c r="M16" s="1016">
        <v>3110.0073970853809</v>
      </c>
      <c r="N16" s="1016">
        <v>140177.19561845728</v>
      </c>
    </row>
    <row r="17" spans="1:14">
      <c r="A17" s="1011">
        <v>12</v>
      </c>
      <c r="B17" s="1012" t="s">
        <v>1109</v>
      </c>
      <c r="C17" s="1013">
        <v>15</v>
      </c>
      <c r="D17" s="1013">
        <v>246438</v>
      </c>
      <c r="E17" s="1013">
        <v>3424.4904387257616</v>
      </c>
      <c r="F17" s="1013">
        <v>7565.9551438469998</v>
      </c>
      <c r="G17" s="1013">
        <v>-4141.4647051212378</v>
      </c>
      <c r="H17" s="1013">
        <v>24776.348005679924</v>
      </c>
      <c r="I17" s="1014">
        <v>14</v>
      </c>
      <c r="J17" s="1015">
        <v>224249</v>
      </c>
      <c r="K17" s="1016">
        <v>887.47198321182896</v>
      </c>
      <c r="L17" s="1016">
        <v>2744.7820701770002</v>
      </c>
      <c r="M17" s="1016">
        <v>-1857.3100869651712</v>
      </c>
      <c r="N17" s="1016">
        <v>23909.450708510147</v>
      </c>
    </row>
    <row r="18" spans="1:14">
      <c r="A18" s="1011">
        <v>13</v>
      </c>
      <c r="B18" s="1012" t="s">
        <v>1110</v>
      </c>
      <c r="C18" s="1013">
        <v>23</v>
      </c>
      <c r="D18" s="1013">
        <v>297318</v>
      </c>
      <c r="E18" s="1013">
        <v>20570.616173302136</v>
      </c>
      <c r="F18" s="1013">
        <v>36775.999242177328</v>
      </c>
      <c r="G18" s="1013">
        <v>-16205.373068875198</v>
      </c>
      <c r="H18" s="1013">
        <v>80517.191714670727</v>
      </c>
      <c r="I18" s="1014">
        <v>22</v>
      </c>
      <c r="J18" s="1015">
        <v>270881</v>
      </c>
      <c r="K18" s="1016">
        <v>5476.6344055358704</v>
      </c>
      <c r="L18" s="1016">
        <v>9973.2327070247829</v>
      </c>
      <c r="M18" s="1016">
        <v>-4496.5983014889125</v>
      </c>
      <c r="N18" s="1016">
        <v>79582.623243616079</v>
      </c>
    </row>
    <row r="19" spans="1:14">
      <c r="A19" s="1011">
        <v>14</v>
      </c>
      <c r="B19" s="1012" t="s">
        <v>1111</v>
      </c>
      <c r="C19" s="1013">
        <v>22</v>
      </c>
      <c r="D19" s="1013">
        <v>176253</v>
      </c>
      <c r="E19" s="1013">
        <v>9298.3110224406755</v>
      </c>
      <c r="F19" s="1013">
        <v>3826.2817162470005</v>
      </c>
      <c r="G19" s="1013">
        <v>5472.0293061936745</v>
      </c>
      <c r="H19" s="1013">
        <v>21458.105252516165</v>
      </c>
      <c r="I19" s="1014">
        <v>21</v>
      </c>
      <c r="J19" s="1015">
        <v>180231</v>
      </c>
      <c r="K19" s="1016">
        <v>6592.9246415858806</v>
      </c>
      <c r="L19" s="1016">
        <v>2887.745514968999</v>
      </c>
      <c r="M19" s="1016">
        <v>3705.1791266168802</v>
      </c>
      <c r="N19" s="1016">
        <v>25959.638968514177</v>
      </c>
    </row>
    <row r="20" spans="1:14">
      <c r="A20" s="1011">
        <v>15</v>
      </c>
      <c r="B20" s="1012" t="s">
        <v>1112</v>
      </c>
      <c r="C20" s="1013">
        <v>5</v>
      </c>
      <c r="D20" s="1013">
        <v>42565</v>
      </c>
      <c r="E20" s="1013">
        <v>3587.4686200759998</v>
      </c>
      <c r="F20" s="1013">
        <v>1163.9979791439998</v>
      </c>
      <c r="G20" s="1013">
        <v>2423.4706409320006</v>
      </c>
      <c r="H20" s="1013">
        <v>3759.8345648833301</v>
      </c>
      <c r="I20" s="1014">
        <v>5</v>
      </c>
      <c r="J20" s="1015">
        <v>40273</v>
      </c>
      <c r="K20" s="1016">
        <v>1492.0586162769998</v>
      </c>
      <c r="L20" s="1016">
        <v>1082.8062646370001</v>
      </c>
      <c r="M20" s="1016">
        <v>409.25235163999997</v>
      </c>
      <c r="N20" s="1016">
        <v>4310.7040801666908</v>
      </c>
    </row>
    <row r="21" spans="1:14">
      <c r="A21" s="1011">
        <v>16</v>
      </c>
      <c r="B21" s="1012" t="s">
        <v>1113</v>
      </c>
      <c r="C21" s="1013">
        <v>12</v>
      </c>
      <c r="D21" s="1013">
        <v>236780</v>
      </c>
      <c r="E21" s="1013">
        <v>31038.256777189523</v>
      </c>
      <c r="F21" s="1013">
        <v>61774.165945057008</v>
      </c>
      <c r="G21" s="1013">
        <v>-30735.909167867485</v>
      </c>
      <c r="H21" s="1013">
        <v>52988.71937442982</v>
      </c>
      <c r="I21" s="1014">
        <v>13</v>
      </c>
      <c r="J21" s="1015">
        <v>226798</v>
      </c>
      <c r="K21" s="1016">
        <v>33259.877221670125</v>
      </c>
      <c r="L21" s="1016">
        <v>29860.005191331002</v>
      </c>
      <c r="M21" s="1016">
        <v>3399.8720303391269</v>
      </c>
      <c r="N21" s="1016">
        <v>59751.109703366223</v>
      </c>
    </row>
    <row r="22" spans="1:14">
      <c r="A22" s="1011"/>
      <c r="B22" s="1002" t="s">
        <v>1114</v>
      </c>
      <c r="C22" s="1017">
        <v>315</v>
      </c>
      <c r="D22" s="1017">
        <v>7159720</v>
      </c>
      <c r="E22" s="1017">
        <v>9672022.7863025088</v>
      </c>
      <c r="F22" s="1017">
        <v>9855625.596589772</v>
      </c>
      <c r="G22" s="1017">
        <v>-183602.79028726672</v>
      </c>
      <c r="H22" s="1017">
        <v>1181982.3592528335</v>
      </c>
      <c r="I22" s="1018">
        <v>313</v>
      </c>
      <c r="J22" s="1018">
        <v>7240600</v>
      </c>
      <c r="K22" s="1019">
        <v>5908379.2426148811</v>
      </c>
      <c r="L22" s="1019">
        <v>5793188.889152173</v>
      </c>
      <c r="M22" s="1019">
        <v>115190.35346270846</v>
      </c>
      <c r="N22" s="1019">
        <v>1354211.0960083618</v>
      </c>
    </row>
    <row r="23" spans="1:14">
      <c r="A23" s="1011"/>
      <c r="B23" s="1011"/>
      <c r="C23" s="1013"/>
      <c r="D23" s="1013"/>
      <c r="E23" s="1013"/>
      <c r="F23" s="1013"/>
      <c r="G23" s="1013"/>
      <c r="H23" s="1013"/>
      <c r="I23" s="1015"/>
      <c r="J23" s="1015"/>
      <c r="K23" s="1016"/>
      <c r="L23" s="1016"/>
      <c r="M23" s="1016"/>
      <c r="N23" s="1016"/>
    </row>
    <row r="24" spans="1:14">
      <c r="A24" s="1002" t="s">
        <v>1115</v>
      </c>
      <c r="B24" s="1002" t="s">
        <v>1116</v>
      </c>
      <c r="C24" s="1013"/>
      <c r="D24" s="1013"/>
      <c r="E24" s="1013"/>
      <c r="F24" s="1013"/>
      <c r="G24" s="1013"/>
      <c r="H24" s="1013"/>
      <c r="I24" s="1015"/>
      <c r="J24" s="1015"/>
      <c r="K24" s="1016"/>
      <c r="L24" s="1016"/>
      <c r="M24" s="1016"/>
      <c r="N24" s="1016"/>
    </row>
    <row r="25" spans="1:14">
      <c r="A25" s="1011">
        <v>17</v>
      </c>
      <c r="B25" s="1020" t="s">
        <v>1117</v>
      </c>
      <c r="C25" s="1013">
        <v>19</v>
      </c>
      <c r="D25" s="1013">
        <v>4142895</v>
      </c>
      <c r="E25" s="1013">
        <v>21519.140005183075</v>
      </c>
      <c r="F25" s="1013">
        <v>10098.917524522749</v>
      </c>
      <c r="G25" s="1013">
        <v>11420.222480660321</v>
      </c>
      <c r="H25" s="1013">
        <v>67337.876603806129</v>
      </c>
      <c r="I25" s="1014">
        <v>23</v>
      </c>
      <c r="J25" s="1015">
        <v>5021790</v>
      </c>
      <c r="K25" s="1016">
        <v>21237.267963392063</v>
      </c>
      <c r="L25" s="1016">
        <v>9123.8811787922314</v>
      </c>
      <c r="M25" s="1016">
        <v>12113.386784599837</v>
      </c>
      <c r="N25" s="1016">
        <v>94285.394634127442</v>
      </c>
    </row>
    <row r="26" spans="1:14">
      <c r="A26" s="1011">
        <v>18</v>
      </c>
      <c r="B26" s="1020" t="s">
        <v>1118</v>
      </c>
      <c r="C26" s="1013">
        <v>31</v>
      </c>
      <c r="D26" s="1013">
        <v>12973512</v>
      </c>
      <c r="E26" s="1013">
        <v>42152.912180270527</v>
      </c>
      <c r="F26" s="1013">
        <v>33779.994214414924</v>
      </c>
      <c r="G26" s="1013">
        <v>8372.907965855602</v>
      </c>
      <c r="H26" s="1013">
        <v>235760.09601405481</v>
      </c>
      <c r="I26" s="1014">
        <v>30</v>
      </c>
      <c r="J26" s="1015">
        <v>13120371</v>
      </c>
      <c r="K26" s="1016">
        <v>23491.286958719924</v>
      </c>
      <c r="L26" s="1016">
        <v>28466.33000267488</v>
      </c>
      <c r="M26" s="1016">
        <v>-4975.0430439549536</v>
      </c>
      <c r="N26" s="1016">
        <v>260808.23211935261</v>
      </c>
    </row>
    <row r="27" spans="1:14">
      <c r="A27" s="1011">
        <v>19</v>
      </c>
      <c r="B27" s="1020" t="s">
        <v>1119</v>
      </c>
      <c r="C27" s="1013">
        <v>26</v>
      </c>
      <c r="D27" s="1013">
        <v>7809179</v>
      </c>
      <c r="E27" s="1013">
        <v>34326.094659291055</v>
      </c>
      <c r="F27" s="1013">
        <v>16104.601563731316</v>
      </c>
      <c r="G27" s="1013">
        <v>18221.483095559728</v>
      </c>
      <c r="H27" s="1013">
        <v>127841.82070488471</v>
      </c>
      <c r="I27" s="1014">
        <v>26</v>
      </c>
      <c r="J27" s="1015">
        <v>8414596</v>
      </c>
      <c r="K27" s="1016">
        <v>24020.885071314216</v>
      </c>
      <c r="L27" s="1016">
        <v>14494.027672852844</v>
      </c>
      <c r="M27" s="1016">
        <v>9526.8573984613795</v>
      </c>
      <c r="N27" s="1016">
        <v>159851.62970431335</v>
      </c>
    </row>
    <row r="28" spans="1:14">
      <c r="A28" s="1011">
        <v>20</v>
      </c>
      <c r="B28" s="1020" t="s">
        <v>1120</v>
      </c>
      <c r="C28" s="1013">
        <v>29</v>
      </c>
      <c r="D28" s="1013">
        <v>10612983</v>
      </c>
      <c r="E28" s="1013">
        <v>42320.481288447256</v>
      </c>
      <c r="F28" s="1013">
        <v>22114.805532520259</v>
      </c>
      <c r="G28" s="1013">
        <v>20205.675755927001</v>
      </c>
      <c r="H28" s="1013">
        <v>183255.529507359</v>
      </c>
      <c r="I28" s="1014">
        <v>29</v>
      </c>
      <c r="J28" s="1015">
        <v>12244014</v>
      </c>
      <c r="K28" s="1016">
        <v>33080.483504114345</v>
      </c>
      <c r="L28" s="1016">
        <v>19799.891646187229</v>
      </c>
      <c r="M28" s="1016">
        <v>13280.591857927113</v>
      </c>
      <c r="N28" s="1016">
        <v>241298.67196617834</v>
      </c>
    </row>
    <row r="29" spans="1:14">
      <c r="A29" s="1011">
        <v>21</v>
      </c>
      <c r="B29" s="1020" t="s">
        <v>1121</v>
      </c>
      <c r="C29" s="1013">
        <v>24</v>
      </c>
      <c r="D29" s="1013">
        <v>10899311</v>
      </c>
      <c r="E29" s="1013">
        <v>38735.694523668237</v>
      </c>
      <c r="F29" s="1013">
        <v>16631.98256291396</v>
      </c>
      <c r="G29" s="1013">
        <v>22103.711960754281</v>
      </c>
      <c r="H29" s="1013">
        <v>133383.69082141953</v>
      </c>
      <c r="I29" s="1014">
        <v>25</v>
      </c>
      <c r="J29" s="1015">
        <v>15346265</v>
      </c>
      <c r="K29" s="1016">
        <v>43030.784777594476</v>
      </c>
      <c r="L29" s="1016">
        <v>16484.230258406278</v>
      </c>
      <c r="M29" s="1016">
        <v>26546.554519188201</v>
      </c>
      <c r="N29" s="1016">
        <v>199445.0625713339</v>
      </c>
    </row>
    <row r="30" spans="1:14">
      <c r="A30" s="1011">
        <v>22</v>
      </c>
      <c r="B30" s="1020" t="s">
        <v>1122</v>
      </c>
      <c r="C30" s="1013">
        <v>9</v>
      </c>
      <c r="D30" s="1013">
        <v>721832</v>
      </c>
      <c r="E30" s="1013">
        <v>5285.1062927850007</v>
      </c>
      <c r="F30" s="1013">
        <v>1393.0195891141429</v>
      </c>
      <c r="G30" s="1013">
        <v>3892.0867036708569</v>
      </c>
      <c r="H30" s="1013">
        <v>13994.081689709999</v>
      </c>
      <c r="I30" s="1014">
        <v>9</v>
      </c>
      <c r="J30" s="1015">
        <v>796208</v>
      </c>
      <c r="K30" s="1016">
        <v>3538.3704077109996</v>
      </c>
      <c r="L30" s="1016">
        <v>1318.2370128714415</v>
      </c>
      <c r="M30" s="1016">
        <v>2220.1333948395586</v>
      </c>
      <c r="N30" s="1016">
        <v>18464.910797287164</v>
      </c>
    </row>
    <row r="31" spans="1:14">
      <c r="A31" s="1011">
        <v>23</v>
      </c>
      <c r="B31" s="1020" t="s">
        <v>1123</v>
      </c>
      <c r="C31" s="1013">
        <v>22</v>
      </c>
      <c r="D31" s="1013">
        <v>4666901</v>
      </c>
      <c r="E31" s="1013">
        <v>16976.428693505957</v>
      </c>
      <c r="F31" s="1013">
        <v>9232.6591186750375</v>
      </c>
      <c r="G31" s="1013">
        <v>7743.7695748309234</v>
      </c>
      <c r="H31" s="1013">
        <v>90583.604408326428</v>
      </c>
      <c r="I31" s="1014">
        <v>23</v>
      </c>
      <c r="J31" s="1015">
        <v>5416399</v>
      </c>
      <c r="K31" s="1016">
        <v>15703.011577182851</v>
      </c>
      <c r="L31" s="1016">
        <v>8816.9700493782693</v>
      </c>
      <c r="M31" s="1016">
        <v>6886.0415278045821</v>
      </c>
      <c r="N31" s="1016">
        <v>114600.81844564682</v>
      </c>
    </row>
    <row r="32" spans="1:14">
      <c r="A32" s="1011">
        <v>24</v>
      </c>
      <c r="B32" s="1020" t="s">
        <v>1124</v>
      </c>
      <c r="C32" s="1013">
        <v>26</v>
      </c>
      <c r="D32" s="1013">
        <v>5315932</v>
      </c>
      <c r="E32" s="1013">
        <v>22573.234181247492</v>
      </c>
      <c r="F32" s="1013">
        <v>16216.025434452511</v>
      </c>
      <c r="G32" s="1013">
        <v>6357.2087467949877</v>
      </c>
      <c r="H32" s="1013">
        <v>98672.560731540536</v>
      </c>
      <c r="I32" s="1014">
        <v>27</v>
      </c>
      <c r="J32" s="1015">
        <v>5147044</v>
      </c>
      <c r="K32" s="1016">
        <v>12563.475279930997</v>
      </c>
      <c r="L32" s="1016">
        <v>15603.905095066822</v>
      </c>
      <c r="M32" s="1016">
        <v>-3040.4298151358253</v>
      </c>
      <c r="N32" s="1016">
        <v>111307.70465411984</v>
      </c>
    </row>
    <row r="33" spans="1:14">
      <c r="A33" s="1011">
        <v>25</v>
      </c>
      <c r="B33" s="1020" t="s">
        <v>1125</v>
      </c>
      <c r="C33" s="1013">
        <v>126</v>
      </c>
      <c r="D33" s="1013">
        <v>13175494</v>
      </c>
      <c r="E33" s="1013">
        <v>62574.245896082983</v>
      </c>
      <c r="F33" s="1013">
        <v>38843.237604702423</v>
      </c>
      <c r="G33" s="1013">
        <v>23730.998291380565</v>
      </c>
      <c r="H33" s="1013">
        <v>172819.47499282489</v>
      </c>
      <c r="I33" s="1014">
        <v>142</v>
      </c>
      <c r="J33" s="1015">
        <v>14631293</v>
      </c>
      <c r="K33" s="1016">
        <v>42707.817966461029</v>
      </c>
      <c r="L33" s="1016">
        <v>28525.26258479165</v>
      </c>
      <c r="M33" s="1016">
        <v>14182.555381669372</v>
      </c>
      <c r="N33" s="1016">
        <v>218454.78491319317</v>
      </c>
    </row>
    <row r="34" spans="1:14">
      <c r="A34" s="1011">
        <v>26</v>
      </c>
      <c r="B34" s="1020" t="s">
        <v>1126</v>
      </c>
      <c r="C34" s="1013">
        <v>43</v>
      </c>
      <c r="D34" s="1013">
        <v>15272141</v>
      </c>
      <c r="E34" s="1013">
        <v>23863.884966244008</v>
      </c>
      <c r="F34" s="1013">
        <v>16119.952795232</v>
      </c>
      <c r="G34" s="1013">
        <v>7743.9321710120021</v>
      </c>
      <c r="H34" s="1013">
        <v>151751.22093520593</v>
      </c>
      <c r="I34" s="1014">
        <v>42</v>
      </c>
      <c r="J34" s="1015">
        <v>15471152</v>
      </c>
      <c r="K34" s="1016">
        <v>11184.970092201813</v>
      </c>
      <c r="L34" s="1016">
        <v>12596.608219433876</v>
      </c>
      <c r="M34" s="1016">
        <v>-1411.6381272320664</v>
      </c>
      <c r="N34" s="1016">
        <v>175139.09509951298</v>
      </c>
    </row>
    <row r="35" spans="1:14">
      <c r="A35" s="1011">
        <v>27</v>
      </c>
      <c r="B35" s="1020" t="s">
        <v>1127</v>
      </c>
      <c r="C35" s="1013">
        <v>35</v>
      </c>
      <c r="D35" s="1013">
        <v>12701619</v>
      </c>
      <c r="E35" s="1013">
        <v>51675.826467462641</v>
      </c>
      <c r="F35" s="1013">
        <v>34714.356255763785</v>
      </c>
      <c r="G35" s="1013">
        <v>16961.480211698869</v>
      </c>
      <c r="H35" s="1013">
        <v>241682.53989368497</v>
      </c>
      <c r="I35" s="1014">
        <v>37</v>
      </c>
      <c r="J35" s="1015">
        <v>13264789</v>
      </c>
      <c r="K35" s="1016">
        <v>32513.518258636326</v>
      </c>
      <c r="L35" s="1016">
        <v>27564.773558225632</v>
      </c>
      <c r="M35" s="1016">
        <v>4948.7447004106943</v>
      </c>
      <c r="N35" s="1016">
        <v>285761.70556460711</v>
      </c>
    </row>
    <row r="36" spans="1:14">
      <c r="A36" s="1011"/>
      <c r="B36" s="1002" t="s">
        <v>1128</v>
      </c>
      <c r="C36" s="1017">
        <v>390</v>
      </c>
      <c r="D36" s="1017">
        <v>98291799</v>
      </c>
      <c r="E36" s="1017">
        <v>362003.04915418819</v>
      </c>
      <c r="F36" s="1017">
        <v>215249.55219604314</v>
      </c>
      <c r="G36" s="1017">
        <v>146753.47695814513</v>
      </c>
      <c r="H36" s="1017">
        <v>1517082.496302817</v>
      </c>
      <c r="I36" s="1018">
        <v>413</v>
      </c>
      <c r="J36" s="1021">
        <v>108873921</v>
      </c>
      <c r="K36" s="1019">
        <v>263071.87185725907</v>
      </c>
      <c r="L36" s="1019">
        <v>182794.11727868111</v>
      </c>
      <c r="M36" s="1019">
        <v>80277.754578577893</v>
      </c>
      <c r="N36" s="1019">
        <v>1879418.0104696727</v>
      </c>
    </row>
    <row r="37" spans="1:14">
      <c r="A37" s="1011"/>
      <c r="B37" s="1011"/>
      <c r="C37" s="1013"/>
      <c r="D37" s="1013"/>
      <c r="E37" s="1013"/>
      <c r="F37" s="1013"/>
      <c r="G37" s="1013"/>
      <c r="H37" s="1013"/>
      <c r="I37" s="1015"/>
      <c r="J37" s="1015"/>
      <c r="K37" s="1016"/>
      <c r="L37" s="1016"/>
      <c r="M37" s="1016"/>
      <c r="N37" s="1016"/>
    </row>
    <row r="38" spans="1:14">
      <c r="A38" s="1002" t="s">
        <v>1129</v>
      </c>
      <c r="B38" s="1002" t="s">
        <v>1130</v>
      </c>
      <c r="C38" s="1013"/>
      <c r="D38" s="1013"/>
      <c r="E38" s="1013"/>
      <c r="F38" s="1013"/>
      <c r="G38" s="1013"/>
      <c r="H38" s="1013"/>
      <c r="I38" s="1015"/>
      <c r="J38" s="1015"/>
      <c r="K38" s="1016"/>
      <c r="L38" s="1016"/>
      <c r="M38" s="1016"/>
      <c r="N38" s="1016"/>
    </row>
    <row r="39" spans="1:14">
      <c r="A39" s="1011">
        <v>28</v>
      </c>
      <c r="B39" s="1020" t="s">
        <v>1131</v>
      </c>
      <c r="C39" s="1013">
        <v>20</v>
      </c>
      <c r="D39" s="1013">
        <v>519049</v>
      </c>
      <c r="E39" s="1013">
        <v>5893.4522378113315</v>
      </c>
      <c r="F39" s="1013">
        <v>4682.4854404004673</v>
      </c>
      <c r="G39" s="1013">
        <v>1210.9667974108636</v>
      </c>
      <c r="H39" s="1013">
        <v>23170.168790564789</v>
      </c>
      <c r="I39" s="1014">
        <v>20</v>
      </c>
      <c r="J39" s="1015">
        <v>532260</v>
      </c>
      <c r="K39" s="1016">
        <v>3308.4257596149573</v>
      </c>
      <c r="L39" s="1016">
        <v>2867.7301770748604</v>
      </c>
      <c r="M39" s="1016">
        <v>440.69558254009701</v>
      </c>
      <c r="N39" s="1016">
        <v>25265.321981170066</v>
      </c>
    </row>
    <row r="40" spans="1:14" ht="30">
      <c r="A40" s="1011">
        <v>29</v>
      </c>
      <c r="B40" s="1020" t="s">
        <v>1132</v>
      </c>
      <c r="C40" s="1013">
        <v>31</v>
      </c>
      <c r="D40" s="1013">
        <v>5317925</v>
      </c>
      <c r="E40" s="1013">
        <v>27905.750694770784</v>
      </c>
      <c r="F40" s="1013">
        <v>22180.446389824112</v>
      </c>
      <c r="G40" s="1013">
        <v>5725.3043049466687</v>
      </c>
      <c r="H40" s="1013">
        <v>153898.7044268187</v>
      </c>
      <c r="I40" s="1014">
        <v>32</v>
      </c>
      <c r="J40" s="1015">
        <v>5349511</v>
      </c>
      <c r="K40" s="1016">
        <v>15768.612483042405</v>
      </c>
      <c r="L40" s="1016">
        <v>16774.778175490941</v>
      </c>
      <c r="M40" s="1016">
        <v>-1006.1656924485374</v>
      </c>
      <c r="N40" s="1016">
        <v>171657.95878296887</v>
      </c>
    </row>
    <row r="41" spans="1:14" ht="30">
      <c r="A41" s="1011">
        <v>30</v>
      </c>
      <c r="B41" s="1020" t="s">
        <v>1133</v>
      </c>
      <c r="C41" s="1013">
        <v>28</v>
      </c>
      <c r="D41" s="1013">
        <v>4447644</v>
      </c>
      <c r="E41" s="1013">
        <v>40436.645187431444</v>
      </c>
      <c r="F41" s="1013">
        <v>35982.693384562306</v>
      </c>
      <c r="G41" s="1013">
        <v>4453.9418028691334</v>
      </c>
      <c r="H41" s="1013">
        <v>191809.77256638228</v>
      </c>
      <c r="I41" s="1014">
        <v>29</v>
      </c>
      <c r="J41" s="1015">
        <v>4365084</v>
      </c>
      <c r="K41" s="1016">
        <v>28842.324752568908</v>
      </c>
      <c r="L41" s="1016">
        <v>24395.592228582937</v>
      </c>
      <c r="M41" s="1016">
        <v>4446.7325239859674</v>
      </c>
      <c r="N41" s="1016">
        <v>212166.66186451609</v>
      </c>
    </row>
    <row r="42" spans="1:14">
      <c r="A42" s="1011">
        <v>31</v>
      </c>
      <c r="B42" s="1020" t="s">
        <v>1134</v>
      </c>
      <c r="C42" s="1013">
        <v>11</v>
      </c>
      <c r="D42" s="1013">
        <v>1053181</v>
      </c>
      <c r="E42" s="1013">
        <v>9792.4710444504053</v>
      </c>
      <c r="F42" s="1013">
        <v>3722.1267252800994</v>
      </c>
      <c r="G42" s="1013">
        <v>6070.3443191703063</v>
      </c>
      <c r="H42" s="1013">
        <v>26590.894701261201</v>
      </c>
      <c r="I42" s="1014">
        <v>16</v>
      </c>
      <c r="J42" s="1015">
        <v>1469736</v>
      </c>
      <c r="K42" s="1016">
        <v>17493.854317688998</v>
      </c>
      <c r="L42" s="1016">
        <v>3254.3111169123904</v>
      </c>
      <c r="M42" s="1016">
        <v>14239.54320077661</v>
      </c>
      <c r="N42" s="1016">
        <v>43829.572860744411</v>
      </c>
    </row>
    <row r="43" spans="1:14">
      <c r="A43" s="1011">
        <v>32</v>
      </c>
      <c r="B43" s="1020" t="s">
        <v>1135</v>
      </c>
      <c r="C43" s="1013">
        <v>26</v>
      </c>
      <c r="D43" s="1013">
        <v>445949</v>
      </c>
      <c r="E43" s="1013">
        <v>67917.909911513052</v>
      </c>
      <c r="F43" s="1013">
        <v>103089.24938139509</v>
      </c>
      <c r="G43" s="1013">
        <v>-35171.339469882027</v>
      </c>
      <c r="H43" s="1013">
        <v>67435.218766291378</v>
      </c>
      <c r="I43" s="1014">
        <v>26</v>
      </c>
      <c r="J43" s="1015">
        <v>455636</v>
      </c>
      <c r="K43" s="1016">
        <v>98305.054816640812</v>
      </c>
      <c r="L43" s="1016">
        <v>49327.192553742374</v>
      </c>
      <c r="M43" s="1016">
        <v>48977.86226289843</v>
      </c>
      <c r="N43" s="1016">
        <v>112248.43613748778</v>
      </c>
    </row>
    <row r="44" spans="1:14">
      <c r="A44" s="1011">
        <v>33</v>
      </c>
      <c r="B44" s="1020" t="s">
        <v>1136</v>
      </c>
      <c r="C44" s="1013">
        <v>22</v>
      </c>
      <c r="D44" s="1013">
        <v>361815</v>
      </c>
      <c r="E44" s="1013">
        <v>6228.4511783412499</v>
      </c>
      <c r="F44" s="1013">
        <v>7330.7829701679848</v>
      </c>
      <c r="G44" s="1013">
        <v>-1102.3317918267364</v>
      </c>
      <c r="H44" s="1013">
        <v>16012.080288873052</v>
      </c>
      <c r="I44" s="1014">
        <v>22</v>
      </c>
      <c r="J44" s="1015">
        <v>380418</v>
      </c>
      <c r="K44" s="1016">
        <v>9772.2438530412965</v>
      </c>
      <c r="L44" s="1016">
        <v>4790.1823947514013</v>
      </c>
      <c r="M44" s="1016">
        <v>4982.0614582898925</v>
      </c>
      <c r="N44" s="1016">
        <v>22650.703650691146</v>
      </c>
    </row>
    <row r="45" spans="1:14">
      <c r="A45" s="1011"/>
      <c r="B45" s="1002" t="s">
        <v>1137</v>
      </c>
      <c r="C45" s="1017">
        <v>138</v>
      </c>
      <c r="D45" s="1017">
        <v>12145563</v>
      </c>
      <c r="E45" s="1017">
        <v>158174.68025431826</v>
      </c>
      <c r="F45" s="1017">
        <v>176987.78429163006</v>
      </c>
      <c r="G45" s="1017">
        <v>-18813.114037311789</v>
      </c>
      <c r="H45" s="1017">
        <v>478916.8395401914</v>
      </c>
      <c r="I45" s="1018">
        <v>145</v>
      </c>
      <c r="J45" s="1018">
        <v>12552645</v>
      </c>
      <c r="K45" s="1019">
        <v>173490.51598259737</v>
      </c>
      <c r="L45" s="1019">
        <v>101409.78664655492</v>
      </c>
      <c r="M45" s="1019">
        <v>72080.729336042452</v>
      </c>
      <c r="N45" s="1019">
        <v>587818.65527757839</v>
      </c>
    </row>
    <row r="46" spans="1:14">
      <c r="A46" s="1011"/>
      <c r="B46" s="1011"/>
      <c r="C46" s="1013"/>
      <c r="D46" s="1013"/>
      <c r="E46" s="1013"/>
      <c r="F46" s="1013"/>
      <c r="G46" s="1013"/>
      <c r="H46" s="1013"/>
      <c r="I46" s="1015"/>
      <c r="J46" s="1015"/>
      <c r="K46" s="1016"/>
      <c r="L46" s="1016"/>
      <c r="M46" s="1016"/>
      <c r="N46" s="1016"/>
    </row>
    <row r="47" spans="1:14">
      <c r="A47" s="1002" t="s">
        <v>1138</v>
      </c>
      <c r="B47" s="1002" t="s">
        <v>1139</v>
      </c>
      <c r="C47" s="1013"/>
      <c r="D47" s="1013"/>
      <c r="E47" s="1013"/>
      <c r="F47" s="1013"/>
      <c r="G47" s="1013"/>
      <c r="H47" s="1013"/>
      <c r="I47" s="1015"/>
      <c r="J47" s="1015"/>
      <c r="K47" s="1016"/>
      <c r="L47" s="1016"/>
      <c r="M47" s="1016"/>
      <c r="N47" s="1016"/>
    </row>
    <row r="48" spans="1:14">
      <c r="A48" s="1011">
        <v>34</v>
      </c>
      <c r="B48" s="1020" t="s">
        <v>1140</v>
      </c>
      <c r="C48" s="1013">
        <v>26</v>
      </c>
      <c r="D48" s="1013">
        <v>2759419</v>
      </c>
      <c r="E48" s="1013">
        <v>2473.5466249619976</v>
      </c>
      <c r="F48" s="1013">
        <v>1363.6953938804279</v>
      </c>
      <c r="G48" s="1013">
        <v>1109.8512310815699</v>
      </c>
      <c r="H48" s="1013">
        <v>17993.420616157466</v>
      </c>
      <c r="I48" s="1014">
        <v>27</v>
      </c>
      <c r="J48" s="1015">
        <v>2824070</v>
      </c>
      <c r="K48" s="1016">
        <v>1870.2588172519991</v>
      </c>
      <c r="L48" s="1016">
        <v>1042.8740450594128</v>
      </c>
      <c r="M48" s="1016">
        <v>827.38477219258641</v>
      </c>
      <c r="N48" s="1016">
        <v>21417.467031280845</v>
      </c>
    </row>
    <row r="49" spans="1:14">
      <c r="A49" s="1011">
        <v>35</v>
      </c>
      <c r="B49" s="1020" t="s">
        <v>1141</v>
      </c>
      <c r="C49" s="1013">
        <v>10</v>
      </c>
      <c r="D49" s="1013">
        <v>2927533</v>
      </c>
      <c r="E49" s="1013">
        <v>1239.4034867959999</v>
      </c>
      <c r="F49" s="1013">
        <v>513.16803753499994</v>
      </c>
      <c r="G49" s="1013">
        <v>726.2354492610001</v>
      </c>
      <c r="H49" s="1013">
        <v>14340.103015886823</v>
      </c>
      <c r="I49" s="1014">
        <v>10</v>
      </c>
      <c r="J49" s="1015">
        <v>2949631</v>
      </c>
      <c r="K49" s="1016">
        <v>846.18545296699995</v>
      </c>
      <c r="L49" s="1016">
        <v>432.55108237866875</v>
      </c>
      <c r="M49" s="1016">
        <v>413.63437058833136</v>
      </c>
      <c r="N49" s="1016">
        <v>16518.532934966526</v>
      </c>
    </row>
    <row r="50" spans="1:14">
      <c r="A50" s="1011"/>
      <c r="B50" s="1002" t="s">
        <v>1142</v>
      </c>
      <c r="C50" s="1017">
        <v>36</v>
      </c>
      <c r="D50" s="1017">
        <v>5686952</v>
      </c>
      <c r="E50" s="1017">
        <v>3712.9501117579975</v>
      </c>
      <c r="F50" s="1017">
        <v>1876.8634314154278</v>
      </c>
      <c r="G50" s="1017">
        <v>1836.0866803425702</v>
      </c>
      <c r="H50" s="1017">
        <v>32333.523632044289</v>
      </c>
      <c r="I50" s="1018">
        <v>37</v>
      </c>
      <c r="J50" s="1018">
        <v>5773701</v>
      </c>
      <c r="K50" s="1019">
        <v>2716.444270218999</v>
      </c>
      <c r="L50" s="1019">
        <v>1475.4251274380815</v>
      </c>
      <c r="M50" s="1019">
        <v>1241.0191427809177</v>
      </c>
      <c r="N50" s="1019">
        <v>37935.999966247371</v>
      </c>
    </row>
    <row r="51" spans="1:14">
      <c r="A51" s="1011"/>
      <c r="B51" s="1011"/>
      <c r="C51" s="1013"/>
      <c r="D51" s="1013"/>
      <c r="E51" s="1013"/>
      <c r="F51" s="1013"/>
      <c r="G51" s="1013"/>
      <c r="H51" s="1013"/>
      <c r="I51" s="1015"/>
      <c r="J51" s="1015"/>
      <c r="K51" s="1016"/>
      <c r="L51" s="1016"/>
      <c r="M51" s="1016"/>
      <c r="N51" s="1016"/>
    </row>
    <row r="52" spans="1:14">
      <c r="A52" s="1002" t="s">
        <v>1143</v>
      </c>
      <c r="B52" s="1002" t="s">
        <v>1144</v>
      </c>
      <c r="C52" s="1013"/>
      <c r="D52" s="1013"/>
      <c r="E52" s="1013"/>
      <c r="F52" s="1013"/>
      <c r="G52" s="1013"/>
      <c r="H52" s="1013"/>
      <c r="I52" s="1015"/>
      <c r="J52" s="1015"/>
      <c r="K52" s="1016"/>
      <c r="L52" s="1016"/>
      <c r="M52" s="1016"/>
      <c r="N52" s="1016"/>
    </row>
    <row r="53" spans="1:14">
      <c r="A53" s="1011">
        <v>36</v>
      </c>
      <c r="B53" s="1012" t="s">
        <v>1145</v>
      </c>
      <c r="C53" s="1013">
        <v>177</v>
      </c>
      <c r="D53" s="1013">
        <v>3853245</v>
      </c>
      <c r="E53" s="1013">
        <v>126510.72184629049</v>
      </c>
      <c r="F53" s="1013">
        <v>30840.110324300746</v>
      </c>
      <c r="G53" s="1013">
        <v>95670.611521989747</v>
      </c>
      <c r="H53" s="1013">
        <v>167517.16588063308</v>
      </c>
      <c r="I53" s="1014">
        <v>191</v>
      </c>
      <c r="J53" s="1015">
        <v>5691078</v>
      </c>
      <c r="K53" s="1016">
        <v>24923.137748306672</v>
      </c>
      <c r="L53" s="1016">
        <v>18636.92905860853</v>
      </c>
      <c r="M53" s="1016">
        <v>6286.2086896981436</v>
      </c>
      <c r="N53" s="1016">
        <v>184238.33533316711</v>
      </c>
    </row>
    <row r="54" spans="1:14">
      <c r="A54" s="1011">
        <v>37</v>
      </c>
      <c r="B54" s="1012" t="s">
        <v>1146</v>
      </c>
      <c r="C54" s="1013">
        <v>12</v>
      </c>
      <c r="D54" s="1013">
        <v>4699537</v>
      </c>
      <c r="E54" s="1013">
        <v>3792.21891972</v>
      </c>
      <c r="F54" s="1013">
        <v>3139.4111293602045</v>
      </c>
      <c r="G54" s="1013">
        <v>652.80779035979594</v>
      </c>
      <c r="H54" s="1013">
        <v>22736.984189592513</v>
      </c>
      <c r="I54" s="1014">
        <v>13</v>
      </c>
      <c r="J54" s="1015">
        <v>4833807</v>
      </c>
      <c r="K54" s="1016">
        <v>3566.180109854</v>
      </c>
      <c r="L54" s="1016">
        <v>767.47912386115001</v>
      </c>
      <c r="M54" s="1016">
        <v>2798.7009859928498</v>
      </c>
      <c r="N54" s="1016">
        <v>26162.711020589981</v>
      </c>
    </row>
    <row r="55" spans="1:14">
      <c r="A55" s="1011">
        <v>38</v>
      </c>
      <c r="B55" s="1012" t="s">
        <v>1147</v>
      </c>
      <c r="C55" s="1013">
        <v>160</v>
      </c>
      <c r="D55" s="1013">
        <v>12064198</v>
      </c>
      <c r="E55" s="1013">
        <v>156161.84138254498</v>
      </c>
      <c r="F55" s="1013">
        <v>96635.449423974147</v>
      </c>
      <c r="G55" s="1013">
        <v>59526.391958570835</v>
      </c>
      <c r="H55" s="1013">
        <v>484277.17251127213</v>
      </c>
      <c r="I55" s="1014">
        <v>174</v>
      </c>
      <c r="J55" s="1015">
        <v>12623786</v>
      </c>
      <c r="K55" s="1016">
        <v>77795.743175683005</v>
      </c>
      <c r="L55" s="1016">
        <v>53528.393879744544</v>
      </c>
      <c r="M55" s="1016">
        <v>24267.34929593846</v>
      </c>
      <c r="N55" s="1016">
        <v>552860.57677987718</v>
      </c>
    </row>
    <row r="56" spans="1:14">
      <c r="A56" s="1011">
        <v>39</v>
      </c>
      <c r="B56" s="1012" t="s">
        <v>1148</v>
      </c>
      <c r="C56" s="1013">
        <v>50</v>
      </c>
      <c r="D56" s="1013">
        <v>1302024</v>
      </c>
      <c r="E56" s="1013">
        <v>6626.5078150629506</v>
      </c>
      <c r="F56" s="1013">
        <v>4987.7511846434072</v>
      </c>
      <c r="G56" s="1013">
        <v>1638.7566304195445</v>
      </c>
      <c r="H56" s="1013">
        <v>22991.146873769336</v>
      </c>
      <c r="I56" s="1014">
        <v>53</v>
      </c>
      <c r="J56" s="1015">
        <v>1448216</v>
      </c>
      <c r="K56" s="1016">
        <v>2231.4498255595581</v>
      </c>
      <c r="L56" s="1016">
        <v>4233.7763551924891</v>
      </c>
      <c r="M56" s="1016">
        <v>-2002.3265296329309</v>
      </c>
      <c r="N56" s="1016">
        <v>21419.784372925045</v>
      </c>
    </row>
    <row r="57" spans="1:14">
      <c r="A57" s="1011"/>
      <c r="B57" s="1002" t="s">
        <v>1149</v>
      </c>
      <c r="C57" s="1017">
        <v>399</v>
      </c>
      <c r="D57" s="1017">
        <v>21919004</v>
      </c>
      <c r="E57" s="1017">
        <v>293091.28996361844</v>
      </c>
      <c r="F57" s="1017">
        <v>135602.72206227851</v>
      </c>
      <c r="G57" s="1017">
        <v>157488.56790133993</v>
      </c>
      <c r="H57" s="1017">
        <v>697522.46945526707</v>
      </c>
      <c r="I57" s="1018">
        <v>431</v>
      </c>
      <c r="J57" s="1018">
        <v>24596887</v>
      </c>
      <c r="K57" s="1019">
        <v>108516.51085940322</v>
      </c>
      <c r="L57" s="1019">
        <v>77166.578417406708</v>
      </c>
      <c r="M57" s="1019">
        <v>31349.932441996523</v>
      </c>
      <c r="N57" s="1019">
        <v>784681.40750655928</v>
      </c>
    </row>
    <row r="58" spans="1:14">
      <c r="A58" s="1011"/>
      <c r="B58" s="1011"/>
      <c r="C58" s="1013"/>
      <c r="D58" s="1013"/>
      <c r="E58" s="1013"/>
      <c r="F58" s="1013"/>
      <c r="G58" s="1013"/>
      <c r="H58" s="1013"/>
      <c r="I58" s="1015"/>
      <c r="J58" s="1015"/>
      <c r="K58" s="1016"/>
      <c r="L58" s="1016"/>
      <c r="M58" s="1016"/>
      <c r="N58" s="1016"/>
    </row>
    <row r="59" spans="1:14">
      <c r="A59" s="1011"/>
      <c r="B59" s="1002" t="s">
        <v>1150</v>
      </c>
      <c r="C59" s="1017">
        <v>1278</v>
      </c>
      <c r="D59" s="1017">
        <v>145203038</v>
      </c>
      <c r="E59" s="1017">
        <v>10489004.755786391</v>
      </c>
      <c r="F59" s="1017">
        <v>10385342.518571138</v>
      </c>
      <c r="G59" s="1017">
        <v>103662.22721524912</v>
      </c>
      <c r="H59" s="1017">
        <v>3907837.688183154</v>
      </c>
      <c r="I59" s="1018">
        <v>1339</v>
      </c>
      <c r="J59" s="1021">
        <v>159037754</v>
      </c>
      <c r="K59" s="1019">
        <v>6456174.5855843592</v>
      </c>
      <c r="L59" s="1019">
        <v>6156034.796622254</v>
      </c>
      <c r="M59" s="1019">
        <v>300139.78896210622</v>
      </c>
      <c r="N59" s="1019">
        <v>4644065.1692284197</v>
      </c>
    </row>
    <row r="60" spans="1:14">
      <c r="A60" s="1011"/>
      <c r="B60" s="1011"/>
      <c r="C60" s="1013"/>
      <c r="D60" s="1013"/>
      <c r="E60" s="1013"/>
      <c r="F60" s="1022"/>
      <c r="G60" s="1013"/>
      <c r="H60" s="1013"/>
      <c r="I60" s="1015"/>
      <c r="J60" s="1015"/>
      <c r="K60" s="1016"/>
      <c r="L60" s="1016"/>
      <c r="M60" s="1016"/>
      <c r="N60" s="1016"/>
    </row>
    <row r="61" spans="1:14" s="870" customFormat="1">
      <c r="A61" s="1001" t="s">
        <v>1151</v>
      </c>
      <c r="B61" s="1002" t="s">
        <v>1152</v>
      </c>
      <c r="C61" s="1013"/>
      <c r="D61" s="1013"/>
      <c r="E61" s="1013"/>
      <c r="F61" s="1013"/>
      <c r="G61" s="1013"/>
      <c r="H61" s="1013"/>
      <c r="I61" s="1015"/>
      <c r="J61" s="1015"/>
      <c r="K61" s="1016"/>
      <c r="L61" s="1016"/>
      <c r="M61" s="1016"/>
      <c r="N61" s="1016"/>
    </row>
    <row r="62" spans="1:14">
      <c r="A62" s="1011" t="s">
        <v>1096</v>
      </c>
      <c r="B62" s="1012" t="s">
        <v>1097</v>
      </c>
      <c r="C62" s="1013"/>
      <c r="D62" s="1013"/>
      <c r="E62" s="1013"/>
      <c r="F62" s="1013"/>
      <c r="G62" s="1013"/>
      <c r="H62" s="1013"/>
      <c r="I62" s="1015"/>
      <c r="J62" s="1015"/>
      <c r="K62" s="1016"/>
      <c r="L62" s="1016"/>
      <c r="M62" s="1016"/>
      <c r="N62" s="1016"/>
    </row>
    <row r="63" spans="1:14">
      <c r="A63" s="1011" t="s">
        <v>1153</v>
      </c>
      <c r="B63" s="1012" t="s">
        <v>1154</v>
      </c>
      <c r="C63" s="1013">
        <v>122</v>
      </c>
      <c r="D63" s="1013">
        <v>154962</v>
      </c>
      <c r="E63" s="1013">
        <v>16356.239336405999</v>
      </c>
      <c r="F63" s="1013">
        <v>40994.642724734993</v>
      </c>
      <c r="G63" s="1013">
        <v>-24638.403388329003</v>
      </c>
      <c r="H63" s="1013">
        <v>24372.459116144026</v>
      </c>
      <c r="I63" s="1014">
        <v>84</v>
      </c>
      <c r="J63" s="1015">
        <v>97531</v>
      </c>
      <c r="K63" s="1016">
        <v>290.64734817800002</v>
      </c>
      <c r="L63" s="1016">
        <v>8148.1220883979995</v>
      </c>
      <c r="M63" s="1016">
        <v>-7857.4747402200001</v>
      </c>
      <c r="N63" s="1016">
        <v>16772.917044831571</v>
      </c>
    </row>
    <row r="64" spans="1:14">
      <c r="A64" s="1011" t="s">
        <v>1155</v>
      </c>
      <c r="B64" s="1012" t="s">
        <v>1156</v>
      </c>
      <c r="C64" s="1013">
        <v>7</v>
      </c>
      <c r="D64" s="1013">
        <v>12655</v>
      </c>
      <c r="E64" s="1013">
        <v>0</v>
      </c>
      <c r="F64" s="1013">
        <v>996.48226731</v>
      </c>
      <c r="G64" s="1013">
        <v>-996.48226731</v>
      </c>
      <c r="H64" s="1013">
        <v>639.55723914085513</v>
      </c>
      <c r="I64" s="1014">
        <v>0</v>
      </c>
      <c r="J64" s="1015">
        <v>0</v>
      </c>
      <c r="K64" s="1016">
        <v>0</v>
      </c>
      <c r="L64" s="1016">
        <v>653.25621362300001</v>
      </c>
      <c r="M64" s="1016">
        <v>-653.25621362300001</v>
      </c>
      <c r="N64" s="1016">
        <v>0</v>
      </c>
    </row>
    <row r="65" spans="1:14">
      <c r="A65" s="1011" t="s">
        <v>1157</v>
      </c>
      <c r="B65" s="1012" t="s">
        <v>1158</v>
      </c>
      <c r="C65" s="1013">
        <v>7</v>
      </c>
      <c r="D65" s="1013">
        <v>52</v>
      </c>
      <c r="E65" s="1013">
        <v>0</v>
      </c>
      <c r="F65" s="1013">
        <v>170.58246101400005</v>
      </c>
      <c r="G65" s="1013">
        <v>-170.58246101399999</v>
      </c>
      <c r="H65" s="1013">
        <v>1981.9769284441027</v>
      </c>
      <c r="I65" s="1014">
        <v>5</v>
      </c>
      <c r="J65" s="1015">
        <v>41</v>
      </c>
      <c r="K65" s="1016">
        <v>0</v>
      </c>
      <c r="L65" s="1016">
        <v>639.14217091600005</v>
      </c>
      <c r="M65" s="1016">
        <v>-639.14217091600005</v>
      </c>
      <c r="N65" s="1016">
        <v>1579.5160614607312</v>
      </c>
    </row>
    <row r="66" spans="1:14">
      <c r="A66" s="1011" t="s">
        <v>1159</v>
      </c>
      <c r="B66" s="1012" t="s">
        <v>1160</v>
      </c>
      <c r="C66" s="1013">
        <v>0</v>
      </c>
      <c r="D66" s="1013">
        <v>0</v>
      </c>
      <c r="E66" s="1013">
        <v>0</v>
      </c>
      <c r="F66" s="1013">
        <v>60.595893031000003</v>
      </c>
      <c r="G66" s="1013">
        <v>-60.595893031000003</v>
      </c>
      <c r="H66" s="1013">
        <v>0</v>
      </c>
      <c r="I66" s="1014">
        <v>1</v>
      </c>
      <c r="J66" s="1015">
        <v>221118</v>
      </c>
      <c r="K66" s="1016">
        <v>156.72</v>
      </c>
      <c r="L66" s="1016">
        <v>407.34</v>
      </c>
      <c r="M66" s="1016">
        <v>-250.61999999999998</v>
      </c>
      <c r="N66" s="1016">
        <v>5182.13</v>
      </c>
    </row>
    <row r="67" spans="1:14">
      <c r="A67" s="1011"/>
      <c r="B67" s="1002" t="s">
        <v>1161</v>
      </c>
      <c r="C67" s="1017">
        <v>136</v>
      </c>
      <c r="D67" s="1017">
        <v>167669</v>
      </c>
      <c r="E67" s="1017">
        <v>16356.239336405999</v>
      </c>
      <c r="F67" s="1017">
        <v>42222.30334608999</v>
      </c>
      <c r="G67" s="1017">
        <v>-25866.064009684003</v>
      </c>
      <c r="H67" s="1017">
        <v>26993.993283728985</v>
      </c>
      <c r="I67" s="1018">
        <v>90</v>
      </c>
      <c r="J67" s="1018">
        <v>318690</v>
      </c>
      <c r="K67" s="1019">
        <v>447.36734817800004</v>
      </c>
      <c r="L67" s="1019">
        <v>9847.8604729369999</v>
      </c>
      <c r="M67" s="1019">
        <v>-9400.4931247590011</v>
      </c>
      <c r="N67" s="1019">
        <v>23534.563106292302</v>
      </c>
    </row>
    <row r="68" spans="1:14">
      <c r="A68" s="1011"/>
      <c r="B68" s="1011"/>
      <c r="C68" s="1013"/>
      <c r="D68" s="1013"/>
      <c r="E68" s="1013"/>
      <c r="F68" s="1013"/>
      <c r="G68" s="1013"/>
      <c r="H68" s="1013"/>
      <c r="I68" s="1015"/>
      <c r="J68" s="1015"/>
      <c r="K68" s="1016"/>
      <c r="L68" s="1016"/>
      <c r="M68" s="1016"/>
      <c r="N68" s="1016"/>
    </row>
    <row r="69" spans="1:14">
      <c r="A69" s="1011" t="s">
        <v>1115</v>
      </c>
      <c r="B69" s="1012" t="s">
        <v>1116</v>
      </c>
      <c r="C69" s="1013"/>
      <c r="D69" s="1013"/>
      <c r="E69" s="1013"/>
      <c r="F69" s="1013"/>
      <c r="G69" s="1013"/>
      <c r="H69" s="1013"/>
      <c r="I69" s="1015"/>
      <c r="J69" s="1015"/>
      <c r="K69" s="1016"/>
      <c r="L69" s="1016"/>
      <c r="M69" s="1016"/>
      <c r="N69" s="1016"/>
    </row>
    <row r="70" spans="1:14">
      <c r="A70" s="1011" t="s">
        <v>1153</v>
      </c>
      <c r="B70" s="1012" t="s">
        <v>1126</v>
      </c>
      <c r="C70" s="1013">
        <v>19</v>
      </c>
      <c r="D70" s="1013">
        <v>297534</v>
      </c>
      <c r="E70" s="1013">
        <v>0</v>
      </c>
      <c r="F70" s="1013">
        <v>299.52162491199999</v>
      </c>
      <c r="G70" s="1013">
        <v>-299.52162491199999</v>
      </c>
      <c r="H70" s="1013">
        <v>3395.008137813566</v>
      </c>
      <c r="I70" s="1014">
        <v>19</v>
      </c>
      <c r="J70" s="1015">
        <v>285998</v>
      </c>
      <c r="K70" s="1016">
        <v>0</v>
      </c>
      <c r="L70" s="1016">
        <v>206.64172145642789</v>
      </c>
      <c r="M70" s="1016">
        <v>-206.64172145642789</v>
      </c>
      <c r="N70" s="1016">
        <v>3699.0723000454927</v>
      </c>
    </row>
    <row r="71" spans="1:14">
      <c r="A71" s="1011" t="s">
        <v>1155</v>
      </c>
      <c r="B71" s="1012" t="s">
        <v>358</v>
      </c>
      <c r="C71" s="1013">
        <v>10</v>
      </c>
      <c r="D71" s="1013">
        <v>59513</v>
      </c>
      <c r="E71" s="1013">
        <v>0.01</v>
      </c>
      <c r="F71" s="1013">
        <v>1678.6478171939998</v>
      </c>
      <c r="G71" s="1013">
        <v>-1678.637817194</v>
      </c>
      <c r="H71" s="1013">
        <v>2804.6924697668583</v>
      </c>
      <c r="I71" s="1014">
        <v>1</v>
      </c>
      <c r="J71" s="1015">
        <v>1738</v>
      </c>
      <c r="K71" s="1016">
        <v>0</v>
      </c>
      <c r="L71" s="1016">
        <v>2216.3018346700001</v>
      </c>
      <c r="M71" s="1016">
        <v>-2216.3018346700001</v>
      </c>
      <c r="N71" s="1016">
        <v>111.1403127761706</v>
      </c>
    </row>
    <row r="72" spans="1:14">
      <c r="A72" s="1011"/>
      <c r="B72" s="1002" t="s">
        <v>1161</v>
      </c>
      <c r="C72" s="1017">
        <v>29</v>
      </c>
      <c r="D72" s="1017">
        <v>357047</v>
      </c>
      <c r="E72" s="1017">
        <v>0.01</v>
      </c>
      <c r="F72" s="1017">
        <v>1978.1694421059997</v>
      </c>
      <c r="G72" s="1017">
        <v>-1978.1594421059999</v>
      </c>
      <c r="H72" s="1017">
        <v>6199.7006075804238</v>
      </c>
      <c r="I72" s="1018">
        <v>20</v>
      </c>
      <c r="J72" s="1018">
        <v>287736</v>
      </c>
      <c r="K72" s="1019">
        <v>0</v>
      </c>
      <c r="L72" s="1019">
        <v>2422.9435561264281</v>
      </c>
      <c r="M72" s="1019">
        <v>-2422.9435561264281</v>
      </c>
      <c r="N72" s="1019">
        <v>3810.2126128216632</v>
      </c>
    </row>
    <row r="73" spans="1:14">
      <c r="A73" s="1011"/>
      <c r="B73" s="1011"/>
      <c r="C73" s="1013"/>
      <c r="D73" s="1013"/>
      <c r="E73" s="1013"/>
      <c r="F73" s="1013"/>
      <c r="G73" s="1013"/>
      <c r="H73" s="1013"/>
      <c r="I73" s="1015"/>
      <c r="J73" s="1015"/>
      <c r="K73" s="1016"/>
      <c r="L73" s="1016"/>
      <c r="M73" s="1016"/>
      <c r="N73" s="1016"/>
    </row>
    <row r="74" spans="1:14">
      <c r="A74" s="1011" t="s">
        <v>1129</v>
      </c>
      <c r="B74" s="1012" t="s">
        <v>1144</v>
      </c>
      <c r="C74" s="1017">
        <v>0</v>
      </c>
      <c r="D74" s="1017">
        <v>0</v>
      </c>
      <c r="E74" s="1017">
        <v>0</v>
      </c>
      <c r="F74" s="1017">
        <v>0</v>
      </c>
      <c r="G74" s="1017">
        <v>0</v>
      </c>
      <c r="H74" s="1017">
        <v>0</v>
      </c>
      <c r="I74" s="1018">
        <v>0</v>
      </c>
      <c r="J74" s="1021">
        <v>0</v>
      </c>
      <c r="K74" s="1019">
        <v>0</v>
      </c>
      <c r="L74" s="1019">
        <v>0</v>
      </c>
      <c r="M74" s="1019">
        <v>0</v>
      </c>
      <c r="N74" s="1019">
        <v>0</v>
      </c>
    </row>
    <row r="75" spans="1:14">
      <c r="A75" s="1011"/>
      <c r="B75" s="1011"/>
      <c r="C75" s="1013"/>
      <c r="D75" s="1013"/>
      <c r="E75" s="1013"/>
      <c r="F75" s="1013"/>
      <c r="G75" s="1013"/>
      <c r="H75" s="1013"/>
      <c r="I75" s="1015"/>
      <c r="J75" s="1015"/>
      <c r="K75" s="1016"/>
      <c r="L75" s="1016"/>
      <c r="M75" s="1016"/>
      <c r="N75" s="1016"/>
    </row>
    <row r="76" spans="1:14">
      <c r="A76" s="1011"/>
      <c r="B76" s="1002" t="s">
        <v>1162</v>
      </c>
      <c r="C76" s="1017">
        <v>165</v>
      </c>
      <c r="D76" s="1017">
        <v>524716</v>
      </c>
      <c r="E76" s="1017">
        <v>16356.249336405999</v>
      </c>
      <c r="F76" s="1017">
        <v>44200.472788195992</v>
      </c>
      <c r="G76" s="1017">
        <v>-27844.223451790003</v>
      </c>
      <c r="H76" s="1017">
        <v>33193.693891309405</v>
      </c>
      <c r="I76" s="1018">
        <v>110</v>
      </c>
      <c r="J76" s="1018">
        <v>606426</v>
      </c>
      <c r="K76" s="1019">
        <v>447.36734817800004</v>
      </c>
      <c r="L76" s="1019">
        <v>12270.804029063427</v>
      </c>
      <c r="M76" s="1019">
        <v>-11823.436680885428</v>
      </c>
      <c r="N76" s="1019">
        <v>27344.775719113964</v>
      </c>
    </row>
    <row r="77" spans="1:14">
      <c r="A77" s="1011"/>
      <c r="B77" s="1011"/>
      <c r="C77" s="1013"/>
      <c r="D77" s="1013"/>
      <c r="E77" s="1013"/>
      <c r="F77" s="1013"/>
      <c r="G77" s="1013"/>
      <c r="H77" s="1013"/>
      <c r="I77" s="1015"/>
      <c r="J77" s="1015"/>
      <c r="K77" s="1016"/>
      <c r="L77" s="1016"/>
      <c r="M77" s="1016"/>
      <c r="N77" s="1016"/>
    </row>
    <row r="78" spans="1:14" s="870" customFormat="1">
      <c r="A78" s="1001" t="s">
        <v>1163</v>
      </c>
      <c r="B78" s="1002" t="s">
        <v>1164</v>
      </c>
      <c r="C78" s="1013"/>
      <c r="D78" s="1013"/>
      <c r="E78" s="1013"/>
      <c r="F78" s="1013"/>
      <c r="G78" s="1013"/>
      <c r="H78" s="1013"/>
      <c r="I78" s="1015"/>
      <c r="J78" s="1015"/>
      <c r="K78" s="1016"/>
      <c r="L78" s="1016"/>
      <c r="M78" s="1016"/>
      <c r="N78" s="1016"/>
    </row>
    <row r="79" spans="1:14">
      <c r="A79" s="1011" t="s">
        <v>1096</v>
      </c>
      <c r="B79" s="1012" t="s">
        <v>1097</v>
      </c>
      <c r="C79" s="1023">
        <v>12</v>
      </c>
      <c r="D79" s="1023">
        <v>2846</v>
      </c>
      <c r="E79" s="1023">
        <v>1996.0593924269999</v>
      </c>
      <c r="F79" s="1023">
        <v>1588.6390178029999</v>
      </c>
      <c r="G79" s="1023">
        <v>407.42037462400003</v>
      </c>
      <c r="H79" s="1023">
        <v>999.29489398878309</v>
      </c>
      <c r="I79" s="1021">
        <v>12</v>
      </c>
      <c r="J79" s="1021">
        <v>2610</v>
      </c>
      <c r="K79" s="1019">
        <v>107.40685035899999</v>
      </c>
      <c r="L79" s="1019">
        <v>821.97861232000002</v>
      </c>
      <c r="M79" s="1019">
        <v>-714.57176196100011</v>
      </c>
      <c r="N79" s="1019">
        <v>277.95214763623397</v>
      </c>
    </row>
    <row r="80" spans="1:14">
      <c r="A80" s="1011"/>
      <c r="B80" s="1011"/>
      <c r="C80" s="1013"/>
      <c r="D80" s="1013"/>
      <c r="E80" s="1013"/>
      <c r="F80" s="1013"/>
      <c r="G80" s="1013"/>
      <c r="H80" s="1013"/>
      <c r="I80" s="1015"/>
      <c r="J80" s="1015"/>
      <c r="K80" s="1016"/>
      <c r="L80" s="1016"/>
      <c r="M80" s="1016"/>
      <c r="N80" s="1016"/>
    </row>
    <row r="81" spans="1:14">
      <c r="A81" s="1011" t="s">
        <v>1115</v>
      </c>
      <c r="B81" s="1012" t="s">
        <v>1165</v>
      </c>
      <c r="C81" s="1023">
        <v>0</v>
      </c>
      <c r="D81" s="1023">
        <v>0</v>
      </c>
      <c r="E81" s="1023">
        <v>0</v>
      </c>
      <c r="F81" s="1023">
        <v>0</v>
      </c>
      <c r="G81" s="1023">
        <v>0</v>
      </c>
      <c r="H81" s="1023">
        <v>0</v>
      </c>
      <c r="I81" s="1021">
        <v>0</v>
      </c>
      <c r="J81" s="1021">
        <v>0</v>
      </c>
      <c r="K81" s="1019">
        <v>0</v>
      </c>
      <c r="L81" s="1019">
        <v>0</v>
      </c>
      <c r="M81" s="1019">
        <v>0</v>
      </c>
      <c r="N81" s="1019">
        <v>0</v>
      </c>
    </row>
    <row r="82" spans="1:14">
      <c r="A82" s="1011"/>
      <c r="B82" s="1011"/>
      <c r="C82" s="1013"/>
      <c r="D82" s="1013"/>
      <c r="E82" s="1013"/>
      <c r="F82" s="1013"/>
      <c r="G82" s="1013"/>
      <c r="H82" s="1013"/>
      <c r="I82" s="1015"/>
      <c r="J82" s="1015"/>
      <c r="K82" s="1016"/>
      <c r="L82" s="1016"/>
      <c r="M82" s="1016"/>
      <c r="N82" s="1016"/>
    </row>
    <row r="83" spans="1:14">
      <c r="A83" s="1011" t="s">
        <v>1129</v>
      </c>
      <c r="B83" s="1012" t="s">
        <v>1144</v>
      </c>
      <c r="C83" s="1023">
        <v>0</v>
      </c>
      <c r="D83" s="1023">
        <v>0</v>
      </c>
      <c r="E83" s="1023">
        <v>0</v>
      </c>
      <c r="F83" s="1023">
        <v>0</v>
      </c>
      <c r="G83" s="1023">
        <v>0</v>
      </c>
      <c r="H83" s="1023">
        <v>0</v>
      </c>
      <c r="I83" s="1021">
        <v>0</v>
      </c>
      <c r="J83" s="1021">
        <v>0</v>
      </c>
      <c r="K83" s="1019">
        <v>0</v>
      </c>
      <c r="L83" s="1019">
        <v>0</v>
      </c>
      <c r="M83" s="1019">
        <v>0</v>
      </c>
      <c r="N83" s="1019">
        <v>0</v>
      </c>
    </row>
    <row r="84" spans="1:14">
      <c r="A84" s="1011"/>
      <c r="B84" s="1011"/>
      <c r="C84" s="1013"/>
      <c r="D84" s="1013"/>
      <c r="E84" s="1013"/>
      <c r="F84" s="1013"/>
      <c r="G84" s="1013"/>
      <c r="H84" s="1013"/>
      <c r="I84" s="1015"/>
      <c r="J84" s="1015"/>
      <c r="K84" s="1016"/>
      <c r="L84" s="1016"/>
      <c r="M84" s="1016"/>
      <c r="N84" s="1016"/>
    </row>
    <row r="85" spans="1:14">
      <c r="A85" s="1011"/>
      <c r="B85" s="1002" t="s">
        <v>1166</v>
      </c>
      <c r="C85" s="1017">
        <v>12</v>
      </c>
      <c r="D85" s="1017">
        <v>2846</v>
      </c>
      <c r="E85" s="1017">
        <v>1996.0593924269999</v>
      </c>
      <c r="F85" s="1017">
        <v>1588.6390178029999</v>
      </c>
      <c r="G85" s="1017">
        <v>407.42037462400003</v>
      </c>
      <c r="H85" s="1017">
        <v>999.29489398878309</v>
      </c>
      <c r="I85" s="1021">
        <v>12</v>
      </c>
      <c r="J85" s="1021">
        <v>2610</v>
      </c>
      <c r="K85" s="1019">
        <v>107.40685035899999</v>
      </c>
      <c r="L85" s="1019">
        <v>821.97861232000002</v>
      </c>
      <c r="M85" s="1019">
        <v>-714.57176196100011</v>
      </c>
      <c r="N85" s="1019">
        <v>277.95214763623397</v>
      </c>
    </row>
    <row r="86" spans="1:14">
      <c r="A86" s="1011"/>
      <c r="B86" s="1011"/>
      <c r="C86" s="1013"/>
      <c r="D86" s="1013"/>
      <c r="E86" s="1013"/>
      <c r="F86" s="1013"/>
      <c r="G86" s="1013"/>
      <c r="H86" s="1013"/>
      <c r="I86" s="1015"/>
      <c r="J86" s="1015"/>
      <c r="K86" s="1016"/>
      <c r="L86" s="1016"/>
      <c r="M86" s="1016"/>
      <c r="N86" s="1016"/>
    </row>
    <row r="87" spans="1:14" s="870" customFormat="1">
      <c r="A87" s="1024"/>
      <c r="B87" s="1024" t="s">
        <v>1167</v>
      </c>
      <c r="C87" s="1017">
        <v>1455</v>
      </c>
      <c r="D87" s="1017">
        <v>145730600</v>
      </c>
      <c r="E87" s="1017">
        <v>10507357.064515224</v>
      </c>
      <c r="F87" s="1017">
        <v>10431131.630377138</v>
      </c>
      <c r="G87" s="1017">
        <v>76225.424138083123</v>
      </c>
      <c r="H87" s="1017">
        <v>3942030.6769684521</v>
      </c>
      <c r="I87" s="1018">
        <v>1461</v>
      </c>
      <c r="J87" s="1018">
        <v>159646790</v>
      </c>
      <c r="K87" s="1019">
        <v>6456729.359782896</v>
      </c>
      <c r="L87" s="1019">
        <v>6169127.5792636378</v>
      </c>
      <c r="M87" s="1019">
        <v>287601.7805192598</v>
      </c>
      <c r="N87" s="1019">
        <v>4671687.8970951699</v>
      </c>
    </row>
    <row r="88" spans="1:14">
      <c r="A88" s="1011"/>
      <c r="B88" s="1011"/>
      <c r="C88" s="1013"/>
      <c r="D88" s="1013"/>
      <c r="E88" s="1013"/>
      <c r="F88" s="1013"/>
      <c r="G88" s="1013"/>
      <c r="H88" s="1013"/>
      <c r="I88" s="1015"/>
      <c r="J88" s="1015"/>
      <c r="K88" s="1016"/>
      <c r="L88" s="1016"/>
      <c r="M88" s="1016"/>
      <c r="N88" s="1016"/>
    </row>
    <row r="89" spans="1:14">
      <c r="A89" s="1011"/>
      <c r="B89" s="1012" t="s">
        <v>1168</v>
      </c>
      <c r="C89" s="1023">
        <v>76</v>
      </c>
      <c r="D89" s="1023">
        <v>1862743</v>
      </c>
      <c r="E89" s="1023">
        <v>27340.004726792326</v>
      </c>
      <c r="F89" s="1023">
        <v>12378.133984675942</v>
      </c>
      <c r="G89" s="1023">
        <v>14961.870742116382</v>
      </c>
      <c r="H89" s="1023">
        <v>66590.390996126443</v>
      </c>
      <c r="I89" s="1021">
        <v>76</v>
      </c>
      <c r="J89" s="1021">
        <v>1903814</v>
      </c>
      <c r="K89" s="1019">
        <v>5801.7055246607251</v>
      </c>
      <c r="L89" s="1019">
        <v>8004.4279218935608</v>
      </c>
      <c r="M89" s="1019">
        <v>-2202.7223972328343</v>
      </c>
      <c r="N89" s="1019">
        <v>69099.751273489615</v>
      </c>
    </row>
    <row r="90" spans="1:14">
      <c r="A90" s="1025" t="s">
        <v>86</v>
      </c>
      <c r="B90" s="1025"/>
      <c r="C90" s="1026"/>
      <c r="D90" s="1026"/>
      <c r="E90" s="1026"/>
      <c r="F90" s="1026"/>
      <c r="G90" s="1026"/>
      <c r="H90" s="1027"/>
    </row>
    <row r="91" spans="1:14" ht="15" customHeight="1">
      <c r="A91" s="1418" t="s">
        <v>1169</v>
      </c>
      <c r="B91" s="1418"/>
      <c r="C91" s="1418"/>
      <c r="D91" s="1418"/>
      <c r="E91" s="1026"/>
      <c r="F91" s="1026"/>
      <c r="G91" s="1026"/>
      <c r="H91" s="1027"/>
    </row>
    <row r="92" spans="1:14" ht="15" customHeight="1">
      <c r="A92" s="1419" t="s">
        <v>1261</v>
      </c>
      <c r="B92" s="1419"/>
      <c r="C92" s="1030"/>
      <c r="D92" s="1030"/>
      <c r="E92" s="1030"/>
      <c r="F92" s="1030"/>
      <c r="G92" s="1030"/>
    </row>
    <row r="93" spans="1:14" ht="15" customHeight="1">
      <c r="A93" s="1419" t="s">
        <v>1170</v>
      </c>
      <c r="B93" s="1420"/>
      <c r="C93" s="1420"/>
      <c r="D93" s="1420"/>
      <c r="E93" s="1420"/>
      <c r="F93" s="1420"/>
      <c r="G93" s="1420"/>
      <c r="I93" s="1029"/>
      <c r="J93" s="1029"/>
    </row>
    <row r="94" spans="1:14" ht="15" customHeight="1">
      <c r="A94" s="1419" t="s">
        <v>138</v>
      </c>
      <c r="B94" s="1419"/>
      <c r="C94" s="1030"/>
      <c r="D94" s="1030"/>
      <c r="E94" s="1030"/>
      <c r="F94" s="1030"/>
      <c r="G94" s="1030"/>
    </row>
    <row r="98" spans="3:10">
      <c r="C98" s="1028"/>
    </row>
    <row r="99" spans="3:10">
      <c r="C99" s="1028"/>
    </row>
    <row r="100" spans="3:10">
      <c r="C100" s="1028"/>
      <c r="I100" s="1029"/>
      <c r="J100" s="1029"/>
    </row>
  </sheetData>
  <mergeCells count="9">
    <mergeCell ref="A91:D91"/>
    <mergeCell ref="A92:B92"/>
    <mergeCell ref="A93:G93"/>
    <mergeCell ref="A94:B94"/>
    <mergeCell ref="A1:D1"/>
    <mergeCell ref="A2:A3"/>
    <mergeCell ref="B2:B3"/>
    <mergeCell ref="C2:H2"/>
    <mergeCell ref="I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8"/>
  <sheetViews>
    <sheetView workbookViewId="0">
      <selection activeCell="A70" sqref="A70"/>
    </sheetView>
  </sheetViews>
  <sheetFormatPr defaultRowHeight="15"/>
  <cols>
    <col min="1" max="1" width="24.7109375" customWidth="1"/>
    <col min="2" max="2" width="9.42578125" customWidth="1"/>
    <col min="3" max="3" width="9.85546875" customWidth="1"/>
    <col min="4" max="4" width="11.5703125" customWidth="1"/>
    <col min="5" max="5" width="9.85546875" customWidth="1"/>
    <col min="6" max="6" width="9.5703125" customWidth="1"/>
    <col min="7" max="7" width="9.85546875" customWidth="1"/>
    <col min="8" max="8" width="10.28515625" customWidth="1"/>
    <col min="9" max="9" width="9.8554687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17">
      <c r="A1" s="1211" t="s">
        <v>139</v>
      </c>
      <c r="B1" s="1211"/>
      <c r="C1" s="1211"/>
      <c r="D1" s="1211"/>
      <c r="E1" s="1211"/>
      <c r="F1" s="1211"/>
      <c r="G1" s="1211"/>
      <c r="H1" s="1211"/>
      <c r="I1" s="1211"/>
      <c r="J1" s="87"/>
      <c r="K1" s="87"/>
      <c r="L1" s="87"/>
      <c r="M1" s="87"/>
      <c r="N1" s="87"/>
      <c r="O1" s="87"/>
      <c r="P1" s="87"/>
      <c r="Q1" s="87"/>
    </row>
    <row r="2" spans="1:17">
      <c r="A2" s="1212" t="s">
        <v>140</v>
      </c>
      <c r="B2" s="1584" t="s">
        <v>1384</v>
      </c>
      <c r="C2" s="1584"/>
      <c r="D2" s="1584"/>
      <c r="E2" s="1584"/>
      <c r="F2" s="1584" t="s">
        <v>1257</v>
      </c>
      <c r="G2" s="1584"/>
      <c r="H2" s="1584"/>
      <c r="I2" s="1584"/>
      <c r="J2" s="87"/>
      <c r="K2" s="87"/>
      <c r="L2" s="87"/>
      <c r="M2" s="87"/>
      <c r="N2" s="87"/>
      <c r="O2" s="87"/>
      <c r="P2" s="87"/>
      <c r="Q2" s="87"/>
    </row>
    <row r="3" spans="1:17">
      <c r="A3" s="1213"/>
      <c r="B3" s="1215" t="s">
        <v>141</v>
      </c>
      <c r="C3" s="1216"/>
      <c r="D3" s="1215" t="s">
        <v>142</v>
      </c>
      <c r="E3" s="1216"/>
      <c r="F3" s="1215" t="s">
        <v>141</v>
      </c>
      <c r="G3" s="1216"/>
      <c r="H3" s="1215" t="s">
        <v>142</v>
      </c>
      <c r="I3" s="1216"/>
      <c r="J3" s="87"/>
      <c r="K3" s="87"/>
      <c r="L3" s="87"/>
      <c r="M3" s="87"/>
      <c r="N3" s="87"/>
      <c r="O3" s="87"/>
      <c r="P3" s="87"/>
      <c r="Q3" s="87"/>
    </row>
    <row r="4" spans="1:17" ht="30">
      <c r="A4" s="1214"/>
      <c r="B4" s="438" t="s">
        <v>143</v>
      </c>
      <c r="C4" s="438" t="s">
        <v>144</v>
      </c>
      <c r="D4" s="438" t="s">
        <v>143</v>
      </c>
      <c r="E4" s="438" t="s">
        <v>144</v>
      </c>
      <c r="F4" s="438" t="s">
        <v>143</v>
      </c>
      <c r="G4" s="438" t="s">
        <v>144</v>
      </c>
      <c r="H4" s="438" t="s">
        <v>143</v>
      </c>
      <c r="I4" s="438" t="s">
        <v>144</v>
      </c>
      <c r="J4" s="87"/>
      <c r="K4" s="87"/>
      <c r="L4" s="87"/>
      <c r="M4" s="87"/>
      <c r="N4" s="87"/>
      <c r="O4" s="87"/>
      <c r="P4" s="87"/>
      <c r="Q4" s="87"/>
    </row>
    <row r="5" spans="1:17">
      <c r="A5" s="1217" t="s">
        <v>145</v>
      </c>
      <c r="B5" s="1218"/>
      <c r="C5" s="1218"/>
      <c r="D5" s="1218"/>
      <c r="E5" s="1218"/>
      <c r="F5" s="1218"/>
      <c r="G5" s="1218"/>
      <c r="H5" s="1218"/>
      <c r="I5" s="1218"/>
      <c r="J5" s="87"/>
      <c r="K5" s="87"/>
      <c r="L5" s="87"/>
      <c r="M5" s="87"/>
      <c r="N5" s="87"/>
      <c r="O5" s="87"/>
      <c r="P5" s="87"/>
      <c r="Q5" s="87"/>
    </row>
    <row r="6" spans="1:17" s="50" customFormat="1">
      <c r="A6" s="427" t="s">
        <v>1195</v>
      </c>
      <c r="B6" s="815">
        <v>2</v>
      </c>
      <c r="C6" s="886">
        <f>SUM(C7:C8)</f>
        <v>1525.2207245</v>
      </c>
      <c r="D6" s="890">
        <v>31</v>
      </c>
      <c r="E6" s="886">
        <f>SUM(E7:E8)</f>
        <v>25400.0057213</v>
      </c>
      <c r="F6" s="815">
        <v>2</v>
      </c>
      <c r="G6" s="886">
        <f t="shared" ref="G6" si="0">G7+G8</f>
        <v>1525.22</v>
      </c>
      <c r="H6" s="890">
        <v>25</v>
      </c>
      <c r="I6" s="887">
        <f t="shared" ref="I6" si="1">I7+I8</f>
        <v>20919.205000000002</v>
      </c>
      <c r="J6" s="87"/>
      <c r="K6" s="87"/>
      <c r="L6" s="86"/>
      <c r="M6" s="86"/>
      <c r="N6" s="88"/>
      <c r="O6" s="88"/>
      <c r="P6" s="89"/>
      <c r="Q6" s="89"/>
    </row>
    <row r="7" spans="1:17" s="50" customFormat="1">
      <c r="A7" s="428" t="s">
        <v>1196</v>
      </c>
      <c r="B7" s="816" t="s">
        <v>290</v>
      </c>
      <c r="C7" s="888">
        <v>424.9999914</v>
      </c>
      <c r="D7" s="816" t="s">
        <v>290</v>
      </c>
      <c r="E7" s="889">
        <v>12897.333685699999</v>
      </c>
      <c r="F7" s="816" t="s">
        <v>290</v>
      </c>
      <c r="G7" s="888">
        <v>425</v>
      </c>
      <c r="H7" s="816" t="s">
        <v>290</v>
      </c>
      <c r="I7" s="889">
        <f>5127.855+1217.24+2277.82+3973.03</f>
        <v>12595.945</v>
      </c>
      <c r="J7" s="87"/>
      <c r="K7" s="87"/>
      <c r="L7" s="86"/>
      <c r="M7" s="86"/>
      <c r="N7" s="88"/>
      <c r="O7" s="88"/>
      <c r="P7" s="89"/>
      <c r="Q7" s="89"/>
    </row>
    <row r="8" spans="1:17" s="50" customFormat="1" ht="30">
      <c r="A8" s="428" t="s">
        <v>1197</v>
      </c>
      <c r="B8" s="816" t="s">
        <v>290</v>
      </c>
      <c r="C8" s="817">
        <v>1100.2207331</v>
      </c>
      <c r="D8" s="816" t="s">
        <v>290</v>
      </c>
      <c r="E8" s="889">
        <v>12502.672035600001</v>
      </c>
      <c r="F8" s="816" t="s">
        <v>290</v>
      </c>
      <c r="G8" s="817">
        <f>500+600.22</f>
        <v>1100.22</v>
      </c>
      <c r="H8" s="816" t="s">
        <v>290</v>
      </c>
      <c r="I8" s="889">
        <f>736+1458.76+1343.3+4785.2</f>
        <v>8323.26</v>
      </c>
      <c r="J8" s="87"/>
      <c r="K8" s="87"/>
      <c r="L8" s="86"/>
      <c r="M8" s="86"/>
      <c r="N8" s="88"/>
      <c r="O8" s="88"/>
      <c r="P8" s="89"/>
      <c r="Q8" s="89"/>
    </row>
    <row r="9" spans="1:17" s="50" customFormat="1">
      <c r="A9" s="427" t="s">
        <v>1198</v>
      </c>
      <c r="B9" s="816">
        <v>1</v>
      </c>
      <c r="C9" s="886">
        <f>SUM(C10:C11)</f>
        <v>49.965440000000001</v>
      </c>
      <c r="D9" s="443">
        <v>105</v>
      </c>
      <c r="E9" s="886">
        <f>SUM(E10:E11)</f>
        <v>3086.3290519999996</v>
      </c>
      <c r="F9" s="816">
        <v>1</v>
      </c>
      <c r="G9" s="891">
        <v>49.965440000000001</v>
      </c>
      <c r="H9" s="443">
        <v>81</v>
      </c>
      <c r="I9" s="817">
        <v>2406.2563719999994</v>
      </c>
      <c r="J9" s="87"/>
      <c r="K9" s="87"/>
      <c r="L9" s="86"/>
      <c r="M9" s="86"/>
      <c r="N9" s="88"/>
      <c r="O9" s="88"/>
      <c r="P9" s="89"/>
      <c r="Q9" s="89"/>
    </row>
    <row r="10" spans="1:17" s="50" customFormat="1">
      <c r="A10" s="428" t="s">
        <v>1196</v>
      </c>
      <c r="B10" s="816" t="s">
        <v>290</v>
      </c>
      <c r="C10" s="888">
        <v>6.08</v>
      </c>
      <c r="D10" s="816" t="s">
        <v>290</v>
      </c>
      <c r="E10" s="817">
        <v>191.56312649999998</v>
      </c>
      <c r="F10" s="816" t="s">
        <v>290</v>
      </c>
      <c r="G10" s="888">
        <v>6.08</v>
      </c>
      <c r="H10" s="816" t="s">
        <v>290</v>
      </c>
      <c r="I10" s="817">
        <v>159.32757369999999</v>
      </c>
      <c r="J10" s="87"/>
      <c r="K10" s="87"/>
      <c r="L10" s="86"/>
      <c r="M10" s="86"/>
      <c r="N10" s="88"/>
      <c r="O10" s="88"/>
      <c r="P10" s="89"/>
      <c r="Q10" s="89"/>
    </row>
    <row r="11" spans="1:17" s="50" customFormat="1" ht="30">
      <c r="A11" s="428" t="s">
        <v>1197</v>
      </c>
      <c r="B11" s="816" t="s">
        <v>290</v>
      </c>
      <c r="C11" s="888">
        <v>43.885440000000003</v>
      </c>
      <c r="D11" s="816" t="s">
        <v>290</v>
      </c>
      <c r="E11" s="817">
        <v>2894.7659254999994</v>
      </c>
      <c r="F11" s="816" t="s">
        <v>290</v>
      </c>
      <c r="G11" s="888">
        <v>43.885440000000003</v>
      </c>
      <c r="H11" s="816" t="s">
        <v>290</v>
      </c>
      <c r="I11" s="817">
        <v>2246.9287982999995</v>
      </c>
      <c r="J11" s="87"/>
      <c r="K11" s="87"/>
      <c r="L11" s="86"/>
      <c r="M11" s="86"/>
      <c r="N11" s="88"/>
      <c r="O11" s="88"/>
      <c r="P11" s="89"/>
      <c r="Q11" s="89"/>
    </row>
    <row r="12" spans="1:17" s="50" customFormat="1">
      <c r="A12" s="427" t="s">
        <v>1199</v>
      </c>
      <c r="B12" s="443">
        <f t="shared" ref="B12:E12" si="2">B9+B6</f>
        <v>3</v>
      </c>
      <c r="C12" s="891">
        <f t="shared" si="2"/>
        <v>1575.1861644999999</v>
      </c>
      <c r="D12" s="443">
        <f t="shared" si="2"/>
        <v>136</v>
      </c>
      <c r="E12" s="889">
        <f t="shared" si="2"/>
        <v>28486.334773300001</v>
      </c>
      <c r="F12" s="443">
        <f t="shared" ref="F12:I12" si="3">F9+F6</f>
        <v>3</v>
      </c>
      <c r="G12" s="891">
        <f t="shared" si="3"/>
        <v>1575.18544</v>
      </c>
      <c r="H12" s="443">
        <f t="shared" si="3"/>
        <v>106</v>
      </c>
      <c r="I12" s="889">
        <f t="shared" si="3"/>
        <v>23325.461372000002</v>
      </c>
      <c r="J12" s="87"/>
      <c r="K12" s="87"/>
      <c r="L12" s="86"/>
      <c r="M12" s="86"/>
      <c r="N12" s="88"/>
      <c r="O12" s="88"/>
      <c r="P12" s="89"/>
      <c r="Q12" s="89"/>
    </row>
    <row r="13" spans="1:17" s="50" customFormat="1" ht="30">
      <c r="A13" s="429" t="s">
        <v>1200</v>
      </c>
      <c r="B13" s="816" t="s">
        <v>290</v>
      </c>
      <c r="C13" s="891">
        <f>C7+C10</f>
        <v>431.07999139999998</v>
      </c>
      <c r="D13" s="816" t="s">
        <v>290</v>
      </c>
      <c r="E13" s="889">
        <f>E7+E10</f>
        <v>13088.896812199999</v>
      </c>
      <c r="F13" s="816" t="s">
        <v>290</v>
      </c>
      <c r="G13" s="891">
        <f>G7+G10</f>
        <v>431.08</v>
      </c>
      <c r="H13" s="816" t="s">
        <v>290</v>
      </c>
      <c r="I13" s="889">
        <f>I7+I10</f>
        <v>12755.2725737</v>
      </c>
      <c r="J13" s="87"/>
      <c r="K13" s="87"/>
      <c r="L13" s="86"/>
      <c r="M13" s="86"/>
      <c r="N13" s="88"/>
      <c r="O13" s="88"/>
      <c r="P13" s="89"/>
      <c r="Q13" s="89"/>
    </row>
    <row r="14" spans="1:17" s="50" customFormat="1" ht="30">
      <c r="A14" s="429" t="s">
        <v>1201</v>
      </c>
      <c r="B14" s="816" t="s">
        <v>290</v>
      </c>
      <c r="C14" s="891">
        <f>C8+C11</f>
        <v>1144.1061731</v>
      </c>
      <c r="D14" s="816" t="s">
        <v>290</v>
      </c>
      <c r="E14" s="889">
        <f>E11+E8</f>
        <v>15397.4379611</v>
      </c>
      <c r="F14" s="816" t="s">
        <v>290</v>
      </c>
      <c r="G14" s="891">
        <f>G8+G11</f>
        <v>1144.10544</v>
      </c>
      <c r="H14" s="816" t="s">
        <v>290</v>
      </c>
      <c r="I14" s="889">
        <f>I11+I8</f>
        <v>10570.1887983</v>
      </c>
      <c r="J14" s="87"/>
      <c r="K14" s="87"/>
      <c r="L14" s="86"/>
      <c r="M14" s="86"/>
      <c r="N14" s="88"/>
      <c r="O14" s="88"/>
      <c r="P14" s="89"/>
      <c r="Q14" s="89"/>
    </row>
    <row r="15" spans="1:17" s="50" customFormat="1" ht="30">
      <c r="A15" s="427" t="s">
        <v>1202</v>
      </c>
      <c r="B15" s="816">
        <f>B16+B17</f>
        <v>0</v>
      </c>
      <c r="C15" s="888">
        <f>C16+C17</f>
        <v>0</v>
      </c>
      <c r="D15" s="816">
        <v>0</v>
      </c>
      <c r="E15" s="892">
        <v>0</v>
      </c>
      <c r="F15" s="816">
        <f>F16+F17</f>
        <v>0</v>
      </c>
      <c r="G15" s="888">
        <f>G16+G17</f>
        <v>0</v>
      </c>
      <c r="H15" s="816">
        <v>0</v>
      </c>
      <c r="I15" s="892">
        <v>0</v>
      </c>
      <c r="J15" s="87"/>
      <c r="K15" s="87"/>
      <c r="L15" s="86"/>
      <c r="M15" s="86"/>
      <c r="N15" s="88"/>
      <c r="O15" s="88"/>
      <c r="P15" s="89"/>
      <c r="Q15" s="89"/>
    </row>
    <row r="16" spans="1:17" s="50" customFormat="1">
      <c r="A16" s="428" t="s">
        <v>1196</v>
      </c>
      <c r="B16" s="816">
        <v>0</v>
      </c>
      <c r="C16" s="888">
        <v>0</v>
      </c>
      <c r="D16" s="816">
        <v>0</v>
      </c>
      <c r="E16" s="892">
        <v>0</v>
      </c>
      <c r="F16" s="816">
        <v>0</v>
      </c>
      <c r="G16" s="888">
        <v>0</v>
      </c>
      <c r="H16" s="816">
        <v>0</v>
      </c>
      <c r="I16" s="892">
        <v>0</v>
      </c>
      <c r="J16" s="87"/>
      <c r="K16" s="87"/>
      <c r="L16" s="86"/>
      <c r="M16" s="86"/>
      <c r="N16" s="88"/>
      <c r="O16" s="88"/>
      <c r="P16" s="89"/>
      <c r="Q16" s="89"/>
    </row>
    <row r="17" spans="1:17" s="50" customFormat="1" ht="30">
      <c r="A17" s="428" t="s">
        <v>1197</v>
      </c>
      <c r="B17" s="816">
        <v>0</v>
      </c>
      <c r="C17" s="888">
        <v>0</v>
      </c>
      <c r="D17" s="816">
        <v>0</v>
      </c>
      <c r="E17" s="892">
        <v>0</v>
      </c>
      <c r="F17" s="816">
        <v>0</v>
      </c>
      <c r="G17" s="888">
        <v>0</v>
      </c>
      <c r="H17" s="816">
        <v>0</v>
      </c>
      <c r="I17" s="892">
        <v>0</v>
      </c>
      <c r="J17" s="87"/>
      <c r="K17" s="87"/>
      <c r="L17" s="86"/>
      <c r="M17" s="86"/>
      <c r="N17" s="88"/>
      <c r="O17" s="88"/>
      <c r="P17" s="89"/>
      <c r="Q17" s="89"/>
    </row>
    <row r="18" spans="1:17" s="50" customFormat="1" ht="30">
      <c r="A18" s="427" t="s">
        <v>1203</v>
      </c>
      <c r="B18" s="816">
        <f>B19+B20</f>
        <v>0</v>
      </c>
      <c r="C18" s="888">
        <f>C19+C20</f>
        <v>0</v>
      </c>
      <c r="D18" s="816">
        <v>0</v>
      </c>
      <c r="E18" s="892">
        <v>0</v>
      </c>
      <c r="F18" s="816">
        <f>F19+F20</f>
        <v>0</v>
      </c>
      <c r="G18" s="888">
        <f>G19+G20</f>
        <v>0</v>
      </c>
      <c r="H18" s="816">
        <v>0</v>
      </c>
      <c r="I18" s="892">
        <v>0</v>
      </c>
      <c r="J18" s="87"/>
      <c r="K18" s="87"/>
      <c r="L18" s="86"/>
      <c r="M18" s="86"/>
      <c r="N18" s="88"/>
      <c r="O18" s="88"/>
      <c r="P18" s="89"/>
      <c r="Q18" s="89"/>
    </row>
    <row r="19" spans="1:17" s="50" customFormat="1">
      <c r="A19" s="428" t="s">
        <v>1196</v>
      </c>
      <c r="B19" s="816">
        <v>0</v>
      </c>
      <c r="C19" s="888">
        <v>0</v>
      </c>
      <c r="D19" s="816">
        <v>0</v>
      </c>
      <c r="E19" s="892">
        <v>0</v>
      </c>
      <c r="F19" s="816">
        <v>0</v>
      </c>
      <c r="G19" s="888">
        <v>0</v>
      </c>
      <c r="H19" s="816">
        <v>0</v>
      </c>
      <c r="I19" s="892">
        <v>0</v>
      </c>
      <c r="J19" s="87"/>
      <c r="K19" s="87"/>
      <c r="L19" s="86"/>
      <c r="M19" s="86"/>
      <c r="N19" s="88"/>
      <c r="O19" s="88"/>
      <c r="P19" s="89"/>
      <c r="Q19" s="89"/>
    </row>
    <row r="20" spans="1:17" s="50" customFormat="1" ht="30">
      <c r="A20" s="428" t="s">
        <v>1197</v>
      </c>
      <c r="B20" s="816">
        <v>0</v>
      </c>
      <c r="C20" s="888">
        <v>0</v>
      </c>
      <c r="D20" s="816">
        <v>0</v>
      </c>
      <c r="E20" s="892">
        <v>0</v>
      </c>
      <c r="F20" s="816">
        <v>0</v>
      </c>
      <c r="G20" s="888">
        <v>0</v>
      </c>
      <c r="H20" s="816">
        <v>0</v>
      </c>
      <c r="I20" s="892">
        <v>0</v>
      </c>
      <c r="J20" s="87"/>
      <c r="K20" s="87"/>
      <c r="L20" s="86"/>
      <c r="M20" s="86"/>
      <c r="N20" s="88"/>
      <c r="O20" s="88"/>
      <c r="P20" s="89"/>
      <c r="Q20" s="89"/>
    </row>
    <row r="21" spans="1:17" s="50" customFormat="1">
      <c r="A21" s="427" t="s">
        <v>1204</v>
      </c>
      <c r="B21" s="816">
        <f>B18+B15</f>
        <v>0</v>
      </c>
      <c r="C21" s="888">
        <f>C18+C15</f>
        <v>0</v>
      </c>
      <c r="D21" s="816">
        <f>D15+D18</f>
        <v>0</v>
      </c>
      <c r="E21" s="892">
        <f>E15+E18</f>
        <v>0</v>
      </c>
      <c r="F21" s="816">
        <f>F18+F15</f>
        <v>0</v>
      </c>
      <c r="G21" s="888">
        <f>G18+G15</f>
        <v>0</v>
      </c>
      <c r="H21" s="816">
        <f>H15+H18</f>
        <v>0</v>
      </c>
      <c r="I21" s="892">
        <f>I15+I18</f>
        <v>0</v>
      </c>
      <c r="J21" s="87"/>
      <c r="K21" s="87"/>
      <c r="L21" s="86"/>
      <c r="M21" s="86"/>
      <c r="N21" s="88"/>
      <c r="O21" s="88"/>
      <c r="P21" s="89"/>
      <c r="Q21" s="89"/>
    </row>
    <row r="22" spans="1:17" s="50" customFormat="1">
      <c r="A22" s="429" t="s">
        <v>1196</v>
      </c>
      <c r="B22" s="816">
        <f>B16+B19</f>
        <v>0</v>
      </c>
      <c r="C22" s="888">
        <f>C16+C19</f>
        <v>0</v>
      </c>
      <c r="D22" s="816">
        <f>D16+D19</f>
        <v>0</v>
      </c>
      <c r="E22" s="892">
        <f>E16+E19</f>
        <v>0</v>
      </c>
      <c r="F22" s="816">
        <f>F16+F19</f>
        <v>0</v>
      </c>
      <c r="G22" s="888">
        <f>G16+G19</f>
        <v>0</v>
      </c>
      <c r="H22" s="816">
        <f>H16+H19</f>
        <v>0</v>
      </c>
      <c r="I22" s="892">
        <f>I16+I19</f>
        <v>0</v>
      </c>
      <c r="J22" s="87"/>
      <c r="K22" s="87"/>
      <c r="L22" s="86"/>
      <c r="M22" s="86"/>
      <c r="N22" s="88"/>
      <c r="O22" s="88"/>
      <c r="P22" s="89"/>
      <c r="Q22" s="89"/>
    </row>
    <row r="23" spans="1:17" s="50" customFormat="1" ht="30">
      <c r="A23" s="429" t="s">
        <v>1197</v>
      </c>
      <c r="B23" s="816">
        <f>B20+B17</f>
        <v>0</v>
      </c>
      <c r="C23" s="816">
        <f t="shared" ref="C23" si="4">C20+C17</f>
        <v>0</v>
      </c>
      <c r="D23" s="816">
        <f>D20+D17</f>
        <v>0</v>
      </c>
      <c r="E23" s="892">
        <f t="shared" ref="E23" si="5">E20+E17</f>
        <v>0</v>
      </c>
      <c r="F23" s="816">
        <f>F20+F17</f>
        <v>0</v>
      </c>
      <c r="G23" s="816">
        <f t="shared" ref="G23" si="6">G20+G17</f>
        <v>0</v>
      </c>
      <c r="H23" s="816">
        <f>H20+H17</f>
        <v>0</v>
      </c>
      <c r="I23" s="892">
        <f t="shared" ref="I23" si="7">I20+I17</f>
        <v>0</v>
      </c>
      <c r="J23" s="87"/>
      <c r="K23" s="87"/>
      <c r="L23" s="86"/>
      <c r="M23" s="86"/>
      <c r="N23" s="88"/>
      <c r="O23" s="88"/>
      <c r="P23" s="89"/>
      <c r="Q23" s="89"/>
    </row>
    <row r="24" spans="1:17" s="50" customFormat="1" ht="30">
      <c r="A24" s="427" t="s">
        <v>1205</v>
      </c>
      <c r="B24" s="816">
        <f>B12+B21</f>
        <v>3</v>
      </c>
      <c r="C24" s="888">
        <f t="shared" ref="C24:E26" si="8">C12+C21</f>
        <v>1575.1861644999999</v>
      </c>
      <c r="D24" s="816">
        <f t="shared" si="8"/>
        <v>136</v>
      </c>
      <c r="E24" s="893">
        <f t="shared" si="8"/>
        <v>28486.334773300001</v>
      </c>
      <c r="F24" s="816">
        <f>F12+F21</f>
        <v>3</v>
      </c>
      <c r="G24" s="888">
        <f t="shared" ref="G24:I24" si="9">G12+G21</f>
        <v>1575.18544</v>
      </c>
      <c r="H24" s="816">
        <f t="shared" si="9"/>
        <v>106</v>
      </c>
      <c r="I24" s="893">
        <f t="shared" si="9"/>
        <v>23325.461372000002</v>
      </c>
      <c r="J24" s="87"/>
      <c r="K24" s="87"/>
      <c r="L24" s="86"/>
      <c r="M24" s="86"/>
      <c r="N24" s="88"/>
      <c r="O24" s="88"/>
      <c r="P24" s="89"/>
      <c r="Q24" s="89"/>
    </row>
    <row r="25" spans="1:17" s="50" customFormat="1" ht="30">
      <c r="A25" s="429" t="s">
        <v>1200</v>
      </c>
      <c r="B25" s="816" t="s">
        <v>290</v>
      </c>
      <c r="C25" s="891">
        <f t="shared" ref="C25" si="10">C13+C22</f>
        <v>431.07999139999998</v>
      </c>
      <c r="D25" s="816" t="s">
        <v>290</v>
      </c>
      <c r="E25" s="894">
        <f t="shared" si="8"/>
        <v>13088.896812199999</v>
      </c>
      <c r="F25" s="816" t="s">
        <v>290</v>
      </c>
      <c r="G25" s="891">
        <f t="shared" ref="G25" si="11">G13+G22</f>
        <v>431.08</v>
      </c>
      <c r="H25" s="816" t="s">
        <v>290</v>
      </c>
      <c r="I25" s="894">
        <f t="shared" ref="I25" si="12">I13+I22</f>
        <v>12755.2725737</v>
      </c>
      <c r="J25" s="87"/>
      <c r="K25" s="87"/>
      <c r="L25" s="86"/>
      <c r="M25" s="86"/>
      <c r="N25" s="88"/>
      <c r="O25" s="88"/>
      <c r="P25" s="89"/>
      <c r="Q25" s="89"/>
    </row>
    <row r="26" spans="1:17" s="50" customFormat="1" ht="30">
      <c r="A26" s="430" t="s">
        <v>1201</v>
      </c>
      <c r="B26" s="816" t="s">
        <v>290</v>
      </c>
      <c r="C26" s="891">
        <f t="shared" ref="C26" si="13">C14+C23</f>
        <v>1144.1061731</v>
      </c>
      <c r="D26" s="816" t="s">
        <v>290</v>
      </c>
      <c r="E26" s="894">
        <f t="shared" si="8"/>
        <v>15397.4379611</v>
      </c>
      <c r="F26" s="816" t="s">
        <v>290</v>
      </c>
      <c r="G26" s="891">
        <f t="shared" ref="G26" si="14">G14+G23</f>
        <v>1144.10544</v>
      </c>
      <c r="H26" s="816" t="s">
        <v>290</v>
      </c>
      <c r="I26" s="894">
        <f t="shared" ref="I26" si="15">I14+I23</f>
        <v>10570.1887983</v>
      </c>
      <c r="J26" s="87"/>
      <c r="K26" s="87"/>
      <c r="L26" s="86"/>
      <c r="M26" s="86"/>
      <c r="N26" s="88"/>
      <c r="O26" s="88"/>
      <c r="P26" s="89"/>
      <c r="Q26" s="89"/>
    </row>
    <row r="27" spans="1:17" s="50" customFormat="1">
      <c r="A27" s="431" t="s">
        <v>1206</v>
      </c>
      <c r="B27" s="1585">
        <f>SUM(B28:B29)</f>
        <v>6</v>
      </c>
      <c r="C27" s="1585">
        <f t="shared" ref="C27" si="16">SUM(C28:C29)</f>
        <v>3461.50506</v>
      </c>
      <c r="D27" s="1585">
        <f t="shared" ref="D27" si="17">SUM(D28:D29)</f>
        <v>36</v>
      </c>
      <c r="E27" s="1585">
        <f t="shared" ref="E27" si="18">SUM(E28:E29)</f>
        <v>2926.1249400000002</v>
      </c>
      <c r="F27" s="1585">
        <f>SUM(F28:F29)</f>
        <v>5</v>
      </c>
      <c r="G27" s="1585">
        <f t="shared" ref="G27:I27" si="19">SUM(G28:G29)</f>
        <v>3411.5950599999996</v>
      </c>
      <c r="H27" s="1585">
        <f t="shared" si="19"/>
        <v>33</v>
      </c>
      <c r="I27" s="1585">
        <f t="shared" si="19"/>
        <v>2846.4349400000001</v>
      </c>
      <c r="J27" s="87"/>
      <c r="K27" s="87"/>
      <c r="L27" s="86"/>
      <c r="M27" s="86"/>
      <c r="N27" s="88"/>
      <c r="O27" s="88"/>
      <c r="P27" s="89"/>
      <c r="Q27" s="89"/>
    </row>
    <row r="28" spans="1:17" s="50" customFormat="1">
      <c r="A28" s="432" t="s">
        <v>1207</v>
      </c>
      <c r="B28" s="816">
        <v>5</v>
      </c>
      <c r="C28" s="816">
        <v>3434.6450599999998</v>
      </c>
      <c r="D28" s="443">
        <v>29</v>
      </c>
      <c r="E28" s="444">
        <v>2786.7349400000003</v>
      </c>
      <c r="F28" s="1586">
        <v>4</v>
      </c>
      <c r="G28" s="1586">
        <v>3384.7350599999995</v>
      </c>
      <c r="H28" s="1585">
        <v>28</v>
      </c>
      <c r="I28" s="1587">
        <v>2780.3749400000002</v>
      </c>
      <c r="J28" s="87"/>
      <c r="K28" s="87"/>
      <c r="L28" s="86"/>
      <c r="M28" s="86"/>
      <c r="N28" s="88"/>
      <c r="O28" s="88"/>
      <c r="P28" s="89"/>
      <c r="Q28" s="89"/>
    </row>
    <row r="29" spans="1:17" s="50" customFormat="1">
      <c r="A29" s="432" t="s">
        <v>1208</v>
      </c>
      <c r="B29" s="816">
        <v>1</v>
      </c>
      <c r="C29" s="816">
        <v>26.86</v>
      </c>
      <c r="D29" s="443">
        <v>7</v>
      </c>
      <c r="E29" s="444">
        <v>139.39000000000001</v>
      </c>
      <c r="F29" s="1586">
        <v>1</v>
      </c>
      <c r="G29" s="1586">
        <v>26.86</v>
      </c>
      <c r="H29" s="1585">
        <f>3+2</f>
        <v>5</v>
      </c>
      <c r="I29" s="1587">
        <f>43+23.06</f>
        <v>66.06</v>
      </c>
      <c r="J29" s="87"/>
      <c r="K29" s="87"/>
      <c r="L29" s="86"/>
      <c r="M29" s="86"/>
      <c r="N29" s="88"/>
      <c r="O29" s="88"/>
      <c r="P29" s="89"/>
      <c r="Q29" s="89"/>
    </row>
    <row r="30" spans="1:17" s="50" customFormat="1">
      <c r="A30" s="431" t="s">
        <v>1209</v>
      </c>
      <c r="B30" s="891">
        <f>B31+B32</f>
        <v>62</v>
      </c>
      <c r="C30" s="891">
        <f>C31+C32</f>
        <v>6162.83</v>
      </c>
      <c r="D30" s="891">
        <f>D31+D32</f>
        <v>353</v>
      </c>
      <c r="E30" s="891">
        <f>E31+E32</f>
        <v>13434.953</v>
      </c>
      <c r="F30" s="891">
        <f t="shared" ref="F30:I30" si="20">F31+F32</f>
        <v>50</v>
      </c>
      <c r="G30" s="891">
        <f t="shared" si="20"/>
        <v>5022.4800000000005</v>
      </c>
      <c r="H30" s="891">
        <f t="shared" si="20"/>
        <v>293</v>
      </c>
      <c r="I30" s="891">
        <f t="shared" si="20"/>
        <v>9643.2829999999994</v>
      </c>
      <c r="J30" s="87"/>
      <c r="K30" s="87"/>
      <c r="L30" s="86"/>
      <c r="M30" s="86"/>
      <c r="N30" s="88"/>
      <c r="O30" s="88"/>
      <c r="P30" s="89"/>
      <c r="Q30" s="89"/>
    </row>
    <row r="31" spans="1:17" s="50" customFormat="1">
      <c r="A31" s="432" t="s">
        <v>1207</v>
      </c>
      <c r="B31" s="891">
        <f>30+11+9+12</f>
        <v>62</v>
      </c>
      <c r="C31" s="891">
        <f>4665.51+249.77+107.2+1140.35</f>
        <v>6162.83</v>
      </c>
      <c r="D31" s="891">
        <f>158+2+46+66+53</f>
        <v>325</v>
      </c>
      <c r="E31" s="891">
        <f>6076.771+5.81+1550.6+1795.89+3726.92</f>
        <v>13155.991</v>
      </c>
      <c r="F31" s="891">
        <f>30+11+9</f>
        <v>50</v>
      </c>
      <c r="G31" s="891">
        <f>4665.51+249.77+107.2</f>
        <v>5022.4800000000005</v>
      </c>
      <c r="H31" s="891">
        <f>158+2+46+66</f>
        <v>272</v>
      </c>
      <c r="I31" s="891">
        <f>6076.771+5.81+1550.6+1795.89</f>
        <v>9429.0709999999999</v>
      </c>
      <c r="J31" s="87"/>
      <c r="K31" s="87"/>
      <c r="L31" s="86"/>
      <c r="M31" s="86"/>
      <c r="N31" s="88"/>
      <c r="O31" s="88"/>
      <c r="P31" s="89"/>
      <c r="Q31" s="89"/>
    </row>
    <row r="32" spans="1:17" s="50" customFormat="1">
      <c r="A32" s="432" t="s">
        <v>1208</v>
      </c>
      <c r="B32" s="891">
        <v>0</v>
      </c>
      <c r="C32" s="891">
        <v>0</v>
      </c>
      <c r="D32" s="891">
        <f>7+3+4+7+7</f>
        <v>28</v>
      </c>
      <c r="E32" s="891">
        <f>73.492+6.83+14.22+31.04+88.63+64.75</f>
        <v>278.96199999999999</v>
      </c>
      <c r="F32" s="891">
        <v>0</v>
      </c>
      <c r="G32" s="891">
        <v>0</v>
      </c>
      <c r="H32" s="891">
        <f>7+3+4+7</f>
        <v>21</v>
      </c>
      <c r="I32" s="891">
        <f>73.492+6.83+14.22+31.04+88.63</f>
        <v>214.21199999999999</v>
      </c>
      <c r="J32" s="87"/>
      <c r="K32" s="87"/>
      <c r="L32" s="86"/>
      <c r="M32" s="86"/>
      <c r="N32" s="88"/>
      <c r="O32" s="88"/>
      <c r="P32" s="89"/>
      <c r="Q32" s="89"/>
    </row>
    <row r="33" spans="1:18" s="50" customFormat="1">
      <c r="A33" s="431" t="s">
        <v>1210</v>
      </c>
      <c r="B33" s="891">
        <f t="shared" ref="B33" si="21">B34+B35</f>
        <v>6</v>
      </c>
      <c r="C33" s="891">
        <f>C34+C35</f>
        <v>14140.48</v>
      </c>
      <c r="D33" s="891">
        <f>D34+D35</f>
        <v>18</v>
      </c>
      <c r="E33" s="891">
        <f>E34+E35</f>
        <v>10811</v>
      </c>
      <c r="F33" s="443">
        <f t="shared" ref="F33:I33" si="22">F34+F35</f>
        <v>4</v>
      </c>
      <c r="G33" s="891">
        <f t="shared" si="22"/>
        <v>9140.48</v>
      </c>
      <c r="H33" s="443">
        <f t="shared" si="22"/>
        <v>16</v>
      </c>
      <c r="I33" s="894">
        <f t="shared" si="22"/>
        <v>10201.879999999999</v>
      </c>
      <c r="J33" s="87"/>
      <c r="K33" s="87"/>
      <c r="L33" s="86"/>
      <c r="M33" s="86"/>
      <c r="N33" s="88"/>
      <c r="O33" s="88"/>
      <c r="P33" s="89"/>
      <c r="Q33" s="89"/>
    </row>
    <row r="34" spans="1:18" s="50" customFormat="1">
      <c r="A34" s="432" t="s">
        <v>1207</v>
      </c>
      <c r="B34" s="891">
        <f>3+1+2</f>
        <v>6</v>
      </c>
      <c r="C34" s="891">
        <f>1100.49+3039.99+5000+5000</f>
        <v>14140.48</v>
      </c>
      <c r="D34" s="891">
        <f>5+3+3+5+2</f>
        <v>18</v>
      </c>
      <c r="E34" s="891">
        <f>2049.89+2649.99+2400+3102+609.12</f>
        <v>10811</v>
      </c>
      <c r="F34" s="816">
        <f>3+1</f>
        <v>4</v>
      </c>
      <c r="G34" s="816">
        <f>1100.49+3039.99+5000</f>
        <v>9140.48</v>
      </c>
      <c r="H34" s="443">
        <f>5+3+3+5</f>
        <v>16</v>
      </c>
      <c r="I34" s="889">
        <f>2049.89+2649.99+2400+3102</f>
        <v>10201.879999999999</v>
      </c>
      <c r="J34" s="87"/>
      <c r="K34" s="87"/>
      <c r="L34" s="86"/>
      <c r="M34" s="86"/>
      <c r="N34" s="88"/>
      <c r="O34" s="88"/>
      <c r="P34" s="89"/>
      <c r="Q34" s="89"/>
    </row>
    <row r="35" spans="1:18" s="50" customFormat="1">
      <c r="A35" s="432" t="s">
        <v>1208</v>
      </c>
      <c r="B35" s="891">
        <v>0</v>
      </c>
      <c r="C35" s="891">
        <v>0</v>
      </c>
      <c r="D35" s="891">
        <v>0</v>
      </c>
      <c r="E35" s="891">
        <v>0</v>
      </c>
      <c r="F35" s="816">
        <v>0</v>
      </c>
      <c r="G35" s="816">
        <v>0</v>
      </c>
      <c r="H35" s="443">
        <v>0</v>
      </c>
      <c r="I35" s="889">
        <v>0</v>
      </c>
      <c r="J35" s="87"/>
      <c r="K35" s="87"/>
      <c r="L35" s="86"/>
      <c r="M35" s="86"/>
      <c r="N35" s="88"/>
      <c r="O35" s="88"/>
      <c r="P35" s="89"/>
      <c r="Q35" s="89"/>
    </row>
    <row r="36" spans="1:18" s="50" customFormat="1" ht="30">
      <c r="A36" s="432" t="s">
        <v>1256</v>
      </c>
      <c r="B36" s="891">
        <v>0</v>
      </c>
      <c r="C36" s="891">
        <v>0</v>
      </c>
      <c r="D36" s="891">
        <v>0</v>
      </c>
      <c r="E36" s="891">
        <v>0</v>
      </c>
      <c r="F36" s="816">
        <v>0</v>
      </c>
      <c r="G36" s="888">
        <v>0</v>
      </c>
      <c r="H36" s="443">
        <v>0</v>
      </c>
      <c r="I36" s="893">
        <v>0</v>
      </c>
      <c r="J36" s="87"/>
      <c r="K36" s="87"/>
      <c r="L36" s="86"/>
      <c r="M36" s="86"/>
      <c r="N36" s="88"/>
      <c r="O36" s="88"/>
      <c r="P36" s="89"/>
      <c r="Q36" s="89"/>
    </row>
    <row r="37" spans="1:18" s="50" customFormat="1" ht="30">
      <c r="A37" s="427" t="s">
        <v>1211</v>
      </c>
      <c r="B37" s="891">
        <f>B38+B39</f>
        <v>1</v>
      </c>
      <c r="C37" s="891">
        <f t="shared" ref="C37:E37" si="23">C38+C39</f>
        <v>197.62</v>
      </c>
      <c r="D37" s="891">
        <f t="shared" si="23"/>
        <v>10</v>
      </c>
      <c r="E37" s="891">
        <f t="shared" si="23"/>
        <v>13647.675999999999</v>
      </c>
      <c r="F37" s="816">
        <f t="shared" ref="F37:I37" si="24">F38+F39</f>
        <v>1</v>
      </c>
      <c r="G37" s="816">
        <f t="shared" si="24"/>
        <v>197.62</v>
      </c>
      <c r="H37" s="816">
        <f t="shared" si="24"/>
        <v>8</v>
      </c>
      <c r="I37" s="816">
        <f t="shared" si="24"/>
        <v>12573.24</v>
      </c>
      <c r="J37" s="87"/>
      <c r="K37" s="87"/>
      <c r="L37" s="86"/>
      <c r="M37" s="86"/>
      <c r="N37" s="88"/>
      <c r="O37" s="88"/>
      <c r="P37" s="89"/>
      <c r="Q37" s="89"/>
    </row>
    <row r="38" spans="1:18" s="50" customFormat="1">
      <c r="A38" s="428" t="s">
        <v>1212</v>
      </c>
      <c r="B38" s="891">
        <v>1</v>
      </c>
      <c r="C38" s="891">
        <v>197.62</v>
      </c>
      <c r="D38" s="891">
        <v>10</v>
      </c>
      <c r="E38" s="891">
        <v>13647.675999999999</v>
      </c>
      <c r="F38" s="816">
        <v>1</v>
      </c>
      <c r="G38" s="895">
        <v>197.62</v>
      </c>
      <c r="H38" s="443">
        <v>8</v>
      </c>
      <c r="I38" s="444">
        <v>12573.24</v>
      </c>
      <c r="J38" s="87"/>
      <c r="K38" s="87"/>
      <c r="L38" s="86"/>
      <c r="M38" s="86"/>
      <c r="N38" s="88"/>
      <c r="O38" s="88"/>
      <c r="P38" s="89"/>
      <c r="Q38" s="89"/>
    </row>
    <row r="39" spans="1:18" s="50" customFormat="1">
      <c r="A39" s="428" t="s">
        <v>1213</v>
      </c>
      <c r="B39" s="891">
        <v>0</v>
      </c>
      <c r="C39" s="891">
        <v>0</v>
      </c>
      <c r="D39" s="891">
        <v>0</v>
      </c>
      <c r="E39" s="891">
        <v>0</v>
      </c>
      <c r="F39" s="816">
        <v>0</v>
      </c>
      <c r="G39" s="816">
        <v>0</v>
      </c>
      <c r="H39" s="443">
        <v>0</v>
      </c>
      <c r="I39" s="444">
        <v>0</v>
      </c>
      <c r="J39" s="87"/>
      <c r="K39" s="87"/>
      <c r="L39" s="86"/>
      <c r="M39" s="86"/>
      <c r="N39" s="88"/>
      <c r="O39" s="88"/>
      <c r="P39" s="89"/>
      <c r="Q39" s="89"/>
    </row>
    <row r="40" spans="1:18" s="50" customFormat="1" ht="30">
      <c r="A40" s="427" t="s">
        <v>1214</v>
      </c>
      <c r="B40" s="891">
        <f t="shared" ref="B40:C40" si="25">B41+B42</f>
        <v>0</v>
      </c>
      <c r="C40" s="891">
        <f t="shared" si="25"/>
        <v>0</v>
      </c>
      <c r="D40" s="891">
        <f>D41+D42</f>
        <v>0</v>
      </c>
      <c r="E40" s="891">
        <f>E41+E42</f>
        <v>0</v>
      </c>
      <c r="F40" s="443">
        <f t="shared" ref="F40:I40" si="26">F41+F42</f>
        <v>0</v>
      </c>
      <c r="G40" s="891">
        <f t="shared" si="26"/>
        <v>0</v>
      </c>
      <c r="H40" s="443">
        <f t="shared" si="26"/>
        <v>0</v>
      </c>
      <c r="I40" s="894">
        <f t="shared" si="26"/>
        <v>0</v>
      </c>
      <c r="J40" s="87"/>
      <c r="K40" s="87"/>
      <c r="L40" s="86"/>
      <c r="M40" s="86"/>
      <c r="N40" s="88"/>
      <c r="O40" s="88"/>
      <c r="P40" s="89"/>
      <c r="Q40" s="89"/>
    </row>
    <row r="41" spans="1:18" s="50" customFormat="1">
      <c r="A41" s="428" t="s">
        <v>1196</v>
      </c>
      <c r="B41" s="891">
        <v>0</v>
      </c>
      <c r="C41" s="891">
        <v>0</v>
      </c>
      <c r="D41" s="891">
        <v>0</v>
      </c>
      <c r="E41" s="891">
        <v>0</v>
      </c>
      <c r="F41" s="816">
        <v>0</v>
      </c>
      <c r="G41" s="888">
        <v>0</v>
      </c>
      <c r="H41" s="443">
        <v>0</v>
      </c>
      <c r="I41" s="893">
        <v>0</v>
      </c>
      <c r="J41" s="87"/>
      <c r="K41" s="87"/>
      <c r="L41" s="86"/>
      <c r="M41" s="86"/>
      <c r="N41" s="88"/>
      <c r="O41" s="88"/>
      <c r="P41" s="89"/>
      <c r="Q41" s="89"/>
    </row>
    <row r="42" spans="1:18" s="50" customFormat="1" ht="30">
      <c r="A42" s="428" t="s">
        <v>1197</v>
      </c>
      <c r="B42" s="891">
        <v>0</v>
      </c>
      <c r="C42" s="891">
        <v>0</v>
      </c>
      <c r="D42" s="891">
        <v>0</v>
      </c>
      <c r="E42" s="891">
        <v>0</v>
      </c>
      <c r="F42" s="816">
        <v>0</v>
      </c>
      <c r="G42" s="888">
        <v>0</v>
      </c>
      <c r="H42" s="443">
        <v>0</v>
      </c>
      <c r="I42" s="893">
        <v>0</v>
      </c>
      <c r="J42" s="87"/>
      <c r="K42" s="87"/>
      <c r="L42" s="86"/>
      <c r="M42" s="86"/>
      <c r="N42" s="88"/>
      <c r="O42" s="88"/>
      <c r="P42" s="89"/>
      <c r="Q42" s="89"/>
    </row>
    <row r="43" spans="1:18" s="50" customFormat="1">
      <c r="A43" s="427" t="s">
        <v>1215</v>
      </c>
      <c r="B43" s="443">
        <f>B24+B27+B30+B33+B37+B40</f>
        <v>78</v>
      </c>
      <c r="C43" s="443">
        <f t="shared" ref="C43:D43" si="27">C24+C27+C30+C33+C37+C40</f>
        <v>25537.621224499999</v>
      </c>
      <c r="D43" s="443">
        <f t="shared" si="27"/>
        <v>553</v>
      </c>
      <c r="E43" s="443">
        <f>E24+E27+E30+E33+E37+E40</f>
        <v>69306.088713300007</v>
      </c>
      <c r="F43" s="443">
        <f>F24+F27+F30+F33+F37+F40</f>
        <v>63</v>
      </c>
      <c r="G43" s="443">
        <f t="shared" ref="G43:I43" si="28">G24+G27+G30+G33+G37+G40</f>
        <v>19347.360499999999</v>
      </c>
      <c r="H43" s="443">
        <f t="shared" si="28"/>
        <v>456</v>
      </c>
      <c r="I43" s="443">
        <f t="shared" si="28"/>
        <v>58590.299311999996</v>
      </c>
      <c r="J43" s="87"/>
      <c r="K43" s="86"/>
      <c r="L43" s="86"/>
      <c r="M43" s="86"/>
      <c r="N43" s="88"/>
      <c r="O43" s="88"/>
      <c r="P43" s="88"/>
      <c r="Q43" s="88"/>
      <c r="R43" s="81"/>
    </row>
    <row r="44" spans="1:18" s="50" customFormat="1" ht="30">
      <c r="A44" s="429" t="s">
        <v>1216</v>
      </c>
      <c r="B44" s="816" t="s">
        <v>290</v>
      </c>
      <c r="C44" s="896">
        <f>C25+C37+C41+C36</f>
        <v>628.69999140000004</v>
      </c>
      <c r="D44" s="816" t="s">
        <v>290</v>
      </c>
      <c r="E44" s="897">
        <f>E25+E37+E41+E36</f>
        <v>26736.5728122</v>
      </c>
      <c r="F44" s="816" t="s">
        <v>290</v>
      </c>
      <c r="G44" s="896">
        <f>G25+G37+G41+G36</f>
        <v>628.70000000000005</v>
      </c>
      <c r="H44" s="816" t="s">
        <v>290</v>
      </c>
      <c r="I44" s="897">
        <f>I25+I37+I41+I36</f>
        <v>25328.512573699998</v>
      </c>
      <c r="J44" s="87"/>
      <c r="K44" s="87"/>
      <c r="L44" s="86"/>
      <c r="M44" s="86"/>
      <c r="N44" s="88"/>
      <c r="O44" s="88"/>
      <c r="P44" s="89"/>
      <c r="Q44" s="89"/>
    </row>
    <row r="45" spans="1:18" s="50" customFormat="1" ht="45">
      <c r="A45" s="429" t="s">
        <v>1217</v>
      </c>
      <c r="B45" s="816" t="s">
        <v>290</v>
      </c>
      <c r="C45" s="891">
        <f>C42+C33+C30+C27+C26</f>
        <v>24908.921233099998</v>
      </c>
      <c r="D45" s="816" t="s">
        <v>290</v>
      </c>
      <c r="E45" s="894">
        <f>E42+E33+E30+E27+E26</f>
        <v>42569.515901100007</v>
      </c>
      <c r="F45" s="816" t="s">
        <v>290</v>
      </c>
      <c r="G45" s="891">
        <f>G42+G33+G30+G27+G26</f>
        <v>18718.660499999998</v>
      </c>
      <c r="H45" s="816" t="s">
        <v>290</v>
      </c>
      <c r="I45" s="894">
        <f>I42+I33+I30+I27+I26</f>
        <v>33261.786738299998</v>
      </c>
      <c r="J45" s="87"/>
      <c r="K45" s="87"/>
      <c r="L45" s="86"/>
      <c r="M45" s="86"/>
      <c r="N45" s="88"/>
      <c r="O45" s="88"/>
      <c r="P45" s="89"/>
      <c r="Q45" s="89"/>
    </row>
    <row r="46" spans="1:18" s="50" customFormat="1">
      <c r="A46" s="1219" t="s">
        <v>1218</v>
      </c>
      <c r="B46" s="1220"/>
      <c r="C46" s="1220"/>
      <c r="D46" s="1220"/>
      <c r="E46" s="1220"/>
      <c r="F46" s="1220"/>
      <c r="G46" s="1220"/>
      <c r="H46" s="1220"/>
      <c r="I46" s="1221"/>
      <c r="J46" s="87"/>
      <c r="K46" s="87"/>
      <c r="L46" s="86"/>
      <c r="M46" s="86"/>
      <c r="N46" s="88"/>
      <c r="O46" s="88"/>
      <c r="P46" s="89"/>
      <c r="Q46" s="89"/>
    </row>
    <row r="47" spans="1:18" s="50" customFormat="1" ht="60">
      <c r="A47" s="431" t="s">
        <v>1219</v>
      </c>
      <c r="B47" s="891">
        <f>478+61</f>
        <v>539</v>
      </c>
      <c r="C47" s="891">
        <f>310290.71+24076.54</f>
        <v>334367.25</v>
      </c>
      <c r="D47" s="891">
        <f>143+26</f>
        <v>169</v>
      </c>
      <c r="E47" s="891">
        <f>71250.35+9182.62</f>
        <v>80432.97</v>
      </c>
      <c r="F47" s="891">
        <v>478</v>
      </c>
      <c r="G47" s="891">
        <v>310290.71000000002</v>
      </c>
      <c r="H47" s="891">
        <v>143</v>
      </c>
      <c r="I47" s="891">
        <v>71250.350000000006</v>
      </c>
      <c r="J47" s="87"/>
      <c r="K47" s="86"/>
      <c r="L47" s="86"/>
      <c r="M47" s="86"/>
      <c r="N47" s="88"/>
      <c r="O47" s="88"/>
      <c r="P47" s="89"/>
      <c r="Q47" s="89"/>
    </row>
    <row r="48" spans="1:18" s="50" customFormat="1" ht="30">
      <c r="A48" s="428" t="s">
        <v>1220</v>
      </c>
      <c r="B48" s="891">
        <f>208+11+18+57+38+15</f>
        <v>347</v>
      </c>
      <c r="C48" s="891">
        <f>149600+12936.69+14201+29959+11026+ 9278.99</f>
        <v>227001.68</v>
      </c>
      <c r="D48" s="891">
        <f>92+4+2+21+7+1</f>
        <v>127</v>
      </c>
      <c r="E48" s="891">
        <f>52307+3250+500+9739+3745</f>
        <v>69541</v>
      </c>
      <c r="F48" s="891">
        <f>208+11+18+57</f>
        <v>294</v>
      </c>
      <c r="G48" s="891">
        <f>149600+12936.69+14201+29959</f>
        <v>206696.69</v>
      </c>
      <c r="H48" s="891">
        <f>92+4+2+21</f>
        <v>119</v>
      </c>
      <c r="I48" s="891">
        <f>52307+3250+500+9739</f>
        <v>65796</v>
      </c>
      <c r="J48" s="87"/>
      <c r="K48" s="87"/>
      <c r="L48" s="86"/>
      <c r="M48" s="86"/>
      <c r="N48" s="88"/>
      <c r="O48" s="88"/>
      <c r="P48" s="89"/>
      <c r="Q48" s="89"/>
    </row>
    <row r="49" spans="1:17" s="50" customFormat="1" ht="45">
      <c r="A49" s="427" t="s">
        <v>1221</v>
      </c>
      <c r="B49" s="1583">
        <v>26</v>
      </c>
      <c r="C49" s="1583">
        <v>13478.439999999999</v>
      </c>
      <c r="D49" s="891">
        <v>0</v>
      </c>
      <c r="E49" s="891">
        <v>0</v>
      </c>
      <c r="F49" s="891">
        <v>21</v>
      </c>
      <c r="G49" s="891">
        <v>10506.31</v>
      </c>
      <c r="H49" s="891">
        <v>0</v>
      </c>
      <c r="I49" s="891">
        <v>0</v>
      </c>
      <c r="J49" s="87"/>
      <c r="K49" s="87"/>
      <c r="L49" s="86"/>
      <c r="M49" s="86"/>
      <c r="N49" s="88"/>
      <c r="O49" s="88"/>
      <c r="P49" s="89"/>
      <c r="Q49" s="89"/>
    </row>
    <row r="50" spans="1:17" s="50" customFormat="1" ht="30">
      <c r="A50" s="427" t="s">
        <v>1222</v>
      </c>
      <c r="B50" s="891">
        <f>B47+B49</f>
        <v>565</v>
      </c>
      <c r="C50" s="891">
        <f>C47+C49</f>
        <v>347845.69</v>
      </c>
      <c r="D50" s="891">
        <f>D47+D49</f>
        <v>169</v>
      </c>
      <c r="E50" s="891">
        <f>E47+E49</f>
        <v>80432.97</v>
      </c>
      <c r="F50" s="891">
        <f t="shared" ref="F50:I50" si="29">F47+F49</f>
        <v>499</v>
      </c>
      <c r="G50" s="891">
        <f t="shared" si="29"/>
        <v>320797.02</v>
      </c>
      <c r="H50" s="891">
        <f t="shared" si="29"/>
        <v>143</v>
      </c>
      <c r="I50" s="891">
        <f t="shared" si="29"/>
        <v>71250.350000000006</v>
      </c>
      <c r="J50" s="87"/>
      <c r="K50" s="87"/>
      <c r="L50" s="86"/>
      <c r="M50" s="86"/>
      <c r="N50" s="88"/>
      <c r="O50" s="88"/>
      <c r="P50" s="89"/>
      <c r="Q50" s="89"/>
    </row>
    <row r="51" spans="1:17" s="50" customFormat="1">
      <c r="A51" s="1219" t="s">
        <v>1223</v>
      </c>
      <c r="B51" s="1220"/>
      <c r="C51" s="1220"/>
      <c r="D51" s="1220"/>
      <c r="E51" s="1220"/>
      <c r="F51" s="1220"/>
      <c r="G51" s="1220"/>
      <c r="H51" s="1220"/>
      <c r="I51" s="1221"/>
      <c r="J51" s="87"/>
      <c r="K51" s="87"/>
      <c r="L51" s="86"/>
      <c r="M51" s="86"/>
      <c r="N51" s="88"/>
      <c r="O51" s="88"/>
      <c r="P51" s="89"/>
      <c r="Q51" s="89"/>
    </row>
    <row r="52" spans="1:17" s="50" customFormat="1" ht="30">
      <c r="A52" s="431" t="s">
        <v>1224</v>
      </c>
      <c r="B52" s="891">
        <v>0</v>
      </c>
      <c r="C52" s="891">
        <v>0</v>
      </c>
      <c r="D52" s="891">
        <f>SUM(D53:D54)</f>
        <v>1</v>
      </c>
      <c r="E52" s="891">
        <f>SUM(E53:E54)</f>
        <v>5905.35</v>
      </c>
      <c r="F52" s="891">
        <v>0</v>
      </c>
      <c r="G52" s="891">
        <v>0</v>
      </c>
      <c r="H52" s="891">
        <f>SUM(H53:H54)</f>
        <v>1</v>
      </c>
      <c r="I52" s="891">
        <f>SUM(I53:I54)</f>
        <v>5905.35</v>
      </c>
      <c r="J52" s="87"/>
      <c r="K52" s="87"/>
      <c r="L52" s="86"/>
      <c r="M52" s="86"/>
      <c r="N52" s="88"/>
      <c r="O52" s="88"/>
      <c r="P52" s="89"/>
      <c r="Q52" s="89"/>
    </row>
    <row r="53" spans="1:17" s="50" customFormat="1">
      <c r="A53" s="433" t="s">
        <v>1225</v>
      </c>
      <c r="B53" s="891">
        <v>0</v>
      </c>
      <c r="C53" s="891">
        <v>0</v>
      </c>
      <c r="D53" s="891">
        <v>1</v>
      </c>
      <c r="E53" s="891">
        <v>5905.35</v>
      </c>
      <c r="F53" s="891">
        <v>0</v>
      </c>
      <c r="G53" s="891">
        <v>0</v>
      </c>
      <c r="H53" s="891">
        <v>1</v>
      </c>
      <c r="I53" s="891">
        <v>5905.35</v>
      </c>
      <c r="J53" s="87"/>
      <c r="K53" s="87"/>
      <c r="L53" s="86"/>
      <c r="M53" s="86"/>
      <c r="N53" s="88"/>
      <c r="O53" s="88"/>
      <c r="P53" s="89"/>
      <c r="Q53" s="89"/>
    </row>
    <row r="54" spans="1:17" s="50" customFormat="1">
      <c r="A54" s="433" t="s">
        <v>1226</v>
      </c>
      <c r="B54" s="891">
        <v>0</v>
      </c>
      <c r="C54" s="891">
        <v>0</v>
      </c>
      <c r="D54" s="891">
        <v>0</v>
      </c>
      <c r="E54" s="891">
        <v>0</v>
      </c>
      <c r="F54" s="891">
        <v>0</v>
      </c>
      <c r="G54" s="891">
        <v>0</v>
      </c>
      <c r="H54" s="891">
        <v>0</v>
      </c>
      <c r="I54" s="891">
        <v>0</v>
      </c>
      <c r="J54" s="87"/>
      <c r="K54" s="87"/>
      <c r="L54" s="86"/>
      <c r="M54" s="86"/>
      <c r="N54" s="88"/>
      <c r="O54" s="88"/>
      <c r="P54" s="89"/>
      <c r="Q54" s="89"/>
    </row>
    <row r="55" spans="1:17" s="50" customFormat="1" ht="30">
      <c r="A55" s="431" t="s">
        <v>1227</v>
      </c>
      <c r="B55" s="891">
        <v>0</v>
      </c>
      <c r="C55" s="891">
        <v>0</v>
      </c>
      <c r="D55" s="891">
        <f>SUM(D56:D57)</f>
        <v>2</v>
      </c>
      <c r="E55" s="891">
        <f>SUM(E56:E57)</f>
        <v>12753.47</v>
      </c>
      <c r="F55" s="891">
        <v>0</v>
      </c>
      <c r="G55" s="891">
        <v>0</v>
      </c>
      <c r="H55" s="891">
        <f>SUM(H56:H57)</f>
        <v>2</v>
      </c>
      <c r="I55" s="891">
        <f>SUM(I56:I57)</f>
        <v>12753.47</v>
      </c>
      <c r="J55" s="87"/>
      <c r="K55" s="87"/>
      <c r="L55" s="86"/>
      <c r="M55" s="86"/>
      <c r="N55" s="88"/>
      <c r="O55" s="88"/>
      <c r="P55" s="89"/>
      <c r="Q55" s="89"/>
    </row>
    <row r="56" spans="1:17" s="50" customFormat="1">
      <c r="A56" s="433" t="s">
        <v>1228</v>
      </c>
      <c r="B56" s="891">
        <v>0</v>
      </c>
      <c r="C56" s="891">
        <v>0</v>
      </c>
      <c r="D56" s="891">
        <v>2</v>
      </c>
      <c r="E56" s="891">
        <v>12753.47</v>
      </c>
      <c r="F56" s="891">
        <v>0</v>
      </c>
      <c r="G56" s="891">
        <v>0</v>
      </c>
      <c r="H56" s="891">
        <v>2</v>
      </c>
      <c r="I56" s="891">
        <v>12753.47</v>
      </c>
      <c r="J56" s="87"/>
      <c r="K56" s="87"/>
      <c r="L56" s="86"/>
      <c r="M56" s="86"/>
      <c r="N56" s="88"/>
      <c r="O56" s="88"/>
      <c r="P56" s="89"/>
      <c r="Q56" s="89"/>
    </row>
    <row r="57" spans="1:17" s="50" customFormat="1">
      <c r="A57" s="433" t="s">
        <v>1229</v>
      </c>
      <c r="B57" s="891">
        <v>0</v>
      </c>
      <c r="C57" s="891">
        <v>0</v>
      </c>
      <c r="D57" s="891">
        <v>0</v>
      </c>
      <c r="E57" s="891">
        <v>0</v>
      </c>
      <c r="F57" s="891">
        <v>0</v>
      </c>
      <c r="G57" s="891">
        <v>0</v>
      </c>
      <c r="H57" s="891">
        <v>0</v>
      </c>
      <c r="I57" s="891">
        <v>0</v>
      </c>
      <c r="J57" s="87"/>
      <c r="K57" s="87"/>
      <c r="L57" s="86"/>
      <c r="M57" s="86"/>
      <c r="N57" s="88"/>
      <c r="O57" s="88"/>
      <c r="P57" s="89"/>
      <c r="Q57" s="89"/>
    </row>
    <row r="58" spans="1:17" s="50" customFormat="1" ht="45">
      <c r="A58" s="431" t="s">
        <v>1230</v>
      </c>
      <c r="B58" s="891">
        <v>0</v>
      </c>
      <c r="C58" s="891">
        <v>0</v>
      </c>
      <c r="D58" s="891">
        <f>SUM(D59:D60)</f>
        <v>3</v>
      </c>
      <c r="E58" s="891">
        <f>SUM(E59:E60)</f>
        <v>18658.82</v>
      </c>
      <c r="F58" s="891">
        <v>0</v>
      </c>
      <c r="G58" s="891">
        <v>0</v>
      </c>
      <c r="H58" s="891">
        <f>SUM(H59:H60)</f>
        <v>3</v>
      </c>
      <c r="I58" s="891">
        <f>SUM(I59:I60)</f>
        <v>18658.82</v>
      </c>
      <c r="J58" s="87"/>
      <c r="K58" s="87"/>
      <c r="L58" s="86"/>
      <c r="M58" s="86"/>
      <c r="N58" s="88"/>
      <c r="O58" s="88"/>
      <c r="P58" s="89"/>
      <c r="Q58" s="89"/>
    </row>
    <row r="59" spans="1:17" s="50" customFormat="1">
      <c r="A59" s="434" t="s">
        <v>1231</v>
      </c>
      <c r="B59" s="891">
        <v>0</v>
      </c>
      <c r="C59" s="891">
        <v>0</v>
      </c>
      <c r="D59" s="891">
        <v>3</v>
      </c>
      <c r="E59" s="891">
        <v>18658.82</v>
      </c>
      <c r="F59" s="891">
        <v>0</v>
      </c>
      <c r="G59" s="891">
        <v>0</v>
      </c>
      <c r="H59" s="891">
        <v>3</v>
      </c>
      <c r="I59" s="891">
        <v>18658.82</v>
      </c>
      <c r="J59" s="87"/>
      <c r="K59" s="87"/>
      <c r="L59" s="86"/>
      <c r="M59" s="86"/>
      <c r="N59" s="88"/>
      <c r="O59" s="88"/>
      <c r="P59" s="89"/>
      <c r="Q59" s="89"/>
    </row>
    <row r="60" spans="1:17" s="50" customFormat="1">
      <c r="A60" s="434" t="s">
        <v>1232</v>
      </c>
      <c r="B60" s="891">
        <v>0</v>
      </c>
      <c r="C60" s="891">
        <v>0</v>
      </c>
      <c r="D60" s="891">
        <v>0</v>
      </c>
      <c r="E60" s="891">
        <v>0</v>
      </c>
      <c r="F60" s="891">
        <v>0</v>
      </c>
      <c r="G60" s="891">
        <v>0</v>
      </c>
      <c r="H60" s="891">
        <v>0</v>
      </c>
      <c r="I60" s="891">
        <v>0</v>
      </c>
      <c r="J60" s="87"/>
      <c r="K60" s="87"/>
      <c r="L60" s="86"/>
      <c r="M60" s="86"/>
      <c r="N60" s="88"/>
      <c r="O60" s="88"/>
      <c r="P60" s="89"/>
      <c r="Q60" s="89"/>
    </row>
    <row r="61" spans="1:17">
      <c r="A61" s="1222"/>
      <c r="B61" s="1190"/>
      <c r="C61" s="1190"/>
      <c r="D61" s="43"/>
      <c r="E61" s="43"/>
      <c r="F61" s="87"/>
      <c r="G61" s="87"/>
      <c r="H61" s="87"/>
      <c r="I61" s="87"/>
      <c r="J61" s="87"/>
      <c r="K61" s="87"/>
      <c r="L61" s="90"/>
      <c r="M61" s="90"/>
      <c r="N61" s="87"/>
      <c r="O61" s="87"/>
      <c r="P61" s="87"/>
      <c r="Q61" s="87"/>
    </row>
    <row r="62" spans="1:17">
      <c r="A62" s="1190" t="s">
        <v>146</v>
      </c>
      <c r="B62" s="1190"/>
      <c r="C62" s="1190"/>
      <c r="D62" s="1190"/>
      <c r="E62" s="1190"/>
      <c r="F62" s="1190"/>
      <c r="G62" s="1190"/>
      <c r="H62" s="1190"/>
      <c r="I62" s="1190"/>
      <c r="J62" s="87"/>
      <c r="K62" s="87"/>
      <c r="L62" s="90"/>
      <c r="M62" s="90"/>
      <c r="N62" s="87"/>
      <c r="O62" s="87"/>
      <c r="P62" s="87"/>
      <c r="Q62" s="87"/>
    </row>
    <row r="63" spans="1:17">
      <c r="A63" s="1190" t="s">
        <v>147</v>
      </c>
      <c r="B63" s="1190"/>
      <c r="C63" s="1190"/>
      <c r="D63" s="1190"/>
      <c r="E63" s="1190"/>
      <c r="F63" s="1190"/>
      <c r="G63" s="1190"/>
      <c r="H63" s="1190"/>
      <c r="I63" s="1190"/>
      <c r="J63" s="87"/>
      <c r="K63" s="87"/>
      <c r="L63" s="90"/>
      <c r="M63" s="90"/>
      <c r="N63" s="87"/>
      <c r="O63" s="87"/>
      <c r="P63" s="87"/>
      <c r="Q63" s="87"/>
    </row>
    <row r="64" spans="1:17">
      <c r="A64" s="1190" t="s">
        <v>148</v>
      </c>
      <c r="B64" s="1190"/>
      <c r="C64" s="1190"/>
      <c r="D64" s="1190"/>
      <c r="E64" s="1190"/>
      <c r="F64" s="1190"/>
      <c r="G64" s="1190"/>
      <c r="H64" s="1190"/>
      <c r="I64" s="1190"/>
      <c r="J64" s="87"/>
      <c r="K64" s="87"/>
      <c r="L64" s="90"/>
      <c r="M64" s="90"/>
      <c r="N64" s="87"/>
      <c r="O64" s="87"/>
      <c r="P64" s="87"/>
      <c r="Q64" s="87"/>
    </row>
    <row r="65" spans="1:28">
      <c r="A65" s="1190" t="s">
        <v>149</v>
      </c>
      <c r="B65" s="1190"/>
      <c r="C65" s="1190"/>
      <c r="D65" s="1190"/>
      <c r="E65" s="1190"/>
      <c r="F65" s="1190"/>
      <c r="G65" s="1190"/>
      <c r="H65" s="1190"/>
      <c r="I65" s="1190"/>
      <c r="J65" s="435"/>
      <c r="K65" s="435"/>
      <c r="L65" s="87"/>
      <c r="M65" s="87"/>
      <c r="N65" s="87"/>
      <c r="O65" s="87"/>
      <c r="P65" s="87"/>
      <c r="Q65" s="87"/>
    </row>
    <row r="66" spans="1:28">
      <c r="A66" s="1191" t="s">
        <v>150</v>
      </c>
      <c r="B66" s="1191"/>
      <c r="C66" s="1191"/>
      <c r="D66" s="1191"/>
      <c r="E66" s="1191"/>
      <c r="F66" s="1191"/>
      <c r="G66" s="1191"/>
      <c r="H66" s="1191"/>
      <c r="I66" s="1191"/>
      <c r="J66" s="87"/>
      <c r="K66" s="87"/>
      <c r="L66" s="87"/>
      <c r="M66" s="87"/>
      <c r="N66" s="87"/>
      <c r="O66" s="87"/>
      <c r="P66" s="87"/>
      <c r="Q66" s="87"/>
    </row>
    <row r="67" spans="1:28">
      <c r="A67" s="838" t="s">
        <v>1260</v>
      </c>
      <c r="B67" s="838"/>
      <c r="C67" s="838"/>
      <c r="D67" s="838"/>
      <c r="E67" s="838"/>
      <c r="F67" s="838"/>
      <c r="G67" s="838"/>
      <c r="H67" s="838"/>
      <c r="I67" s="838"/>
      <c r="J67" s="838"/>
      <c r="K67" s="838"/>
      <c r="L67" s="838"/>
      <c r="M67" s="838"/>
      <c r="N67" s="838"/>
      <c r="O67" s="838"/>
      <c r="P67" s="838"/>
      <c r="Q67" s="838"/>
    </row>
    <row r="68" spans="1:28">
      <c r="A68" s="1091" t="s">
        <v>1385</v>
      </c>
      <c r="B68" s="1091"/>
      <c r="C68" s="1091"/>
      <c r="D68" s="1091"/>
      <c r="E68" s="1091"/>
      <c r="F68" s="1091"/>
      <c r="G68" s="1091"/>
      <c r="H68" s="1091"/>
      <c r="I68" s="1091"/>
      <c r="J68" s="1091"/>
      <c r="K68" s="1091"/>
      <c r="L68" s="1091"/>
      <c r="M68" s="1091"/>
      <c r="N68" s="1091"/>
      <c r="O68" s="1091"/>
      <c r="P68" s="1091"/>
      <c r="Q68" s="1091"/>
    </row>
    <row r="69" spans="1:28">
      <c r="A69" s="1091" t="s">
        <v>1386</v>
      </c>
      <c r="B69" s="1091"/>
      <c r="C69" s="1091"/>
      <c r="D69" s="1091"/>
      <c r="E69" s="1091"/>
      <c r="F69" s="1091"/>
      <c r="G69" s="1091"/>
      <c r="H69" s="1091"/>
      <c r="I69" s="1091"/>
      <c r="J69" s="1091"/>
      <c r="K69" s="1091"/>
      <c r="L69" s="1091"/>
      <c r="M69" s="1091"/>
      <c r="N69" s="1091"/>
      <c r="O69" s="1091"/>
      <c r="P69" s="1091"/>
      <c r="Q69" s="1091"/>
    </row>
    <row r="70" spans="1:28">
      <c r="A70" s="87"/>
      <c r="B70" s="87"/>
      <c r="C70" s="87"/>
      <c r="D70" s="87"/>
      <c r="E70" s="87"/>
      <c r="F70" s="87"/>
      <c r="G70" s="87"/>
      <c r="H70" s="87"/>
      <c r="I70" s="87"/>
      <c r="J70" s="87"/>
      <c r="K70" s="87"/>
      <c r="L70" s="87"/>
      <c r="M70" s="87"/>
      <c r="N70" s="87"/>
      <c r="O70" s="87"/>
      <c r="P70" s="87"/>
      <c r="Q70" s="87"/>
    </row>
    <row r="71" spans="1:28">
      <c r="A71" s="1194" t="s">
        <v>151</v>
      </c>
      <c r="B71" s="1194"/>
      <c r="C71" s="1194"/>
      <c r="D71" s="1194"/>
      <c r="E71" s="1194"/>
      <c r="F71" s="1194"/>
      <c r="G71" s="1194"/>
      <c r="H71" s="1194"/>
      <c r="I71" s="1194"/>
      <c r="J71" s="1194"/>
      <c r="K71" s="1194"/>
      <c r="L71" s="1194"/>
      <c r="M71" s="1194"/>
      <c r="N71" s="1194"/>
      <c r="O71" s="1194"/>
      <c r="P71" s="1194"/>
      <c r="Q71" s="91"/>
    </row>
    <row r="72" spans="1:28">
      <c r="A72" s="1195" t="s">
        <v>122</v>
      </c>
      <c r="B72" s="1207" t="s">
        <v>152</v>
      </c>
      <c r="C72" s="1196"/>
      <c r="D72" s="1199" t="s">
        <v>153</v>
      </c>
      <c r="E72" s="1200"/>
      <c r="F72" s="1200"/>
      <c r="G72" s="1209"/>
      <c r="H72" s="1199" t="s">
        <v>154</v>
      </c>
      <c r="I72" s="1200"/>
      <c r="J72" s="1200"/>
      <c r="K72" s="1209"/>
      <c r="L72" s="1199" t="s">
        <v>155</v>
      </c>
      <c r="M72" s="1200"/>
      <c r="N72" s="1200"/>
      <c r="O72" s="1200"/>
      <c r="P72" s="1210"/>
      <c r="Q72" s="1196"/>
    </row>
    <row r="73" spans="1:28">
      <c r="A73" s="1206"/>
      <c r="B73" s="1206"/>
      <c r="C73" s="1208"/>
      <c r="D73" s="1195" t="s">
        <v>156</v>
      </c>
      <c r="E73" s="1196"/>
      <c r="F73" s="1195" t="s">
        <v>107</v>
      </c>
      <c r="G73" s="1196"/>
      <c r="H73" s="1195" t="s">
        <v>157</v>
      </c>
      <c r="I73" s="1196"/>
      <c r="J73" s="1195" t="s">
        <v>158</v>
      </c>
      <c r="K73" s="1196"/>
      <c r="L73" s="1199" t="s">
        <v>159</v>
      </c>
      <c r="M73" s="1200"/>
      <c r="N73" s="1200"/>
      <c r="O73" s="1200"/>
      <c r="P73" s="1201" t="s">
        <v>160</v>
      </c>
      <c r="Q73" s="1201"/>
    </row>
    <row r="74" spans="1:28">
      <c r="A74" s="1206"/>
      <c r="B74" s="1197"/>
      <c r="C74" s="1198"/>
      <c r="D74" s="1197"/>
      <c r="E74" s="1198"/>
      <c r="F74" s="1197"/>
      <c r="G74" s="1198"/>
      <c r="H74" s="1197"/>
      <c r="I74" s="1198"/>
      <c r="J74" s="1197"/>
      <c r="K74" s="1198"/>
      <c r="L74" s="1202" t="s">
        <v>161</v>
      </c>
      <c r="M74" s="1203"/>
      <c r="N74" s="1202" t="s">
        <v>162</v>
      </c>
      <c r="O74" s="1204"/>
      <c r="P74" s="1201"/>
      <c r="Q74" s="1201"/>
    </row>
    <row r="75" spans="1:28" ht="45">
      <c r="A75" s="1197"/>
      <c r="B75" s="120" t="s">
        <v>163</v>
      </c>
      <c r="C75" s="120" t="s">
        <v>164</v>
      </c>
      <c r="D75" s="120" t="s">
        <v>163</v>
      </c>
      <c r="E75" s="120" t="s">
        <v>164</v>
      </c>
      <c r="F75" s="120" t="s">
        <v>163</v>
      </c>
      <c r="G75" s="120" t="s">
        <v>164</v>
      </c>
      <c r="H75" s="120" t="s">
        <v>163</v>
      </c>
      <c r="I75" s="120" t="s">
        <v>164</v>
      </c>
      <c r="J75" s="120" t="s">
        <v>163</v>
      </c>
      <c r="K75" s="120" t="s">
        <v>164</v>
      </c>
      <c r="L75" s="120" t="s">
        <v>163</v>
      </c>
      <c r="M75" s="120" t="s">
        <v>164</v>
      </c>
      <c r="N75" s="120" t="s">
        <v>163</v>
      </c>
      <c r="O75" s="445" t="s">
        <v>164</v>
      </c>
      <c r="P75" s="120" t="s">
        <v>163</v>
      </c>
      <c r="Q75" s="120" t="s">
        <v>164</v>
      </c>
    </row>
    <row r="76" spans="1:28">
      <c r="A76" s="92" t="s">
        <v>76</v>
      </c>
      <c r="B76" s="93">
        <v>276</v>
      </c>
      <c r="C76" s="93">
        <v>75232.301425099999</v>
      </c>
      <c r="D76" s="94">
        <v>165</v>
      </c>
      <c r="E76" s="95">
        <v>59072.769000000008</v>
      </c>
      <c r="F76" s="94">
        <v>73</v>
      </c>
      <c r="G76" s="95">
        <v>6750.8224250999992</v>
      </c>
      <c r="H76" s="94">
        <v>74</v>
      </c>
      <c r="I76" s="95">
        <v>11050.822425099999</v>
      </c>
      <c r="J76" s="94">
        <v>164</v>
      </c>
      <c r="K76" s="95">
        <v>54772.769000000008</v>
      </c>
      <c r="L76" s="94">
        <v>28</v>
      </c>
      <c r="M76" s="95">
        <v>616.35800000000006</v>
      </c>
      <c r="N76" s="94">
        <v>210</v>
      </c>
      <c r="O76" s="96">
        <v>65206.850840699997</v>
      </c>
      <c r="P76" s="93">
        <v>34</v>
      </c>
      <c r="Q76" s="95">
        <v>9212</v>
      </c>
      <c r="S76" s="97"/>
      <c r="T76" s="97"/>
      <c r="U76" s="97"/>
      <c r="V76" s="97"/>
      <c r="W76" s="97"/>
      <c r="X76" s="98"/>
      <c r="Z76" s="98"/>
      <c r="AB76" s="98"/>
    </row>
    <row r="77" spans="1:28">
      <c r="A77" s="92" t="s">
        <v>77</v>
      </c>
      <c r="B77" s="93">
        <f>SUM(B78:B84)</f>
        <v>207</v>
      </c>
      <c r="C77" s="93">
        <f t="shared" ref="C77:Q77" si="30">SUM(C78:C84)</f>
        <v>49923.695132099994</v>
      </c>
      <c r="D77" s="93">
        <f t="shared" si="30"/>
        <v>139</v>
      </c>
      <c r="E77" s="93">
        <f t="shared" si="30"/>
        <v>30057.670199999997</v>
      </c>
      <c r="F77" s="93">
        <f t="shared" si="30"/>
        <v>42</v>
      </c>
      <c r="G77" s="93">
        <f t="shared" si="30"/>
        <v>6387.5849321000005</v>
      </c>
      <c r="H77" s="93">
        <f t="shared" si="30"/>
        <v>42</v>
      </c>
      <c r="I77" s="93">
        <f t="shared" si="30"/>
        <v>6387.5849321000005</v>
      </c>
      <c r="J77" s="93">
        <f t="shared" si="30"/>
        <v>139</v>
      </c>
      <c r="K77" s="93">
        <f t="shared" si="30"/>
        <v>30057.669999999995</v>
      </c>
      <c r="L77" s="93">
        <f t="shared" si="30"/>
        <v>9</v>
      </c>
      <c r="M77" s="93">
        <f t="shared" si="30"/>
        <v>485.49</v>
      </c>
      <c r="N77" s="93">
        <f t="shared" si="30"/>
        <v>172</v>
      </c>
      <c r="O77" s="93">
        <f t="shared" si="30"/>
        <v>35959.761932099995</v>
      </c>
      <c r="P77" s="93">
        <f t="shared" si="30"/>
        <v>26</v>
      </c>
      <c r="Q77" s="93">
        <f t="shared" si="30"/>
        <v>13478.439999999999</v>
      </c>
      <c r="R77" s="97"/>
      <c r="S77" s="97"/>
      <c r="T77" s="97"/>
      <c r="U77" s="97"/>
      <c r="V77" s="97"/>
      <c r="W77" s="97"/>
      <c r="X77" s="98"/>
      <c r="Z77" s="98"/>
      <c r="AB77" s="98"/>
    </row>
    <row r="78" spans="1:28">
      <c r="A78" s="99">
        <v>45017</v>
      </c>
      <c r="B78" s="100">
        <f>SUM(D78,F78,P78)</f>
        <v>21</v>
      </c>
      <c r="C78" s="100">
        <f>SUM(E78,G78,Q78)</f>
        <v>4016.9500000000003</v>
      </c>
      <c r="D78" s="100">
        <v>10</v>
      </c>
      <c r="E78" s="100">
        <v>1110.4100000000001</v>
      </c>
      <c r="F78" s="101">
        <v>4</v>
      </c>
      <c r="G78" s="100">
        <v>870.89</v>
      </c>
      <c r="H78" s="100">
        <v>4</v>
      </c>
      <c r="I78" s="100">
        <v>870.89</v>
      </c>
      <c r="J78" s="101">
        <v>10</v>
      </c>
      <c r="K78" s="100">
        <v>1110.4100000000001</v>
      </c>
      <c r="L78" s="101">
        <v>1</v>
      </c>
      <c r="M78" s="100">
        <v>4.5999999999999996</v>
      </c>
      <c r="N78" s="101">
        <v>13</v>
      </c>
      <c r="O78" s="100">
        <v>1976.7</v>
      </c>
      <c r="P78" s="840">
        <v>7</v>
      </c>
      <c r="Q78" s="840">
        <v>2035.65</v>
      </c>
      <c r="S78" s="97"/>
      <c r="T78" s="97"/>
      <c r="U78" s="97"/>
      <c r="V78" s="97"/>
      <c r="W78" s="97"/>
      <c r="X78" s="98"/>
      <c r="Z78" s="98"/>
      <c r="AB78" s="98"/>
    </row>
    <row r="79" spans="1:28">
      <c r="A79" s="99">
        <v>45047</v>
      </c>
      <c r="B79" s="100">
        <f t="shared" ref="B79:C81" si="31">SUM(D79,F79,P79)</f>
        <v>14</v>
      </c>
      <c r="C79" s="100">
        <f t="shared" si="31"/>
        <v>7273.5599999999995</v>
      </c>
      <c r="D79" s="100">
        <v>8</v>
      </c>
      <c r="E79" s="100">
        <v>4483.63</v>
      </c>
      <c r="F79" s="100">
        <v>6</v>
      </c>
      <c r="G79" s="100">
        <v>2789.93</v>
      </c>
      <c r="H79" s="100">
        <v>6</v>
      </c>
      <c r="I79" s="100">
        <v>2789.93</v>
      </c>
      <c r="J79" s="101">
        <v>8</v>
      </c>
      <c r="K79" s="100">
        <v>4483.63</v>
      </c>
      <c r="L79" s="101">
        <v>2</v>
      </c>
      <c r="M79" s="100">
        <v>99.76</v>
      </c>
      <c r="N79" s="101">
        <v>12</v>
      </c>
      <c r="O79" s="100">
        <v>7173.7970000000005</v>
      </c>
      <c r="P79" s="840">
        <v>0</v>
      </c>
      <c r="Q79" s="840">
        <v>0</v>
      </c>
      <c r="S79" s="97"/>
      <c r="T79" s="97"/>
      <c r="U79" s="97"/>
      <c r="V79" s="97"/>
      <c r="W79" s="97"/>
      <c r="X79" s="98"/>
      <c r="Z79" s="98"/>
      <c r="AB79" s="98"/>
    </row>
    <row r="80" spans="1:28">
      <c r="A80" s="99">
        <v>45078</v>
      </c>
      <c r="B80" s="100">
        <f t="shared" si="31"/>
        <v>27</v>
      </c>
      <c r="C80" s="100">
        <f t="shared" si="31"/>
        <v>2023.8602000000001</v>
      </c>
      <c r="D80" s="100">
        <v>18</v>
      </c>
      <c r="E80" s="100">
        <v>1286.5802000000001</v>
      </c>
      <c r="F80" s="100">
        <v>7</v>
      </c>
      <c r="G80" s="100">
        <v>197.89</v>
      </c>
      <c r="H80" s="100">
        <v>7</v>
      </c>
      <c r="I80" s="100">
        <v>197.89</v>
      </c>
      <c r="J80" s="101">
        <v>18</v>
      </c>
      <c r="K80" s="100">
        <v>1286.58</v>
      </c>
      <c r="L80" s="101">
        <v>2</v>
      </c>
      <c r="M80" s="100">
        <v>47.83</v>
      </c>
      <c r="N80" s="101">
        <v>23</v>
      </c>
      <c r="O80" s="100">
        <v>1436.6399999999999</v>
      </c>
      <c r="P80" s="840">
        <v>2</v>
      </c>
      <c r="Q80" s="840">
        <v>539.39</v>
      </c>
      <c r="S80" s="97"/>
      <c r="T80" s="97"/>
      <c r="U80" s="97"/>
      <c r="V80" s="97"/>
      <c r="W80" s="97"/>
      <c r="X80" s="98"/>
      <c r="Z80" s="98"/>
      <c r="AB80" s="98"/>
    </row>
    <row r="81" spans="1:28">
      <c r="A81" s="99">
        <v>45108</v>
      </c>
      <c r="B81" s="100">
        <f t="shared" si="31"/>
        <v>32</v>
      </c>
      <c r="C81" s="100">
        <f>SUM(E81,G81,Q81)</f>
        <v>8052.4113552999997</v>
      </c>
      <c r="D81" s="100">
        <v>21</v>
      </c>
      <c r="E81" s="100">
        <v>3609.97</v>
      </c>
      <c r="F81" s="100">
        <v>7</v>
      </c>
      <c r="G81" s="100">
        <v>776.9913552999999</v>
      </c>
      <c r="H81" s="100">
        <v>7</v>
      </c>
      <c r="I81" s="100">
        <v>776.9913552999999</v>
      </c>
      <c r="J81" s="101">
        <v>21</v>
      </c>
      <c r="K81" s="100">
        <v>3609.97</v>
      </c>
      <c r="L81" s="101">
        <v>1</v>
      </c>
      <c r="M81" s="100">
        <v>44.42</v>
      </c>
      <c r="N81" s="101">
        <v>27</v>
      </c>
      <c r="O81" s="100">
        <f>E81+G81-M81</f>
        <v>4342.5413552999999</v>
      </c>
      <c r="P81" s="840">
        <v>4</v>
      </c>
      <c r="Q81" s="840">
        <v>3665.45</v>
      </c>
      <c r="S81" s="97"/>
      <c r="T81" s="97"/>
      <c r="U81" s="97"/>
      <c r="V81" s="97"/>
      <c r="W81" s="97"/>
      <c r="X81" s="98"/>
      <c r="Z81" s="98"/>
      <c r="AB81" s="98"/>
    </row>
    <row r="82" spans="1:28">
      <c r="A82" s="810">
        <v>45139</v>
      </c>
      <c r="B82" s="100">
        <f>SUM(D82,F82,P82)</f>
        <v>33</v>
      </c>
      <c r="C82" s="100">
        <f>SUM(E82,G82,Q82)</f>
        <v>8414.5735767999995</v>
      </c>
      <c r="D82" s="100">
        <v>21</v>
      </c>
      <c r="E82" s="100">
        <v>5124.3100000000004</v>
      </c>
      <c r="F82" s="100">
        <v>10</v>
      </c>
      <c r="G82" s="100">
        <v>1342.3635767999999</v>
      </c>
      <c r="H82" s="100">
        <v>10</v>
      </c>
      <c r="I82" s="100">
        <v>1342.3635767999999</v>
      </c>
      <c r="J82" s="100">
        <v>21</v>
      </c>
      <c r="K82" s="100">
        <v>5124.3100000000004</v>
      </c>
      <c r="L82" s="100">
        <v>2</v>
      </c>
      <c r="M82" s="100">
        <v>58.88</v>
      </c>
      <c r="N82" s="100">
        <v>29</v>
      </c>
      <c r="O82" s="100">
        <v>6407.7935767999998</v>
      </c>
      <c r="P82" s="100">
        <v>2</v>
      </c>
      <c r="Q82" s="840">
        <v>1947.9</v>
      </c>
      <c r="S82" s="97"/>
      <c r="T82" s="97"/>
      <c r="U82" s="97"/>
      <c r="V82" s="97"/>
      <c r="W82" s="97"/>
      <c r="X82" s="98"/>
      <c r="Z82" s="98"/>
      <c r="AB82" s="98"/>
    </row>
    <row r="83" spans="1:28">
      <c r="A83" s="810">
        <v>45170</v>
      </c>
      <c r="B83" s="100">
        <f>SUM(D83,F83,P83)</f>
        <v>41</v>
      </c>
      <c r="C83" s="100">
        <f>SUM(E83,G83,Q83)</f>
        <v>11882.289999999999</v>
      </c>
      <c r="D83" s="100">
        <v>31</v>
      </c>
      <c r="E83" s="100">
        <v>9284.4499999999989</v>
      </c>
      <c r="F83" s="100">
        <v>4</v>
      </c>
      <c r="G83" s="100">
        <v>279.92</v>
      </c>
      <c r="H83" s="100">
        <v>4</v>
      </c>
      <c r="I83" s="100">
        <v>279.92</v>
      </c>
      <c r="J83" s="100">
        <v>31</v>
      </c>
      <c r="K83" s="100">
        <v>9284.4499999999989</v>
      </c>
      <c r="L83" s="100">
        <v>1</v>
      </c>
      <c r="M83" s="100">
        <v>230</v>
      </c>
      <c r="N83" s="100">
        <v>34</v>
      </c>
      <c r="O83" s="100">
        <v>9334.369999999999</v>
      </c>
      <c r="P83" s="100">
        <v>6</v>
      </c>
      <c r="Q83" s="830">
        <v>2317.92</v>
      </c>
      <c r="S83" s="97"/>
      <c r="T83" s="97"/>
      <c r="U83" s="97"/>
      <c r="V83" s="97"/>
      <c r="W83" s="97"/>
      <c r="X83" s="98"/>
      <c r="Z83" s="98"/>
      <c r="AB83" s="98"/>
    </row>
    <row r="84" spans="1:28">
      <c r="A84" s="810">
        <v>45200</v>
      </c>
      <c r="B84" s="100">
        <f>SUM(D84,F84,P84)</f>
        <v>39</v>
      </c>
      <c r="C84" s="100">
        <f>SUM(E84,G84,Q84)</f>
        <v>8260.0499999999956</v>
      </c>
      <c r="D84" s="100">
        <v>30</v>
      </c>
      <c r="E84" s="100">
        <v>5158.3199999999961</v>
      </c>
      <c r="F84" s="100">
        <v>4</v>
      </c>
      <c r="G84" s="100">
        <v>129.6</v>
      </c>
      <c r="H84" s="100">
        <v>4</v>
      </c>
      <c r="I84" s="100">
        <v>129.6</v>
      </c>
      <c r="J84" s="100">
        <v>30</v>
      </c>
      <c r="K84" s="100">
        <v>5158.3199999999961</v>
      </c>
      <c r="L84" s="100">
        <v>0</v>
      </c>
      <c r="M84" s="100">
        <v>0</v>
      </c>
      <c r="N84" s="100">
        <v>34</v>
      </c>
      <c r="O84" s="100">
        <v>5287.9199999999964</v>
      </c>
      <c r="P84" s="100">
        <v>5</v>
      </c>
      <c r="Q84" s="100">
        <v>2972.13</v>
      </c>
      <c r="S84" s="97"/>
      <c r="T84" s="97"/>
      <c r="U84" s="97"/>
      <c r="V84" s="97"/>
      <c r="W84" s="97"/>
      <c r="X84" s="98"/>
      <c r="Z84" s="98"/>
      <c r="AB84" s="98"/>
    </row>
    <row r="85" spans="1:28">
      <c r="A85" s="1192" t="s">
        <v>165</v>
      </c>
      <c r="B85" s="1193"/>
      <c r="C85" s="1193"/>
      <c r="D85" s="1193"/>
      <c r="E85" s="1193"/>
      <c r="F85" s="1193"/>
      <c r="G85" s="1193"/>
      <c r="H85" s="1193"/>
      <c r="I85" s="1193"/>
      <c r="J85" s="1193"/>
      <c r="K85" s="1193"/>
      <c r="L85" s="1193"/>
      <c r="M85" s="1193"/>
      <c r="N85" s="1193"/>
      <c r="O85" s="1193"/>
      <c r="P85" s="1193"/>
      <c r="Q85" s="1193"/>
      <c r="S85" s="97"/>
      <c r="T85" s="97"/>
      <c r="U85" s="97"/>
      <c r="V85" s="97"/>
      <c r="W85" s="97"/>
      <c r="X85" s="98"/>
      <c r="Z85" s="98"/>
      <c r="AB85" s="98"/>
    </row>
    <row r="86" spans="1:28">
      <c r="A86" s="814" t="s">
        <v>1251</v>
      </c>
      <c r="B86" s="102"/>
      <c r="C86" s="102"/>
      <c r="D86" s="103"/>
      <c r="E86" s="103"/>
      <c r="F86" s="103"/>
      <c r="G86" s="103"/>
      <c r="H86" s="103"/>
      <c r="I86" s="103"/>
      <c r="J86" s="828"/>
      <c r="K86" s="828"/>
      <c r="L86" s="103"/>
      <c r="M86" s="103"/>
      <c r="N86" s="439"/>
      <c r="O86" s="103"/>
      <c r="P86" s="103"/>
      <c r="Q86" s="103"/>
      <c r="S86" s="97"/>
      <c r="T86" s="97"/>
      <c r="U86" s="97"/>
      <c r="V86" s="97"/>
      <c r="W86" s="97"/>
      <c r="X86" s="98"/>
      <c r="Z86" s="98"/>
      <c r="AB86" s="98"/>
    </row>
    <row r="87" spans="1:28">
      <c r="A87" s="102" t="s">
        <v>166</v>
      </c>
      <c r="B87" s="102"/>
      <c r="C87" s="102"/>
      <c r="D87" s="102"/>
      <c r="E87" s="102"/>
      <c r="F87" s="102"/>
      <c r="G87" s="898"/>
      <c r="H87" s="105"/>
      <c r="I87" s="829"/>
      <c r="J87" s="102"/>
      <c r="K87" s="106"/>
      <c r="L87" s="436"/>
      <c r="M87" s="436"/>
      <c r="N87" s="440"/>
      <c r="O87" s="106"/>
      <c r="T87" s="97"/>
      <c r="U87" s="97"/>
      <c r="V87" s="97"/>
      <c r="W87" s="97"/>
      <c r="X87" s="98"/>
      <c r="Z87" s="98"/>
      <c r="AB87" s="98"/>
    </row>
    <row r="88" spans="1:28">
      <c r="A88" s="1205" t="s">
        <v>167</v>
      </c>
      <c r="B88" s="1205"/>
      <c r="C88" s="1205"/>
      <c r="D88" s="1205"/>
      <c r="E88" s="106"/>
      <c r="F88" s="97"/>
      <c r="G88" s="106"/>
      <c r="H88" s="106"/>
      <c r="I88" s="106"/>
      <c r="J88" s="106"/>
      <c r="K88" s="106"/>
      <c r="L88" s="102"/>
      <c r="M88" s="103"/>
      <c r="N88" s="102"/>
      <c r="O88" s="103"/>
      <c r="T88" s="97"/>
      <c r="U88" s="97"/>
      <c r="V88" s="97"/>
      <c r="W88" s="97"/>
      <c r="X88" s="98"/>
      <c r="Z88" s="98"/>
      <c r="AB88" s="98"/>
    </row>
    <row r="89" spans="1:28">
      <c r="A89" s="1194" t="s">
        <v>1261</v>
      </c>
      <c r="B89" s="1194"/>
      <c r="C89" s="107"/>
      <c r="D89" s="107"/>
      <c r="E89" s="107"/>
      <c r="G89" s="107"/>
      <c r="H89" s="107"/>
      <c r="I89" s="107"/>
      <c r="J89" s="107"/>
      <c r="K89" s="107"/>
      <c r="L89" s="107"/>
      <c r="M89" s="107"/>
      <c r="N89" s="107"/>
      <c r="O89" s="418"/>
      <c r="T89" s="97"/>
      <c r="U89" s="97"/>
      <c r="V89" s="97"/>
      <c r="W89" s="97"/>
      <c r="X89" s="98"/>
      <c r="Z89" s="98"/>
      <c r="AB89" s="98"/>
    </row>
    <row r="90" spans="1:28">
      <c r="A90" s="107" t="s">
        <v>138</v>
      </c>
      <c r="B90" s="107"/>
      <c r="C90" s="107"/>
      <c r="D90" s="107"/>
      <c r="E90" s="107"/>
      <c r="G90" s="107"/>
      <c r="H90" s="107"/>
      <c r="I90" s="107"/>
      <c r="M90" s="107"/>
      <c r="N90" s="107"/>
      <c r="O90" s="107"/>
      <c r="T90" s="97"/>
      <c r="U90" s="97"/>
      <c r="V90" s="97"/>
      <c r="W90" s="97"/>
      <c r="X90" s="98"/>
      <c r="Z90" s="98"/>
      <c r="AB90" s="98"/>
    </row>
    <row r="91" spans="1:28" ht="15.75">
      <c r="A91" s="108"/>
      <c r="B91" s="109"/>
      <c r="C91" s="109"/>
      <c r="D91" s="110"/>
      <c r="E91" s="111"/>
      <c r="G91" s="111"/>
      <c r="H91" s="111"/>
      <c r="I91" s="111"/>
      <c r="J91" s="110"/>
      <c r="K91" s="111"/>
      <c r="L91" s="112"/>
      <c r="M91" s="109"/>
      <c r="N91" s="111"/>
      <c r="O91" s="111"/>
      <c r="T91" s="97"/>
      <c r="U91" s="97"/>
      <c r="V91" s="97"/>
      <c r="W91" s="97"/>
      <c r="X91" s="98"/>
      <c r="Z91" s="98"/>
      <c r="AB91" s="98"/>
    </row>
    <row r="92" spans="1:28">
      <c r="A92" s="113"/>
      <c r="B92" s="114"/>
      <c r="C92" s="114"/>
      <c r="D92" s="414"/>
      <c r="E92" s="414"/>
      <c r="G92" s="116"/>
      <c r="H92" s="116"/>
      <c r="I92" s="116"/>
      <c r="J92" s="115"/>
      <c r="K92" s="116"/>
      <c r="L92" s="116"/>
      <c r="M92" s="116"/>
      <c r="N92" s="116"/>
      <c r="O92" s="116"/>
    </row>
    <row r="93" spans="1:28">
      <c r="A93" s="113"/>
      <c r="B93" s="114"/>
      <c r="C93" s="114"/>
      <c r="D93" s="114"/>
      <c r="E93" s="114"/>
      <c r="G93" s="114"/>
      <c r="H93" s="114"/>
      <c r="I93" s="114"/>
      <c r="J93" s="114"/>
      <c r="K93" s="114"/>
      <c r="L93" s="114"/>
      <c r="M93" s="114"/>
      <c r="N93" s="114"/>
      <c r="O93" s="114"/>
    </row>
    <row r="94" spans="1:28">
      <c r="A94" s="113"/>
      <c r="B94" s="114"/>
      <c r="C94" s="114"/>
      <c r="D94" s="114"/>
      <c r="E94" s="114"/>
      <c r="G94" s="114"/>
      <c r="H94" s="114"/>
      <c r="I94" s="114"/>
      <c r="J94" s="114"/>
      <c r="K94" s="114"/>
      <c r="L94" s="114"/>
      <c r="M94" s="114"/>
      <c r="N94" s="114"/>
      <c r="O94" s="114"/>
      <c r="P94" s="117"/>
      <c r="Q94" s="118"/>
    </row>
    <row r="98" spans="2:19">
      <c r="R98" s="97"/>
      <c r="S98" s="97"/>
    </row>
    <row r="101" spans="2:19">
      <c r="B101" s="97"/>
      <c r="C101" s="97"/>
      <c r="D101" s="97"/>
      <c r="E101" s="97"/>
      <c r="F101" s="97"/>
      <c r="G101" s="97"/>
      <c r="H101" s="97"/>
      <c r="I101" s="97"/>
      <c r="J101" s="97"/>
      <c r="K101" s="97"/>
      <c r="L101" s="97"/>
      <c r="M101" s="97"/>
      <c r="N101" s="97"/>
      <c r="O101" s="97"/>
      <c r="P101" s="97"/>
      <c r="Q101" s="97"/>
    </row>
    <row r="102" spans="2:19">
      <c r="B102" s="97"/>
      <c r="C102" s="97"/>
      <c r="D102" s="97"/>
      <c r="E102" s="97"/>
      <c r="F102" s="97"/>
      <c r="G102" s="97"/>
      <c r="H102" s="97"/>
      <c r="I102" s="97"/>
      <c r="J102" s="97"/>
      <c r="K102" s="97"/>
      <c r="L102" s="97"/>
      <c r="M102" s="97"/>
      <c r="N102" s="97"/>
      <c r="O102" s="97"/>
      <c r="P102" s="97"/>
      <c r="Q102" s="97"/>
    </row>
    <row r="108" spans="2:19">
      <c r="N108" s="104"/>
      <c r="O108" s="104"/>
      <c r="P108" s="119"/>
    </row>
  </sheetData>
  <mergeCells count="34">
    <mergeCell ref="A5:I5"/>
    <mergeCell ref="A46:I46"/>
    <mergeCell ref="A51:I51"/>
    <mergeCell ref="A61:C61"/>
    <mergeCell ref="A62:I62"/>
    <mergeCell ref="A1:I1"/>
    <mergeCell ref="A2:A4"/>
    <mergeCell ref="B2:E2"/>
    <mergeCell ref="F2:I2"/>
    <mergeCell ref="B3:C3"/>
    <mergeCell ref="D3:E3"/>
    <mergeCell ref="F3:G3"/>
    <mergeCell ref="H3:I3"/>
    <mergeCell ref="D72:G72"/>
    <mergeCell ref="H72:K72"/>
    <mergeCell ref="L72:Q72"/>
    <mergeCell ref="D73:E74"/>
    <mergeCell ref="A65:I65"/>
    <mergeCell ref="A63:I63"/>
    <mergeCell ref="A64:I64"/>
    <mergeCell ref="A66:I66"/>
    <mergeCell ref="A85:Q85"/>
    <mergeCell ref="A89:B89"/>
    <mergeCell ref="F73:G74"/>
    <mergeCell ref="H73:I74"/>
    <mergeCell ref="J73:K74"/>
    <mergeCell ref="L73:O73"/>
    <mergeCell ref="P73:Q74"/>
    <mergeCell ref="L74:M74"/>
    <mergeCell ref="N74:O74"/>
    <mergeCell ref="A88:D88"/>
    <mergeCell ref="A71:P71"/>
    <mergeCell ref="A72:A75"/>
    <mergeCell ref="B72:C74"/>
  </mergeCells>
  <conditionalFormatting sqref="J5:K5">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paperSize="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K15" sqref="K15"/>
    </sheetView>
  </sheetViews>
  <sheetFormatPr defaultColWidth="9.140625" defaultRowHeight="15"/>
  <cols>
    <col min="1" max="1" width="14.42578125" style="864" bestFit="1" customWidth="1"/>
    <col min="2" max="3" width="14.85546875" style="864" bestFit="1" customWidth="1"/>
    <col min="4" max="4" width="13.7109375" style="864" bestFit="1" customWidth="1"/>
    <col min="5" max="6" width="14.85546875" style="864" bestFit="1" customWidth="1"/>
    <col min="7" max="7" width="13.7109375" style="864" bestFit="1" customWidth="1"/>
    <col min="8" max="9" width="12.85546875" style="864" bestFit="1" customWidth="1"/>
    <col min="10" max="10" width="16.140625" style="864" bestFit="1" customWidth="1"/>
    <col min="11" max="11" width="4.5703125" style="864" bestFit="1" customWidth="1"/>
    <col min="12" max="16384" width="9.140625" style="864"/>
  </cols>
  <sheetData>
    <row r="1" spans="1:18" ht="15" customHeight="1">
      <c r="A1" s="1422" t="s">
        <v>1171</v>
      </c>
      <c r="B1" s="1423"/>
      <c r="C1" s="1423"/>
      <c r="D1" s="1423"/>
      <c r="E1" s="1423"/>
      <c r="F1" s="1423"/>
      <c r="G1" s="1423"/>
      <c r="H1" s="1423"/>
      <c r="I1" s="1423"/>
      <c r="J1" s="1031"/>
    </row>
    <row r="2" spans="1:18" s="873" customFormat="1">
      <c r="A2" s="1424" t="s">
        <v>122</v>
      </c>
      <c r="B2" s="1425" t="s">
        <v>703</v>
      </c>
      <c r="C2" s="1425"/>
      <c r="D2" s="1425"/>
      <c r="E2" s="1425" t="s">
        <v>160</v>
      </c>
      <c r="F2" s="1425"/>
      <c r="G2" s="1425"/>
      <c r="H2" s="1425" t="s">
        <v>101</v>
      </c>
      <c r="I2" s="1425"/>
      <c r="J2" s="1425"/>
      <c r="K2" s="864"/>
      <c r="L2" s="864"/>
      <c r="M2" s="864"/>
      <c r="N2" s="864"/>
      <c r="O2" s="864"/>
      <c r="P2" s="864"/>
      <c r="Q2" s="864"/>
      <c r="R2" s="864"/>
    </row>
    <row r="3" spans="1:18" s="873" customFormat="1" ht="45">
      <c r="A3" s="1424"/>
      <c r="B3" s="1032" t="s">
        <v>1172</v>
      </c>
      <c r="C3" s="1032" t="s">
        <v>1173</v>
      </c>
      <c r="D3" s="1032" t="s">
        <v>1174</v>
      </c>
      <c r="E3" s="1032" t="s">
        <v>1172</v>
      </c>
      <c r="F3" s="1032" t="s">
        <v>1173</v>
      </c>
      <c r="G3" s="1032" t="s">
        <v>1174</v>
      </c>
      <c r="H3" s="1032" t="s">
        <v>1172</v>
      </c>
      <c r="I3" s="1032" t="s">
        <v>1173</v>
      </c>
      <c r="J3" s="1032" t="s">
        <v>1174</v>
      </c>
      <c r="K3" s="864"/>
      <c r="L3" s="864"/>
      <c r="M3" s="864"/>
      <c r="N3" s="864"/>
      <c r="O3" s="864"/>
      <c r="P3" s="864"/>
      <c r="Q3" s="864"/>
      <c r="R3" s="864"/>
    </row>
    <row r="4" spans="1:18" s="874" customFormat="1">
      <c r="A4" s="1033" t="s">
        <v>76</v>
      </c>
      <c r="B4" s="1034">
        <v>1248991.0899999999</v>
      </c>
      <c r="C4" s="1034">
        <v>1066936.5499999998</v>
      </c>
      <c r="D4" s="1034">
        <v>182054.54</v>
      </c>
      <c r="E4" s="1034">
        <v>1582997.0100000002</v>
      </c>
      <c r="F4" s="1034">
        <v>1640885.9999999998</v>
      </c>
      <c r="G4" s="1034">
        <v>-57888.990000000005</v>
      </c>
      <c r="H4" s="1034">
        <v>2831988.0999999996</v>
      </c>
      <c r="I4" s="1034">
        <v>2707822.5499999993</v>
      </c>
      <c r="J4" s="1034">
        <v>124165.55000000002</v>
      </c>
      <c r="K4" s="864"/>
      <c r="L4" s="864"/>
      <c r="M4" s="864"/>
      <c r="N4" s="864"/>
      <c r="O4" s="864"/>
      <c r="P4" s="864"/>
      <c r="Q4" s="864"/>
      <c r="R4" s="864"/>
    </row>
    <row r="5" spans="1:18" s="874" customFormat="1">
      <c r="A5" s="1033" t="s">
        <v>1175</v>
      </c>
      <c r="B5" s="1034">
        <f>SUM(B6:B12)</f>
        <v>776186.44</v>
      </c>
      <c r="C5" s="1034">
        <f t="shared" ref="C5:J5" si="0">SUM(C6:C12)</f>
        <v>698645.41999999993</v>
      </c>
      <c r="D5" s="1034">
        <f t="shared" si="0"/>
        <v>77541.02</v>
      </c>
      <c r="E5" s="1034">
        <f t="shared" si="0"/>
        <v>972206.41999999993</v>
      </c>
      <c r="F5" s="1034">
        <f t="shared" si="0"/>
        <v>1006773.03</v>
      </c>
      <c r="G5" s="1034">
        <f t="shared" si="0"/>
        <v>-34566.61</v>
      </c>
      <c r="H5" s="1034">
        <f t="shared" si="0"/>
        <v>1748392.8599999999</v>
      </c>
      <c r="I5" s="1034">
        <f t="shared" si="0"/>
        <v>1705418.4499999997</v>
      </c>
      <c r="J5" s="1034">
        <f t="shared" si="0"/>
        <v>42974.41</v>
      </c>
      <c r="K5" s="875"/>
      <c r="L5" s="875"/>
      <c r="M5" s="875"/>
      <c r="N5" s="875"/>
      <c r="O5" s="875"/>
      <c r="P5" s="875"/>
      <c r="Q5" s="875"/>
      <c r="R5" s="875"/>
    </row>
    <row r="6" spans="1:18" s="873" customFormat="1">
      <c r="A6" s="1035" t="s">
        <v>131</v>
      </c>
      <c r="B6" s="1036">
        <v>80247.92</v>
      </c>
      <c r="C6" s="1037">
        <v>84780.51</v>
      </c>
      <c r="D6" s="1036">
        <v>-4532.59</v>
      </c>
      <c r="E6" s="1038">
        <v>121660.18</v>
      </c>
      <c r="F6" s="1036">
        <v>112359.5</v>
      </c>
      <c r="G6" s="1036">
        <v>9300.68</v>
      </c>
      <c r="H6" s="1036">
        <f t="shared" ref="H6:J12" si="1">B6+E6</f>
        <v>201908.09999999998</v>
      </c>
      <c r="I6" s="1036">
        <f t="shared" si="1"/>
        <v>197140.01</v>
      </c>
      <c r="J6" s="1036">
        <f t="shared" si="1"/>
        <v>4768.09</v>
      </c>
      <c r="K6" s="864"/>
      <c r="L6" s="864"/>
      <c r="M6" s="864"/>
      <c r="N6" s="864"/>
      <c r="O6" s="864"/>
      <c r="P6" s="864"/>
      <c r="Q6" s="864"/>
      <c r="R6" s="864"/>
    </row>
    <row r="7" spans="1:18" s="873" customFormat="1">
      <c r="A7" s="1035" t="s">
        <v>132</v>
      </c>
      <c r="B7" s="1036">
        <v>100303.37</v>
      </c>
      <c r="C7" s="1037">
        <v>97856.86</v>
      </c>
      <c r="D7" s="1036">
        <v>2446.5100000000002</v>
      </c>
      <c r="E7" s="1038">
        <v>155537.95000000001</v>
      </c>
      <c r="F7" s="1036">
        <v>160344.10999999999</v>
      </c>
      <c r="G7" s="1036">
        <v>-4806.16</v>
      </c>
      <c r="H7" s="1036">
        <f t="shared" si="1"/>
        <v>255841.32</v>
      </c>
      <c r="I7" s="1036">
        <f t="shared" si="1"/>
        <v>258200.96999999997</v>
      </c>
      <c r="J7" s="1036">
        <f t="shared" si="1"/>
        <v>-2359.6499999999996</v>
      </c>
      <c r="K7" s="864"/>
      <c r="L7" s="864"/>
      <c r="M7" s="864"/>
      <c r="N7" s="864"/>
      <c r="O7" s="864"/>
      <c r="P7" s="864"/>
      <c r="Q7" s="864"/>
      <c r="R7" s="864"/>
    </row>
    <row r="8" spans="1:18" s="873" customFormat="1">
      <c r="A8" s="1035" t="s">
        <v>235</v>
      </c>
      <c r="B8" s="1039">
        <v>109374.51</v>
      </c>
      <c r="C8" s="1040">
        <v>103710.48</v>
      </c>
      <c r="D8" s="1039">
        <v>5664.03</v>
      </c>
      <c r="E8" s="1041">
        <v>164816.95999999999</v>
      </c>
      <c r="F8" s="1039">
        <v>156191.88</v>
      </c>
      <c r="G8" s="1039">
        <v>8625.08</v>
      </c>
      <c r="H8" s="1039">
        <f t="shared" si="1"/>
        <v>274191.46999999997</v>
      </c>
      <c r="I8" s="1039">
        <f t="shared" si="1"/>
        <v>259902.36</v>
      </c>
      <c r="J8" s="1039">
        <f t="shared" si="1"/>
        <v>14289.11</v>
      </c>
      <c r="K8" s="864"/>
      <c r="L8" s="864"/>
      <c r="M8" s="864"/>
      <c r="N8" s="864"/>
      <c r="O8" s="864"/>
      <c r="P8" s="864"/>
      <c r="Q8" s="864"/>
      <c r="R8" s="864"/>
    </row>
    <row r="9" spans="1:18" s="873" customFormat="1">
      <c r="A9" s="1042" t="s">
        <v>236</v>
      </c>
      <c r="B9" s="1043">
        <v>95495.32</v>
      </c>
      <c r="C9" s="1043">
        <v>87787.86</v>
      </c>
      <c r="D9" s="1043">
        <v>7707.46</v>
      </c>
      <c r="E9" s="1043">
        <v>81903.47</v>
      </c>
      <c r="F9" s="1044">
        <v>78832.25</v>
      </c>
      <c r="G9" s="1044">
        <v>3071.22</v>
      </c>
      <c r="H9" s="1036">
        <f t="shared" si="1"/>
        <v>177398.79</v>
      </c>
      <c r="I9" s="1036">
        <f t="shared" si="1"/>
        <v>166620.10999999999</v>
      </c>
      <c r="J9" s="1036">
        <f t="shared" si="1"/>
        <v>10778.68</v>
      </c>
      <c r="K9" s="864"/>
      <c r="L9" s="864"/>
      <c r="M9" s="864"/>
      <c r="N9" s="864"/>
      <c r="O9" s="864"/>
      <c r="P9" s="864"/>
      <c r="Q9" s="864"/>
      <c r="R9" s="864"/>
    </row>
    <row r="10" spans="1:18" s="873" customFormat="1">
      <c r="A10" s="1035" t="s">
        <v>1235</v>
      </c>
      <c r="B10" s="1043">
        <v>136454.48000000001</v>
      </c>
      <c r="C10" s="1043">
        <v>110953.63</v>
      </c>
      <c r="D10" s="1043">
        <v>25500.85</v>
      </c>
      <c r="E10" s="1043">
        <v>157708.51</v>
      </c>
      <c r="F10" s="1044">
        <v>192190.55</v>
      </c>
      <c r="G10" s="1044">
        <v>-34482.04</v>
      </c>
      <c r="H10" s="1036">
        <f t="shared" si="1"/>
        <v>294162.99</v>
      </c>
      <c r="I10" s="1036">
        <f t="shared" si="1"/>
        <v>303144.18</v>
      </c>
      <c r="J10" s="1036">
        <f t="shared" si="1"/>
        <v>-8981.1900000000023</v>
      </c>
      <c r="K10" s="864"/>
      <c r="L10" s="864"/>
      <c r="M10" s="864"/>
      <c r="N10" s="864"/>
      <c r="O10" s="864"/>
      <c r="P10" s="864"/>
      <c r="Q10" s="864"/>
      <c r="R10" s="864"/>
    </row>
    <row r="11" spans="1:18" s="873" customFormat="1">
      <c r="A11" s="1035" t="s">
        <v>1253</v>
      </c>
      <c r="B11" s="1043">
        <v>145156.1</v>
      </c>
      <c r="C11" s="1043">
        <v>124313.47</v>
      </c>
      <c r="D11" s="1043">
        <v>20842.63</v>
      </c>
      <c r="E11" s="1043">
        <v>153253.64000000001</v>
      </c>
      <c r="F11" s="1044">
        <v>162030.96</v>
      </c>
      <c r="G11" s="1044">
        <v>-8777.32</v>
      </c>
      <c r="H11" s="1036">
        <f t="shared" si="1"/>
        <v>298409.74</v>
      </c>
      <c r="I11" s="1036">
        <f t="shared" si="1"/>
        <v>286344.43</v>
      </c>
      <c r="J11" s="1036">
        <f t="shared" si="1"/>
        <v>12065.310000000001</v>
      </c>
      <c r="K11" s="864"/>
      <c r="L11" s="864"/>
      <c r="M11" s="864"/>
      <c r="N11" s="864"/>
      <c r="O11" s="864"/>
      <c r="P11" s="864"/>
      <c r="Q11" s="864"/>
      <c r="R11" s="864"/>
    </row>
    <row r="12" spans="1:18" s="873" customFormat="1" ht="15" customHeight="1">
      <c r="A12" s="1035" t="s">
        <v>1306</v>
      </c>
      <c r="B12" s="1043">
        <v>109154.74</v>
      </c>
      <c r="C12" s="1043">
        <v>89242.61</v>
      </c>
      <c r="D12" s="1043">
        <v>19912.13</v>
      </c>
      <c r="E12" s="1043">
        <v>137325.71</v>
      </c>
      <c r="F12" s="1044">
        <v>144823.78</v>
      </c>
      <c r="G12" s="1044">
        <v>-7498.07</v>
      </c>
      <c r="H12" s="1036">
        <f t="shared" si="1"/>
        <v>246480.45</v>
      </c>
      <c r="I12" s="1036">
        <f t="shared" si="1"/>
        <v>234066.39</v>
      </c>
      <c r="J12" s="1036">
        <f t="shared" si="1"/>
        <v>12414.060000000001</v>
      </c>
      <c r="K12" s="864"/>
      <c r="L12" s="864"/>
      <c r="M12" s="864"/>
      <c r="N12" s="864"/>
      <c r="O12" s="864"/>
      <c r="P12" s="864"/>
      <c r="Q12" s="864"/>
      <c r="R12" s="864"/>
    </row>
    <row r="13" spans="1:18" s="873" customFormat="1" ht="15" customHeight="1">
      <c r="A13" s="1421" t="s">
        <v>1261</v>
      </c>
      <c r="B13" s="1421"/>
      <c r="C13" s="1421"/>
      <c r="D13" s="1421"/>
      <c r="E13" s="1421"/>
      <c r="F13" s="1421"/>
      <c r="G13" s="1421"/>
      <c r="H13" s="1421"/>
      <c r="I13" s="1421"/>
      <c r="J13" s="1421"/>
      <c r="K13" s="864"/>
      <c r="L13" s="864"/>
      <c r="M13" s="864"/>
      <c r="N13" s="864"/>
      <c r="O13" s="864"/>
      <c r="P13" s="864"/>
      <c r="Q13" s="864"/>
      <c r="R13" s="864"/>
    </row>
    <row r="14" spans="1:18" s="873" customFormat="1">
      <c r="A14" s="1421" t="s">
        <v>1176</v>
      </c>
      <c r="B14" s="1421"/>
      <c r="C14" s="1421"/>
      <c r="D14" s="1421"/>
      <c r="E14" s="1421"/>
      <c r="F14" s="1421"/>
      <c r="G14" s="1421"/>
      <c r="H14" s="1421"/>
      <c r="I14" s="1421"/>
      <c r="J14" s="1421"/>
      <c r="K14" s="864"/>
      <c r="L14" s="864"/>
      <c r="M14" s="864"/>
      <c r="N14" s="864"/>
      <c r="O14" s="864"/>
      <c r="P14" s="864"/>
      <c r="Q14" s="864"/>
      <c r="R14" s="864"/>
    </row>
    <row r="15" spans="1:18">
      <c r="A15" s="1045" t="s">
        <v>176</v>
      </c>
      <c r="B15" s="1045"/>
      <c r="C15" s="1046"/>
      <c r="D15" s="1046"/>
      <c r="E15" s="1046"/>
      <c r="F15" s="1046"/>
      <c r="G15" s="1046"/>
      <c r="H15" s="1046"/>
      <c r="I15" s="1046"/>
      <c r="J15" s="1046"/>
    </row>
  </sheetData>
  <mergeCells count="7">
    <mergeCell ref="A14:J14"/>
    <mergeCell ref="A13:J13"/>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opLeftCell="D1" workbookViewId="0">
      <selection activeCell="P19" sqref="P19"/>
    </sheetView>
  </sheetViews>
  <sheetFormatPr defaultRowHeight="15"/>
  <cols>
    <col min="1" max="1" width="54.85546875" style="861" customWidth="1"/>
    <col min="2" max="2" width="14.42578125" style="861" bestFit="1" customWidth="1"/>
    <col min="3" max="3" width="18.140625" style="861" bestFit="1" customWidth="1"/>
    <col min="4" max="4" width="14.5703125" style="861" bestFit="1" customWidth="1"/>
    <col min="5" max="5" width="12.42578125" style="861" bestFit="1" customWidth="1"/>
    <col min="6" max="6" width="17.7109375" style="861" bestFit="1" customWidth="1"/>
    <col min="7" max="7" width="14.140625" style="861" bestFit="1" customWidth="1"/>
    <col min="8" max="8" width="13.140625" style="861" bestFit="1" customWidth="1"/>
    <col min="9" max="9" width="11.140625" style="861" bestFit="1" customWidth="1"/>
    <col min="10" max="10" width="12.5703125" style="861" bestFit="1" customWidth="1"/>
    <col min="11" max="11" width="13.85546875" style="861" bestFit="1" customWidth="1"/>
    <col min="12" max="12" width="14.140625" style="861" bestFit="1" customWidth="1"/>
    <col min="13" max="13" width="13.7109375" style="861" bestFit="1" customWidth="1"/>
    <col min="14" max="14" width="11.7109375" style="861" bestFit="1" customWidth="1"/>
    <col min="15" max="15" width="12.7109375" style="861" bestFit="1" customWidth="1"/>
    <col min="16" max="16" width="14.140625" style="861" bestFit="1" customWidth="1"/>
    <col min="17" max="16384" width="9.140625" style="861"/>
  </cols>
  <sheetData>
    <row r="1" spans="1:20">
      <c r="A1" s="1430" t="s">
        <v>61</v>
      </c>
      <c r="B1" s="1431"/>
      <c r="C1" s="1431"/>
      <c r="D1" s="1431"/>
      <c r="E1" s="1431"/>
      <c r="F1" s="1431"/>
      <c r="G1" s="1431"/>
      <c r="H1" s="1431"/>
      <c r="I1" s="1431"/>
      <c r="J1" s="1431"/>
      <c r="K1" s="1431"/>
      <c r="L1" s="1431"/>
      <c r="M1" s="1431"/>
      <c r="N1" s="1431"/>
      <c r="O1" s="1431"/>
      <c r="P1" s="1432"/>
    </row>
    <row r="2" spans="1:20">
      <c r="A2" s="1047" t="s">
        <v>122</v>
      </c>
      <c r="B2" s="1433" t="s">
        <v>1333</v>
      </c>
      <c r="C2" s="1433"/>
      <c r="D2" s="1433"/>
      <c r="E2" s="1433"/>
      <c r="F2" s="1433"/>
      <c r="G2" s="1434" t="s">
        <v>1250</v>
      </c>
      <c r="H2" s="1434"/>
      <c r="I2" s="1434"/>
      <c r="J2" s="1434"/>
      <c r="K2" s="1435"/>
      <c r="L2" s="1436" t="s">
        <v>1334</v>
      </c>
      <c r="M2" s="1437"/>
      <c r="N2" s="1437"/>
      <c r="O2" s="1437"/>
      <c r="P2" s="1438"/>
      <c r="Q2" s="876"/>
      <c r="R2" s="876"/>
      <c r="S2" s="876"/>
      <c r="T2" s="876"/>
    </row>
    <row r="3" spans="1:20" ht="25.5">
      <c r="A3" s="1048" t="s">
        <v>702</v>
      </c>
      <c r="B3" s="1049" t="s">
        <v>1177</v>
      </c>
      <c r="C3" s="1049" t="s">
        <v>1178</v>
      </c>
      <c r="D3" s="1049" t="s">
        <v>1179</v>
      </c>
      <c r="E3" s="1049" t="s">
        <v>1180</v>
      </c>
      <c r="F3" s="1049" t="s">
        <v>101</v>
      </c>
      <c r="G3" s="1050" t="s">
        <v>1177</v>
      </c>
      <c r="H3" s="1051" t="s">
        <v>1178</v>
      </c>
      <c r="I3" s="1051" t="s">
        <v>1179</v>
      </c>
      <c r="J3" s="1051" t="s">
        <v>1180</v>
      </c>
      <c r="K3" s="1051" t="s">
        <v>101</v>
      </c>
      <c r="L3" s="1051" t="s">
        <v>1335</v>
      </c>
      <c r="M3" s="1051" t="s">
        <v>1178</v>
      </c>
      <c r="N3" s="1051" t="s">
        <v>1179</v>
      </c>
      <c r="O3" s="1051" t="s">
        <v>1181</v>
      </c>
      <c r="P3" s="1052" t="s">
        <v>101</v>
      </c>
      <c r="Q3" s="876"/>
      <c r="R3" s="876"/>
      <c r="S3" s="876"/>
      <c r="T3" s="876"/>
    </row>
    <row r="4" spans="1:20">
      <c r="A4" s="1053" t="s">
        <v>1182</v>
      </c>
      <c r="B4" s="1054">
        <v>140403</v>
      </c>
      <c r="C4" s="1054">
        <v>4234</v>
      </c>
      <c r="D4" s="1054">
        <v>97</v>
      </c>
      <c r="E4" s="1054">
        <v>1768</v>
      </c>
      <c r="F4" s="1054">
        <v>146502</v>
      </c>
      <c r="G4" s="1055">
        <v>137663</v>
      </c>
      <c r="H4" s="1056">
        <v>4017</v>
      </c>
      <c r="I4" s="1057">
        <v>54</v>
      </c>
      <c r="J4" s="1056">
        <v>1738</v>
      </c>
      <c r="K4" s="1058">
        <v>143472</v>
      </c>
      <c r="L4" s="1059">
        <v>137127</v>
      </c>
      <c r="M4" s="1059">
        <v>6804</v>
      </c>
      <c r="N4" s="1060">
        <v>6</v>
      </c>
      <c r="O4" s="1059">
        <v>1919</v>
      </c>
      <c r="P4" s="1061">
        <v>145856</v>
      </c>
    </row>
    <row r="5" spans="1:20">
      <c r="A5" s="1439" t="s">
        <v>1183</v>
      </c>
      <c r="B5" s="1440"/>
      <c r="C5" s="1440"/>
      <c r="D5" s="1440"/>
      <c r="E5" s="1440"/>
      <c r="F5" s="1440"/>
      <c r="G5" s="1440"/>
      <c r="H5" s="1440"/>
      <c r="I5" s="1440"/>
      <c r="J5" s="1440"/>
      <c r="K5" s="1440"/>
      <c r="L5" s="1440"/>
      <c r="M5" s="1440"/>
      <c r="N5" s="1440"/>
      <c r="O5" s="1440"/>
      <c r="P5" s="1441"/>
    </row>
    <row r="6" spans="1:20">
      <c r="A6" s="1053" t="s">
        <v>1184</v>
      </c>
      <c r="B6" s="1054">
        <v>285406.14779999998</v>
      </c>
      <c r="C6" s="1054">
        <v>25684.480249999997</v>
      </c>
      <c r="D6" s="1054">
        <v>0</v>
      </c>
      <c r="E6" s="1426">
        <v>248233.02508999989</v>
      </c>
      <c r="F6" s="1062">
        <f>SUM(B6:D6)</f>
        <v>311090.62805</v>
      </c>
      <c r="G6" s="1063">
        <v>277613</v>
      </c>
      <c r="H6" s="1063">
        <v>23155</v>
      </c>
      <c r="I6" s="1063" t="s">
        <v>1185</v>
      </c>
      <c r="J6" s="1429">
        <v>224639</v>
      </c>
      <c r="K6" s="1064">
        <f t="shared" ref="K6:K16" si="0">SUM(G6:I6)</f>
        <v>300768</v>
      </c>
      <c r="L6" s="1063">
        <v>243173.5059300001</v>
      </c>
      <c r="M6" s="1063">
        <v>22907.869880000002</v>
      </c>
      <c r="N6" s="1063">
        <v>0</v>
      </c>
      <c r="O6" s="1429">
        <v>210825</v>
      </c>
      <c r="P6" s="1064">
        <f>SUM(L6:N6)</f>
        <v>266081.37581000011</v>
      </c>
    </row>
    <row r="7" spans="1:20">
      <c r="A7" s="1053" t="s">
        <v>1186</v>
      </c>
      <c r="B7" s="1054">
        <v>650.60601000000008</v>
      </c>
      <c r="C7" s="1054">
        <v>303.48940999999991</v>
      </c>
      <c r="D7" s="1054">
        <v>739.34</v>
      </c>
      <c r="E7" s="1427"/>
      <c r="F7" s="1062">
        <f t="shared" ref="F7:F16" si="1">SUM(B7:D7)</f>
        <v>1693.43542</v>
      </c>
      <c r="G7" s="1063">
        <v>897</v>
      </c>
      <c r="H7" s="1063">
        <v>374</v>
      </c>
      <c r="I7" s="1063">
        <v>411</v>
      </c>
      <c r="J7" s="1429"/>
      <c r="K7" s="1064">
        <f t="shared" si="0"/>
        <v>1682</v>
      </c>
      <c r="L7" s="1063">
        <v>555.56512999999995</v>
      </c>
      <c r="M7" s="1063">
        <v>362.04799999999994</v>
      </c>
      <c r="N7" s="1063">
        <v>4.75</v>
      </c>
      <c r="O7" s="1429"/>
      <c r="P7" s="1064">
        <f t="shared" ref="P7:P16" si="2">SUM(L7:N7)</f>
        <v>922.36312999999996</v>
      </c>
    </row>
    <row r="8" spans="1:20">
      <c r="A8" s="1053" t="s">
        <v>1187</v>
      </c>
      <c r="B8" s="1054">
        <v>2120425.8270599996</v>
      </c>
      <c r="C8" s="1054">
        <v>166966.08676999999</v>
      </c>
      <c r="D8" s="1054">
        <v>0</v>
      </c>
      <c r="E8" s="1427"/>
      <c r="F8" s="1062">
        <f t="shared" si="1"/>
        <v>2287391.9138299995</v>
      </c>
      <c r="G8" s="1063">
        <v>2103095</v>
      </c>
      <c r="H8" s="1063">
        <v>164794</v>
      </c>
      <c r="I8" s="1063" t="s">
        <v>1185</v>
      </c>
      <c r="J8" s="1429"/>
      <c r="K8" s="1064">
        <f t="shared" si="0"/>
        <v>2267889</v>
      </c>
      <c r="L8" s="1063">
        <v>1827869.8870600003</v>
      </c>
      <c r="M8" s="1063">
        <v>155580.59865</v>
      </c>
      <c r="N8" s="1063">
        <v>0</v>
      </c>
      <c r="O8" s="1429"/>
      <c r="P8" s="1064">
        <f t="shared" si="2"/>
        <v>1983450.4857100004</v>
      </c>
      <c r="Q8" s="877"/>
      <c r="R8" s="877"/>
      <c r="S8" s="877"/>
      <c r="T8" s="877"/>
    </row>
    <row r="9" spans="1:20">
      <c r="A9" s="1053" t="s">
        <v>1188</v>
      </c>
      <c r="B9" s="1054">
        <v>27787.848999999998</v>
      </c>
      <c r="C9" s="1054">
        <v>215.01000000000002</v>
      </c>
      <c r="D9" s="1054">
        <v>0</v>
      </c>
      <c r="E9" s="1427"/>
      <c r="F9" s="1062">
        <f t="shared" si="1"/>
        <v>28002.858999999997</v>
      </c>
      <c r="G9" s="1063">
        <v>24021</v>
      </c>
      <c r="H9" s="1063">
        <v>70</v>
      </c>
      <c r="I9" s="1063">
        <v>86</v>
      </c>
      <c r="J9" s="1429"/>
      <c r="K9" s="1064">
        <f t="shared" si="0"/>
        <v>24177</v>
      </c>
      <c r="L9" s="1063">
        <v>38347.525200000004</v>
      </c>
      <c r="M9" s="1063">
        <v>264.24</v>
      </c>
      <c r="N9" s="1063">
        <v>0</v>
      </c>
      <c r="O9" s="1429"/>
      <c r="P9" s="1064">
        <f t="shared" si="2"/>
        <v>38611.765200000002</v>
      </c>
    </row>
    <row r="10" spans="1:20">
      <c r="A10" s="1053" t="s">
        <v>1189</v>
      </c>
      <c r="B10" s="1054">
        <v>1112.22</v>
      </c>
      <c r="C10" s="1054">
        <v>1143.69</v>
      </c>
      <c r="D10" s="1054">
        <v>0</v>
      </c>
      <c r="E10" s="1427"/>
      <c r="F10" s="1062">
        <f t="shared" si="1"/>
        <v>2255.91</v>
      </c>
      <c r="G10" s="1063">
        <v>1172</v>
      </c>
      <c r="H10" s="1063">
        <v>1161</v>
      </c>
      <c r="I10" s="1063" t="s">
        <v>1185</v>
      </c>
      <c r="J10" s="1429"/>
      <c r="K10" s="1064">
        <f t="shared" si="0"/>
        <v>2333</v>
      </c>
      <c r="L10" s="1063">
        <v>1852.9599999999998</v>
      </c>
      <c r="M10" s="1063">
        <v>1823.77</v>
      </c>
      <c r="N10" s="1063">
        <v>0</v>
      </c>
      <c r="O10" s="1429"/>
      <c r="P10" s="1064">
        <f t="shared" si="2"/>
        <v>3676.7299999999996</v>
      </c>
    </row>
    <row r="11" spans="1:20">
      <c r="A11" s="1053" t="s">
        <v>1190</v>
      </c>
      <c r="B11" s="1054">
        <v>130.97999999999999</v>
      </c>
      <c r="C11" s="1054">
        <v>23.01</v>
      </c>
      <c r="D11" s="1054">
        <v>0</v>
      </c>
      <c r="E11" s="1427"/>
      <c r="F11" s="1062">
        <f t="shared" si="1"/>
        <v>153.98999999999998</v>
      </c>
      <c r="G11" s="1063">
        <v>73</v>
      </c>
      <c r="H11" s="1063">
        <v>30</v>
      </c>
      <c r="I11" s="1063" t="s">
        <v>1185</v>
      </c>
      <c r="J11" s="1429"/>
      <c r="K11" s="1064">
        <f t="shared" si="0"/>
        <v>103</v>
      </c>
      <c r="L11" s="1063">
        <v>96.991</v>
      </c>
      <c r="M11" s="1063">
        <v>1.75</v>
      </c>
      <c r="N11" s="1063">
        <v>0</v>
      </c>
      <c r="O11" s="1429"/>
      <c r="P11" s="1064">
        <f t="shared" si="2"/>
        <v>98.741</v>
      </c>
    </row>
    <row r="12" spans="1:20">
      <c r="A12" s="1053" t="s">
        <v>1191</v>
      </c>
      <c r="B12" s="1054">
        <v>207.99698000000001</v>
      </c>
      <c r="C12" s="1054">
        <v>0</v>
      </c>
      <c r="D12" s="1054">
        <v>0</v>
      </c>
      <c r="E12" s="1427"/>
      <c r="F12" s="1062">
        <f t="shared" si="1"/>
        <v>207.99698000000001</v>
      </c>
      <c r="G12" s="1063">
        <v>217</v>
      </c>
      <c r="H12" s="1063" t="s">
        <v>1185</v>
      </c>
      <c r="I12" s="1063" t="s">
        <v>1185</v>
      </c>
      <c r="J12" s="1429"/>
      <c r="K12" s="1064">
        <f t="shared" si="0"/>
        <v>217</v>
      </c>
      <c r="L12" s="1063">
        <v>392.61486999999988</v>
      </c>
      <c r="M12" s="1063">
        <v>0</v>
      </c>
      <c r="N12" s="1063">
        <v>0</v>
      </c>
      <c r="O12" s="1429"/>
      <c r="P12" s="1064">
        <f t="shared" si="2"/>
        <v>392.61486999999988</v>
      </c>
    </row>
    <row r="13" spans="1:20">
      <c r="A13" s="1053" t="s">
        <v>1192</v>
      </c>
      <c r="B13" s="1054">
        <v>-0.01</v>
      </c>
      <c r="C13" s="1054">
        <v>0</v>
      </c>
      <c r="D13" s="1054">
        <v>0</v>
      </c>
      <c r="E13" s="1427"/>
      <c r="F13" s="1062">
        <f t="shared" si="1"/>
        <v>-0.01</v>
      </c>
      <c r="G13" s="1063">
        <v>0</v>
      </c>
      <c r="H13" s="1063" t="s">
        <v>1185</v>
      </c>
      <c r="I13" s="1063" t="s">
        <v>1185</v>
      </c>
      <c r="J13" s="1429"/>
      <c r="K13" s="1064">
        <f t="shared" si="0"/>
        <v>0</v>
      </c>
      <c r="L13" s="1063">
        <v>0</v>
      </c>
      <c r="M13" s="1063">
        <v>0</v>
      </c>
      <c r="N13" s="1063">
        <v>0</v>
      </c>
      <c r="O13" s="1429"/>
      <c r="P13" s="1064">
        <f t="shared" si="2"/>
        <v>0</v>
      </c>
    </row>
    <row r="14" spans="1:20">
      <c r="A14" s="1053" t="s">
        <v>1193</v>
      </c>
      <c r="B14" s="1054">
        <v>0</v>
      </c>
      <c r="C14" s="1054">
        <v>0</v>
      </c>
      <c r="D14" s="1054">
        <v>0</v>
      </c>
      <c r="E14" s="1427"/>
      <c r="F14" s="1062">
        <f t="shared" si="1"/>
        <v>0</v>
      </c>
      <c r="G14" s="1063">
        <v>4</v>
      </c>
      <c r="H14" s="1063" t="s">
        <v>1185</v>
      </c>
      <c r="I14" s="1063" t="s">
        <v>1185</v>
      </c>
      <c r="J14" s="1429"/>
      <c r="K14" s="1064">
        <f t="shared" si="0"/>
        <v>4</v>
      </c>
      <c r="L14" s="1063">
        <v>-11.24</v>
      </c>
      <c r="M14" s="1063">
        <v>0</v>
      </c>
      <c r="N14" s="1063">
        <v>0</v>
      </c>
      <c r="O14" s="1429"/>
      <c r="P14" s="1064">
        <f t="shared" si="2"/>
        <v>-11.24</v>
      </c>
    </row>
    <row r="15" spans="1:20">
      <c r="A15" s="1053" t="s">
        <v>85</v>
      </c>
      <c r="B15" s="1054">
        <v>33488.52485999999</v>
      </c>
      <c r="C15" s="1054">
        <v>27574.38709</v>
      </c>
      <c r="D15" s="1054">
        <v>1.51</v>
      </c>
      <c r="E15" s="1427"/>
      <c r="F15" s="1062">
        <f t="shared" si="1"/>
        <v>61064.421949999996</v>
      </c>
      <c r="G15" s="1063">
        <v>32963</v>
      </c>
      <c r="H15" s="1063">
        <v>25249</v>
      </c>
      <c r="I15" s="1063">
        <v>2</v>
      </c>
      <c r="J15" s="1429"/>
      <c r="K15" s="1064">
        <f t="shared" si="0"/>
        <v>58214</v>
      </c>
      <c r="L15" s="1063">
        <v>28770.56135</v>
      </c>
      <c r="M15" s="1063">
        <v>29918.900820000003</v>
      </c>
      <c r="N15" s="1063">
        <v>0.22</v>
      </c>
      <c r="O15" s="1429"/>
      <c r="P15" s="1064">
        <f t="shared" si="2"/>
        <v>58689.68217</v>
      </c>
    </row>
    <row r="16" spans="1:20">
      <c r="A16" s="1053" t="s">
        <v>358</v>
      </c>
      <c r="B16" s="1054">
        <v>19004.710029999995</v>
      </c>
      <c r="C16" s="1054">
        <v>4733.1006899999993</v>
      </c>
      <c r="D16" s="1054">
        <v>0.89</v>
      </c>
      <c r="E16" s="1427"/>
      <c r="F16" s="1062">
        <f t="shared" si="1"/>
        <v>23738.700719999993</v>
      </c>
      <c r="G16" s="1063">
        <v>15924</v>
      </c>
      <c r="H16" s="1063">
        <v>4360</v>
      </c>
      <c r="I16" s="1063">
        <v>0</v>
      </c>
      <c r="J16" s="1429"/>
      <c r="K16" s="1064">
        <f t="shared" si="0"/>
        <v>20284</v>
      </c>
      <c r="L16" s="1063">
        <v>28272.986460000007</v>
      </c>
      <c r="M16" s="1063">
        <v>4518.6082199999983</v>
      </c>
      <c r="N16" s="1063">
        <v>0</v>
      </c>
      <c r="O16" s="1429"/>
      <c r="P16" s="1064">
        <f t="shared" si="2"/>
        <v>32791.594680000009</v>
      </c>
    </row>
    <row r="17" spans="1:16">
      <c r="A17" s="1053" t="s">
        <v>1181</v>
      </c>
      <c r="B17" s="1054">
        <v>0</v>
      </c>
      <c r="C17" s="1054">
        <v>0</v>
      </c>
      <c r="D17" s="1054">
        <v>0</v>
      </c>
      <c r="E17" s="1428"/>
      <c r="F17" s="1062">
        <f>E6</f>
        <v>248233.02508999989</v>
      </c>
      <c r="G17" s="1063">
        <v>0</v>
      </c>
      <c r="H17" s="1063" t="s">
        <v>1185</v>
      </c>
      <c r="I17" s="1063" t="s">
        <v>1185</v>
      </c>
      <c r="J17" s="1429"/>
      <c r="K17" s="1062">
        <v>224639</v>
      </c>
      <c r="L17" s="1064">
        <v>0</v>
      </c>
      <c r="M17" s="1064">
        <v>0</v>
      </c>
      <c r="N17" s="1064">
        <v>0</v>
      </c>
      <c r="O17" s="1429"/>
      <c r="P17" s="1064">
        <f>O6</f>
        <v>210825</v>
      </c>
    </row>
    <row r="18" spans="1:16">
      <c r="A18" s="1065" t="s">
        <v>101</v>
      </c>
      <c r="B18" s="1062">
        <f>SUM(B6:B16)</f>
        <v>2488214.8517399998</v>
      </c>
      <c r="C18" s="1062">
        <f>SUM(C6:C16)</f>
        <v>226643.25421000001</v>
      </c>
      <c r="D18" s="1062">
        <f>SUM(D6:D16)</f>
        <v>741.74</v>
      </c>
      <c r="E18" s="1062">
        <f>E6</f>
        <v>248233.02508999989</v>
      </c>
      <c r="F18" s="1062">
        <f>SUM(F6:F17)</f>
        <v>2963832.8710399996</v>
      </c>
      <c r="G18" s="1064">
        <f>SUM(G6:G16)</f>
        <v>2455979</v>
      </c>
      <c r="H18" s="1064">
        <f>SUM(H6:H16)</f>
        <v>219193</v>
      </c>
      <c r="I18" s="1064">
        <f>SUM(I6:I16)</f>
        <v>499</v>
      </c>
      <c r="J18" s="1062">
        <v>224639</v>
      </c>
      <c r="K18" s="1064">
        <f>SUM(K6:K17)</f>
        <v>2900310</v>
      </c>
      <c r="L18" s="1064">
        <f>SUM(L6:L16)</f>
        <v>2169321.3570000003</v>
      </c>
      <c r="M18" s="1064">
        <f>SUM(M6:M16)</f>
        <v>215377.78556999998</v>
      </c>
      <c r="N18" s="1064">
        <f>SUM(N6:N16)</f>
        <v>4.97</v>
      </c>
      <c r="O18" s="1064">
        <f>O6</f>
        <v>210825</v>
      </c>
      <c r="P18" s="1064">
        <f>SUM(P6:P17)</f>
        <v>2595529.1125700003</v>
      </c>
    </row>
    <row r="19" spans="1:16" ht="15.75">
      <c r="A19" s="1066" t="s">
        <v>86</v>
      </c>
      <c r="B19" s="1066"/>
      <c r="C19" s="1066"/>
      <c r="D19" s="1066"/>
      <c r="E19" s="1066"/>
      <c r="F19" s="1066"/>
      <c r="G19" s="1066"/>
      <c r="H19" s="1066"/>
      <c r="I19" s="1066"/>
      <c r="J19" s="1067"/>
      <c r="K19" s="1067"/>
      <c r="L19" s="1068"/>
      <c r="M19" s="1068"/>
      <c r="N19" s="1068"/>
      <c r="O19" s="1068"/>
      <c r="P19" s="1068"/>
    </row>
    <row r="20" spans="1:16">
      <c r="A20" s="1069" t="s">
        <v>1194</v>
      </c>
      <c r="B20" s="1069"/>
      <c r="C20" s="1069"/>
      <c r="D20" s="1069"/>
      <c r="E20" s="1069"/>
      <c r="F20" s="1070"/>
      <c r="G20" s="1071"/>
      <c r="H20" s="1069"/>
      <c r="I20" s="1069"/>
      <c r="J20" s="1069"/>
      <c r="K20" s="1069"/>
      <c r="L20" s="1072"/>
      <c r="M20" s="1073"/>
      <c r="N20" s="1073"/>
      <c r="O20" s="1073"/>
      <c r="P20" s="1073"/>
    </row>
    <row r="21" spans="1:16">
      <c r="A21" s="1074" t="s">
        <v>1336</v>
      </c>
      <c r="B21" s="1074"/>
      <c r="C21" s="1074"/>
      <c r="D21" s="1074"/>
      <c r="E21" s="1074"/>
      <c r="F21" s="1074"/>
      <c r="G21" s="1074"/>
      <c r="H21" s="1074"/>
      <c r="I21" s="1074"/>
      <c r="J21" s="1074"/>
      <c r="K21" s="1074"/>
      <c r="L21" s="1075"/>
      <c r="M21" s="1075"/>
      <c r="N21" s="1075"/>
      <c r="O21" s="1075"/>
      <c r="P21" s="1075"/>
    </row>
    <row r="22" spans="1:16">
      <c r="A22" s="1076" t="s">
        <v>1337</v>
      </c>
      <c r="B22" s="1076"/>
      <c r="C22" s="1076"/>
      <c r="D22" s="1076"/>
      <c r="E22" s="1076"/>
      <c r="F22" s="1076"/>
      <c r="G22" s="1076"/>
      <c r="H22" s="1076"/>
      <c r="I22" s="1076"/>
      <c r="J22" s="1076"/>
      <c r="K22" s="1076"/>
      <c r="L22" s="1073"/>
      <c r="M22" s="1073"/>
      <c r="N22" s="1073"/>
      <c r="O22" s="1073"/>
      <c r="P22" s="1073"/>
    </row>
    <row r="23" spans="1:16">
      <c r="A23" s="1076" t="s">
        <v>1338</v>
      </c>
      <c r="B23" s="1076"/>
      <c r="C23" s="1076"/>
      <c r="D23" s="1076"/>
      <c r="E23" s="1076"/>
      <c r="F23" s="1076"/>
      <c r="G23" s="1076"/>
      <c r="H23" s="1076"/>
      <c r="I23" s="1076"/>
      <c r="J23" s="1076"/>
      <c r="K23" s="1076"/>
      <c r="L23" s="1073"/>
      <c r="M23" s="1073"/>
      <c r="N23" s="1073"/>
      <c r="O23" s="1073"/>
      <c r="P23" s="1073"/>
    </row>
    <row r="24" spans="1:16">
      <c r="A24" s="1069" t="s">
        <v>1339</v>
      </c>
      <c r="B24" s="1069"/>
      <c r="C24" s="1069"/>
      <c r="D24" s="1069"/>
      <c r="E24" s="1069"/>
      <c r="F24" s="1069"/>
      <c r="G24" s="1069"/>
      <c r="H24" s="1069"/>
      <c r="I24" s="1069"/>
      <c r="J24" s="1069"/>
      <c r="K24" s="1069"/>
      <c r="L24" s="1073"/>
      <c r="M24" s="1073"/>
      <c r="N24" s="1073"/>
      <c r="O24" s="1073"/>
      <c r="P24" s="1073"/>
    </row>
    <row r="25" spans="1:16">
      <c r="A25" s="855"/>
      <c r="B25" s="855"/>
      <c r="C25" s="855"/>
      <c r="D25" s="855"/>
      <c r="E25" s="855"/>
      <c r="F25" s="855"/>
      <c r="G25" s="156"/>
      <c r="H25" s="156"/>
      <c r="I25" s="156"/>
      <c r="J25" s="156"/>
      <c r="K25" s="156"/>
      <c r="L25" s="156"/>
      <c r="M25" s="156"/>
      <c r="N25" s="156"/>
      <c r="O25" s="156"/>
      <c r="P25" s="156"/>
    </row>
    <row r="28" spans="1:16">
      <c r="C28" s="879"/>
    </row>
  </sheetData>
  <mergeCells count="8">
    <mergeCell ref="E6:E17"/>
    <mergeCell ref="J6:J17"/>
    <mergeCell ref="O6:O17"/>
    <mergeCell ref="A1:P1"/>
    <mergeCell ref="B2:F2"/>
    <mergeCell ref="G2:K2"/>
    <mergeCell ref="L2:P2"/>
    <mergeCell ref="A5:P5"/>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B4" sqref="B4"/>
    </sheetView>
  </sheetViews>
  <sheetFormatPr defaultColWidth="9.140625" defaultRowHeight="15"/>
  <cols>
    <col min="1" max="1" width="54.7109375" style="202" customWidth="1"/>
    <col min="2" max="2" width="8.42578125" style="202" bestFit="1" customWidth="1"/>
    <col min="3" max="3" width="12.85546875" style="202" bestFit="1" customWidth="1"/>
    <col min="4" max="4" width="13.140625" style="202" bestFit="1" customWidth="1"/>
    <col min="5" max="5" width="12.42578125" style="202" bestFit="1" customWidth="1"/>
    <col min="6" max="6" width="13.42578125" style="202" bestFit="1" customWidth="1"/>
    <col min="7" max="7" width="12.42578125" style="202" bestFit="1" customWidth="1"/>
    <col min="8" max="9" width="11" style="202" bestFit="1" customWidth="1"/>
    <col min="10" max="11" width="12.42578125" style="202" bestFit="1" customWidth="1"/>
    <col min="12" max="12" width="10" style="202" bestFit="1" customWidth="1"/>
    <col min="13" max="16384" width="9.140625" style="202"/>
  </cols>
  <sheetData>
    <row r="1" spans="1:12" ht="15.75" customHeight="1">
      <c r="A1" s="911" t="s">
        <v>668</v>
      </c>
    </row>
    <row r="2" spans="1:12" s="203" customFormat="1" ht="18.75" customHeight="1">
      <c r="A2" s="1356" t="s">
        <v>669</v>
      </c>
      <c r="B2" s="1356" t="s">
        <v>670</v>
      </c>
      <c r="C2" s="1294" t="s">
        <v>671</v>
      </c>
      <c r="D2" s="1295"/>
      <c r="E2" s="1295"/>
      <c r="F2" s="1295"/>
      <c r="G2" s="1295"/>
      <c r="H2" s="1353" t="s">
        <v>672</v>
      </c>
      <c r="I2" s="1353"/>
      <c r="J2" s="1353"/>
      <c r="K2" s="1353"/>
      <c r="L2" s="1353"/>
    </row>
    <row r="3" spans="1:12" s="203" customFormat="1" ht="63.75" customHeight="1">
      <c r="A3" s="1276"/>
      <c r="B3" s="1276"/>
      <c r="C3" s="792">
        <v>45200</v>
      </c>
      <c r="D3" s="792">
        <v>45170</v>
      </c>
      <c r="E3" s="792">
        <v>44835</v>
      </c>
      <c r="F3" s="607" t="s">
        <v>673</v>
      </c>
      <c r="G3" s="920" t="s">
        <v>674</v>
      </c>
      <c r="H3" s="792">
        <v>45200</v>
      </c>
      <c r="I3" s="792">
        <v>45170</v>
      </c>
      <c r="J3" s="792">
        <v>44835</v>
      </c>
      <c r="K3" s="793" t="s">
        <v>673</v>
      </c>
      <c r="L3" s="793" t="s">
        <v>674</v>
      </c>
    </row>
    <row r="4" spans="1:12" s="203" customFormat="1" ht="18" customHeight="1">
      <c r="A4" s="794" t="s">
        <v>675</v>
      </c>
      <c r="B4" s="795" t="s">
        <v>676</v>
      </c>
      <c r="C4" s="605">
        <v>5904</v>
      </c>
      <c r="D4" s="605">
        <v>5887</v>
      </c>
      <c r="E4" s="605">
        <v>5827</v>
      </c>
      <c r="F4" s="796">
        <v>1.3214347005320062</v>
      </c>
      <c r="G4" s="797">
        <v>0.28877187022252421</v>
      </c>
      <c r="H4" s="605">
        <v>6192</v>
      </c>
      <c r="I4" s="605">
        <v>6166</v>
      </c>
      <c r="J4" s="605">
        <v>5967</v>
      </c>
      <c r="K4" s="798">
        <v>3.7707390648567118</v>
      </c>
      <c r="L4" s="798">
        <v>0.42166720726565032</v>
      </c>
    </row>
    <row r="5" spans="1:12" s="203" customFormat="1" ht="18" customHeight="1">
      <c r="A5" s="794" t="s">
        <v>677</v>
      </c>
      <c r="B5" s="795" t="s">
        <v>676</v>
      </c>
      <c r="C5" s="605">
        <v>283</v>
      </c>
      <c r="D5" s="605">
        <v>284</v>
      </c>
      <c r="E5" s="605">
        <v>279</v>
      </c>
      <c r="F5" s="796">
        <v>1.4336917562724014</v>
      </c>
      <c r="G5" s="797">
        <v>-0.35211267605633806</v>
      </c>
      <c r="H5" s="605">
        <v>585</v>
      </c>
      <c r="I5" s="605">
        <v>585</v>
      </c>
      <c r="J5" s="605">
        <v>581</v>
      </c>
      <c r="K5" s="798">
        <v>0.6884681583476765</v>
      </c>
      <c r="L5" s="798">
        <v>0</v>
      </c>
    </row>
    <row r="6" spans="1:12" s="203" customFormat="1" ht="18" customHeight="1">
      <c r="A6" s="794" t="s">
        <v>1249</v>
      </c>
      <c r="B6" s="795" t="s">
        <v>676</v>
      </c>
      <c r="C6" s="605">
        <v>4</v>
      </c>
      <c r="D6" s="605">
        <v>4</v>
      </c>
      <c r="E6" s="605">
        <v>4</v>
      </c>
      <c r="F6" s="796">
        <v>0</v>
      </c>
      <c r="G6" s="797">
        <v>0</v>
      </c>
      <c r="H6" s="605">
        <v>3</v>
      </c>
      <c r="I6" s="605">
        <v>3</v>
      </c>
      <c r="J6" s="605">
        <v>3</v>
      </c>
      <c r="K6" s="798">
        <v>0</v>
      </c>
      <c r="L6" s="798">
        <v>0</v>
      </c>
    </row>
    <row r="7" spans="1:12" s="203" customFormat="1" ht="18" customHeight="1">
      <c r="A7" s="794" t="s">
        <v>678</v>
      </c>
      <c r="B7" s="795" t="s">
        <v>679</v>
      </c>
      <c r="C7" s="605">
        <v>338.04521</v>
      </c>
      <c r="D7" s="605">
        <v>334.72532999999999</v>
      </c>
      <c r="E7" s="605">
        <v>295.58112</v>
      </c>
      <c r="F7" s="796">
        <v>14.366306616606636</v>
      </c>
      <c r="G7" s="797">
        <v>0.9918221605756613</v>
      </c>
      <c r="H7" s="605">
        <v>985.41567999999995</v>
      </c>
      <c r="I7" s="605">
        <v>962.00036</v>
      </c>
      <c r="J7" s="605">
        <v>748.10850000000005</v>
      </c>
      <c r="K7" s="798">
        <v>31.720957588371192</v>
      </c>
      <c r="L7" s="798">
        <v>2.4340240371635566</v>
      </c>
    </row>
    <row r="8" spans="1:12" s="203" customFormat="1" ht="18" customHeight="1">
      <c r="A8" s="794" t="s">
        <v>680</v>
      </c>
      <c r="B8" s="795" t="s">
        <v>681</v>
      </c>
      <c r="C8" s="605">
        <v>70698.605212800001</v>
      </c>
      <c r="D8" s="605">
        <v>70438.191451199993</v>
      </c>
      <c r="E8" s="605">
        <v>64396.556726499999</v>
      </c>
      <c r="F8" s="796">
        <v>9.7863128195899787</v>
      </c>
      <c r="G8" s="797">
        <v>0.36970534909378566</v>
      </c>
      <c r="H8" s="605">
        <v>32470.534155900001</v>
      </c>
      <c r="I8" s="605">
        <v>32211.891280700002</v>
      </c>
      <c r="J8" s="605">
        <v>29754.811407699999</v>
      </c>
      <c r="K8" s="798">
        <v>9.1270037339145169</v>
      </c>
      <c r="L8" s="798">
        <v>0.80294222076605326</v>
      </c>
    </row>
    <row r="9" spans="1:12" s="203" customFormat="1" ht="18" customHeight="1">
      <c r="A9" s="794" t="s">
        <v>682</v>
      </c>
      <c r="B9" s="795" t="s">
        <v>683</v>
      </c>
      <c r="C9" s="799">
        <v>26594186.478077359</v>
      </c>
      <c r="D9" s="799">
        <v>27216783.781424906</v>
      </c>
      <c r="E9" s="799">
        <v>24375514.324960023</v>
      </c>
      <c r="F9" s="796">
        <v>9.1020526727736026</v>
      </c>
      <c r="G9" s="797">
        <v>-2.2875491400731227</v>
      </c>
      <c r="H9" s="605">
        <v>4380139.6363000004</v>
      </c>
      <c r="I9" s="605">
        <v>4472670.0887000002</v>
      </c>
      <c r="J9" s="605">
        <v>3418163.5063</v>
      </c>
      <c r="K9" s="798">
        <v>28.14306946484529</v>
      </c>
      <c r="L9" s="798">
        <v>-2.068796726898634</v>
      </c>
    </row>
    <row r="10" spans="1:12" s="203" customFormat="1" ht="18" customHeight="1">
      <c r="A10" s="794" t="s">
        <v>684</v>
      </c>
      <c r="B10" s="795" t="s">
        <v>681</v>
      </c>
      <c r="C10" s="605">
        <v>78155.416155425293</v>
      </c>
      <c r="D10" s="605">
        <v>77864.437920034688</v>
      </c>
      <c r="E10" s="605">
        <v>68919.860901622291</v>
      </c>
      <c r="F10" s="796">
        <v>13.400426427131121</v>
      </c>
      <c r="G10" s="797">
        <v>0.37369849852307929</v>
      </c>
      <c r="H10" s="605">
        <v>37203.687319999997</v>
      </c>
      <c r="I10" s="605">
        <v>36873.779690000003</v>
      </c>
      <c r="J10" s="605">
        <v>34011.766849934902</v>
      </c>
      <c r="K10" s="798">
        <v>9.3847534711981737</v>
      </c>
      <c r="L10" s="798">
        <v>0.89469436757920318</v>
      </c>
    </row>
    <row r="11" spans="1:12" s="203" customFormat="1" ht="18" customHeight="1">
      <c r="A11" s="794" t="s">
        <v>685</v>
      </c>
      <c r="B11" s="795" t="s">
        <v>683</v>
      </c>
      <c r="C11" s="799">
        <v>30597878.57418045</v>
      </c>
      <c r="D11" s="799">
        <v>31226236.078976519</v>
      </c>
      <c r="E11" s="799">
        <v>28376972.246260837</v>
      </c>
      <c r="F11" s="796">
        <v>7.8264386652887428</v>
      </c>
      <c r="G11" s="797">
        <v>-2.0122742401833027</v>
      </c>
      <c r="H11" s="605">
        <v>4722560.5290000001</v>
      </c>
      <c r="I11" s="605">
        <v>4814738.4440000001</v>
      </c>
      <c r="J11" s="605">
        <v>3704210.5408000001</v>
      </c>
      <c r="K11" s="798">
        <v>27.491687553485189</v>
      </c>
      <c r="L11" s="798">
        <v>-1.9144947554704601</v>
      </c>
    </row>
    <row r="12" spans="1:12" s="203" customFormat="1" ht="18" customHeight="1">
      <c r="A12" s="794" t="s">
        <v>686</v>
      </c>
      <c r="B12" s="795" t="s">
        <v>681</v>
      </c>
      <c r="C12" s="605">
        <v>1936.7424761</v>
      </c>
      <c r="D12" s="605">
        <v>2488.0257928000001</v>
      </c>
      <c r="E12" s="605">
        <v>1292.0455850000001</v>
      </c>
      <c r="F12" s="796">
        <v>49.897379673334036</v>
      </c>
      <c r="G12" s="797">
        <v>-22.157459874223861</v>
      </c>
      <c r="H12" s="605">
        <v>2932.033602</v>
      </c>
      <c r="I12" s="605">
        <v>3812.8548719999999</v>
      </c>
      <c r="J12" s="605">
        <v>1637.7720265999999</v>
      </c>
      <c r="K12" s="798">
        <v>79.025746830398333</v>
      </c>
      <c r="L12" s="798">
        <v>-23.101358419602601</v>
      </c>
    </row>
    <row r="13" spans="1:12" s="203" customFormat="1" ht="18" customHeight="1">
      <c r="A13" s="794" t="s">
        <v>687</v>
      </c>
      <c r="B13" s="795" t="s">
        <v>681</v>
      </c>
      <c r="C13" s="605">
        <v>96.83712380499999</v>
      </c>
      <c r="D13" s="605">
        <v>130.9487259368421</v>
      </c>
      <c r="E13" s="605">
        <v>71.780310277777772</v>
      </c>
      <c r="F13" s="796">
        <v>34.907641706000639</v>
      </c>
      <c r="G13" s="797">
        <v>-26.049586880512663</v>
      </c>
      <c r="H13" s="605">
        <v>146.60168010000001</v>
      </c>
      <c r="I13" s="605">
        <v>190.64274359999999</v>
      </c>
      <c r="J13" s="605">
        <v>90.987334811111111</v>
      </c>
      <c r="K13" s="798">
        <v>61.12317214735851</v>
      </c>
      <c r="L13" s="798">
        <v>-23.10135841960259</v>
      </c>
    </row>
    <row r="14" spans="1:12" s="203" customFormat="1" ht="18" customHeight="1">
      <c r="A14" s="794" t="s">
        <v>688</v>
      </c>
      <c r="B14" s="795" t="s">
        <v>683</v>
      </c>
      <c r="C14" s="705">
        <v>526104.85447385104</v>
      </c>
      <c r="D14" s="705">
        <v>687834.65388874244</v>
      </c>
      <c r="E14" s="705">
        <v>388038.32252025598</v>
      </c>
      <c r="F14" s="796">
        <v>35.580643441831143</v>
      </c>
      <c r="G14" s="797">
        <v>-23.51288910794705</v>
      </c>
      <c r="H14" s="605">
        <v>263078.11878100003</v>
      </c>
      <c r="I14" s="605">
        <v>325658.92055400001</v>
      </c>
      <c r="J14" s="605">
        <v>158214.03207225</v>
      </c>
      <c r="K14" s="798">
        <v>66.279890181208955</v>
      </c>
      <c r="L14" s="798">
        <v>-19.2166705172822</v>
      </c>
    </row>
    <row r="15" spans="1:12" s="203" customFormat="1" ht="18" customHeight="1">
      <c r="A15" s="794" t="s">
        <v>689</v>
      </c>
      <c r="B15" s="795" t="s">
        <v>683</v>
      </c>
      <c r="C15" s="605">
        <v>26305.242723692554</v>
      </c>
      <c r="D15" s="605">
        <v>36201.823888881176</v>
      </c>
      <c r="E15" s="605">
        <v>21557.684584458664</v>
      </c>
      <c r="F15" s="796">
        <v>22.022579097648052</v>
      </c>
      <c r="G15" s="797">
        <v>-27.337244652549682</v>
      </c>
      <c r="H15" s="605">
        <v>13153.905939050001</v>
      </c>
      <c r="I15" s="605">
        <v>16282.9460277</v>
      </c>
      <c r="J15" s="605">
        <v>8789.6684484583329</v>
      </c>
      <c r="K15" s="798">
        <v>49.651901163088063</v>
      </c>
      <c r="L15" s="798">
        <v>-19.216670517282203</v>
      </c>
    </row>
    <row r="16" spans="1:12" s="203" customFormat="1" ht="18" customHeight="1">
      <c r="A16" s="794" t="s">
        <v>690</v>
      </c>
      <c r="B16" s="795" t="s">
        <v>676</v>
      </c>
      <c r="C16" s="605">
        <v>1</v>
      </c>
      <c r="D16" s="605">
        <v>1</v>
      </c>
      <c r="E16" s="605">
        <v>0</v>
      </c>
      <c r="F16" s="796" t="s">
        <v>290</v>
      </c>
      <c r="G16" s="800">
        <v>0</v>
      </c>
      <c r="H16" s="605">
        <v>42</v>
      </c>
      <c r="I16" s="605" t="s">
        <v>1259</v>
      </c>
      <c r="J16" s="605">
        <v>3</v>
      </c>
      <c r="K16" s="798">
        <v>1300</v>
      </c>
      <c r="L16" s="798">
        <v>5.8333333333329997E-2</v>
      </c>
    </row>
    <row r="17" spans="1:12" s="203" customFormat="1" ht="18" customHeight="1">
      <c r="A17" s="794" t="s">
        <v>691</v>
      </c>
      <c r="B17" s="795" t="s">
        <v>692</v>
      </c>
      <c r="C17" s="605">
        <v>84.742099999999994</v>
      </c>
      <c r="D17" s="605">
        <v>84.678100000000001</v>
      </c>
      <c r="E17" s="605">
        <v>85.915300000000002</v>
      </c>
      <c r="F17" s="796">
        <v>-1.365530935700636</v>
      </c>
      <c r="G17" s="797">
        <v>7.5580344858933945E-2</v>
      </c>
      <c r="H17" s="605">
        <v>14.092153683330601</v>
      </c>
      <c r="I17" s="605">
        <v>14.051536177147399</v>
      </c>
      <c r="J17" s="605">
        <v>12.2275147948863</v>
      </c>
      <c r="K17" s="798">
        <v>15.249532875021471</v>
      </c>
      <c r="L17" s="798">
        <v>0.28906096579859508</v>
      </c>
    </row>
    <row r="18" spans="1:12" s="203" customFormat="1" ht="18" customHeight="1">
      <c r="A18" s="801"/>
      <c r="B18" s="802"/>
      <c r="C18" s="803"/>
      <c r="D18" s="803"/>
      <c r="E18" s="803"/>
      <c r="F18" s="804"/>
      <c r="G18" s="804"/>
      <c r="H18" s="286"/>
      <c r="I18" s="286"/>
      <c r="J18" s="286"/>
      <c r="K18" s="346"/>
      <c r="L18" s="346"/>
    </row>
    <row r="19" spans="1:12" s="362" customFormat="1" ht="36.75" customHeight="1">
      <c r="A19" s="1443" t="s">
        <v>693</v>
      </c>
      <c r="B19" s="1443"/>
      <c r="C19" s="1443"/>
      <c r="D19" s="1443"/>
      <c r="E19" s="1443"/>
      <c r="F19" s="1443"/>
      <c r="G19" s="1443"/>
      <c r="H19" s="1443"/>
      <c r="I19" s="1443"/>
      <c r="J19" s="1443"/>
      <c r="K19" s="1443"/>
      <c r="L19" s="1443"/>
    </row>
    <row r="20" spans="1:12" s="362" customFormat="1" ht="13.5" customHeight="1">
      <c r="A20" s="1442" t="s">
        <v>1322</v>
      </c>
      <c r="B20" s="1442"/>
      <c r="C20" s="1442"/>
      <c r="D20" s="1442"/>
      <c r="E20" s="1442"/>
      <c r="F20" s="1442"/>
      <c r="G20" s="1442"/>
      <c r="H20" s="1442"/>
      <c r="I20" s="1442"/>
      <c r="J20" s="1442"/>
      <c r="K20" s="1442"/>
      <c r="L20" s="1442"/>
    </row>
    <row r="21" spans="1:12" s="362" customFormat="1">
      <c r="A21" s="1314" t="s">
        <v>694</v>
      </c>
      <c r="B21" s="1314"/>
      <c r="C21" s="1314"/>
      <c r="D21" s="1314"/>
      <c r="E21" s="1314"/>
      <c r="F21" s="1314"/>
      <c r="G21" s="1314"/>
      <c r="H21" s="1314"/>
      <c r="I21" s="1314"/>
      <c r="J21" s="1314"/>
      <c r="K21" s="1314"/>
      <c r="L21" s="1314"/>
    </row>
  </sheetData>
  <mergeCells count="7">
    <mergeCell ref="A21:L21"/>
    <mergeCell ref="A20:L20"/>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sqref="A1:K1"/>
    </sheetView>
  </sheetViews>
  <sheetFormatPr defaultColWidth="9.140625" defaultRowHeight="15"/>
  <cols>
    <col min="1" max="1" width="14.5703125" style="202" bestFit="1" customWidth="1"/>
    <col min="2" max="2" width="16.85546875" style="202" customWidth="1"/>
    <col min="3" max="5" width="14.5703125" style="202" bestFit="1" customWidth="1"/>
    <col min="6" max="6" width="14.140625" style="202" bestFit="1" customWidth="1"/>
    <col min="7" max="7" width="17.42578125" style="202" customWidth="1"/>
    <col min="8" max="9" width="14.5703125" style="202" bestFit="1" customWidth="1"/>
    <col min="10" max="10" width="14.140625" style="202" customWidth="1"/>
    <col min="11" max="11" width="19.5703125" style="202" bestFit="1" customWidth="1"/>
    <col min="12" max="12" width="4.5703125" style="202" bestFit="1" customWidth="1"/>
    <col min="13" max="16384" width="9.140625" style="202"/>
  </cols>
  <sheetData>
    <row r="1" spans="1:11" ht="16.5" customHeight="1">
      <c r="A1" s="1302" t="s">
        <v>63</v>
      </c>
      <c r="B1" s="1302"/>
      <c r="C1" s="1302"/>
      <c r="D1" s="1302"/>
      <c r="E1" s="1302"/>
      <c r="F1" s="1302"/>
      <c r="G1" s="1302"/>
      <c r="H1" s="1302"/>
      <c r="I1" s="1302"/>
      <c r="J1" s="1302"/>
      <c r="K1" s="1302"/>
    </row>
    <row r="2" spans="1:11" s="203" customFormat="1" ht="18" customHeight="1">
      <c r="A2" s="1261" t="s">
        <v>169</v>
      </c>
      <c r="B2" s="1294" t="s">
        <v>83</v>
      </c>
      <c r="C2" s="1295"/>
      <c r="D2" s="1295"/>
      <c r="E2" s="1295"/>
      <c r="F2" s="1296"/>
      <c r="G2" s="1294" t="s">
        <v>84</v>
      </c>
      <c r="H2" s="1295"/>
      <c r="I2" s="1295"/>
      <c r="J2" s="1295"/>
      <c r="K2" s="1296"/>
    </row>
    <row r="3" spans="1:11" s="203" customFormat="1" ht="67.5" customHeight="1">
      <c r="A3" s="1297"/>
      <c r="B3" s="607" t="s">
        <v>695</v>
      </c>
      <c r="C3" s="607" t="s">
        <v>696</v>
      </c>
      <c r="D3" s="747" t="s">
        <v>697</v>
      </c>
      <c r="E3" s="747" t="s">
        <v>698</v>
      </c>
      <c r="F3" s="607" t="s">
        <v>699</v>
      </c>
      <c r="G3" s="607" t="s">
        <v>695</v>
      </c>
      <c r="H3" s="607" t="s">
        <v>696</v>
      </c>
      <c r="I3" s="747" t="s">
        <v>697</v>
      </c>
      <c r="J3" s="747" t="s">
        <v>698</v>
      </c>
      <c r="K3" s="607" t="s">
        <v>700</v>
      </c>
    </row>
    <row r="4" spans="1:11" s="203" customFormat="1" ht="30" customHeight="1">
      <c r="A4" s="613" t="s">
        <v>76</v>
      </c>
      <c r="B4" s="609">
        <v>40987</v>
      </c>
      <c r="C4" s="609">
        <v>283</v>
      </c>
      <c r="D4" s="609">
        <v>59401</v>
      </c>
      <c r="E4" s="611">
        <v>3224331.49</v>
      </c>
      <c r="F4" s="805">
        <v>30218889.594000001</v>
      </c>
      <c r="G4" s="609">
        <v>20323</v>
      </c>
      <c r="H4" s="609">
        <v>588</v>
      </c>
      <c r="I4" s="609">
        <v>18676</v>
      </c>
      <c r="J4" s="611">
        <v>612850.53859999997</v>
      </c>
      <c r="K4" s="611">
        <v>3971126.9040000001</v>
      </c>
    </row>
    <row r="5" spans="1:11" s="203" customFormat="1" ht="18" customHeight="1">
      <c r="A5" s="613" t="s">
        <v>77</v>
      </c>
      <c r="B5" s="609">
        <v>42999</v>
      </c>
      <c r="C5" s="609">
        <v>283</v>
      </c>
      <c r="D5" s="609">
        <v>61535</v>
      </c>
      <c r="E5" s="611">
        <v>3492316.48</v>
      </c>
      <c r="F5" s="805">
        <v>34958006.004999995</v>
      </c>
      <c r="G5" s="609">
        <v>21458</v>
      </c>
      <c r="H5" s="609">
        <v>585</v>
      </c>
      <c r="I5" s="609">
        <v>17443</v>
      </c>
      <c r="J5" s="611">
        <v>631488.80623111106</v>
      </c>
      <c r="K5" s="611">
        <v>4996613.0767999999</v>
      </c>
    </row>
    <row r="6" spans="1:11" s="203" customFormat="1" ht="18" customHeight="1">
      <c r="A6" s="617" t="s">
        <v>131</v>
      </c>
      <c r="B6" s="618">
        <v>41234</v>
      </c>
      <c r="C6" s="618">
        <v>283</v>
      </c>
      <c r="D6" s="618">
        <v>59651</v>
      </c>
      <c r="E6" s="618">
        <v>3264065.77</v>
      </c>
      <c r="F6" s="618">
        <v>31351759.860999998</v>
      </c>
      <c r="G6" s="618">
        <v>20418</v>
      </c>
      <c r="H6" s="618">
        <v>588</v>
      </c>
      <c r="I6" s="618">
        <v>17134</v>
      </c>
      <c r="J6" s="622">
        <v>619237.53391013201</v>
      </c>
      <c r="K6" s="622">
        <v>4238439.9096999997</v>
      </c>
    </row>
    <row r="7" spans="1:11" s="203" customFormat="1" ht="18" customHeight="1">
      <c r="A7" s="617" t="s">
        <v>132</v>
      </c>
      <c r="B7" s="618">
        <v>41517</v>
      </c>
      <c r="C7" s="618">
        <v>283</v>
      </c>
      <c r="D7" s="618">
        <v>59668</v>
      </c>
      <c r="E7" s="618">
        <v>3304274.44</v>
      </c>
      <c r="F7" s="618">
        <v>32494958.458999999</v>
      </c>
      <c r="G7" s="618">
        <v>20586</v>
      </c>
      <c r="H7" s="618">
        <v>586</v>
      </c>
      <c r="I7" s="618">
        <v>17131</v>
      </c>
      <c r="J7" s="622">
        <v>619862.78287804697</v>
      </c>
      <c r="K7" s="622">
        <v>4444450.1590999998</v>
      </c>
    </row>
    <row r="8" spans="1:11" s="203" customFormat="1" ht="18" customHeight="1">
      <c r="A8" s="617" t="s">
        <v>235</v>
      </c>
      <c r="B8" s="618">
        <v>41855</v>
      </c>
      <c r="C8" s="618">
        <v>284</v>
      </c>
      <c r="D8" s="618">
        <v>59682</v>
      </c>
      <c r="E8" s="618">
        <v>3328673.12</v>
      </c>
      <c r="F8" s="618">
        <v>33739255.607000001</v>
      </c>
      <c r="G8" s="618">
        <v>20759</v>
      </c>
      <c r="H8" s="618">
        <v>588</v>
      </c>
      <c r="I8" s="618">
        <v>17143</v>
      </c>
      <c r="J8" s="622">
        <v>623171.51865432202</v>
      </c>
      <c r="K8" s="622">
        <v>4529067.7816999992</v>
      </c>
    </row>
    <row r="9" spans="1:11" s="203" customFormat="1" ht="18" customHeight="1">
      <c r="A9" s="617" t="s">
        <v>236</v>
      </c>
      <c r="B9" s="618">
        <v>42097</v>
      </c>
      <c r="C9" s="618">
        <v>284</v>
      </c>
      <c r="D9" s="618">
        <v>59684</v>
      </c>
      <c r="E9" s="618">
        <v>3362414.18</v>
      </c>
      <c r="F9" s="618">
        <v>34576522.625</v>
      </c>
      <c r="G9" s="618">
        <v>20915</v>
      </c>
      <c r="H9" s="618">
        <v>588</v>
      </c>
      <c r="I9" s="618">
        <v>17190</v>
      </c>
      <c r="J9" s="622">
        <v>626296.30232309003</v>
      </c>
      <c r="K9" s="622">
        <v>4748609.5821999991</v>
      </c>
    </row>
    <row r="10" spans="1:11" s="203" customFormat="1">
      <c r="A10" s="617" t="s">
        <v>1235</v>
      </c>
      <c r="B10" s="618">
        <v>42355</v>
      </c>
      <c r="C10" s="618">
        <v>282</v>
      </c>
      <c r="D10" s="618">
        <v>60442</v>
      </c>
      <c r="E10" s="618">
        <v>3412513.45</v>
      </c>
      <c r="F10" s="618">
        <v>34859167.706</v>
      </c>
      <c r="G10" s="618">
        <v>21084</v>
      </c>
      <c r="H10" s="618">
        <v>587</v>
      </c>
      <c r="I10" s="618">
        <v>17112</v>
      </c>
      <c r="J10" s="622">
        <v>622620.01006809098</v>
      </c>
      <c r="K10" s="622">
        <v>4817237.363499999</v>
      </c>
    </row>
    <row r="11" spans="1:11" s="203" customFormat="1">
      <c r="A11" s="617" t="s">
        <v>1253</v>
      </c>
      <c r="B11" s="618">
        <v>42643</v>
      </c>
      <c r="C11" s="618">
        <v>284</v>
      </c>
      <c r="D11" s="618">
        <v>60435</v>
      </c>
      <c r="E11" s="618">
        <v>3449096.72</v>
      </c>
      <c r="F11" s="618">
        <v>35562253.607999995</v>
      </c>
      <c r="G11" s="618">
        <v>21236</v>
      </c>
      <c r="H11" s="618">
        <v>585</v>
      </c>
      <c r="I11" s="618">
        <v>17445</v>
      </c>
      <c r="J11" s="622">
        <v>627284.41537963797</v>
      </c>
      <c r="K11" s="622">
        <v>5087152.9691999992</v>
      </c>
    </row>
    <row r="12" spans="1:11" s="203" customFormat="1">
      <c r="A12" s="617" t="s">
        <v>1306</v>
      </c>
      <c r="B12" s="618">
        <v>42999</v>
      </c>
      <c r="C12" s="618">
        <v>283</v>
      </c>
      <c r="D12" s="618">
        <v>61535</v>
      </c>
      <c r="E12" s="618">
        <v>3492316.48</v>
      </c>
      <c r="F12" s="618">
        <v>34958006.004999995</v>
      </c>
      <c r="G12" s="618">
        <v>21458</v>
      </c>
      <c r="H12" s="618">
        <v>585</v>
      </c>
      <c r="I12" s="618">
        <v>17443</v>
      </c>
      <c r="J12" s="622">
        <v>631488.80623111106</v>
      </c>
      <c r="K12" s="622">
        <v>4996613.0767999999</v>
      </c>
    </row>
    <row r="13" spans="1:11" s="203" customFormat="1" ht="15" customHeight="1">
      <c r="A13" s="285"/>
      <c r="B13" s="286"/>
      <c r="C13" s="286"/>
      <c r="D13" s="286"/>
      <c r="E13" s="286"/>
      <c r="F13" s="286"/>
      <c r="G13" s="286"/>
      <c r="H13" s="286"/>
      <c r="I13" s="286"/>
      <c r="J13" s="286"/>
      <c r="K13" s="288"/>
    </row>
    <row r="14" spans="1:11" s="203" customFormat="1" ht="18" customHeight="1">
      <c r="A14" s="1443" t="s">
        <v>701</v>
      </c>
      <c r="B14" s="1269"/>
      <c r="C14" s="1269"/>
      <c r="D14" s="1269"/>
      <c r="E14" s="1269"/>
      <c r="F14" s="1269"/>
      <c r="G14" s="1269"/>
      <c r="H14" s="1269"/>
      <c r="I14" s="1269"/>
      <c r="J14" s="1269"/>
      <c r="K14" s="1269"/>
    </row>
    <row r="15" spans="1:11" s="203" customFormat="1" ht="28.35" customHeight="1">
      <c r="A15" s="1444" t="s">
        <v>1323</v>
      </c>
      <c r="B15" s="1445"/>
      <c r="C15" s="1445"/>
      <c r="D15" s="924"/>
      <c r="E15" s="924"/>
      <c r="F15" s="924"/>
      <c r="G15" s="924"/>
      <c r="H15" s="924"/>
    </row>
    <row r="16" spans="1:11" s="203" customFormat="1">
      <c r="A16" s="1254" t="s">
        <v>694</v>
      </c>
      <c r="B16" s="1254"/>
      <c r="C16" s="1254"/>
      <c r="D16" s="1254"/>
      <c r="E16" s="1254"/>
      <c r="F16" s="1254"/>
      <c r="G16" s="1254"/>
      <c r="H16" s="1254"/>
    </row>
    <row r="17" spans="1:8" s="203" customFormat="1">
      <c r="A17" s="202"/>
      <c r="B17" s="202"/>
      <c r="C17" s="202"/>
      <c r="D17" s="202"/>
      <c r="E17" s="202"/>
      <c r="F17" s="202"/>
      <c r="G17" s="202"/>
      <c r="H17" s="202"/>
    </row>
  </sheetData>
  <mergeCells count="7">
    <mergeCell ref="A16:H16"/>
    <mergeCell ref="A1:K1"/>
    <mergeCell ref="A2:A3"/>
    <mergeCell ref="B2:F2"/>
    <mergeCell ref="G2:K2"/>
    <mergeCell ref="A14:K14"/>
    <mergeCell ref="A15:C15"/>
  </mergeCells>
  <printOptions horizontalCentered="1"/>
  <pageMargins left="0.78431372549019618" right="0.78431372549019618" top="0.98039215686274517" bottom="0.98039215686274517" header="0.50980392156862753" footer="0.50980392156862753"/>
  <pageSetup paperSize="9" scale="76"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heetViews>
  <sheetFormatPr defaultColWidth="9.140625" defaultRowHeight="15"/>
  <cols>
    <col min="1" max="1" width="27.85546875" style="202" bestFit="1" customWidth="1"/>
    <col min="2" max="2" width="14.5703125" style="202" bestFit="1" customWidth="1"/>
    <col min="3" max="10" width="13.5703125" style="202" bestFit="1" customWidth="1"/>
    <col min="11" max="12" width="9.85546875" style="202" bestFit="1" customWidth="1"/>
    <col min="13" max="16384" width="9.140625" style="202"/>
  </cols>
  <sheetData>
    <row r="1" spans="1:12" ht="15.75" customHeight="1">
      <c r="A1" s="913" t="s">
        <v>1324</v>
      </c>
    </row>
    <row r="2" spans="1:12" s="203" customFormat="1" ht="18" customHeight="1">
      <c r="A2" s="1261" t="s">
        <v>702</v>
      </c>
      <c r="B2" s="1261" t="s">
        <v>670</v>
      </c>
      <c r="C2" s="1294" t="s">
        <v>160</v>
      </c>
      <c r="D2" s="1296"/>
      <c r="E2" s="1294" t="s">
        <v>703</v>
      </c>
      <c r="F2" s="1296"/>
      <c r="G2" s="1294" t="s">
        <v>358</v>
      </c>
      <c r="H2" s="1296"/>
      <c r="I2" s="1294" t="s">
        <v>101</v>
      </c>
      <c r="J2" s="1296"/>
    </row>
    <row r="3" spans="1:12" s="203" customFormat="1" ht="16.5" customHeight="1">
      <c r="A3" s="1297"/>
      <c r="B3" s="1297"/>
      <c r="C3" s="681" t="s">
        <v>157</v>
      </c>
      <c r="D3" s="681" t="s">
        <v>704</v>
      </c>
      <c r="E3" s="681" t="s">
        <v>157</v>
      </c>
      <c r="F3" s="681" t="s">
        <v>704</v>
      </c>
      <c r="G3" s="681" t="s">
        <v>157</v>
      </c>
      <c r="H3" s="681" t="s">
        <v>704</v>
      </c>
      <c r="I3" s="681" t="s">
        <v>157</v>
      </c>
      <c r="J3" s="681" t="s">
        <v>704</v>
      </c>
    </row>
    <row r="4" spans="1:12" s="203" customFormat="1" ht="18" customHeight="1">
      <c r="A4" s="1294" t="s">
        <v>83</v>
      </c>
      <c r="B4" s="1295"/>
      <c r="C4" s="1295"/>
      <c r="D4" s="1295"/>
      <c r="E4" s="1295"/>
      <c r="F4" s="1295"/>
      <c r="G4" s="1295"/>
      <c r="H4" s="1295"/>
      <c r="I4" s="1295"/>
      <c r="J4" s="1296"/>
    </row>
    <row r="5" spans="1:12" s="203" customFormat="1" ht="27" customHeight="1">
      <c r="A5" s="806" t="s">
        <v>705</v>
      </c>
      <c r="B5" s="807" t="s">
        <v>706</v>
      </c>
      <c r="C5" s="605">
        <v>822</v>
      </c>
      <c r="D5" s="605">
        <v>3181</v>
      </c>
      <c r="E5" s="605">
        <v>5904</v>
      </c>
      <c r="F5" s="605">
        <v>32824</v>
      </c>
      <c r="G5" s="605">
        <v>257</v>
      </c>
      <c r="H5" s="605">
        <v>6692</v>
      </c>
      <c r="I5" s="605">
        <v>6983</v>
      </c>
      <c r="J5" s="605">
        <v>42697</v>
      </c>
      <c r="K5" s="217"/>
      <c r="L5" s="217"/>
    </row>
    <row r="6" spans="1:12" s="203" customFormat="1" ht="15" customHeight="1">
      <c r="A6" s="806" t="s">
        <v>707</v>
      </c>
      <c r="B6" s="807" t="s">
        <v>706</v>
      </c>
      <c r="C6" s="605">
        <v>8250</v>
      </c>
      <c r="D6" s="605">
        <v>14174</v>
      </c>
      <c r="E6" s="605">
        <v>6118</v>
      </c>
      <c r="F6" s="605">
        <v>41262</v>
      </c>
      <c r="G6" s="605">
        <v>2436</v>
      </c>
      <c r="H6" s="605">
        <v>35634</v>
      </c>
      <c r="I6" s="605">
        <v>16804</v>
      </c>
      <c r="J6" s="605">
        <v>91070</v>
      </c>
      <c r="K6" s="217"/>
      <c r="L6" s="217"/>
    </row>
    <row r="7" spans="1:12" s="203" customFormat="1" ht="15" customHeight="1">
      <c r="A7" s="806" t="s">
        <v>708</v>
      </c>
      <c r="B7" s="807" t="s">
        <v>709</v>
      </c>
      <c r="C7" s="705">
        <v>102730.62669999999</v>
      </c>
      <c r="D7" s="705">
        <v>2464513.3717899998</v>
      </c>
      <c r="E7" s="705">
        <v>7069860.52128</v>
      </c>
      <c r="F7" s="799">
        <v>17092383.44568</v>
      </c>
      <c r="G7" s="705">
        <v>642950.46756252903</v>
      </c>
      <c r="H7" s="705">
        <v>7550721.2422260009</v>
      </c>
      <c r="I7" s="705">
        <v>7815541.6155425292</v>
      </c>
      <c r="J7" s="799">
        <v>27107618.059696</v>
      </c>
      <c r="K7" s="217"/>
      <c r="L7" s="217"/>
    </row>
    <row r="8" spans="1:12" s="203" customFormat="1" ht="15" customHeight="1">
      <c r="A8" s="806" t="s">
        <v>710</v>
      </c>
      <c r="B8" s="807" t="s">
        <v>711</v>
      </c>
      <c r="C8" s="705">
        <v>3003857.4653980504</v>
      </c>
      <c r="D8" s="705">
        <v>1294657.5297534161</v>
      </c>
      <c r="E8" s="799">
        <v>26594186.478077359</v>
      </c>
      <c r="F8" s="705">
        <v>1569964.66242339</v>
      </c>
      <c r="G8" s="705">
        <v>999834.63070504065</v>
      </c>
      <c r="H8" s="705">
        <v>1495505.2383852953</v>
      </c>
      <c r="I8" s="799">
        <v>30597878.57418045</v>
      </c>
      <c r="J8" s="705">
        <v>4360127.4305621013</v>
      </c>
      <c r="K8" s="217"/>
      <c r="L8" s="217"/>
    </row>
    <row r="9" spans="1:12" s="203" customFormat="1" ht="27" customHeight="1">
      <c r="A9" s="806" t="s">
        <v>712</v>
      </c>
      <c r="B9" s="807" t="s">
        <v>713</v>
      </c>
      <c r="C9" s="605">
        <v>976.36721</v>
      </c>
      <c r="D9" s="605">
        <v>2792.4134199999999</v>
      </c>
      <c r="E9" s="705">
        <v>193674.24760999999</v>
      </c>
      <c r="F9" s="808">
        <v>28.61534</v>
      </c>
      <c r="G9" s="808">
        <v>4915.2793704400001</v>
      </c>
      <c r="H9" s="808">
        <v>173.23835</v>
      </c>
      <c r="I9" s="705">
        <v>199565.89419043998</v>
      </c>
      <c r="J9" s="605">
        <v>2994.2671099999998</v>
      </c>
      <c r="K9" s="217"/>
      <c r="L9" s="217"/>
    </row>
    <row r="10" spans="1:12" s="203" customFormat="1" ht="15" customHeight="1">
      <c r="A10" s="806" t="s">
        <v>714</v>
      </c>
      <c r="B10" s="807" t="s">
        <v>715</v>
      </c>
      <c r="C10" s="605">
        <v>78243.414789899995</v>
      </c>
      <c r="D10" s="605">
        <v>23609.735442199999</v>
      </c>
      <c r="E10" s="705">
        <v>526104.85447385104</v>
      </c>
      <c r="F10" s="605">
        <v>19.69931403</v>
      </c>
      <c r="G10" s="605">
        <v>7989.7379496009953</v>
      </c>
      <c r="H10" s="605">
        <v>230.73733412299995</v>
      </c>
      <c r="I10" s="705">
        <v>612338.00721335202</v>
      </c>
      <c r="J10" s="605">
        <v>23860.172090353</v>
      </c>
      <c r="K10" s="217"/>
      <c r="L10" s="217"/>
    </row>
    <row r="11" spans="1:12" s="203" customFormat="1" ht="18" customHeight="1">
      <c r="A11" s="1294" t="s">
        <v>84</v>
      </c>
      <c r="B11" s="1295"/>
      <c r="C11" s="1295"/>
      <c r="D11" s="1295"/>
      <c r="E11" s="1295"/>
      <c r="F11" s="1295"/>
      <c r="G11" s="1295"/>
      <c r="H11" s="1295"/>
      <c r="I11" s="1295"/>
      <c r="J11" s="1296"/>
    </row>
    <row r="12" spans="1:12" s="203" customFormat="1" ht="27" customHeight="1">
      <c r="A12" s="806" t="s">
        <v>716</v>
      </c>
      <c r="B12" s="807" t="s">
        <v>706</v>
      </c>
      <c r="C12" s="605">
        <v>680</v>
      </c>
      <c r="D12" s="605">
        <v>747</v>
      </c>
      <c r="E12" s="605">
        <v>6192</v>
      </c>
      <c r="F12" s="605">
        <v>13388</v>
      </c>
      <c r="G12" s="605">
        <v>2441</v>
      </c>
      <c r="H12" s="605">
        <v>1254</v>
      </c>
      <c r="I12" s="605">
        <v>9313</v>
      </c>
      <c r="J12" s="605">
        <v>15389</v>
      </c>
      <c r="K12" s="217"/>
      <c r="L12" s="217"/>
    </row>
    <row r="13" spans="1:12" s="203" customFormat="1" ht="15" customHeight="1">
      <c r="A13" s="806" t="s">
        <v>717</v>
      </c>
      <c r="B13" s="807" t="s">
        <v>706</v>
      </c>
      <c r="C13" s="605">
        <v>6921</v>
      </c>
      <c r="D13" s="605">
        <v>6877</v>
      </c>
      <c r="E13" s="605">
        <v>6365</v>
      </c>
      <c r="F13" s="605">
        <v>13846</v>
      </c>
      <c r="G13" s="605">
        <v>21197</v>
      </c>
      <c r="H13" s="605">
        <v>4578</v>
      </c>
      <c r="I13" s="605">
        <v>34483</v>
      </c>
      <c r="J13" s="605">
        <v>25301</v>
      </c>
      <c r="K13" s="217"/>
      <c r="L13" s="217"/>
    </row>
    <row r="14" spans="1:12" s="203" customFormat="1" ht="15" customHeight="1">
      <c r="A14" s="806" t="s">
        <v>708</v>
      </c>
      <c r="B14" s="807" t="s">
        <v>718</v>
      </c>
      <c r="C14" s="605">
        <v>3810.1464099999998</v>
      </c>
      <c r="D14" s="705">
        <v>188650.80522000001</v>
      </c>
      <c r="E14" s="705">
        <v>3247053.4155899999</v>
      </c>
      <c r="F14" s="705">
        <v>2168093.65747</v>
      </c>
      <c r="G14" s="705">
        <v>469505.16971320001</v>
      </c>
      <c r="H14" s="705">
        <v>237774.86790790001</v>
      </c>
      <c r="I14" s="705">
        <v>3720368.7317132</v>
      </c>
      <c r="J14" s="705">
        <v>2594519.3305978999</v>
      </c>
      <c r="K14" s="217"/>
      <c r="L14" s="217"/>
    </row>
    <row r="15" spans="1:12" s="203" customFormat="1" ht="15" customHeight="1">
      <c r="A15" s="806" t="s">
        <v>710</v>
      </c>
      <c r="B15" s="807" t="s">
        <v>719</v>
      </c>
      <c r="C15" s="605">
        <v>77789.409199999995</v>
      </c>
      <c r="D15" s="605">
        <v>64828.675499999998</v>
      </c>
      <c r="E15" s="705">
        <v>4380139.6363000004</v>
      </c>
      <c r="F15" s="705">
        <v>170384.25289999999</v>
      </c>
      <c r="G15" s="705">
        <v>264631.484</v>
      </c>
      <c r="H15" s="605">
        <v>38839.619100000004</v>
      </c>
      <c r="I15" s="705">
        <v>4722560.5295000002</v>
      </c>
      <c r="J15" s="705">
        <v>274052.54749999999</v>
      </c>
      <c r="K15" s="217"/>
      <c r="L15" s="217"/>
    </row>
    <row r="16" spans="1:12" s="203" customFormat="1" ht="27" customHeight="1">
      <c r="A16" s="806" t="s">
        <v>720</v>
      </c>
      <c r="B16" s="807" t="s">
        <v>718</v>
      </c>
      <c r="C16" s="605">
        <v>62.332780000000007</v>
      </c>
      <c r="D16" s="605">
        <v>0</v>
      </c>
      <c r="E16" s="705">
        <v>293199.11322</v>
      </c>
      <c r="F16" s="605">
        <v>0</v>
      </c>
      <c r="G16" s="605">
        <v>35257.455600000001</v>
      </c>
      <c r="H16" s="605">
        <v>0</v>
      </c>
      <c r="I16" s="705">
        <v>328518.90160000004</v>
      </c>
      <c r="J16" s="605">
        <v>0</v>
      </c>
      <c r="K16" s="217"/>
      <c r="L16" s="217"/>
    </row>
    <row r="17" spans="1:12" s="203" customFormat="1" ht="15" customHeight="1">
      <c r="A17" s="806" t="s">
        <v>714</v>
      </c>
      <c r="B17" s="807" t="s">
        <v>719</v>
      </c>
      <c r="C17" s="605">
        <v>538.80916999999999</v>
      </c>
      <c r="D17" s="605">
        <v>0</v>
      </c>
      <c r="E17" s="705">
        <v>263073.12013630004</v>
      </c>
      <c r="F17" s="605">
        <v>0</v>
      </c>
      <c r="G17" s="605">
        <v>28151.402986399997</v>
      </c>
      <c r="H17" s="605">
        <v>0</v>
      </c>
      <c r="I17" s="705">
        <v>291763.33229270007</v>
      </c>
      <c r="J17" s="605">
        <v>0</v>
      </c>
      <c r="K17" s="217"/>
      <c r="L17" s="217"/>
    </row>
    <row r="18" spans="1:12" s="203" customFormat="1">
      <c r="A18" s="363"/>
      <c r="B18" s="364"/>
      <c r="C18" s="286"/>
      <c r="D18" s="286"/>
      <c r="E18" s="287"/>
      <c r="F18" s="286"/>
      <c r="G18" s="286"/>
      <c r="H18" s="286"/>
      <c r="I18" s="287"/>
      <c r="J18" s="286"/>
      <c r="K18" s="217"/>
      <c r="L18" s="217"/>
    </row>
    <row r="19" spans="1:12" s="203" customFormat="1" ht="33" customHeight="1">
      <c r="A19" s="1312" t="s">
        <v>721</v>
      </c>
      <c r="B19" s="1312"/>
      <c r="C19" s="1312"/>
      <c r="D19" s="1312"/>
      <c r="E19" s="1312"/>
      <c r="F19" s="1312"/>
      <c r="G19" s="1312"/>
      <c r="H19" s="1312"/>
      <c r="I19" s="1312"/>
      <c r="J19" s="1312"/>
    </row>
    <row r="20" spans="1:12" s="203" customFormat="1" ht="13.5" customHeight="1">
      <c r="A20" s="1287" t="s">
        <v>694</v>
      </c>
      <c r="B20" s="1287"/>
      <c r="C20" s="1287"/>
      <c r="D20" s="1287"/>
      <c r="E20" s="1287"/>
      <c r="F20" s="1287"/>
      <c r="G20" s="1287"/>
      <c r="H20" s="1287"/>
      <c r="I20" s="1287"/>
      <c r="J20" s="1287"/>
    </row>
    <row r="21" spans="1:12" s="203" customFormat="1"/>
  </sheetData>
  <mergeCells count="10">
    <mergeCell ref="A4:J4"/>
    <mergeCell ref="A11:J11"/>
    <mergeCell ref="A19:J19"/>
    <mergeCell ref="A20:J20"/>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scale="75"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cols>
    <col min="1" max="1" width="11" style="366" customWidth="1"/>
    <col min="2" max="2" width="18.42578125" style="366" customWidth="1"/>
    <col min="3" max="12" width="7.28515625" style="366" customWidth="1"/>
    <col min="13" max="16384" width="9.140625" style="366"/>
  </cols>
  <sheetData>
    <row r="1" spans="1:13" ht="15">
      <c r="A1" s="1448" t="s">
        <v>722</v>
      </c>
      <c r="B1" s="1448"/>
      <c r="C1" s="1448"/>
      <c r="D1" s="1448"/>
      <c r="E1" s="1448"/>
      <c r="F1" s="1448"/>
      <c r="G1" s="1448"/>
      <c r="H1" s="1448"/>
      <c r="I1" s="1448"/>
      <c r="J1" s="1448"/>
      <c r="K1" s="1448"/>
      <c r="L1" s="1448"/>
      <c r="M1" s="365"/>
    </row>
    <row r="2" spans="1:13" ht="15" customHeight="1">
      <c r="A2" s="1449" t="s">
        <v>723</v>
      </c>
      <c r="B2" s="1449" t="s">
        <v>724</v>
      </c>
      <c r="C2" s="1451" t="s">
        <v>725</v>
      </c>
      <c r="D2" s="1451"/>
      <c r="E2" s="1451"/>
      <c r="F2" s="1451"/>
      <c r="G2" s="1451"/>
      <c r="H2" s="1451"/>
      <c r="I2" s="1451" t="s">
        <v>726</v>
      </c>
      <c r="J2" s="1451"/>
      <c r="K2" s="1451"/>
      <c r="L2" s="1451"/>
    </row>
    <row r="3" spans="1:13" ht="63.75">
      <c r="A3" s="1450"/>
      <c r="B3" s="1450"/>
      <c r="C3" s="1077" t="s">
        <v>727</v>
      </c>
      <c r="D3" s="1077" t="s">
        <v>728</v>
      </c>
      <c r="E3" s="1077" t="s">
        <v>729</v>
      </c>
      <c r="F3" s="1077" t="s">
        <v>730</v>
      </c>
      <c r="G3" s="1077" t="s">
        <v>731</v>
      </c>
      <c r="H3" s="1077" t="s">
        <v>732</v>
      </c>
      <c r="I3" s="1077" t="s">
        <v>727</v>
      </c>
      <c r="J3" s="1077" t="s">
        <v>728</v>
      </c>
      <c r="K3" s="1077" t="s">
        <v>729</v>
      </c>
      <c r="L3" s="1077" t="s">
        <v>730</v>
      </c>
    </row>
    <row r="4" spans="1:13" ht="25.5">
      <c r="A4" s="1452" t="s">
        <v>733</v>
      </c>
      <c r="B4" s="1078" t="s">
        <v>734</v>
      </c>
      <c r="C4" s="455">
        <v>19</v>
      </c>
      <c r="D4" s="455">
        <v>1</v>
      </c>
      <c r="E4" s="455">
        <v>0</v>
      </c>
      <c r="F4" s="455">
        <v>0</v>
      </c>
      <c r="G4" s="455">
        <v>0</v>
      </c>
      <c r="H4" s="455" t="s">
        <v>277</v>
      </c>
      <c r="I4" s="455">
        <v>6</v>
      </c>
      <c r="J4" s="455">
        <v>0</v>
      </c>
      <c r="K4" s="455">
        <v>0</v>
      </c>
      <c r="L4" s="456">
        <v>0</v>
      </c>
      <c r="M4" s="367"/>
    </row>
    <row r="5" spans="1:13" ht="25.5">
      <c r="A5" s="1452"/>
      <c r="B5" s="1078" t="s">
        <v>735</v>
      </c>
      <c r="C5" s="455">
        <v>19</v>
      </c>
      <c r="D5" s="455">
        <v>1</v>
      </c>
      <c r="E5" s="455">
        <v>0</v>
      </c>
      <c r="F5" s="455">
        <v>0</v>
      </c>
      <c r="G5" s="455">
        <v>0</v>
      </c>
      <c r="H5" s="455" t="s">
        <v>277</v>
      </c>
      <c r="I5" s="455">
        <v>6</v>
      </c>
      <c r="J5" s="455">
        <v>0</v>
      </c>
      <c r="K5" s="455">
        <v>0</v>
      </c>
      <c r="L5" s="456">
        <v>0</v>
      </c>
      <c r="M5" s="367"/>
    </row>
    <row r="6" spans="1:13" ht="25.5">
      <c r="A6" s="1452"/>
      <c r="B6" s="1078" t="s">
        <v>736</v>
      </c>
      <c r="C6" s="455">
        <v>10</v>
      </c>
      <c r="D6" s="455">
        <v>1</v>
      </c>
      <c r="E6" s="455">
        <v>0</v>
      </c>
      <c r="F6" s="455">
        <v>0</v>
      </c>
      <c r="G6" s="455">
        <v>0</v>
      </c>
      <c r="H6" s="455" t="s">
        <v>277</v>
      </c>
      <c r="I6" s="455">
        <v>1</v>
      </c>
      <c r="J6" s="455">
        <v>0</v>
      </c>
      <c r="K6" s="455">
        <v>0</v>
      </c>
      <c r="L6" s="456">
        <v>0</v>
      </c>
      <c r="M6" s="367"/>
    </row>
    <row r="7" spans="1:13" ht="25.5">
      <c r="A7" s="1452" t="s">
        <v>737</v>
      </c>
      <c r="B7" s="1078" t="s">
        <v>734</v>
      </c>
      <c r="C7" s="457">
        <v>3</v>
      </c>
      <c r="D7" s="457">
        <v>6</v>
      </c>
      <c r="E7" s="457">
        <v>2</v>
      </c>
      <c r="F7" s="457">
        <v>2</v>
      </c>
      <c r="G7" s="457">
        <v>0</v>
      </c>
      <c r="H7" s="457">
        <v>3</v>
      </c>
      <c r="I7" s="457">
        <v>0</v>
      </c>
      <c r="J7" s="457">
        <v>3</v>
      </c>
      <c r="K7" s="457">
        <v>2</v>
      </c>
      <c r="L7" s="457">
        <v>2</v>
      </c>
    </row>
    <row r="8" spans="1:13" ht="25.5">
      <c r="A8" s="1452"/>
      <c r="B8" s="1078" t="s">
        <v>735</v>
      </c>
      <c r="C8" s="457">
        <v>3</v>
      </c>
      <c r="D8" s="457">
        <v>5</v>
      </c>
      <c r="E8" s="457">
        <v>2</v>
      </c>
      <c r="F8" s="457">
        <v>2</v>
      </c>
      <c r="G8" s="457">
        <v>0</v>
      </c>
      <c r="H8" s="457">
        <v>3</v>
      </c>
      <c r="I8" s="457">
        <v>0</v>
      </c>
      <c r="J8" s="457">
        <v>2</v>
      </c>
      <c r="K8" s="457">
        <v>2</v>
      </c>
      <c r="L8" s="457">
        <v>2</v>
      </c>
    </row>
    <row r="9" spans="1:13" ht="25.5">
      <c r="A9" s="1452"/>
      <c r="B9" s="1078" t="s">
        <v>736</v>
      </c>
      <c r="C9" s="457">
        <v>3</v>
      </c>
      <c r="D9" s="457">
        <v>4</v>
      </c>
      <c r="E9" s="457">
        <v>2</v>
      </c>
      <c r="F9" s="457">
        <v>2</v>
      </c>
      <c r="G9" s="457">
        <v>0</v>
      </c>
      <c r="H9" s="457">
        <v>1</v>
      </c>
      <c r="I9" s="457">
        <v>0</v>
      </c>
      <c r="J9" s="457">
        <v>2</v>
      </c>
      <c r="K9" s="457">
        <v>2</v>
      </c>
      <c r="L9" s="457">
        <v>2</v>
      </c>
    </row>
    <row r="10" spans="1:13" ht="25.5">
      <c r="A10" s="1452" t="s">
        <v>738</v>
      </c>
      <c r="B10" s="1078" t="s">
        <v>734</v>
      </c>
      <c r="C10" s="457">
        <v>1</v>
      </c>
      <c r="D10" s="457">
        <v>4</v>
      </c>
      <c r="E10" s="457">
        <v>2</v>
      </c>
      <c r="F10" s="457">
        <v>2</v>
      </c>
      <c r="G10" s="457" t="s">
        <v>290</v>
      </c>
      <c r="H10" s="455" t="s">
        <v>277</v>
      </c>
      <c r="I10" s="457" t="s">
        <v>290</v>
      </c>
      <c r="J10" s="457" t="s">
        <v>290</v>
      </c>
      <c r="K10" s="457">
        <v>2</v>
      </c>
      <c r="L10" s="457">
        <v>2</v>
      </c>
    </row>
    <row r="11" spans="1:13" ht="25.5">
      <c r="A11" s="1452"/>
      <c r="B11" s="1078" t="s">
        <v>735</v>
      </c>
      <c r="C11" s="457">
        <v>1</v>
      </c>
      <c r="D11" s="457">
        <v>4</v>
      </c>
      <c r="E11" s="457">
        <v>2</v>
      </c>
      <c r="F11" s="457">
        <v>2</v>
      </c>
      <c r="G11" s="457" t="s">
        <v>290</v>
      </c>
      <c r="H11" s="455" t="s">
        <v>277</v>
      </c>
      <c r="I11" s="457">
        <v>0</v>
      </c>
      <c r="J11" s="457">
        <v>0</v>
      </c>
      <c r="K11" s="457">
        <v>2</v>
      </c>
      <c r="L11" s="457">
        <v>2</v>
      </c>
    </row>
    <row r="12" spans="1:13" ht="25.5">
      <c r="A12" s="1452"/>
      <c r="B12" s="1078" t="s">
        <v>736</v>
      </c>
      <c r="C12" s="457">
        <v>0</v>
      </c>
      <c r="D12" s="457">
        <v>0</v>
      </c>
      <c r="E12" s="457">
        <v>0</v>
      </c>
      <c r="F12" s="457">
        <v>0</v>
      </c>
      <c r="G12" s="457" t="s">
        <v>290</v>
      </c>
      <c r="H12" s="455" t="s">
        <v>277</v>
      </c>
      <c r="I12" s="457">
        <v>0</v>
      </c>
      <c r="J12" s="457">
        <v>0</v>
      </c>
      <c r="K12" s="457">
        <v>0</v>
      </c>
      <c r="L12" s="457">
        <v>1</v>
      </c>
    </row>
    <row r="13" spans="1:13" ht="25.5">
      <c r="A13" s="1452" t="s">
        <v>739</v>
      </c>
      <c r="B13" s="1078" t="s">
        <v>734</v>
      </c>
      <c r="C13" s="457">
        <v>0</v>
      </c>
      <c r="D13" s="457">
        <v>5</v>
      </c>
      <c r="E13" s="457">
        <v>2</v>
      </c>
      <c r="F13" s="457">
        <v>3</v>
      </c>
      <c r="G13" s="457">
        <v>0</v>
      </c>
      <c r="H13" s="457" t="s">
        <v>277</v>
      </c>
      <c r="I13" s="457">
        <v>0</v>
      </c>
      <c r="J13" s="457">
        <v>2</v>
      </c>
      <c r="K13" s="457">
        <v>2</v>
      </c>
      <c r="L13" s="457">
        <v>2</v>
      </c>
    </row>
    <row r="14" spans="1:13" ht="25.5">
      <c r="A14" s="1452"/>
      <c r="B14" s="1078" t="s">
        <v>735</v>
      </c>
      <c r="C14" s="457">
        <v>0</v>
      </c>
      <c r="D14" s="457">
        <v>5</v>
      </c>
      <c r="E14" s="457">
        <v>2</v>
      </c>
      <c r="F14" s="457">
        <v>3</v>
      </c>
      <c r="G14" s="457">
        <v>0</v>
      </c>
      <c r="H14" s="457" t="s">
        <v>277</v>
      </c>
      <c r="I14" s="457">
        <v>0</v>
      </c>
      <c r="J14" s="457">
        <v>2</v>
      </c>
      <c r="K14" s="457">
        <v>2</v>
      </c>
      <c r="L14" s="457">
        <v>2</v>
      </c>
    </row>
    <row r="15" spans="1:13" ht="25.5">
      <c r="A15" s="1452"/>
      <c r="B15" s="1078" t="s">
        <v>736</v>
      </c>
      <c r="C15" s="457">
        <v>0</v>
      </c>
      <c r="D15" s="457">
        <v>0</v>
      </c>
      <c r="E15" s="457">
        <v>1</v>
      </c>
      <c r="F15" s="457">
        <v>2</v>
      </c>
      <c r="G15" s="457">
        <v>0</v>
      </c>
      <c r="H15" s="457" t="s">
        <v>277</v>
      </c>
      <c r="I15" s="457">
        <v>0</v>
      </c>
      <c r="J15" s="457">
        <v>0</v>
      </c>
      <c r="K15" s="457">
        <v>0</v>
      </c>
      <c r="L15" s="457">
        <v>1</v>
      </c>
    </row>
    <row r="16" spans="1:13">
      <c r="A16" s="1453" t="s">
        <v>740</v>
      </c>
      <c r="B16" s="1453"/>
      <c r="C16" s="1453"/>
      <c r="D16" s="1453"/>
      <c r="E16" s="1453"/>
      <c r="F16" s="1453"/>
      <c r="G16" s="1079"/>
      <c r="H16" s="1079"/>
      <c r="I16" s="1079"/>
      <c r="J16" s="1079"/>
      <c r="K16" s="1079"/>
      <c r="L16" s="1079"/>
    </row>
    <row r="17" spans="1:23" s="369" customFormat="1">
      <c r="A17" s="1454" t="s">
        <v>741</v>
      </c>
      <c r="B17" s="1454"/>
      <c r="C17" s="1454"/>
      <c r="D17" s="1454"/>
      <c r="E17" s="1454"/>
      <c r="F17" s="368"/>
      <c r="G17" s="1080"/>
      <c r="H17" s="1080"/>
      <c r="I17" s="1080"/>
      <c r="J17" s="1080"/>
      <c r="K17" s="1080"/>
      <c r="L17" s="1080"/>
    </row>
    <row r="18" spans="1:23" s="369" customFormat="1">
      <c r="A18" s="1446" t="s">
        <v>1340</v>
      </c>
      <c r="B18" s="1447"/>
      <c r="C18" s="1447"/>
      <c r="D18" s="1447"/>
      <c r="E18" s="370"/>
      <c r="F18" s="370"/>
      <c r="G18" s="1080"/>
      <c r="H18" s="1080"/>
      <c r="I18" s="1080"/>
      <c r="J18" s="1080"/>
      <c r="K18" s="1080"/>
      <c r="L18" s="1080"/>
    </row>
    <row r="19" spans="1:23" ht="15" customHeight="1">
      <c r="B19" s="371"/>
      <c r="C19" s="371"/>
      <c r="D19" s="371"/>
      <c r="E19" s="371"/>
      <c r="F19" s="371"/>
      <c r="G19" s="371"/>
      <c r="H19" s="371"/>
      <c r="I19" s="371"/>
      <c r="J19" s="371"/>
      <c r="K19" s="371"/>
      <c r="N19" s="367"/>
      <c r="O19" s="367"/>
      <c r="P19" s="367"/>
      <c r="Q19" s="367"/>
      <c r="R19" s="367"/>
      <c r="S19" s="367"/>
      <c r="T19" s="367"/>
      <c r="U19" s="367"/>
      <c r="V19" s="367"/>
      <c r="W19" s="367"/>
    </row>
    <row r="20" spans="1:23">
      <c r="N20" s="367"/>
      <c r="O20" s="367"/>
      <c r="P20" s="367"/>
      <c r="Q20" s="367"/>
      <c r="R20" s="367"/>
      <c r="S20" s="367"/>
      <c r="T20" s="367"/>
      <c r="U20" s="367"/>
      <c r="V20" s="367"/>
      <c r="W20" s="367"/>
    </row>
    <row r="21" spans="1:23">
      <c r="N21" s="367"/>
      <c r="O21" s="367"/>
      <c r="P21" s="367"/>
      <c r="Q21" s="367"/>
      <c r="R21" s="367"/>
      <c r="S21" s="367"/>
      <c r="T21" s="367"/>
      <c r="U21" s="367"/>
      <c r="V21" s="367"/>
      <c r="W21" s="367"/>
    </row>
    <row r="22" spans="1:23">
      <c r="N22" s="367"/>
      <c r="O22" s="367"/>
      <c r="P22" s="367"/>
      <c r="Q22" s="367"/>
      <c r="R22" s="367"/>
      <c r="S22" s="367"/>
      <c r="T22" s="367"/>
      <c r="U22" s="367"/>
      <c r="V22" s="367"/>
      <c r="W22" s="367"/>
    </row>
    <row r="23" spans="1:23">
      <c r="N23" s="367"/>
      <c r="O23" s="367"/>
      <c r="P23" s="367"/>
      <c r="Q23" s="367"/>
      <c r="R23" s="367"/>
      <c r="S23" s="367"/>
      <c r="T23" s="367"/>
      <c r="U23" s="367"/>
      <c r="V23" s="367"/>
      <c r="W23" s="367"/>
    </row>
    <row r="24" spans="1:23">
      <c r="N24" s="367"/>
      <c r="O24" s="367"/>
      <c r="P24" s="367"/>
      <c r="Q24" s="367"/>
      <c r="R24" s="367"/>
      <c r="S24" s="367"/>
      <c r="T24" s="367"/>
      <c r="U24" s="367"/>
      <c r="V24" s="367"/>
      <c r="W24" s="367"/>
    </row>
    <row r="25" spans="1:23">
      <c r="N25" s="367"/>
      <c r="O25" s="367"/>
      <c r="P25" s="367"/>
      <c r="Q25" s="367"/>
      <c r="R25" s="367"/>
      <c r="S25" s="367"/>
      <c r="T25" s="367"/>
      <c r="U25" s="367"/>
      <c r="V25" s="367"/>
      <c r="W25" s="367"/>
    </row>
    <row r="26" spans="1:23">
      <c r="E26" s="366" t="s">
        <v>742</v>
      </c>
      <c r="N26" s="367"/>
      <c r="O26" s="367"/>
      <c r="P26" s="367"/>
      <c r="Q26" s="367"/>
      <c r="R26" s="367"/>
      <c r="S26" s="367"/>
      <c r="T26" s="367"/>
      <c r="U26" s="367"/>
      <c r="V26" s="367"/>
      <c r="W26" s="367"/>
    </row>
    <row r="27" spans="1:23">
      <c r="N27" s="367"/>
      <c r="O27" s="367"/>
      <c r="P27" s="367"/>
      <c r="Q27" s="367"/>
      <c r="R27" s="367"/>
      <c r="S27" s="367"/>
      <c r="T27" s="367"/>
      <c r="U27" s="367"/>
      <c r="V27" s="367"/>
      <c r="W27" s="367"/>
    </row>
    <row r="28" spans="1:23">
      <c r="N28" s="367"/>
      <c r="O28" s="367"/>
      <c r="P28" s="367"/>
      <c r="Q28" s="367"/>
      <c r="R28" s="367"/>
      <c r="S28" s="367"/>
      <c r="T28" s="367"/>
      <c r="U28" s="367"/>
      <c r="V28" s="367"/>
      <c r="W28" s="367"/>
    </row>
    <row r="29" spans="1:23">
      <c r="N29" s="367"/>
      <c r="O29" s="367"/>
      <c r="P29" s="367"/>
      <c r="Q29" s="367"/>
      <c r="R29" s="367"/>
      <c r="S29" s="367"/>
      <c r="T29" s="367"/>
      <c r="U29" s="367"/>
      <c r="V29" s="367"/>
      <c r="W29" s="367"/>
    </row>
    <row r="30" spans="1:23">
      <c r="N30" s="367"/>
      <c r="O30" s="367"/>
      <c r="P30" s="367"/>
      <c r="Q30" s="367"/>
      <c r="R30" s="367"/>
      <c r="S30" s="367"/>
      <c r="T30" s="367"/>
      <c r="U30" s="367"/>
      <c r="V30" s="367"/>
      <c r="W30" s="367"/>
    </row>
    <row r="31" spans="1:23">
      <c r="N31" s="367"/>
      <c r="O31" s="367"/>
      <c r="P31" s="367"/>
      <c r="Q31" s="367"/>
      <c r="R31" s="367"/>
      <c r="S31" s="367"/>
      <c r="T31" s="367"/>
      <c r="U31" s="367"/>
      <c r="V31" s="367"/>
      <c r="W31" s="367"/>
    </row>
    <row r="32" spans="1:23">
      <c r="N32" s="367"/>
      <c r="O32" s="367"/>
      <c r="P32" s="367"/>
      <c r="Q32" s="367"/>
      <c r="R32" s="367"/>
      <c r="S32" s="367"/>
      <c r="T32" s="367"/>
      <c r="U32" s="367"/>
      <c r="V32" s="367"/>
      <c r="W32" s="367"/>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88"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F12" sqref="F12"/>
    </sheetView>
  </sheetViews>
  <sheetFormatPr defaultColWidth="9.140625" defaultRowHeight="12.75"/>
  <cols>
    <col min="1" max="1" width="15.7109375" style="373" customWidth="1"/>
    <col min="2" max="2" width="9" style="373" customWidth="1"/>
    <col min="3" max="4" width="10" style="373" customWidth="1"/>
    <col min="5" max="5" width="10.7109375" style="373" customWidth="1"/>
    <col min="6" max="6" width="12.28515625" style="373" customWidth="1"/>
    <col min="7" max="16384" width="9.140625" style="373"/>
  </cols>
  <sheetData>
    <row r="1" spans="1:6" s="372" customFormat="1" ht="15">
      <c r="A1" s="1455" t="s">
        <v>743</v>
      </c>
      <c r="B1" s="1455"/>
      <c r="C1" s="1455"/>
      <c r="D1" s="1455"/>
      <c r="E1" s="1455"/>
      <c r="F1" s="1455"/>
    </row>
    <row r="2" spans="1:6" ht="16.5" customHeight="1">
      <c r="A2" s="1456" t="s">
        <v>744</v>
      </c>
      <c r="B2" s="1458" t="s">
        <v>745</v>
      </c>
      <c r="C2" s="1459"/>
      <c r="D2" s="1459"/>
      <c r="E2" s="1459"/>
      <c r="F2" s="1460"/>
    </row>
    <row r="3" spans="1:6" ht="38.25">
      <c r="A3" s="1457"/>
      <c r="B3" s="1081" t="s">
        <v>746</v>
      </c>
      <c r="C3" s="1082" t="s">
        <v>747</v>
      </c>
      <c r="D3" s="1082" t="s">
        <v>748</v>
      </c>
      <c r="E3" s="1082" t="s">
        <v>749</v>
      </c>
      <c r="F3" s="1082" t="s">
        <v>750</v>
      </c>
    </row>
    <row r="4" spans="1:6" s="374" customFormat="1" ht="14.25" customHeight="1">
      <c r="A4" s="464" t="s">
        <v>76</v>
      </c>
      <c r="B4" s="458">
        <v>14466.89</v>
      </c>
      <c r="C4" s="458">
        <v>15426.8</v>
      </c>
      <c r="D4" s="458">
        <v>12252.38</v>
      </c>
      <c r="E4" s="458">
        <v>13285.43</v>
      </c>
      <c r="F4" s="458">
        <v>13489.60031007752</v>
      </c>
    </row>
    <row r="5" spans="1:6" s="375" customFormat="1" ht="14.25" customHeight="1">
      <c r="A5" s="464" t="s">
        <v>77</v>
      </c>
      <c r="B5" s="458">
        <f>B6</f>
        <v>13292.54</v>
      </c>
      <c r="C5" s="458">
        <f>MAX(C6:C12)</f>
        <v>13741.67</v>
      </c>
      <c r="D5" s="458">
        <f>MIN(D6:D12)</f>
        <v>12310.21</v>
      </c>
      <c r="E5" s="458">
        <f>E12</f>
        <v>13022.06</v>
      </c>
      <c r="F5" s="458">
        <v>12961.186644295307</v>
      </c>
    </row>
    <row r="6" spans="1:6" s="375" customFormat="1" ht="14.25" customHeight="1">
      <c r="A6" s="460">
        <v>45044</v>
      </c>
      <c r="B6" s="459">
        <v>13292.54</v>
      </c>
      <c r="C6" s="459">
        <v>13741.67</v>
      </c>
      <c r="D6" s="459">
        <v>13010.31</v>
      </c>
      <c r="E6" s="459">
        <v>13205.56</v>
      </c>
      <c r="F6" s="459">
        <v>13438.168947368422</v>
      </c>
    </row>
    <row r="7" spans="1:6" s="375" customFormat="1" ht="14.25" customHeight="1">
      <c r="A7" s="460">
        <v>45077</v>
      </c>
      <c r="B7" s="459">
        <v>13218.07</v>
      </c>
      <c r="C7" s="459">
        <v>13323.61</v>
      </c>
      <c r="D7" s="459">
        <v>12564.49</v>
      </c>
      <c r="E7" s="459">
        <v>12653.96</v>
      </c>
      <c r="F7" s="459">
        <v>12960.944782608694</v>
      </c>
    </row>
    <row r="8" spans="1:6" s="375" customFormat="1" ht="14.25" customHeight="1">
      <c r="A8" s="460">
        <v>45107</v>
      </c>
      <c r="B8" s="459">
        <v>12651.41</v>
      </c>
      <c r="C8" s="459">
        <v>12847.57</v>
      </c>
      <c r="D8" s="459">
        <v>12310.21</v>
      </c>
      <c r="E8" s="459">
        <v>12471.02</v>
      </c>
      <c r="F8" s="459">
        <v>12632.864545454546</v>
      </c>
    </row>
    <row r="9" spans="1:6" s="376" customFormat="1">
      <c r="A9" s="460">
        <v>45138</v>
      </c>
      <c r="B9" s="459">
        <v>12464.34</v>
      </c>
      <c r="C9" s="459">
        <v>13192.52</v>
      </c>
      <c r="D9" s="459">
        <v>12426</v>
      </c>
      <c r="E9" s="459">
        <v>13185.64</v>
      </c>
      <c r="F9" s="459">
        <v>12811.00476190476</v>
      </c>
    </row>
    <row r="10" spans="1:6" s="376" customFormat="1">
      <c r="A10" s="460">
        <v>45169</v>
      </c>
      <c r="B10" s="459">
        <v>13183.09</v>
      </c>
      <c r="C10" s="459">
        <v>13185.83</v>
      </c>
      <c r="D10" s="459">
        <v>12664.8</v>
      </c>
      <c r="E10" s="459">
        <v>13068.44</v>
      </c>
      <c r="F10" s="459">
        <v>12912.962272727273</v>
      </c>
    </row>
    <row r="11" spans="1:6" s="377" customFormat="1">
      <c r="A11" s="460">
        <v>45199</v>
      </c>
      <c r="B11" s="459">
        <v>13064.62</v>
      </c>
      <c r="C11" s="459">
        <v>13302.18</v>
      </c>
      <c r="D11" s="459">
        <v>12979.83</v>
      </c>
      <c r="E11" s="459">
        <v>13008.83</v>
      </c>
      <c r="F11" s="459">
        <v>13108.097142857141</v>
      </c>
    </row>
    <row r="12" spans="1:6" s="374" customFormat="1" ht="14.25" customHeight="1">
      <c r="A12" s="460">
        <v>45230</v>
      </c>
      <c r="B12" s="831">
        <v>12982.99</v>
      </c>
      <c r="C12" s="831">
        <v>13262.69</v>
      </c>
      <c r="D12" s="831">
        <v>12495.69</v>
      </c>
      <c r="E12" s="831">
        <v>13022.06</v>
      </c>
      <c r="F12" s="831">
        <v>12927.644761904763</v>
      </c>
    </row>
    <row r="13" spans="1:6" s="374" customFormat="1" ht="14.25" customHeight="1">
      <c r="A13" s="1083"/>
      <c r="B13" s="1084"/>
      <c r="C13" s="1084"/>
      <c r="D13" s="1084"/>
      <c r="E13" s="1084"/>
      <c r="F13" s="1084"/>
    </row>
    <row r="14" spans="1:6" s="374" customFormat="1">
      <c r="A14" s="461" t="str">
        <f>[1]Verif!F6</f>
        <v>$ indicates as on October 31, 2023</v>
      </c>
      <c r="B14" s="1085"/>
      <c r="C14" s="1085"/>
      <c r="D14" s="1086"/>
      <c r="E14" s="1087"/>
      <c r="F14" s="1087"/>
    </row>
    <row r="15" spans="1:6">
      <c r="A15" s="1088" t="s">
        <v>751</v>
      </c>
      <c r="B15" s="1085"/>
      <c r="C15" s="1085"/>
      <c r="D15" s="1086"/>
      <c r="E15" s="1087"/>
      <c r="F15" s="1087"/>
    </row>
    <row r="16" spans="1:6">
      <c r="A16" s="1089" t="s">
        <v>752</v>
      </c>
      <c r="B16" s="1090"/>
      <c r="C16" s="1090"/>
      <c r="D16" s="378"/>
      <c r="E16" s="378"/>
      <c r="F16" s="378"/>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
  <sheetViews>
    <sheetView topLeftCell="A16" workbookViewId="0">
      <selection activeCell="P20" sqref="P20"/>
    </sheetView>
  </sheetViews>
  <sheetFormatPr defaultColWidth="9.140625" defaultRowHeight="12.75"/>
  <cols>
    <col min="1" max="1" width="12.85546875" style="1096" customWidth="1"/>
    <col min="2" max="2" width="7.140625" style="1096" customWidth="1"/>
    <col min="3" max="4" width="10" style="1096" customWidth="1"/>
    <col min="5" max="5" width="11.140625" style="1096" customWidth="1"/>
    <col min="6" max="6" width="10.7109375" style="1096" customWidth="1"/>
    <col min="7" max="7" width="12.42578125" style="1096" customWidth="1"/>
    <col min="8" max="8" width="8.85546875" style="1096" customWidth="1"/>
    <col min="9" max="9" width="11.42578125" style="1096" customWidth="1"/>
    <col min="10" max="10" width="10.42578125" style="1096" customWidth="1"/>
    <col min="11" max="11" width="12.42578125" style="1096" bestFit="1" customWidth="1"/>
    <col min="12" max="12" width="8.42578125" style="1096" customWidth="1"/>
    <col min="13" max="13" width="10.28515625" style="1096" customWidth="1"/>
    <col min="14" max="14" width="8.42578125" style="1096" customWidth="1"/>
    <col min="15" max="15" width="9.7109375" style="1096" customWidth="1"/>
    <col min="16" max="16" width="9.140625" style="1096"/>
    <col min="17" max="17" width="10.7109375" style="1096" customWidth="1"/>
    <col min="18" max="20" width="9.140625" style="1096"/>
    <col min="21" max="16384" width="9.140625" style="382"/>
  </cols>
  <sheetData>
    <row r="1" spans="1:39" s="379" customFormat="1" ht="15" customHeight="1">
      <c r="A1" s="1474" t="s">
        <v>753</v>
      </c>
      <c r="B1" s="1474"/>
      <c r="C1" s="1474"/>
      <c r="D1" s="1474"/>
      <c r="E1" s="1474"/>
      <c r="F1" s="1474"/>
      <c r="G1" s="1474"/>
      <c r="H1" s="1474"/>
      <c r="I1" s="1474"/>
      <c r="J1" s="1474"/>
      <c r="K1" s="1474"/>
      <c r="L1" s="1474"/>
      <c r="M1" s="1474"/>
      <c r="N1" s="1474"/>
      <c r="O1" s="1474"/>
      <c r="P1" s="1474"/>
      <c r="Q1" s="1474"/>
      <c r="R1" s="1474"/>
      <c r="S1" s="1474"/>
      <c r="T1" s="1474"/>
      <c r="V1" s="1475" t="s">
        <v>754</v>
      </c>
      <c r="W1" s="1476"/>
      <c r="X1" s="1476"/>
      <c r="Y1" s="1476"/>
      <c r="Z1" s="1476"/>
      <c r="AA1" s="1476"/>
      <c r="AB1" s="1476"/>
      <c r="AC1" s="1476"/>
      <c r="AD1" s="1476"/>
      <c r="AE1" s="1476"/>
      <c r="AF1" s="1476"/>
      <c r="AG1" s="1476"/>
      <c r="AH1" s="1476"/>
      <c r="AI1" s="1476"/>
      <c r="AJ1" s="1476"/>
      <c r="AK1" s="1476"/>
      <c r="AL1" s="1476"/>
      <c r="AM1" s="1477"/>
    </row>
    <row r="2" spans="1:39" s="379" customFormat="1" ht="15.75">
      <c r="A2" s="1478" t="s">
        <v>725</v>
      </c>
      <c r="B2" s="1478"/>
      <c r="C2" s="1478"/>
      <c r="D2" s="1478"/>
      <c r="E2" s="1478"/>
      <c r="F2" s="1478"/>
      <c r="G2" s="1478"/>
      <c r="H2" s="1478"/>
      <c r="I2" s="1478"/>
      <c r="J2" s="1478"/>
      <c r="K2" s="1478"/>
      <c r="L2" s="1478"/>
      <c r="M2" s="1478"/>
      <c r="N2" s="1478"/>
      <c r="O2" s="1478"/>
      <c r="P2" s="1478"/>
      <c r="Q2" s="1478"/>
      <c r="R2" s="1478"/>
      <c r="S2" s="1478"/>
      <c r="T2" s="1478"/>
    </row>
    <row r="3" spans="1:39" s="380" customFormat="1" ht="50.25" customHeight="1">
      <c r="A3" s="1479" t="s">
        <v>744</v>
      </c>
      <c r="B3" s="1480" t="s">
        <v>755</v>
      </c>
      <c r="C3" s="1481" t="s">
        <v>727</v>
      </c>
      <c r="D3" s="1482"/>
      <c r="E3" s="1481" t="s">
        <v>756</v>
      </c>
      <c r="F3" s="1482"/>
      <c r="G3" s="1481" t="s">
        <v>757</v>
      </c>
      <c r="H3" s="1482"/>
      <c r="I3" s="1481" t="s">
        <v>758</v>
      </c>
      <c r="J3" s="1482"/>
      <c r="K3" s="1481" t="s">
        <v>759</v>
      </c>
      <c r="L3" s="1482"/>
      <c r="M3" s="1481" t="s">
        <v>760</v>
      </c>
      <c r="N3" s="1482"/>
      <c r="O3" s="1481" t="s">
        <v>761</v>
      </c>
      <c r="P3" s="1482"/>
      <c r="Q3" s="1481" t="s">
        <v>762</v>
      </c>
      <c r="R3" s="1482"/>
      <c r="S3" s="1473" t="s">
        <v>763</v>
      </c>
      <c r="T3" s="1473"/>
    </row>
    <row r="4" spans="1:39" s="380" customFormat="1" ht="68.25" customHeight="1">
      <c r="A4" s="1457"/>
      <c r="B4" s="1473"/>
      <c r="C4" s="932" t="s">
        <v>764</v>
      </c>
      <c r="D4" s="933" t="s">
        <v>765</v>
      </c>
      <c r="E4" s="932" t="s">
        <v>764</v>
      </c>
      <c r="F4" s="933" t="s">
        <v>766</v>
      </c>
      <c r="G4" s="932" t="s">
        <v>767</v>
      </c>
      <c r="H4" s="933" t="s">
        <v>765</v>
      </c>
      <c r="I4" s="932" t="s">
        <v>767</v>
      </c>
      <c r="J4" s="933" t="s">
        <v>765</v>
      </c>
      <c r="K4" s="932" t="s">
        <v>764</v>
      </c>
      <c r="L4" s="933" t="s">
        <v>768</v>
      </c>
      <c r="M4" s="932" t="s">
        <v>767</v>
      </c>
      <c r="N4" s="933" t="s">
        <v>768</v>
      </c>
      <c r="O4" s="932" t="s">
        <v>764</v>
      </c>
      <c r="P4" s="933" t="s">
        <v>765</v>
      </c>
      <c r="Q4" s="932" t="s">
        <v>764</v>
      </c>
      <c r="R4" s="933" t="s">
        <v>765</v>
      </c>
      <c r="S4" s="932" t="s">
        <v>767</v>
      </c>
      <c r="T4" s="932" t="s">
        <v>769</v>
      </c>
    </row>
    <row r="5" spans="1:39" s="371" customFormat="1">
      <c r="A5" s="464" t="s">
        <v>76</v>
      </c>
      <c r="B5" s="462">
        <v>258</v>
      </c>
      <c r="C5" s="462">
        <v>256727</v>
      </c>
      <c r="D5" s="462">
        <v>21085.199629799998</v>
      </c>
      <c r="E5" s="462">
        <v>86152515</v>
      </c>
      <c r="F5" s="462">
        <v>2819742.9088959</v>
      </c>
      <c r="G5" s="462">
        <v>6619620</v>
      </c>
      <c r="H5" s="462">
        <v>949958.03658750001</v>
      </c>
      <c r="I5" s="462">
        <v>35482482</v>
      </c>
      <c r="J5" s="462">
        <v>2229612.1793669998</v>
      </c>
      <c r="K5" s="462">
        <v>311024</v>
      </c>
      <c r="L5" s="462">
        <v>22677.844400000002</v>
      </c>
      <c r="M5" s="462">
        <v>43</v>
      </c>
      <c r="N5" s="462">
        <v>4.5177249999999995</v>
      </c>
      <c r="O5" s="462">
        <v>28</v>
      </c>
      <c r="P5" s="462">
        <v>3.0077499999999997</v>
      </c>
      <c r="Q5" s="462">
        <v>128822439</v>
      </c>
      <c r="R5" s="462">
        <v>6043083.6943552019</v>
      </c>
      <c r="S5" s="462">
        <v>355290</v>
      </c>
      <c r="T5" s="462">
        <v>21603.39</v>
      </c>
    </row>
    <row r="6" spans="1:39" s="371" customFormat="1">
      <c r="A6" s="464" t="s">
        <v>77</v>
      </c>
      <c r="B6" s="462">
        <f>SUM(B7:B13)</f>
        <v>149</v>
      </c>
      <c r="C6" s="462">
        <f t="shared" ref="C6:R6" si="0">SUM(C7:C13)</f>
        <v>53365</v>
      </c>
      <c r="D6" s="462">
        <f t="shared" si="0"/>
        <v>3388.9448287999994</v>
      </c>
      <c r="E6" s="462">
        <f t="shared" si="0"/>
        <v>45482357</v>
      </c>
      <c r="F6" s="462">
        <f t="shared" si="0"/>
        <v>1830635.3831480001</v>
      </c>
      <c r="G6" s="462">
        <f t="shared" si="0"/>
        <v>3199642</v>
      </c>
      <c r="H6" s="462">
        <f t="shared" si="0"/>
        <v>316507.82315000001</v>
      </c>
      <c r="I6" s="462">
        <f t="shared" si="0"/>
        <v>33370205</v>
      </c>
      <c r="J6" s="462">
        <f t="shared" si="0"/>
        <v>886458.40105899994</v>
      </c>
      <c r="K6" s="462">
        <f t="shared" si="0"/>
        <v>78177</v>
      </c>
      <c r="L6" s="462">
        <f t="shared" si="0"/>
        <v>6280.861645</v>
      </c>
      <c r="M6" s="462">
        <f t="shared" si="0"/>
        <v>0</v>
      </c>
      <c r="N6" s="462">
        <f t="shared" si="0"/>
        <v>0</v>
      </c>
      <c r="O6" s="462">
        <f t="shared" si="0"/>
        <v>0</v>
      </c>
      <c r="P6" s="462">
        <f t="shared" si="0"/>
        <v>0</v>
      </c>
      <c r="Q6" s="462">
        <f t="shared" si="0"/>
        <v>82183746</v>
      </c>
      <c r="R6" s="462">
        <f t="shared" si="0"/>
        <v>3043271.4138308004</v>
      </c>
      <c r="S6" s="462">
        <f>S13</f>
        <v>412048</v>
      </c>
      <c r="T6" s="462">
        <f>T13</f>
        <v>23238.033232999995</v>
      </c>
    </row>
    <row r="7" spans="1:39" s="371" customFormat="1">
      <c r="A7" s="460">
        <v>45044</v>
      </c>
      <c r="B7" s="463">
        <v>19</v>
      </c>
      <c r="C7" s="463">
        <v>4718</v>
      </c>
      <c r="D7" s="463">
        <v>584.33131160000005</v>
      </c>
      <c r="E7" s="463">
        <v>6275286</v>
      </c>
      <c r="F7" s="463">
        <v>254906.00314860011</v>
      </c>
      <c r="G7" s="463">
        <v>404446</v>
      </c>
      <c r="H7" s="463">
        <v>42659.647467499992</v>
      </c>
      <c r="I7" s="463">
        <v>3937911</v>
      </c>
      <c r="J7" s="463">
        <v>102089.00297999999</v>
      </c>
      <c r="K7" s="463">
        <v>12368</v>
      </c>
      <c r="L7" s="463">
        <v>1017.2285000000001</v>
      </c>
      <c r="M7" s="463">
        <v>0</v>
      </c>
      <c r="N7" s="463">
        <v>0</v>
      </c>
      <c r="O7" s="463">
        <v>0</v>
      </c>
      <c r="P7" s="463">
        <v>0</v>
      </c>
      <c r="Q7" s="463">
        <v>10634729</v>
      </c>
      <c r="R7" s="463">
        <v>401256.21340770018</v>
      </c>
      <c r="S7" s="463">
        <v>359473</v>
      </c>
      <c r="T7" s="463">
        <v>22789.376540400001</v>
      </c>
    </row>
    <row r="8" spans="1:39" s="371" customFormat="1">
      <c r="A8" s="460">
        <v>45077</v>
      </c>
      <c r="B8" s="463">
        <v>23</v>
      </c>
      <c r="C8" s="463">
        <v>3390</v>
      </c>
      <c r="D8" s="463">
        <v>394.64465760000002</v>
      </c>
      <c r="E8" s="463">
        <v>7352729</v>
      </c>
      <c r="F8" s="463">
        <v>307814.43551390013</v>
      </c>
      <c r="G8" s="463">
        <v>509055</v>
      </c>
      <c r="H8" s="463">
        <v>49929.790315000006</v>
      </c>
      <c r="I8" s="463">
        <v>5643804</v>
      </c>
      <c r="J8" s="463">
        <v>142430.07212449997</v>
      </c>
      <c r="K8" s="463">
        <v>17285</v>
      </c>
      <c r="L8" s="463">
        <v>1416.8011799999999</v>
      </c>
      <c r="M8" s="463">
        <v>0</v>
      </c>
      <c r="N8" s="463">
        <v>0</v>
      </c>
      <c r="O8" s="463">
        <v>0</v>
      </c>
      <c r="P8" s="463">
        <v>0</v>
      </c>
      <c r="Q8" s="463">
        <v>13526263</v>
      </c>
      <c r="R8" s="463">
        <v>501985.74379100004</v>
      </c>
      <c r="S8" s="463">
        <v>343831</v>
      </c>
      <c r="T8" s="463">
        <v>20677.428435000009</v>
      </c>
    </row>
    <row r="9" spans="1:39" s="371" customFormat="1">
      <c r="A9" s="460">
        <v>45107</v>
      </c>
      <c r="B9" s="463">
        <v>22</v>
      </c>
      <c r="C9" s="463">
        <v>7345</v>
      </c>
      <c r="D9" s="463">
        <v>643.72920520000002</v>
      </c>
      <c r="E9" s="463">
        <v>6684898</v>
      </c>
      <c r="F9" s="463">
        <v>264073.47673879983</v>
      </c>
      <c r="G9" s="463">
        <v>516134</v>
      </c>
      <c r="H9" s="463">
        <v>49726.128844999999</v>
      </c>
      <c r="I9" s="463">
        <v>6011459</v>
      </c>
      <c r="J9" s="463">
        <v>151599.04170950002</v>
      </c>
      <c r="K9" s="463">
        <v>14623</v>
      </c>
      <c r="L9" s="463">
        <v>1165.266095</v>
      </c>
      <c r="M9" s="463">
        <v>0</v>
      </c>
      <c r="N9" s="463">
        <v>0</v>
      </c>
      <c r="O9" s="463">
        <v>0</v>
      </c>
      <c r="P9" s="463">
        <v>0</v>
      </c>
      <c r="Q9" s="463">
        <v>13234459</v>
      </c>
      <c r="R9" s="463">
        <v>467207.64259349986</v>
      </c>
      <c r="S9" s="463">
        <v>341207</v>
      </c>
      <c r="T9" s="463">
        <v>18930.741814199995</v>
      </c>
    </row>
    <row r="10" spans="1:39" s="366" customFormat="1">
      <c r="A10" s="460">
        <v>45138</v>
      </c>
      <c r="B10" s="463">
        <v>21</v>
      </c>
      <c r="C10" s="463">
        <v>6216</v>
      </c>
      <c r="D10" s="463">
        <v>363.5665656000001</v>
      </c>
      <c r="E10" s="463">
        <v>5541586</v>
      </c>
      <c r="F10" s="463">
        <v>237146.18724440003</v>
      </c>
      <c r="G10" s="463">
        <v>451072</v>
      </c>
      <c r="H10" s="463">
        <v>43982.143710000004</v>
      </c>
      <c r="I10" s="463">
        <v>3968233</v>
      </c>
      <c r="J10" s="463">
        <v>105068.70110149999</v>
      </c>
      <c r="K10" s="463">
        <v>10198</v>
      </c>
      <c r="L10" s="463">
        <v>816.86188500000003</v>
      </c>
      <c r="M10" s="463">
        <v>0</v>
      </c>
      <c r="N10" s="463">
        <v>0</v>
      </c>
      <c r="O10" s="463">
        <v>0</v>
      </c>
      <c r="P10" s="463">
        <v>0</v>
      </c>
      <c r="Q10" s="463">
        <v>9977305</v>
      </c>
      <c r="R10" s="463">
        <v>387377.46050649998</v>
      </c>
      <c r="S10" s="463">
        <v>368926</v>
      </c>
      <c r="T10" s="463">
        <v>21846.216273099999</v>
      </c>
    </row>
    <row r="11" spans="1:39" s="366" customFormat="1">
      <c r="A11" s="460">
        <v>45169</v>
      </c>
      <c r="B11" s="463">
        <v>22</v>
      </c>
      <c r="C11" s="463">
        <v>12644</v>
      </c>
      <c r="D11" s="463">
        <v>646.96988439999973</v>
      </c>
      <c r="E11" s="463">
        <v>5886284</v>
      </c>
      <c r="F11" s="463">
        <v>232923.99282739998</v>
      </c>
      <c r="G11" s="463">
        <v>480041</v>
      </c>
      <c r="H11" s="463">
        <v>45161.041382499985</v>
      </c>
      <c r="I11" s="463">
        <v>4473203</v>
      </c>
      <c r="J11" s="463">
        <v>118491.28603750002</v>
      </c>
      <c r="K11" s="463">
        <v>8941</v>
      </c>
      <c r="L11" s="463">
        <v>708.32124999999985</v>
      </c>
      <c r="M11" s="463">
        <v>0</v>
      </c>
      <c r="N11" s="463">
        <v>0</v>
      </c>
      <c r="O11" s="463">
        <v>0</v>
      </c>
      <c r="P11" s="463">
        <v>0</v>
      </c>
      <c r="Q11" s="463">
        <v>10861113</v>
      </c>
      <c r="R11" s="463">
        <v>397931.61138179997</v>
      </c>
      <c r="S11" s="463">
        <v>330927</v>
      </c>
      <c r="T11" s="463">
        <v>20415.730546899998</v>
      </c>
    </row>
    <row r="12" spans="1:39">
      <c r="A12" s="460">
        <v>45199</v>
      </c>
      <c r="B12" s="463">
        <v>21</v>
      </c>
      <c r="C12" s="463">
        <v>11359</v>
      </c>
      <c r="D12" s="463">
        <v>449.74120439999996</v>
      </c>
      <c r="E12" s="463">
        <v>6242466</v>
      </c>
      <c r="F12" s="463">
        <v>244305.60157490009</v>
      </c>
      <c r="G12" s="463">
        <v>454968</v>
      </c>
      <c r="H12" s="463">
        <v>43944.764030000049</v>
      </c>
      <c r="I12" s="463">
        <v>4657689</v>
      </c>
      <c r="J12" s="463">
        <v>126223.31600599999</v>
      </c>
      <c r="K12" s="463">
        <v>7316</v>
      </c>
      <c r="L12" s="463">
        <v>574.73793500000011</v>
      </c>
      <c r="M12" s="463">
        <v>0</v>
      </c>
      <c r="N12" s="463">
        <v>0</v>
      </c>
      <c r="O12" s="463">
        <v>0</v>
      </c>
      <c r="P12" s="463">
        <v>0</v>
      </c>
      <c r="Q12" s="463">
        <v>11373798</v>
      </c>
      <c r="R12" s="463">
        <v>415498.16075030016</v>
      </c>
      <c r="S12" s="463">
        <v>502737</v>
      </c>
      <c r="T12" s="463">
        <v>24418.827857199998</v>
      </c>
    </row>
    <row r="13" spans="1:39">
      <c r="A13" s="460">
        <v>45230</v>
      </c>
      <c r="B13" s="463">
        <v>21</v>
      </c>
      <c r="C13" s="463">
        <v>7693</v>
      </c>
      <c r="D13" s="463">
        <v>305.96199999999999</v>
      </c>
      <c r="E13" s="463">
        <v>7499108</v>
      </c>
      <c r="F13" s="463">
        <v>289465.68610000017</v>
      </c>
      <c r="G13" s="463">
        <v>383926</v>
      </c>
      <c r="H13" s="463">
        <v>41104.307399999991</v>
      </c>
      <c r="I13" s="463">
        <v>4677906</v>
      </c>
      <c r="J13" s="463">
        <v>140556.9811</v>
      </c>
      <c r="K13" s="463">
        <v>7446</v>
      </c>
      <c r="L13" s="463">
        <v>581.64480000000003</v>
      </c>
      <c r="M13" s="463">
        <v>0</v>
      </c>
      <c r="N13" s="463">
        <v>0</v>
      </c>
      <c r="O13" s="463">
        <v>0</v>
      </c>
      <c r="P13" s="463">
        <v>0</v>
      </c>
      <c r="Q13" s="463">
        <v>12576079</v>
      </c>
      <c r="R13" s="463">
        <v>472014.58140000008</v>
      </c>
      <c r="S13" s="463">
        <v>412048</v>
      </c>
      <c r="T13" s="463">
        <v>23238.033232999995</v>
      </c>
    </row>
    <row r="14" spans="1:39" ht="24" customHeight="1">
      <c r="A14" s="466"/>
      <c r="B14" s="381"/>
      <c r="C14" s="1093"/>
      <c r="D14" s="1093"/>
      <c r="E14" s="1093"/>
      <c r="F14" s="1093"/>
      <c r="G14" s="1093"/>
      <c r="H14" s="1094"/>
      <c r="I14" s="1093"/>
      <c r="J14" s="1093"/>
      <c r="K14" s="1093"/>
      <c r="L14" s="1094"/>
      <c r="M14" s="1095"/>
      <c r="N14" s="1095"/>
      <c r="O14" s="1095"/>
      <c r="P14" s="1095"/>
      <c r="Q14" s="1095"/>
      <c r="R14" s="1095"/>
      <c r="T14" s="1097"/>
    </row>
    <row r="15" spans="1:39" ht="48.75" customHeight="1">
      <c r="A15" s="1463" t="s">
        <v>754</v>
      </c>
      <c r="B15" s="1463"/>
      <c r="C15" s="1463"/>
      <c r="D15" s="1463"/>
      <c r="E15" s="1463"/>
      <c r="F15" s="1463"/>
      <c r="G15" s="1463"/>
      <c r="H15" s="1463"/>
      <c r="I15" s="1463"/>
      <c r="J15" s="1463"/>
      <c r="K15" s="1463"/>
      <c r="L15" s="1463"/>
      <c r="M15" s="1463"/>
      <c r="N15" s="1463"/>
      <c r="O15" s="1463"/>
      <c r="P15" s="1463"/>
      <c r="Q15" s="1463"/>
      <c r="R15" s="1463"/>
    </row>
    <row r="16" spans="1:39" ht="20.25" customHeight="1">
      <c r="A16" s="1461" t="s">
        <v>744</v>
      </c>
      <c r="B16" s="1461" t="s">
        <v>755</v>
      </c>
      <c r="C16" s="1465" t="s">
        <v>770</v>
      </c>
      <c r="D16" s="1466"/>
      <c r="E16" s="1466"/>
      <c r="F16" s="1467"/>
      <c r="G16" s="1465" t="s">
        <v>757</v>
      </c>
      <c r="H16" s="1466"/>
      <c r="I16" s="1466"/>
      <c r="J16" s="1467"/>
      <c r="K16" s="1465" t="s">
        <v>758</v>
      </c>
      <c r="L16" s="1466"/>
      <c r="M16" s="1466"/>
      <c r="N16" s="1467"/>
      <c r="O16" s="1468" t="s">
        <v>771</v>
      </c>
      <c r="P16" s="1468"/>
      <c r="Q16" s="1469" t="s">
        <v>763</v>
      </c>
      <c r="R16" s="1469"/>
    </row>
    <row r="17" spans="1:21">
      <c r="A17" s="1464"/>
      <c r="B17" s="1464"/>
      <c r="C17" s="1470" t="s">
        <v>772</v>
      </c>
      <c r="D17" s="1471"/>
      <c r="E17" s="1470" t="s">
        <v>773</v>
      </c>
      <c r="F17" s="1471"/>
      <c r="G17" s="1470" t="s">
        <v>772</v>
      </c>
      <c r="H17" s="1471"/>
      <c r="I17" s="1470" t="s">
        <v>773</v>
      </c>
      <c r="J17" s="1471"/>
      <c r="K17" s="1470" t="s">
        <v>772</v>
      </c>
      <c r="L17" s="1471"/>
      <c r="M17" s="1470" t="s">
        <v>773</v>
      </c>
      <c r="N17" s="1471"/>
      <c r="O17" s="1472" t="s">
        <v>764</v>
      </c>
      <c r="P17" s="1461" t="s">
        <v>774</v>
      </c>
      <c r="Q17" s="1461" t="s">
        <v>764</v>
      </c>
      <c r="R17" s="1461" t="s">
        <v>774</v>
      </c>
      <c r="U17" s="366"/>
    </row>
    <row r="18" spans="1:21" s="366" customFormat="1" ht="38.25">
      <c r="A18" s="1462"/>
      <c r="B18" s="1462"/>
      <c r="C18" s="932" t="s">
        <v>764</v>
      </c>
      <c r="D18" s="933" t="s">
        <v>765</v>
      </c>
      <c r="E18" s="932" t="s">
        <v>764</v>
      </c>
      <c r="F18" s="933" t="s">
        <v>765</v>
      </c>
      <c r="G18" s="932" t="s">
        <v>764</v>
      </c>
      <c r="H18" s="933" t="s">
        <v>765</v>
      </c>
      <c r="I18" s="932" t="s">
        <v>764</v>
      </c>
      <c r="J18" s="933" t="s">
        <v>765</v>
      </c>
      <c r="K18" s="932" t="s">
        <v>764</v>
      </c>
      <c r="L18" s="933" t="s">
        <v>768</v>
      </c>
      <c r="M18" s="932" t="s">
        <v>764</v>
      </c>
      <c r="N18" s="933" t="s">
        <v>768</v>
      </c>
      <c r="O18" s="1473"/>
      <c r="P18" s="1462"/>
      <c r="Q18" s="1462"/>
      <c r="R18" s="1462"/>
      <c r="S18" s="1096"/>
      <c r="T18" s="1096"/>
    </row>
    <row r="19" spans="1:21" s="366" customFormat="1">
      <c r="A19" s="464" t="s">
        <v>76</v>
      </c>
      <c r="B19" s="465">
        <v>258</v>
      </c>
      <c r="C19" s="465">
        <v>1297966</v>
      </c>
      <c r="D19" s="465">
        <v>298600.804726</v>
      </c>
      <c r="E19" s="465">
        <v>1012065</v>
      </c>
      <c r="F19" s="465">
        <v>246709.29375499999</v>
      </c>
      <c r="G19" s="465">
        <v>1842</v>
      </c>
      <c r="H19" s="465">
        <v>328.95600999999994</v>
      </c>
      <c r="I19" s="465">
        <v>1468</v>
      </c>
      <c r="J19" s="465">
        <v>258.10328600000003</v>
      </c>
      <c r="K19" s="465">
        <v>64311555</v>
      </c>
      <c r="L19" s="465">
        <v>4458036.9539179998</v>
      </c>
      <c r="M19" s="465">
        <v>57552325</v>
      </c>
      <c r="N19" s="465">
        <v>3733548.5191899994</v>
      </c>
      <c r="O19" s="465">
        <v>124177221</v>
      </c>
      <c r="P19" s="465">
        <v>8737482.6251830012</v>
      </c>
      <c r="Q19" s="465">
        <v>108373</v>
      </c>
      <c r="R19" s="465">
        <v>7901.3302567500004</v>
      </c>
      <c r="S19" s="1080"/>
      <c r="T19" s="1080"/>
    </row>
    <row r="20" spans="1:21" s="366" customFormat="1">
      <c r="A20" s="464" t="s">
        <v>77</v>
      </c>
      <c r="B20" s="462">
        <f>SUM(B21:B27)</f>
        <v>149</v>
      </c>
      <c r="C20" s="462">
        <f t="shared" ref="C20:P20" si="1">SUM(C21:C27)</f>
        <v>3150863</v>
      </c>
      <c r="D20" s="462">
        <f t="shared" si="1"/>
        <v>634148.51406574994</v>
      </c>
      <c r="E20" s="462">
        <f t="shared" si="1"/>
        <v>2323401</v>
      </c>
      <c r="F20" s="462">
        <f t="shared" si="1"/>
        <v>515015.90785275004</v>
      </c>
      <c r="G20" s="462">
        <f t="shared" si="1"/>
        <v>8304</v>
      </c>
      <c r="H20" s="462">
        <f t="shared" si="1"/>
        <v>1498.3498344999998</v>
      </c>
      <c r="I20" s="462">
        <f t="shared" si="1"/>
        <v>4222</v>
      </c>
      <c r="J20" s="462">
        <f t="shared" si="1"/>
        <v>749.27364250000016</v>
      </c>
      <c r="K20" s="462">
        <f t="shared" si="1"/>
        <v>96561597</v>
      </c>
      <c r="L20" s="462">
        <f t="shared" si="1"/>
        <v>5517145.4129709993</v>
      </c>
      <c r="M20" s="462">
        <f t="shared" si="1"/>
        <v>87684588</v>
      </c>
      <c r="N20" s="462">
        <f t="shared" si="1"/>
        <v>4853166.0030452516</v>
      </c>
      <c r="O20" s="462">
        <f t="shared" si="1"/>
        <v>189732975</v>
      </c>
      <c r="P20" s="462">
        <f t="shared" si="1"/>
        <v>11521723.46141175</v>
      </c>
      <c r="Q20" s="462">
        <f>Q27</f>
        <v>196391</v>
      </c>
      <c r="R20" s="462">
        <f>R27</f>
        <v>17644.272185499987</v>
      </c>
      <c r="S20" s="1080"/>
      <c r="T20" s="1080"/>
    </row>
    <row r="21" spans="1:21" s="366" customFormat="1">
      <c r="A21" s="460">
        <v>45044</v>
      </c>
      <c r="B21" s="463">
        <v>19</v>
      </c>
      <c r="C21" s="463">
        <v>319931</v>
      </c>
      <c r="D21" s="463">
        <v>50095.587567000002</v>
      </c>
      <c r="E21" s="463">
        <v>294133</v>
      </c>
      <c r="F21" s="463">
        <v>52505.520806</v>
      </c>
      <c r="G21" s="463">
        <v>84</v>
      </c>
      <c r="H21" s="463">
        <v>15.778551999999999</v>
      </c>
      <c r="I21" s="463">
        <v>23</v>
      </c>
      <c r="J21" s="463">
        <v>3.8851789999999999</v>
      </c>
      <c r="K21" s="463">
        <v>7878674</v>
      </c>
      <c r="L21" s="463">
        <v>425294.83744300011</v>
      </c>
      <c r="M21" s="463">
        <v>7273144</v>
      </c>
      <c r="N21" s="463">
        <v>386965.96021699999</v>
      </c>
      <c r="O21" s="463">
        <v>15765989</v>
      </c>
      <c r="P21" s="463">
        <v>914881.56976400025</v>
      </c>
      <c r="Q21" s="463">
        <v>102658</v>
      </c>
      <c r="R21" s="463">
        <v>8761.5978720000003</v>
      </c>
      <c r="S21" s="1080"/>
      <c r="T21" s="1080"/>
    </row>
    <row r="22" spans="1:21" s="366" customFormat="1">
      <c r="A22" s="460">
        <v>45077</v>
      </c>
      <c r="B22" s="463">
        <v>23</v>
      </c>
      <c r="C22" s="463">
        <v>374942</v>
      </c>
      <c r="D22" s="463">
        <v>103270.419859</v>
      </c>
      <c r="E22" s="463">
        <v>304703</v>
      </c>
      <c r="F22" s="463">
        <v>93962.548064999995</v>
      </c>
      <c r="G22" s="463">
        <v>537</v>
      </c>
      <c r="H22" s="463">
        <v>99.021946999999997</v>
      </c>
      <c r="I22" s="463">
        <v>114</v>
      </c>
      <c r="J22" s="463">
        <v>20.336932999999998</v>
      </c>
      <c r="K22" s="463">
        <v>12845852</v>
      </c>
      <c r="L22" s="463">
        <v>676231.67237699998</v>
      </c>
      <c r="M22" s="463">
        <v>10708833</v>
      </c>
      <c r="N22" s="463">
        <v>535259.64428600005</v>
      </c>
      <c r="O22" s="463">
        <v>24234981</v>
      </c>
      <c r="P22" s="463">
        <v>1408843.6434670002</v>
      </c>
      <c r="Q22" s="463">
        <v>158574</v>
      </c>
      <c r="R22" s="463">
        <v>10601.00000025</v>
      </c>
      <c r="S22" s="1080"/>
      <c r="T22" s="1080"/>
    </row>
    <row r="23" spans="1:21">
      <c r="A23" s="460">
        <v>45107</v>
      </c>
      <c r="B23" s="463">
        <v>22</v>
      </c>
      <c r="C23" s="463">
        <v>531012</v>
      </c>
      <c r="D23" s="463">
        <v>91546.508063999994</v>
      </c>
      <c r="E23" s="463">
        <v>360953</v>
      </c>
      <c r="F23" s="463">
        <v>62997.624867000006</v>
      </c>
      <c r="G23" s="463">
        <v>636</v>
      </c>
      <c r="H23" s="463">
        <v>115.98102499999999</v>
      </c>
      <c r="I23" s="463">
        <v>501</v>
      </c>
      <c r="J23" s="463">
        <v>89.563743000000102</v>
      </c>
      <c r="K23" s="463">
        <v>15349568</v>
      </c>
      <c r="L23" s="463">
        <v>798841.22990800091</v>
      </c>
      <c r="M23" s="463">
        <v>13747884</v>
      </c>
      <c r="N23" s="463">
        <v>686068.75778500002</v>
      </c>
      <c r="O23" s="463">
        <v>29990554</v>
      </c>
      <c r="P23" s="463">
        <v>1639659.6653920009</v>
      </c>
      <c r="Q23" s="463">
        <v>142896</v>
      </c>
      <c r="R23" s="463">
        <v>11576.720421500002</v>
      </c>
      <c r="S23" s="1080"/>
      <c r="T23" s="1080"/>
    </row>
    <row r="24" spans="1:21">
      <c r="A24" s="460">
        <v>45138</v>
      </c>
      <c r="B24" s="463">
        <v>21</v>
      </c>
      <c r="C24" s="463">
        <v>402602</v>
      </c>
      <c r="D24" s="463">
        <v>112485.17651600001</v>
      </c>
      <c r="E24" s="463">
        <v>384893</v>
      </c>
      <c r="F24" s="463">
        <v>113271.077936</v>
      </c>
      <c r="G24" s="463">
        <v>929</v>
      </c>
      <c r="H24" s="463">
        <v>166.76815400000001</v>
      </c>
      <c r="I24" s="463">
        <v>482</v>
      </c>
      <c r="J24" s="463">
        <v>83.910801000000006</v>
      </c>
      <c r="K24" s="463">
        <v>12129709</v>
      </c>
      <c r="L24" s="463">
        <v>652793.58219600003</v>
      </c>
      <c r="M24" s="463">
        <v>12114123</v>
      </c>
      <c r="N24" s="463">
        <v>644855.02501800004</v>
      </c>
      <c r="O24" s="463">
        <v>25032738</v>
      </c>
      <c r="P24" s="463">
        <v>1523655.5406210001</v>
      </c>
      <c r="Q24" s="463">
        <v>168338</v>
      </c>
      <c r="R24" s="463">
        <v>10930.7324185</v>
      </c>
      <c r="S24" s="1080"/>
      <c r="T24" s="1080"/>
    </row>
    <row r="25" spans="1:21">
      <c r="A25" s="460">
        <v>45169</v>
      </c>
      <c r="B25" s="463">
        <v>22</v>
      </c>
      <c r="C25" s="463">
        <v>620388</v>
      </c>
      <c r="D25" s="463">
        <v>95008.26</v>
      </c>
      <c r="E25" s="463">
        <v>429397</v>
      </c>
      <c r="F25" s="463">
        <v>68033.3</v>
      </c>
      <c r="G25" s="463">
        <v>1277</v>
      </c>
      <c r="H25" s="463">
        <v>228.71</v>
      </c>
      <c r="I25" s="463">
        <v>722</v>
      </c>
      <c r="J25" s="463">
        <v>128.31</v>
      </c>
      <c r="K25" s="463">
        <v>16392024</v>
      </c>
      <c r="L25" s="463">
        <v>937300.00627899996</v>
      </c>
      <c r="M25" s="463">
        <v>15247461</v>
      </c>
      <c r="N25" s="463">
        <v>855055.74686500104</v>
      </c>
      <c r="O25" s="463">
        <v>32691269</v>
      </c>
      <c r="P25" s="463">
        <v>1955754.333144001</v>
      </c>
      <c r="Q25" s="463">
        <v>157745</v>
      </c>
      <c r="R25" s="463">
        <v>11239.095480250002</v>
      </c>
      <c r="S25" s="1080"/>
      <c r="T25" s="1080"/>
    </row>
    <row r="26" spans="1:21">
      <c r="A26" s="460">
        <v>45199</v>
      </c>
      <c r="B26" s="463">
        <v>21</v>
      </c>
      <c r="C26" s="463">
        <v>402333</v>
      </c>
      <c r="D26" s="463">
        <v>97782.332391000004</v>
      </c>
      <c r="E26" s="463">
        <v>234600</v>
      </c>
      <c r="F26" s="463">
        <v>61408.494773000006</v>
      </c>
      <c r="G26" s="463">
        <v>1874</v>
      </c>
      <c r="H26" s="463">
        <v>342.11680699999999</v>
      </c>
      <c r="I26" s="463">
        <v>1183</v>
      </c>
      <c r="J26" s="463">
        <v>212.43137099999998</v>
      </c>
      <c r="K26" s="463">
        <v>15567551</v>
      </c>
      <c r="L26" s="463">
        <v>967865.26664999896</v>
      </c>
      <c r="M26" s="463">
        <v>14614709</v>
      </c>
      <c r="N26" s="463">
        <v>888868.01731799997</v>
      </c>
      <c r="O26" s="463">
        <v>30822250</v>
      </c>
      <c r="P26" s="463">
        <v>2016478.6593099986</v>
      </c>
      <c r="Q26" s="463">
        <v>171197</v>
      </c>
      <c r="R26" s="463">
        <v>13143.458925249999</v>
      </c>
      <c r="S26" s="1080"/>
      <c r="T26" s="1080"/>
    </row>
    <row r="27" spans="1:21">
      <c r="A27" s="460">
        <v>45230</v>
      </c>
      <c r="B27" s="463">
        <v>21</v>
      </c>
      <c r="C27" s="463">
        <v>499655</v>
      </c>
      <c r="D27" s="463">
        <v>83960.229668749991</v>
      </c>
      <c r="E27" s="463">
        <v>314722</v>
      </c>
      <c r="F27" s="463">
        <v>62837.341405750005</v>
      </c>
      <c r="G27" s="463">
        <v>2967</v>
      </c>
      <c r="H27" s="463">
        <v>529.97334949999993</v>
      </c>
      <c r="I27" s="463">
        <v>1197</v>
      </c>
      <c r="J27" s="463">
        <v>210.83561550000002</v>
      </c>
      <c r="K27" s="463">
        <v>16398219</v>
      </c>
      <c r="L27" s="463">
        <v>1058818.8181179999</v>
      </c>
      <c r="M27" s="463">
        <v>13978434</v>
      </c>
      <c r="N27" s="463">
        <v>856092.85155625001</v>
      </c>
      <c r="O27" s="463">
        <v>31195194</v>
      </c>
      <c r="P27" s="463">
        <v>2062450.0497137499</v>
      </c>
      <c r="Q27" s="463">
        <v>196391</v>
      </c>
      <c r="R27" s="463">
        <v>17644.272185499987</v>
      </c>
      <c r="S27" s="1098"/>
      <c r="T27" s="1098"/>
    </row>
    <row r="28" spans="1:21">
      <c r="L28" s="1099"/>
      <c r="M28" s="1099"/>
      <c r="N28" s="1099"/>
      <c r="O28" s="1098"/>
      <c r="P28" s="1098"/>
      <c r="Q28" s="1100"/>
      <c r="R28" s="1100"/>
      <c r="S28" s="1098"/>
      <c r="T28" s="1098"/>
    </row>
    <row r="29" spans="1:21">
      <c r="A29" s="466" t="str">
        <f>[1]Verif!F6</f>
        <v>$ indicates as on October 31, 2023</v>
      </c>
      <c r="D29" s="1101"/>
      <c r="E29" s="1099"/>
      <c r="F29" s="1099"/>
      <c r="G29" s="1099"/>
      <c r="H29" s="1099"/>
      <c r="I29" s="1099"/>
      <c r="J29" s="1099"/>
      <c r="K29" s="1099"/>
      <c r="L29" s="1102"/>
      <c r="M29" s="1102"/>
      <c r="N29" s="1102"/>
      <c r="O29" s="1098"/>
      <c r="P29" s="1098"/>
      <c r="Q29" s="1100"/>
      <c r="R29" s="1100"/>
    </row>
    <row r="30" spans="1:21">
      <c r="A30" s="1103" t="s">
        <v>752</v>
      </c>
    </row>
    <row r="32" spans="1:21">
      <c r="A32" s="1103"/>
      <c r="B32" s="1103"/>
      <c r="C32" s="1103"/>
      <c r="D32" s="1103"/>
      <c r="E32" s="1103"/>
      <c r="F32" s="1103"/>
    </row>
  </sheetData>
  <mergeCells count="32">
    <mergeCell ref="O17:O18"/>
    <mergeCell ref="P17:P18"/>
    <mergeCell ref="A1:T1"/>
    <mergeCell ref="V1:AM1"/>
    <mergeCell ref="A2:T2"/>
    <mergeCell ref="A3:A4"/>
    <mergeCell ref="B3:B4"/>
    <mergeCell ref="C3:D3"/>
    <mergeCell ref="E3:F3"/>
    <mergeCell ref="G3:H3"/>
    <mergeCell ref="I3:J3"/>
    <mergeCell ref="K3:L3"/>
    <mergeCell ref="M3:N3"/>
    <mergeCell ref="O3:P3"/>
    <mergeCell ref="Q3:R3"/>
    <mergeCell ref="S3:T3"/>
    <mergeCell ref="Q17:Q18"/>
    <mergeCell ref="R17:R18"/>
    <mergeCell ref="A15:R15"/>
    <mergeCell ref="A16:A18"/>
    <mergeCell ref="B16:B18"/>
    <mergeCell ref="C16:F16"/>
    <mergeCell ref="G16:J16"/>
    <mergeCell ref="K16:N16"/>
    <mergeCell ref="O16:P16"/>
    <mergeCell ref="Q16:R16"/>
    <mergeCell ref="C17:D17"/>
    <mergeCell ref="E17:F17"/>
    <mergeCell ref="G17:H17"/>
    <mergeCell ref="I17:J17"/>
    <mergeCell ref="K17:L17"/>
    <mergeCell ref="M17:N17"/>
  </mergeCells>
  <printOptions horizontalCentered="1"/>
  <pageMargins left="0.7" right="0.7" top="0.75" bottom="0.75" header="0.3" footer="0.3"/>
  <pageSetup scale="3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opLeftCell="A2" workbookViewId="0">
      <selection activeCell="R7" sqref="R7"/>
    </sheetView>
  </sheetViews>
  <sheetFormatPr defaultColWidth="9.140625" defaultRowHeight="12.75"/>
  <cols>
    <col min="1" max="1" width="13.140625" style="366" customWidth="1"/>
    <col min="2" max="2" width="7.140625" style="366" customWidth="1"/>
    <col min="3" max="4" width="10.5703125" style="366" customWidth="1"/>
    <col min="5" max="6" width="8.28515625" style="366" customWidth="1"/>
    <col min="7" max="20" width="8.85546875" style="366" customWidth="1"/>
    <col min="21" max="23" width="10.5703125" style="366" customWidth="1"/>
    <col min="24" max="16384" width="9.140625" style="366"/>
  </cols>
  <sheetData>
    <row r="1" spans="1:20" ht="15.75">
      <c r="A1" s="1485" t="s">
        <v>775</v>
      </c>
      <c r="B1" s="1485"/>
      <c r="C1" s="1485"/>
      <c r="D1" s="1485"/>
      <c r="E1" s="1485"/>
      <c r="F1" s="1485"/>
      <c r="G1" s="1485"/>
      <c r="H1" s="1485"/>
      <c r="I1" s="1485"/>
      <c r="J1" s="1485"/>
      <c r="K1" s="1485"/>
      <c r="L1" s="1485"/>
      <c r="M1" s="1485"/>
      <c r="N1" s="1485"/>
      <c r="O1" s="1485"/>
      <c r="P1" s="1485"/>
      <c r="Q1" s="1485"/>
      <c r="R1" s="1485"/>
      <c r="S1" s="1485"/>
      <c r="T1" s="1485"/>
    </row>
    <row r="2" spans="1:20" ht="16.5" customHeight="1">
      <c r="A2" s="1461" t="s">
        <v>744</v>
      </c>
      <c r="B2" s="1461" t="s">
        <v>755</v>
      </c>
      <c r="C2" s="1486" t="s">
        <v>725</v>
      </c>
      <c r="D2" s="1486"/>
      <c r="E2" s="1486"/>
      <c r="F2" s="1486"/>
      <c r="G2" s="1486"/>
      <c r="H2" s="1486"/>
      <c r="I2" s="1486"/>
      <c r="J2" s="1486"/>
      <c r="K2" s="1486"/>
      <c r="L2" s="1487"/>
      <c r="M2" s="1488" t="s">
        <v>754</v>
      </c>
      <c r="N2" s="1486"/>
      <c r="O2" s="1486"/>
      <c r="P2" s="1486"/>
      <c r="Q2" s="1486"/>
      <c r="R2" s="1486"/>
      <c r="S2" s="1486"/>
      <c r="T2" s="1487"/>
    </row>
    <row r="3" spans="1:20" ht="62.25" customHeight="1">
      <c r="A3" s="1464"/>
      <c r="B3" s="1464"/>
      <c r="C3" s="1489" t="s">
        <v>776</v>
      </c>
      <c r="D3" s="1490"/>
      <c r="E3" s="1489" t="s">
        <v>777</v>
      </c>
      <c r="F3" s="1490"/>
      <c r="G3" s="1489" t="s">
        <v>778</v>
      </c>
      <c r="H3" s="1490"/>
      <c r="I3" s="1483" t="s">
        <v>762</v>
      </c>
      <c r="J3" s="1484"/>
      <c r="K3" s="1469" t="s">
        <v>763</v>
      </c>
      <c r="L3" s="1469"/>
      <c r="M3" s="1483" t="s">
        <v>779</v>
      </c>
      <c r="N3" s="1484"/>
      <c r="O3" s="1483" t="s">
        <v>780</v>
      </c>
      <c r="P3" s="1484"/>
      <c r="Q3" s="1483" t="s">
        <v>771</v>
      </c>
      <c r="R3" s="1484"/>
      <c r="S3" s="1469" t="s">
        <v>763</v>
      </c>
      <c r="T3" s="1469"/>
    </row>
    <row r="4" spans="1:20" s="385" customFormat="1" ht="63.75" customHeight="1">
      <c r="A4" s="1464"/>
      <c r="B4" s="1462"/>
      <c r="C4" s="932" t="s">
        <v>764</v>
      </c>
      <c r="D4" s="933" t="s">
        <v>765</v>
      </c>
      <c r="E4" s="932" t="s">
        <v>764</v>
      </c>
      <c r="F4" s="933" t="s">
        <v>765</v>
      </c>
      <c r="G4" s="932" t="s">
        <v>764</v>
      </c>
      <c r="H4" s="933" t="s">
        <v>765</v>
      </c>
      <c r="I4" s="932" t="s">
        <v>764</v>
      </c>
      <c r="J4" s="933" t="s">
        <v>765</v>
      </c>
      <c r="K4" s="932" t="s">
        <v>764</v>
      </c>
      <c r="L4" s="1104" t="s">
        <v>769</v>
      </c>
      <c r="M4" s="932" t="s">
        <v>764</v>
      </c>
      <c r="N4" s="933" t="s">
        <v>765</v>
      </c>
      <c r="O4" s="932" t="s">
        <v>764</v>
      </c>
      <c r="P4" s="933" t="s">
        <v>765</v>
      </c>
      <c r="Q4" s="932" t="s">
        <v>764</v>
      </c>
      <c r="R4" s="933" t="s">
        <v>765</v>
      </c>
      <c r="S4" s="932" t="s">
        <v>764</v>
      </c>
      <c r="T4" s="1104" t="s">
        <v>781</v>
      </c>
    </row>
    <row r="5" spans="1:20" s="371" customFormat="1" ht="15.75" customHeight="1">
      <c r="A5" s="464" t="s">
        <v>76</v>
      </c>
      <c r="B5" s="467">
        <v>251</v>
      </c>
      <c r="C5" s="467">
        <v>5205372</v>
      </c>
      <c r="D5" s="467">
        <v>202258.251995</v>
      </c>
      <c r="E5" s="467">
        <v>17288</v>
      </c>
      <c r="F5" s="467">
        <v>1303.6310500000002</v>
      </c>
      <c r="G5" s="467">
        <v>28551</v>
      </c>
      <c r="H5" s="467">
        <v>1369.99099</v>
      </c>
      <c r="I5" s="467">
        <v>5251211</v>
      </c>
      <c r="J5" s="467">
        <v>204932.34280999997</v>
      </c>
      <c r="K5" s="467">
        <v>45940</v>
      </c>
      <c r="L5" s="467">
        <v>1928.5748199999998</v>
      </c>
      <c r="M5" s="467">
        <v>35438</v>
      </c>
      <c r="N5" s="467">
        <v>1045.1057914999999</v>
      </c>
      <c r="O5" s="467">
        <v>33305</v>
      </c>
      <c r="P5" s="467">
        <v>944.35459750000007</v>
      </c>
      <c r="Q5" s="467">
        <v>68743</v>
      </c>
      <c r="R5" s="467">
        <v>1989.4556799999998</v>
      </c>
      <c r="S5" s="462">
        <v>0</v>
      </c>
      <c r="T5" s="462">
        <v>0</v>
      </c>
    </row>
    <row r="6" spans="1:20" s="371" customFormat="1" ht="15.75" customHeight="1">
      <c r="A6" s="464" t="s">
        <v>77</v>
      </c>
      <c r="B6" s="467">
        <f>SUM(B7:B13)</f>
        <v>143</v>
      </c>
      <c r="C6" s="467">
        <f t="shared" ref="C6:J6" si="0">SUM(C7:C13)</f>
        <v>3291374</v>
      </c>
      <c r="D6" s="467">
        <f t="shared" si="0"/>
        <v>141251.15</v>
      </c>
      <c r="E6" s="467">
        <f t="shared" si="0"/>
        <v>0</v>
      </c>
      <c r="F6" s="467">
        <f t="shared" si="0"/>
        <v>0</v>
      </c>
      <c r="G6" s="467">
        <f t="shared" si="0"/>
        <v>17308</v>
      </c>
      <c r="H6" s="467">
        <f t="shared" si="0"/>
        <v>796.49365</v>
      </c>
      <c r="I6" s="467">
        <f t="shared" si="0"/>
        <v>3308682</v>
      </c>
      <c r="J6" s="467">
        <f t="shared" si="0"/>
        <v>142047.64578000002</v>
      </c>
      <c r="K6" s="467">
        <f>K13</f>
        <v>56215</v>
      </c>
      <c r="L6" s="467">
        <f>L13</f>
        <v>2377</v>
      </c>
      <c r="M6" s="467">
        <f>SUM(M7:M13)</f>
        <v>283</v>
      </c>
      <c r="N6" s="467">
        <f t="shared" ref="N6:R6" si="1">SUM(N7:N13)</f>
        <v>9.8859999999999992</v>
      </c>
      <c r="O6" s="467">
        <f t="shared" si="1"/>
        <v>0</v>
      </c>
      <c r="P6" s="467">
        <f t="shared" si="1"/>
        <v>0</v>
      </c>
      <c r="Q6" s="467">
        <f t="shared" si="1"/>
        <v>283</v>
      </c>
      <c r="R6" s="467">
        <f>SUM(R7:R13)</f>
        <v>9.8860600000000005</v>
      </c>
      <c r="S6" s="467">
        <f>S13</f>
        <v>0</v>
      </c>
      <c r="T6" s="467">
        <f>T13</f>
        <v>0</v>
      </c>
    </row>
    <row r="7" spans="1:20" s="371" customFormat="1" ht="15.75" customHeight="1">
      <c r="A7" s="460">
        <v>45044</v>
      </c>
      <c r="B7" s="468">
        <v>17</v>
      </c>
      <c r="C7" s="468">
        <v>329283</v>
      </c>
      <c r="D7" s="468">
        <v>13979</v>
      </c>
      <c r="E7" s="468">
        <v>0</v>
      </c>
      <c r="F7" s="468">
        <v>0</v>
      </c>
      <c r="G7" s="468">
        <v>1789</v>
      </c>
      <c r="H7" s="468">
        <v>86.053650000000005</v>
      </c>
      <c r="I7" s="468">
        <v>331072</v>
      </c>
      <c r="J7" s="468">
        <v>14065.05365</v>
      </c>
      <c r="K7" s="468">
        <v>44448</v>
      </c>
      <c r="L7" s="468">
        <v>1902.5776599999999</v>
      </c>
      <c r="M7" s="468">
        <v>0</v>
      </c>
      <c r="N7" s="468">
        <v>0</v>
      </c>
      <c r="O7" s="468">
        <v>0</v>
      </c>
      <c r="P7" s="468">
        <v>0</v>
      </c>
      <c r="Q7" s="468">
        <v>0</v>
      </c>
      <c r="R7" s="468">
        <v>0</v>
      </c>
      <c r="S7" s="468">
        <v>0</v>
      </c>
      <c r="T7" s="468">
        <v>0</v>
      </c>
    </row>
    <row r="8" spans="1:20" s="371" customFormat="1" ht="15.75" customHeight="1">
      <c r="A8" s="460">
        <v>45077</v>
      </c>
      <c r="B8" s="468">
        <v>22</v>
      </c>
      <c r="C8" s="468">
        <v>425984</v>
      </c>
      <c r="D8" s="468">
        <v>17955</v>
      </c>
      <c r="E8" s="468">
        <v>0</v>
      </c>
      <c r="F8" s="468">
        <v>0</v>
      </c>
      <c r="G8" s="468">
        <v>3230</v>
      </c>
      <c r="H8" s="468">
        <v>148.5</v>
      </c>
      <c r="I8" s="468">
        <v>429214</v>
      </c>
      <c r="J8" s="468">
        <v>18103.5</v>
      </c>
      <c r="K8" s="468">
        <v>50205</v>
      </c>
      <c r="L8" s="468">
        <v>2082</v>
      </c>
      <c r="M8" s="468">
        <v>0</v>
      </c>
      <c r="N8" s="468">
        <v>0</v>
      </c>
      <c r="O8" s="468">
        <v>0</v>
      </c>
      <c r="P8" s="468">
        <v>0</v>
      </c>
      <c r="Q8" s="468">
        <v>0</v>
      </c>
      <c r="R8" s="468">
        <v>0</v>
      </c>
      <c r="S8" s="468">
        <v>0</v>
      </c>
      <c r="T8" s="468">
        <v>0</v>
      </c>
    </row>
    <row r="9" spans="1:20" s="371" customFormat="1" ht="15.75" customHeight="1">
      <c r="A9" s="460">
        <v>45107</v>
      </c>
      <c r="B9" s="468">
        <v>21</v>
      </c>
      <c r="C9" s="468">
        <v>416963</v>
      </c>
      <c r="D9" s="468">
        <v>17182.150000000001</v>
      </c>
      <c r="E9" s="468">
        <v>0</v>
      </c>
      <c r="F9" s="468">
        <v>0</v>
      </c>
      <c r="G9" s="468">
        <v>2595</v>
      </c>
      <c r="H9" s="468">
        <v>120.94</v>
      </c>
      <c r="I9" s="468">
        <v>419558</v>
      </c>
      <c r="J9" s="468">
        <v>17303.092130000001</v>
      </c>
      <c r="K9" s="468">
        <v>50119</v>
      </c>
      <c r="L9" s="468">
        <v>2244.2955249999995</v>
      </c>
      <c r="M9" s="468">
        <v>0</v>
      </c>
      <c r="N9" s="468">
        <v>0</v>
      </c>
      <c r="O9" s="468">
        <v>0</v>
      </c>
      <c r="P9" s="468">
        <v>0</v>
      </c>
      <c r="Q9" s="468">
        <v>0</v>
      </c>
      <c r="R9" s="468">
        <v>0</v>
      </c>
      <c r="S9" s="468">
        <v>0</v>
      </c>
      <c r="T9" s="468">
        <v>0</v>
      </c>
    </row>
    <row r="10" spans="1:20" s="386" customFormat="1" ht="15.75" customHeight="1">
      <c r="A10" s="460">
        <v>45138</v>
      </c>
      <c r="B10" s="468">
        <v>21</v>
      </c>
      <c r="C10" s="468">
        <v>576927</v>
      </c>
      <c r="D10" s="468">
        <v>24896</v>
      </c>
      <c r="E10" s="468">
        <v>0</v>
      </c>
      <c r="F10" s="468">
        <v>0</v>
      </c>
      <c r="G10" s="468">
        <v>2826</v>
      </c>
      <c r="H10" s="468">
        <v>127</v>
      </c>
      <c r="I10" s="468">
        <v>579753</v>
      </c>
      <c r="J10" s="468">
        <v>25023</v>
      </c>
      <c r="K10" s="468">
        <v>59544</v>
      </c>
      <c r="L10" s="468">
        <v>2777</v>
      </c>
      <c r="M10" s="468">
        <v>21</v>
      </c>
      <c r="N10" s="468">
        <v>0.85299999999999998</v>
      </c>
      <c r="O10" s="468">
        <v>0</v>
      </c>
      <c r="P10" s="468">
        <v>0</v>
      </c>
      <c r="Q10" s="468">
        <v>21</v>
      </c>
      <c r="R10" s="468">
        <v>0.85314999999999996</v>
      </c>
      <c r="S10" s="468">
        <v>20</v>
      </c>
      <c r="T10" s="468">
        <v>0.79</v>
      </c>
    </row>
    <row r="11" spans="1:20" s="386" customFormat="1" ht="15.75" customHeight="1">
      <c r="A11" s="460">
        <v>45169</v>
      </c>
      <c r="B11" s="468">
        <v>22</v>
      </c>
      <c r="C11" s="468">
        <v>648268</v>
      </c>
      <c r="D11" s="468">
        <v>28725</v>
      </c>
      <c r="E11" s="468">
        <v>0</v>
      </c>
      <c r="F11" s="468">
        <v>0</v>
      </c>
      <c r="G11" s="468">
        <v>2667</v>
      </c>
      <c r="H11" s="468">
        <v>121</v>
      </c>
      <c r="I11" s="468">
        <v>650935</v>
      </c>
      <c r="J11" s="468">
        <v>28846</v>
      </c>
      <c r="K11" s="468">
        <v>57563</v>
      </c>
      <c r="L11" s="468">
        <v>2698</v>
      </c>
      <c r="M11" s="468">
        <v>133</v>
      </c>
      <c r="N11" s="468">
        <v>4.5919999999999996</v>
      </c>
      <c r="O11" s="468">
        <v>0</v>
      </c>
      <c r="P11" s="468">
        <v>0</v>
      </c>
      <c r="Q11" s="468">
        <v>133</v>
      </c>
      <c r="R11" s="468">
        <v>4.5919100000000004</v>
      </c>
      <c r="S11" s="468">
        <v>100</v>
      </c>
      <c r="T11" s="468">
        <v>3.45</v>
      </c>
    </row>
    <row r="12" spans="1:20" s="386" customFormat="1" ht="15.75" customHeight="1">
      <c r="A12" s="460">
        <v>45199</v>
      </c>
      <c r="B12" s="468">
        <v>20</v>
      </c>
      <c r="C12" s="468">
        <v>467569</v>
      </c>
      <c r="D12" s="468">
        <v>20190</v>
      </c>
      <c r="E12" s="468">
        <v>0</v>
      </c>
      <c r="F12" s="468">
        <v>0</v>
      </c>
      <c r="G12" s="468">
        <v>2230</v>
      </c>
      <c r="H12" s="468">
        <v>104</v>
      </c>
      <c r="I12" s="468">
        <v>469799</v>
      </c>
      <c r="J12" s="468">
        <v>20294</v>
      </c>
      <c r="K12" s="468">
        <v>53840</v>
      </c>
      <c r="L12" s="468">
        <v>2360</v>
      </c>
      <c r="M12" s="468">
        <v>128</v>
      </c>
      <c r="N12" s="468">
        <v>4.4059999999999997</v>
      </c>
      <c r="O12" s="468">
        <v>0</v>
      </c>
      <c r="P12" s="468">
        <v>0</v>
      </c>
      <c r="Q12" s="468">
        <v>128</v>
      </c>
      <c r="R12" s="468">
        <v>4.4065000000000003</v>
      </c>
      <c r="S12" s="468">
        <v>24</v>
      </c>
      <c r="T12" s="468">
        <v>0.83</v>
      </c>
    </row>
    <row r="13" spans="1:20">
      <c r="A13" s="460">
        <v>45230</v>
      </c>
      <c r="B13" s="469">
        <v>20</v>
      </c>
      <c r="C13" s="469">
        <v>426380</v>
      </c>
      <c r="D13" s="469">
        <v>18324</v>
      </c>
      <c r="E13" s="469">
        <v>0</v>
      </c>
      <c r="F13" s="469">
        <v>0</v>
      </c>
      <c r="G13" s="469">
        <v>1971</v>
      </c>
      <c r="H13" s="469">
        <v>89</v>
      </c>
      <c r="I13" s="469">
        <v>428351</v>
      </c>
      <c r="J13" s="469">
        <v>18413</v>
      </c>
      <c r="K13" s="470">
        <v>56215</v>
      </c>
      <c r="L13" s="470">
        <v>2377</v>
      </c>
      <c r="M13" s="471">
        <v>1</v>
      </c>
      <c r="N13" s="472">
        <v>3.5000000000000003E-2</v>
      </c>
      <c r="O13" s="471">
        <v>0</v>
      </c>
      <c r="P13" s="471">
        <v>0</v>
      </c>
      <c r="Q13" s="471">
        <v>1</v>
      </c>
      <c r="R13" s="472">
        <v>3.4500000000000003E-2</v>
      </c>
      <c r="S13" s="471">
        <v>0</v>
      </c>
      <c r="T13" s="472">
        <v>0</v>
      </c>
    </row>
    <row r="14" spans="1:20" ht="18.75" customHeight="1">
      <c r="A14" s="1080"/>
      <c r="B14" s="1080"/>
      <c r="C14" s="1080"/>
      <c r="D14" s="1080"/>
      <c r="E14" s="1080"/>
      <c r="F14" s="1080"/>
      <c r="G14" s="387"/>
      <c r="H14" s="387"/>
      <c r="I14" s="387" t="s">
        <v>742</v>
      </c>
      <c r="J14" s="387" t="s">
        <v>742</v>
      </c>
      <c r="K14" s="387"/>
      <c r="L14" s="387"/>
      <c r="M14" s="388"/>
      <c r="N14" s="1105"/>
      <c r="O14" s="389"/>
      <c r="P14" s="1105"/>
      <c r="Q14" s="388"/>
      <c r="R14" s="1105"/>
      <c r="S14" s="388"/>
      <c r="T14" s="1105"/>
    </row>
    <row r="15" spans="1:20" ht="18.75" customHeight="1">
      <c r="A15" s="473" t="s">
        <v>1315</v>
      </c>
      <c r="B15" s="1106"/>
      <c r="C15" s="1107"/>
      <c r="D15" s="1107"/>
      <c r="E15" s="387"/>
      <c r="F15" s="387"/>
      <c r="G15" s="387"/>
      <c r="H15" s="387"/>
      <c r="I15" s="387"/>
      <c r="J15" s="387"/>
      <c r="K15" s="387"/>
      <c r="L15" s="387"/>
      <c r="M15" s="388"/>
      <c r="N15" s="1105"/>
      <c r="O15" s="389"/>
      <c r="P15" s="1105"/>
      <c r="Q15" s="388"/>
      <c r="R15" s="1105"/>
      <c r="S15" s="388"/>
      <c r="T15" s="1105"/>
    </row>
    <row r="16" spans="1:20" ht="18.75" customHeight="1">
      <c r="A16" s="1108" t="s">
        <v>782</v>
      </c>
      <c r="B16" s="1109"/>
      <c r="C16" s="1109"/>
      <c r="D16" s="1109"/>
      <c r="E16" s="1109"/>
      <c r="F16" s="1109"/>
      <c r="G16" s="1109"/>
      <c r="H16" s="1109"/>
      <c r="I16" s="1109"/>
      <c r="J16" s="1109"/>
      <c r="K16" s="1109"/>
      <c r="L16" s="1109"/>
      <c r="M16" s="1109"/>
      <c r="N16" s="1109"/>
      <c r="O16" s="50"/>
      <c r="P16" s="1080"/>
      <c r="Q16" s="1080"/>
      <c r="R16" s="1080"/>
      <c r="S16" s="1080"/>
      <c r="T16" s="1080"/>
    </row>
    <row r="17" spans="1:6" ht="18.75" customHeight="1">
      <c r="A17" s="390"/>
      <c r="E17" s="392"/>
      <c r="F17" s="392"/>
    </row>
    <row r="18" spans="1:6">
      <c r="A18" s="393"/>
      <c r="E18" s="392"/>
      <c r="F18" s="392"/>
    </row>
  </sheetData>
  <mergeCells count="14">
    <mergeCell ref="M3:N3"/>
    <mergeCell ref="O3:P3"/>
    <mergeCell ref="Q3:R3"/>
    <mergeCell ref="S3:T3"/>
    <mergeCell ref="A1:T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topLeftCell="A16" workbookViewId="0">
      <selection activeCell="B21" sqref="B21"/>
    </sheetView>
  </sheetViews>
  <sheetFormatPr defaultColWidth="8.85546875" defaultRowHeight="15"/>
  <cols>
    <col min="1" max="1" width="13.42578125" style="394" customWidth="1"/>
    <col min="2" max="2" width="8.85546875" style="394"/>
    <col min="3" max="3" width="9.28515625" style="394" bestFit="1" customWidth="1"/>
    <col min="4" max="4" width="10.42578125" style="394" bestFit="1" customWidth="1"/>
    <col min="5" max="6" width="9.140625" style="394" customWidth="1"/>
    <col min="7" max="7" width="11" style="394" customWidth="1"/>
    <col min="8" max="14" width="8.85546875" style="394"/>
    <col min="15" max="15" width="10.85546875" style="394" bestFit="1" customWidth="1"/>
    <col min="16" max="16" width="11.28515625" style="394" customWidth="1"/>
    <col min="17" max="17" width="9.140625" style="394" customWidth="1"/>
    <col min="18" max="16384" width="8.85546875" style="394"/>
  </cols>
  <sheetData>
    <row r="1" spans="1:25">
      <c r="A1" s="1495" t="s">
        <v>783</v>
      </c>
      <c r="B1" s="1495"/>
      <c r="C1" s="1495"/>
      <c r="D1" s="1495"/>
      <c r="E1" s="1495"/>
      <c r="F1" s="1495"/>
      <c r="G1" s="1495"/>
      <c r="H1" s="1495"/>
      <c r="I1" s="1495"/>
      <c r="J1" s="1495"/>
      <c r="K1" s="1495"/>
      <c r="L1" s="1495"/>
      <c r="M1" s="1495"/>
      <c r="N1" s="1495"/>
      <c r="O1" s="1495"/>
      <c r="P1" s="1495"/>
      <c r="Q1" s="1495"/>
    </row>
    <row r="2" spans="1:25" ht="15.75">
      <c r="A2" s="1496" t="s">
        <v>725</v>
      </c>
      <c r="B2" s="1496"/>
      <c r="C2" s="1496"/>
      <c r="D2" s="1496"/>
      <c r="E2" s="1496"/>
      <c r="F2" s="1496"/>
      <c r="G2" s="1496"/>
      <c r="H2" s="1496"/>
      <c r="I2" s="1496"/>
      <c r="J2" s="1496"/>
      <c r="K2" s="1496"/>
      <c r="L2" s="1496"/>
      <c r="M2" s="1496"/>
      <c r="N2" s="1496"/>
      <c r="O2"/>
      <c r="P2"/>
      <c r="Q2"/>
    </row>
    <row r="3" spans="1:25" ht="58.5" customHeight="1">
      <c r="A3" s="1497" t="s">
        <v>744</v>
      </c>
      <c r="B3" s="1472" t="s">
        <v>755</v>
      </c>
      <c r="C3" s="1499" t="s">
        <v>784</v>
      </c>
      <c r="D3" s="1500"/>
      <c r="E3" s="1499" t="s">
        <v>785</v>
      </c>
      <c r="F3" s="1500"/>
      <c r="G3" s="1499" t="s">
        <v>786</v>
      </c>
      <c r="H3" s="1500"/>
      <c r="I3" s="1499" t="s">
        <v>787</v>
      </c>
      <c r="J3" s="1500"/>
      <c r="K3" s="1499" t="s">
        <v>101</v>
      </c>
      <c r="L3" s="1500"/>
      <c r="M3" s="1469" t="s">
        <v>763</v>
      </c>
      <c r="N3" s="1469"/>
      <c r="O3"/>
      <c r="P3"/>
      <c r="Q3"/>
    </row>
    <row r="4" spans="1:25" ht="60.75" customHeight="1">
      <c r="A4" s="1498"/>
      <c r="B4" s="1473"/>
      <c r="C4" s="932" t="s">
        <v>767</v>
      </c>
      <c r="D4" s="933" t="s">
        <v>765</v>
      </c>
      <c r="E4" s="932" t="s">
        <v>767</v>
      </c>
      <c r="F4" s="933" t="s">
        <v>765</v>
      </c>
      <c r="G4" s="932" t="s">
        <v>767</v>
      </c>
      <c r="H4" s="933" t="s">
        <v>765</v>
      </c>
      <c r="I4" s="932" t="s">
        <v>767</v>
      </c>
      <c r="J4" s="933" t="s">
        <v>765</v>
      </c>
      <c r="K4" s="932" t="s">
        <v>767</v>
      </c>
      <c r="L4" s="933" t="s">
        <v>765</v>
      </c>
      <c r="M4" s="932" t="s">
        <v>764</v>
      </c>
      <c r="N4" s="932" t="s">
        <v>788</v>
      </c>
      <c r="O4"/>
      <c r="P4"/>
      <c r="Q4"/>
    </row>
    <row r="5" spans="1:25">
      <c r="A5" s="464" t="s">
        <v>76</v>
      </c>
      <c r="B5" s="465">
        <v>258</v>
      </c>
      <c r="C5" s="465">
        <v>39744</v>
      </c>
      <c r="D5" s="465">
        <v>2823.1296599999991</v>
      </c>
      <c r="E5" s="465">
        <v>2579</v>
      </c>
      <c r="F5" s="465">
        <v>135.93044599999999</v>
      </c>
      <c r="G5" s="465">
        <v>9440</v>
      </c>
      <c r="H5" s="465">
        <v>473.45466999999996</v>
      </c>
      <c r="I5" s="465">
        <v>0</v>
      </c>
      <c r="J5" s="465">
        <v>0</v>
      </c>
      <c r="K5" s="465">
        <v>51763</v>
      </c>
      <c r="L5" s="465">
        <v>3432.514776</v>
      </c>
      <c r="M5" s="465">
        <v>50</v>
      </c>
      <c r="N5" s="465">
        <v>2.7987500000000001</v>
      </c>
      <c r="O5"/>
      <c r="P5"/>
      <c r="Q5"/>
    </row>
    <row r="6" spans="1:25" s="395" customFormat="1">
      <c r="A6" s="464" t="s">
        <v>77</v>
      </c>
      <c r="B6" s="462">
        <f>SUM(B7:B13)</f>
        <v>149</v>
      </c>
      <c r="C6" s="462">
        <f t="shared" ref="C6:L6" si="0">SUM(C7:C13)</f>
        <v>75</v>
      </c>
      <c r="D6" s="462">
        <f t="shared" si="0"/>
        <v>3.7293500000000002</v>
      </c>
      <c r="E6" s="462">
        <f t="shared" si="0"/>
        <v>0</v>
      </c>
      <c r="F6" s="462">
        <f t="shared" si="0"/>
        <v>0</v>
      </c>
      <c r="G6" s="462">
        <f t="shared" si="0"/>
        <v>21</v>
      </c>
      <c r="H6" s="462">
        <f t="shared" si="0"/>
        <v>1.0297099999999999</v>
      </c>
      <c r="I6" s="462">
        <f t="shared" si="0"/>
        <v>0</v>
      </c>
      <c r="J6" s="462">
        <f t="shared" si="0"/>
        <v>0</v>
      </c>
      <c r="K6" s="462">
        <f t="shared" si="0"/>
        <v>96</v>
      </c>
      <c r="L6" s="462">
        <f t="shared" si="0"/>
        <v>4.7590599999999998</v>
      </c>
      <c r="M6" s="462" t="str">
        <f>M13</f>
        <v>-</v>
      </c>
      <c r="N6" s="462" t="str">
        <f>N13</f>
        <v>-</v>
      </c>
      <c r="O6" s="834"/>
      <c r="P6" s="834"/>
      <c r="Q6" s="834"/>
    </row>
    <row r="7" spans="1:25" s="395" customFormat="1">
      <c r="A7" s="460">
        <v>45044</v>
      </c>
      <c r="B7" s="463">
        <v>19</v>
      </c>
      <c r="C7" s="463">
        <v>73</v>
      </c>
      <c r="D7" s="463">
        <v>3.64575</v>
      </c>
      <c r="E7" s="463">
        <v>0</v>
      </c>
      <c r="F7" s="463">
        <v>0</v>
      </c>
      <c r="G7" s="463">
        <v>17</v>
      </c>
      <c r="H7" s="463">
        <v>0.83731</v>
      </c>
      <c r="I7" s="463">
        <v>0</v>
      </c>
      <c r="J7" s="463">
        <v>0</v>
      </c>
      <c r="K7" s="463">
        <v>90</v>
      </c>
      <c r="L7" s="463">
        <v>4.48306</v>
      </c>
      <c r="M7" s="463">
        <v>4</v>
      </c>
      <c r="N7" s="463">
        <v>0.1656</v>
      </c>
      <c r="O7" s="834"/>
      <c r="P7" s="834"/>
      <c r="Q7" s="834"/>
    </row>
    <row r="8" spans="1:25" s="395" customFormat="1">
      <c r="A8" s="460">
        <v>45077</v>
      </c>
      <c r="B8" s="463">
        <v>23</v>
      </c>
      <c r="C8" s="463">
        <v>2</v>
      </c>
      <c r="D8" s="463">
        <v>8.3599999999999994E-2</v>
      </c>
      <c r="E8" s="463">
        <v>0</v>
      </c>
      <c r="F8" s="463">
        <v>0</v>
      </c>
      <c r="G8" s="463">
        <v>4</v>
      </c>
      <c r="H8" s="463">
        <v>0.19239999999999999</v>
      </c>
      <c r="I8" s="463">
        <v>0</v>
      </c>
      <c r="J8" s="463">
        <v>0</v>
      </c>
      <c r="K8" s="463">
        <v>6</v>
      </c>
      <c r="L8" s="463">
        <v>0.27599999999999997</v>
      </c>
      <c r="M8" s="463" t="s">
        <v>290</v>
      </c>
      <c r="N8" s="463" t="s">
        <v>290</v>
      </c>
      <c r="O8" s="834"/>
      <c r="P8" s="834"/>
      <c r="Q8" s="834"/>
    </row>
    <row r="9" spans="1:25" s="395" customFormat="1">
      <c r="A9" s="460">
        <v>45107</v>
      </c>
      <c r="B9" s="463">
        <v>22</v>
      </c>
      <c r="C9" s="463">
        <v>0</v>
      </c>
      <c r="D9" s="463">
        <v>0</v>
      </c>
      <c r="E9" s="463">
        <v>0</v>
      </c>
      <c r="F9" s="463">
        <v>0</v>
      </c>
      <c r="G9" s="463">
        <v>0</v>
      </c>
      <c r="H9" s="463">
        <v>0</v>
      </c>
      <c r="I9" s="463">
        <v>0</v>
      </c>
      <c r="J9" s="463">
        <v>0</v>
      </c>
      <c r="K9" s="463">
        <v>0</v>
      </c>
      <c r="L9" s="463">
        <v>0</v>
      </c>
      <c r="M9" s="463" t="s">
        <v>290</v>
      </c>
      <c r="N9" s="463" t="s">
        <v>290</v>
      </c>
      <c r="O9" s="834"/>
      <c r="P9" s="834"/>
      <c r="Q9" s="834"/>
    </row>
    <row r="10" spans="1:25" s="391" customFormat="1">
      <c r="A10" s="460">
        <v>45138</v>
      </c>
      <c r="B10" s="463">
        <v>21</v>
      </c>
      <c r="C10" s="463">
        <v>0</v>
      </c>
      <c r="D10" s="463">
        <v>0</v>
      </c>
      <c r="E10" s="463">
        <v>0</v>
      </c>
      <c r="F10" s="463">
        <v>0</v>
      </c>
      <c r="G10" s="463">
        <v>0</v>
      </c>
      <c r="H10" s="463">
        <v>0</v>
      </c>
      <c r="I10" s="463">
        <v>0</v>
      </c>
      <c r="J10" s="463">
        <v>0</v>
      </c>
      <c r="K10" s="463">
        <v>0</v>
      </c>
      <c r="L10" s="463">
        <v>0</v>
      </c>
      <c r="M10" s="463" t="s">
        <v>290</v>
      </c>
      <c r="N10" s="463" t="s">
        <v>290</v>
      </c>
      <c r="O10" s="834"/>
      <c r="P10" s="834"/>
      <c r="Q10" s="834"/>
    </row>
    <row r="11" spans="1:25" s="391" customFormat="1">
      <c r="A11" s="460">
        <v>45169</v>
      </c>
      <c r="B11" s="463">
        <v>22</v>
      </c>
      <c r="C11" s="463">
        <v>0</v>
      </c>
      <c r="D11" s="463">
        <v>0</v>
      </c>
      <c r="E11" s="463">
        <v>0</v>
      </c>
      <c r="F11" s="463">
        <v>0</v>
      </c>
      <c r="G11" s="463">
        <v>0</v>
      </c>
      <c r="H11" s="463">
        <v>0</v>
      </c>
      <c r="I11" s="463">
        <v>0</v>
      </c>
      <c r="J11" s="463">
        <v>0</v>
      </c>
      <c r="K11" s="463">
        <v>0</v>
      </c>
      <c r="L11" s="463">
        <v>0</v>
      </c>
      <c r="M11" s="463" t="s">
        <v>290</v>
      </c>
      <c r="N11" s="463" t="s">
        <v>290</v>
      </c>
      <c r="O11" s="834"/>
      <c r="P11" s="834"/>
      <c r="Q11" s="834"/>
    </row>
    <row r="12" spans="1:25" s="391" customFormat="1">
      <c r="A12" s="460">
        <v>45199</v>
      </c>
      <c r="B12" s="463">
        <v>21</v>
      </c>
      <c r="C12" s="463">
        <v>0</v>
      </c>
      <c r="D12" s="463">
        <v>0</v>
      </c>
      <c r="E12" s="463">
        <v>0</v>
      </c>
      <c r="F12" s="463">
        <v>0</v>
      </c>
      <c r="G12" s="463">
        <v>0</v>
      </c>
      <c r="H12" s="463">
        <v>0</v>
      </c>
      <c r="I12" s="463">
        <v>0</v>
      </c>
      <c r="J12" s="463">
        <v>0</v>
      </c>
      <c r="K12" s="463">
        <v>0</v>
      </c>
      <c r="L12" s="463">
        <v>0</v>
      </c>
      <c r="M12" s="463" t="s">
        <v>290</v>
      </c>
      <c r="N12" s="463" t="s">
        <v>290</v>
      </c>
      <c r="O12" s="834"/>
      <c r="P12" s="834"/>
      <c r="Q12" s="834"/>
    </row>
    <row r="13" spans="1:25" s="391" customFormat="1">
      <c r="A13" s="460">
        <v>45230</v>
      </c>
      <c r="B13" s="463">
        <v>21</v>
      </c>
      <c r="C13" s="463">
        <v>0</v>
      </c>
      <c r="D13" s="463">
        <v>0</v>
      </c>
      <c r="E13" s="463">
        <v>0</v>
      </c>
      <c r="F13" s="463">
        <v>0</v>
      </c>
      <c r="G13" s="463">
        <v>0</v>
      </c>
      <c r="H13" s="463">
        <v>0</v>
      </c>
      <c r="I13" s="463">
        <v>0</v>
      </c>
      <c r="J13" s="463">
        <v>0</v>
      </c>
      <c r="K13" s="463">
        <v>0</v>
      </c>
      <c r="L13" s="463">
        <v>0</v>
      </c>
      <c r="M13" s="463" t="s">
        <v>290</v>
      </c>
      <c r="N13" s="463" t="s">
        <v>290</v>
      </c>
      <c r="O13" s="50"/>
      <c r="P13" s="50"/>
      <c r="Q13" s="50"/>
    </row>
    <row r="14" spans="1:25">
      <c r="A14" s="396"/>
      <c r="B14" s="396"/>
      <c r="C14" s="396"/>
      <c r="D14" s="396"/>
      <c r="E14" s="396"/>
      <c r="F14" s="396"/>
      <c r="G14" s="396"/>
      <c r="H14" s="396"/>
      <c r="I14" s="396"/>
      <c r="J14" s="396"/>
      <c r="K14" s="396"/>
      <c r="L14" s="396"/>
      <c r="M14" s="396"/>
      <c r="N14" s="396"/>
      <c r="O14" s="50"/>
      <c r="P14" s="50"/>
      <c r="Q14" s="50"/>
      <c r="Y14" s="384"/>
    </row>
    <row r="15" spans="1:25" ht="51" customHeight="1">
      <c r="A15" s="1494" t="s">
        <v>754</v>
      </c>
      <c r="B15" s="1494"/>
      <c r="C15" s="1494"/>
      <c r="D15" s="1494"/>
      <c r="E15" s="1494"/>
      <c r="F15" s="1494"/>
      <c r="G15" s="1494"/>
      <c r="H15" s="1494"/>
      <c r="I15" s="1494"/>
      <c r="J15" s="1494"/>
      <c r="K15" s="1110"/>
      <c r="L15" s="1110"/>
      <c r="M15" s="1111"/>
      <c r="N15" s="1110"/>
      <c r="O15" s="1111"/>
      <c r="P15"/>
      <c r="Q15"/>
      <c r="Y15" s="383"/>
    </row>
    <row r="16" spans="1:25" ht="18.75" customHeight="1">
      <c r="A16" s="1461" t="s">
        <v>122</v>
      </c>
      <c r="B16" s="1461" t="s">
        <v>755</v>
      </c>
      <c r="C16" s="1468" t="s">
        <v>789</v>
      </c>
      <c r="D16" s="1468"/>
      <c r="E16" s="1468"/>
      <c r="F16" s="1468"/>
      <c r="G16" s="1491" t="s">
        <v>792</v>
      </c>
      <c r="H16" s="1491"/>
      <c r="I16" s="1491"/>
      <c r="J16" s="1491"/>
      <c r="K16" s="1468" t="s">
        <v>101</v>
      </c>
      <c r="L16" s="1465"/>
      <c r="M16" s="1469" t="s">
        <v>763</v>
      </c>
      <c r="N16" s="1469"/>
      <c r="O16" s="1111"/>
      <c r="P16"/>
      <c r="Q16"/>
      <c r="Y16" s="382" t="s">
        <v>742</v>
      </c>
    </row>
    <row r="17" spans="1:17" ht="57.75" customHeight="1">
      <c r="A17" s="1464"/>
      <c r="B17" s="1464"/>
      <c r="C17" s="1492" t="s">
        <v>772</v>
      </c>
      <c r="D17" s="1492"/>
      <c r="E17" s="1470" t="s">
        <v>773</v>
      </c>
      <c r="F17" s="1471"/>
      <c r="G17" s="1492" t="s">
        <v>772</v>
      </c>
      <c r="H17" s="1492"/>
      <c r="I17" s="1492" t="s">
        <v>773</v>
      </c>
      <c r="J17" s="1492"/>
      <c r="K17" s="1472" t="s">
        <v>767</v>
      </c>
      <c r="L17" s="1472" t="s">
        <v>790</v>
      </c>
      <c r="M17" s="1472" t="s">
        <v>767</v>
      </c>
      <c r="N17" s="1493" t="s">
        <v>774</v>
      </c>
      <c r="O17" s="1110"/>
      <c r="P17"/>
      <c r="Q17"/>
    </row>
    <row r="18" spans="1:17" ht="38.25">
      <c r="A18" s="1464"/>
      <c r="B18" s="1462"/>
      <c r="C18" s="932" t="s">
        <v>764</v>
      </c>
      <c r="D18" s="932" t="s">
        <v>765</v>
      </c>
      <c r="E18" s="932" t="s">
        <v>764</v>
      </c>
      <c r="F18" s="932" t="s">
        <v>765</v>
      </c>
      <c r="G18" s="1112" t="s">
        <v>1341</v>
      </c>
      <c r="H18" s="1113" t="s">
        <v>1342</v>
      </c>
      <c r="I18" s="1112" t="s">
        <v>1341</v>
      </c>
      <c r="J18" s="1113" t="s">
        <v>1342</v>
      </c>
      <c r="K18" s="1473"/>
      <c r="L18" s="1473"/>
      <c r="M18" s="1473"/>
      <c r="N18" s="1493"/>
      <c r="O18" s="1110"/>
      <c r="P18"/>
      <c r="Q18"/>
    </row>
    <row r="19" spans="1:17" s="395" customFormat="1">
      <c r="A19" s="464" t="s">
        <v>76</v>
      </c>
      <c r="B19" s="474">
        <v>258</v>
      </c>
      <c r="C19" s="474">
        <v>52703</v>
      </c>
      <c r="D19" s="474">
        <v>2777.8</v>
      </c>
      <c r="E19" s="474">
        <v>42885</v>
      </c>
      <c r="F19" s="474">
        <v>2154.8899999999994</v>
      </c>
      <c r="G19" s="1114" t="s">
        <v>290</v>
      </c>
      <c r="H19" s="1114" t="s">
        <v>290</v>
      </c>
      <c r="I19" s="1114" t="s">
        <v>290</v>
      </c>
      <c r="J19" s="1114" t="s">
        <v>290</v>
      </c>
      <c r="K19" s="474">
        <v>95588</v>
      </c>
      <c r="L19" s="474">
        <v>4932.6900000000014</v>
      </c>
      <c r="M19" s="475" t="s">
        <v>290</v>
      </c>
      <c r="N19" s="475" t="s">
        <v>290</v>
      </c>
      <c r="O19" s="1110"/>
      <c r="P19"/>
      <c r="Q19"/>
    </row>
    <row r="20" spans="1:17" s="395" customFormat="1">
      <c r="A20" s="464" t="s">
        <v>77</v>
      </c>
      <c r="B20" s="476">
        <f>SUM(B21:B27)</f>
        <v>149</v>
      </c>
      <c r="C20" s="476">
        <f t="shared" ref="C20:L20" si="1">SUM(C21:C27)</f>
        <v>0</v>
      </c>
      <c r="D20" s="476">
        <f t="shared" si="1"/>
        <v>0</v>
      </c>
      <c r="E20" s="476">
        <f t="shared" si="1"/>
        <v>0</v>
      </c>
      <c r="F20" s="476">
        <f t="shared" si="1"/>
        <v>0</v>
      </c>
      <c r="G20" s="476">
        <f t="shared" si="1"/>
        <v>127</v>
      </c>
      <c r="H20" s="476">
        <f t="shared" si="1"/>
        <v>9.74</v>
      </c>
      <c r="I20" s="476">
        <f t="shared" si="1"/>
        <v>1</v>
      </c>
      <c r="J20" s="476">
        <f t="shared" si="1"/>
        <v>7.1800000000000003E-2</v>
      </c>
      <c r="K20" s="476">
        <f t="shared" si="1"/>
        <v>128</v>
      </c>
      <c r="L20" s="476">
        <f t="shared" si="1"/>
        <v>9.8117999999999999</v>
      </c>
      <c r="M20" s="462">
        <f>M27</f>
        <v>7</v>
      </c>
      <c r="N20" s="462">
        <f>N27</f>
        <v>1</v>
      </c>
      <c r="O20" s="1115"/>
      <c r="P20" s="1115"/>
      <c r="Q20" s="1115"/>
    </row>
    <row r="21" spans="1:17" s="395" customFormat="1">
      <c r="A21" s="460">
        <v>45044</v>
      </c>
      <c r="B21" s="477">
        <v>19</v>
      </c>
      <c r="C21" s="477">
        <v>0</v>
      </c>
      <c r="D21" s="477">
        <v>0</v>
      </c>
      <c r="E21" s="477">
        <v>0</v>
      </c>
      <c r="F21" s="477">
        <v>0</v>
      </c>
      <c r="G21" s="478">
        <v>0</v>
      </c>
      <c r="H21" s="478">
        <v>0</v>
      </c>
      <c r="I21" s="478">
        <v>0</v>
      </c>
      <c r="J21" s="478">
        <v>0</v>
      </c>
      <c r="K21" s="477">
        <v>0</v>
      </c>
      <c r="L21" s="477">
        <v>0</v>
      </c>
      <c r="M21" s="463" t="s">
        <v>290</v>
      </c>
      <c r="N21" s="463" t="s">
        <v>290</v>
      </c>
      <c r="O21" s="1115"/>
      <c r="P21" s="1115"/>
      <c r="Q21" s="1115"/>
    </row>
    <row r="22" spans="1:17" s="395" customFormat="1">
      <c r="A22" s="460">
        <v>45077</v>
      </c>
      <c r="B22" s="477">
        <v>23</v>
      </c>
      <c r="C22" s="477">
        <v>0</v>
      </c>
      <c r="D22" s="477">
        <v>0</v>
      </c>
      <c r="E22" s="477">
        <v>0</v>
      </c>
      <c r="F22" s="477">
        <v>0</v>
      </c>
      <c r="G22" s="1116">
        <v>0</v>
      </c>
      <c r="H22" s="1116">
        <v>0</v>
      </c>
      <c r="I22" s="1116">
        <v>0</v>
      </c>
      <c r="J22" s="1116">
        <v>0</v>
      </c>
      <c r="K22" s="477">
        <v>0</v>
      </c>
      <c r="L22" s="477">
        <v>0</v>
      </c>
      <c r="M22" s="463" t="s">
        <v>290</v>
      </c>
      <c r="N22" s="463" t="s">
        <v>290</v>
      </c>
      <c r="O22" s="1115"/>
      <c r="P22" s="1115"/>
      <c r="Q22" s="1115"/>
    </row>
    <row r="23" spans="1:17" s="391" customFormat="1">
      <c r="A23" s="460">
        <v>45107</v>
      </c>
      <c r="B23" s="477">
        <v>22</v>
      </c>
      <c r="C23" s="477">
        <v>0</v>
      </c>
      <c r="D23" s="477">
        <v>0</v>
      </c>
      <c r="E23" s="477">
        <v>0</v>
      </c>
      <c r="F23" s="477">
        <v>0</v>
      </c>
      <c r="G23" s="478">
        <v>0</v>
      </c>
      <c r="H23" s="1117">
        <v>0</v>
      </c>
      <c r="I23" s="478">
        <v>0</v>
      </c>
      <c r="J23" s="1117">
        <v>0</v>
      </c>
      <c r="K23" s="477">
        <v>0</v>
      </c>
      <c r="L23" s="477">
        <v>0</v>
      </c>
      <c r="M23" s="463" t="s">
        <v>290</v>
      </c>
      <c r="N23" s="463" t="s">
        <v>290</v>
      </c>
      <c r="O23" s="1115"/>
      <c r="P23" s="1115"/>
      <c r="Q23" s="1115"/>
    </row>
    <row r="24" spans="1:17" s="391" customFormat="1">
      <c r="A24" s="460">
        <v>45138</v>
      </c>
      <c r="B24" s="477">
        <v>21</v>
      </c>
      <c r="C24" s="477">
        <v>0</v>
      </c>
      <c r="D24" s="477">
        <v>0</v>
      </c>
      <c r="E24" s="477">
        <v>0</v>
      </c>
      <c r="F24" s="477">
        <v>0</v>
      </c>
      <c r="G24" s="478">
        <v>0</v>
      </c>
      <c r="H24" s="1117">
        <v>0</v>
      </c>
      <c r="I24" s="478">
        <v>0</v>
      </c>
      <c r="J24" s="1117">
        <v>0</v>
      </c>
      <c r="K24" s="477">
        <v>0</v>
      </c>
      <c r="L24" s="477">
        <v>0</v>
      </c>
      <c r="M24" s="463" t="s">
        <v>290</v>
      </c>
      <c r="N24" s="463" t="s">
        <v>290</v>
      </c>
      <c r="O24" s="1115"/>
      <c r="P24" s="1115"/>
      <c r="Q24" s="1115"/>
    </row>
    <row r="25" spans="1:17" s="391" customFormat="1">
      <c r="A25" s="460">
        <v>45169</v>
      </c>
      <c r="B25" s="477">
        <v>22</v>
      </c>
      <c r="C25" s="477">
        <v>0</v>
      </c>
      <c r="D25" s="477">
        <v>0</v>
      </c>
      <c r="E25" s="477">
        <v>0</v>
      </c>
      <c r="F25" s="477">
        <v>0</v>
      </c>
      <c r="G25" s="478">
        <v>0</v>
      </c>
      <c r="H25" s="1117">
        <v>0</v>
      </c>
      <c r="I25" s="478">
        <v>0</v>
      </c>
      <c r="J25" s="1117">
        <v>0</v>
      </c>
      <c r="K25" s="477">
        <v>0</v>
      </c>
      <c r="L25" s="477">
        <v>0</v>
      </c>
      <c r="M25" s="463" t="s">
        <v>290</v>
      </c>
      <c r="N25" s="463" t="s">
        <v>290</v>
      </c>
      <c r="O25" s="1115"/>
      <c r="P25" s="1115"/>
      <c r="Q25" s="1115"/>
    </row>
    <row r="26" spans="1:17">
      <c r="A26" s="460">
        <v>45199</v>
      </c>
      <c r="B26" s="477">
        <v>21</v>
      </c>
      <c r="C26" s="477">
        <v>0</v>
      </c>
      <c r="D26" s="477">
        <v>0</v>
      </c>
      <c r="E26" s="477">
        <v>0</v>
      </c>
      <c r="F26" s="477">
        <v>0</v>
      </c>
      <c r="G26" s="478">
        <v>0</v>
      </c>
      <c r="H26" s="1117">
        <v>0</v>
      </c>
      <c r="I26" s="478">
        <v>0</v>
      </c>
      <c r="J26" s="1117">
        <v>0</v>
      </c>
      <c r="K26" s="477">
        <v>0</v>
      </c>
      <c r="L26" s="477">
        <v>0</v>
      </c>
      <c r="M26" s="463" t="s">
        <v>290</v>
      </c>
      <c r="N26" s="463" t="s">
        <v>290</v>
      </c>
      <c r="O26" s="1115"/>
      <c r="P26" s="1115"/>
      <c r="Q26" s="1115"/>
    </row>
    <row r="27" spans="1:17">
      <c r="A27" s="460">
        <v>45230</v>
      </c>
      <c r="B27" s="477">
        <v>21</v>
      </c>
      <c r="C27" s="477">
        <v>0</v>
      </c>
      <c r="D27" s="477">
        <v>0</v>
      </c>
      <c r="E27" s="478">
        <v>0</v>
      </c>
      <c r="F27" s="478">
        <v>0</v>
      </c>
      <c r="G27" s="478">
        <v>127</v>
      </c>
      <c r="H27" s="1117">
        <v>9.74</v>
      </c>
      <c r="I27" s="478">
        <v>1</v>
      </c>
      <c r="J27" s="1117">
        <v>7.1800000000000003E-2</v>
      </c>
      <c r="K27" s="478">
        <v>128</v>
      </c>
      <c r="L27" s="478">
        <v>9.8117999999999999</v>
      </c>
      <c r="M27" s="463">
        <v>7</v>
      </c>
      <c r="N27" s="463">
        <v>1</v>
      </c>
      <c r="O27" s="1115"/>
      <c r="P27" s="1115"/>
      <c r="Q27" s="1115"/>
    </row>
    <row r="28" spans="1:17">
      <c r="A28"/>
      <c r="B28"/>
      <c r="C28"/>
      <c r="D28"/>
      <c r="E28"/>
      <c r="F28"/>
      <c r="G28" s="1096"/>
      <c r="H28" s="1096"/>
      <c r="I28" s="1096"/>
      <c r="J28" s="1096"/>
      <c r="K28" s="1096"/>
      <c r="L28" s="1102"/>
      <c r="M28" s="1102"/>
      <c r="N28" s="1102"/>
      <c r="O28" s="1102"/>
      <c r="P28" s="397"/>
      <c r="Q28" s="398"/>
    </row>
    <row r="29" spans="1:17">
      <c r="A29" s="479" t="str">
        <f>[1]Verif!F6</f>
        <v>$ indicates as on October 31, 2023</v>
      </c>
      <c r="B29" s="381"/>
      <c r="C29" s="381"/>
      <c r="D29" s="381"/>
      <c r="E29" s="381"/>
      <c r="F29" s="381"/>
      <c r="G29" s="1096"/>
      <c r="H29" s="1096"/>
      <c r="I29" s="1096"/>
      <c r="J29" s="1096"/>
      <c r="K29" s="1096"/>
      <c r="L29" s="1098"/>
      <c r="M29" s="1102"/>
      <c r="N29" s="1096"/>
      <c r="O29" s="1096"/>
      <c r="P29" s="1096"/>
      <c r="Q29" s="1096"/>
    </row>
    <row r="30" spans="1:17">
      <c r="A30" s="1118" t="s">
        <v>314</v>
      </c>
      <c r="B30" s="381"/>
      <c r="C30" s="381"/>
      <c r="D30" s="381"/>
      <c r="E30" s="381"/>
      <c r="F30" s="381"/>
      <c r="G30" s="1096"/>
      <c r="H30" s="1096"/>
      <c r="I30" s="1096"/>
      <c r="J30" s="1096"/>
      <c r="K30" s="1096"/>
      <c r="L30" s="1096"/>
      <c r="M30" s="1096"/>
      <c r="N30" s="1096"/>
      <c r="O30" s="1096"/>
      <c r="P30" s="1096"/>
      <c r="Q30" s="1096"/>
    </row>
    <row r="31" spans="1:17">
      <c r="A31" s="399"/>
      <c r="B31" s="382"/>
      <c r="C31" s="382"/>
      <c r="D31" s="382"/>
      <c r="E31" s="382"/>
      <c r="F31" s="382"/>
      <c r="O31" s="400"/>
      <c r="P31" s="400"/>
    </row>
  </sheetData>
  <mergeCells count="25">
    <mergeCell ref="A15:J15"/>
    <mergeCell ref="A16:A18"/>
    <mergeCell ref="B16:B18"/>
    <mergeCell ref="C16:F16"/>
    <mergeCell ref="A1:Q1"/>
    <mergeCell ref="A2:N2"/>
    <mergeCell ref="A3:A4"/>
    <mergeCell ref="B3:B4"/>
    <mergeCell ref="C3:D3"/>
    <mergeCell ref="E3:F3"/>
    <mergeCell ref="G3:H3"/>
    <mergeCell ref="I3:J3"/>
    <mergeCell ref="K3:L3"/>
    <mergeCell ref="M3:N3"/>
    <mergeCell ref="G16:J16"/>
    <mergeCell ref="K16:L16"/>
    <mergeCell ref="M16:N16"/>
    <mergeCell ref="C17:D17"/>
    <mergeCell ref="E17:F17"/>
    <mergeCell ref="G17:H17"/>
    <mergeCell ref="I17:J17"/>
    <mergeCell ref="K17:K18"/>
    <mergeCell ref="L17:L18"/>
    <mergeCell ref="M17:M18"/>
    <mergeCell ref="N17:N18"/>
  </mergeCells>
  <printOptions horizontalCentered="1"/>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H7" sqref="H7:H12"/>
    </sheetView>
  </sheetViews>
  <sheetFormatPr defaultRowHeight="15"/>
  <sheetData>
    <row r="1" spans="1:13">
      <c r="A1" s="1224" t="s">
        <v>168</v>
      </c>
      <c r="B1" s="1224"/>
      <c r="C1" s="1224"/>
      <c r="D1" s="1224"/>
      <c r="E1" s="1224"/>
      <c r="F1" s="1224"/>
      <c r="G1" s="1224"/>
      <c r="H1" s="1224"/>
      <c r="I1" s="1224"/>
    </row>
    <row r="2" spans="1:13">
      <c r="A2" s="1225" t="s">
        <v>169</v>
      </c>
      <c r="B2" s="1201" t="s">
        <v>170</v>
      </c>
      <c r="C2" s="1201"/>
      <c r="D2" s="1201"/>
      <c r="E2" s="1201"/>
      <c r="F2" s="1201" t="s">
        <v>171</v>
      </c>
      <c r="G2" s="1201"/>
      <c r="H2" s="1226" t="s">
        <v>101</v>
      </c>
      <c r="I2" s="1227"/>
    </row>
    <row r="3" spans="1:13">
      <c r="A3" s="1225"/>
      <c r="B3" s="1201" t="s">
        <v>172</v>
      </c>
      <c r="C3" s="1201"/>
      <c r="D3" s="1201" t="s">
        <v>173</v>
      </c>
      <c r="E3" s="1201"/>
      <c r="F3" s="1201"/>
      <c r="G3" s="1201"/>
      <c r="H3" s="1227"/>
      <c r="I3" s="1227"/>
    </row>
    <row r="4" spans="1:13" ht="45">
      <c r="A4" s="1225"/>
      <c r="B4" s="120" t="s">
        <v>163</v>
      </c>
      <c r="C4" s="120" t="s">
        <v>174</v>
      </c>
      <c r="D4" s="120" t="s">
        <v>163</v>
      </c>
      <c r="E4" s="120" t="s">
        <v>174</v>
      </c>
      <c r="F4" s="120" t="s">
        <v>163</v>
      </c>
      <c r="G4" s="120" t="s">
        <v>174</v>
      </c>
      <c r="H4" s="120" t="s">
        <v>163</v>
      </c>
      <c r="I4" s="120" t="s">
        <v>174</v>
      </c>
    </row>
    <row r="5" spans="1:13">
      <c r="A5" s="92" t="s">
        <v>76</v>
      </c>
      <c r="B5" s="93">
        <v>125</v>
      </c>
      <c r="C5" s="95">
        <v>2333.1033799999996</v>
      </c>
      <c r="D5" s="93">
        <v>0</v>
      </c>
      <c r="E5" s="93">
        <v>0</v>
      </c>
      <c r="F5" s="121">
        <v>0</v>
      </c>
      <c r="G5" s="122">
        <v>0</v>
      </c>
      <c r="H5" s="123">
        <v>125</v>
      </c>
      <c r="I5" s="123">
        <v>2333.1033799999996</v>
      </c>
    </row>
    <row r="6" spans="1:13">
      <c r="A6" s="124" t="s">
        <v>77</v>
      </c>
      <c r="B6" s="821">
        <f>SUM(B7:B13)</f>
        <v>106</v>
      </c>
      <c r="C6" s="821">
        <f t="shared" ref="C6:I6" si="0">SUM(C7:C13)</f>
        <v>3135.7077599999998</v>
      </c>
      <c r="D6" s="93">
        <f t="shared" si="0"/>
        <v>0</v>
      </c>
      <c r="E6" s="93">
        <f t="shared" si="0"/>
        <v>0</v>
      </c>
      <c r="F6" s="93">
        <f t="shared" si="0"/>
        <v>0</v>
      </c>
      <c r="G6" s="93">
        <f t="shared" si="0"/>
        <v>0</v>
      </c>
      <c r="H6" s="821">
        <f t="shared" si="0"/>
        <v>106</v>
      </c>
      <c r="I6" s="821">
        <f t="shared" si="0"/>
        <v>3135.7077599999998</v>
      </c>
    </row>
    <row r="7" spans="1:13">
      <c r="A7" s="125">
        <v>45017</v>
      </c>
      <c r="B7" s="126">
        <v>8</v>
      </c>
      <c r="C7" s="127">
        <v>179.41000000000003</v>
      </c>
      <c r="D7" s="128">
        <v>0</v>
      </c>
      <c r="E7" s="128">
        <v>0</v>
      </c>
      <c r="F7" s="128">
        <v>0</v>
      </c>
      <c r="G7" s="128">
        <v>0</v>
      </c>
      <c r="H7" s="820">
        <f t="shared" ref="H7:I12" si="1">SUM(B7,D7,F7)</f>
        <v>8</v>
      </c>
      <c r="I7" s="820">
        <f t="shared" si="1"/>
        <v>179.41000000000003</v>
      </c>
      <c r="K7" s="419"/>
      <c r="L7" s="839"/>
      <c r="M7" s="419"/>
    </row>
    <row r="8" spans="1:13">
      <c r="A8" s="125">
        <v>45047</v>
      </c>
      <c r="B8" s="126">
        <v>7</v>
      </c>
      <c r="C8" s="127">
        <v>157.26999999999998</v>
      </c>
      <c r="D8" s="128">
        <v>0</v>
      </c>
      <c r="E8" s="128">
        <v>0</v>
      </c>
      <c r="F8" s="128">
        <v>0</v>
      </c>
      <c r="G8" s="128">
        <v>0</v>
      </c>
      <c r="H8" s="820">
        <f t="shared" si="1"/>
        <v>7</v>
      </c>
      <c r="I8" s="820">
        <f t="shared" si="1"/>
        <v>157.26999999999998</v>
      </c>
    </row>
    <row r="9" spans="1:13">
      <c r="A9" s="125">
        <v>45078</v>
      </c>
      <c r="B9" s="126">
        <v>17</v>
      </c>
      <c r="C9" s="127">
        <v>680.09</v>
      </c>
      <c r="D9" s="128">
        <v>0</v>
      </c>
      <c r="E9" s="128">
        <v>0</v>
      </c>
      <c r="F9" s="128">
        <v>0</v>
      </c>
      <c r="G9" s="128">
        <v>0</v>
      </c>
      <c r="H9" s="820">
        <f t="shared" si="1"/>
        <v>17</v>
      </c>
      <c r="I9" s="820">
        <f t="shared" si="1"/>
        <v>680.09</v>
      </c>
    </row>
    <row r="10" spans="1:13">
      <c r="A10" s="125">
        <v>45108</v>
      </c>
      <c r="B10" s="126">
        <v>15</v>
      </c>
      <c r="C10" s="127">
        <v>434.72775999999999</v>
      </c>
      <c r="D10" s="128">
        <v>0</v>
      </c>
      <c r="E10" s="128">
        <v>0</v>
      </c>
      <c r="F10" s="128">
        <v>0</v>
      </c>
      <c r="G10" s="128">
        <v>0</v>
      </c>
      <c r="H10" s="820">
        <f t="shared" si="1"/>
        <v>15</v>
      </c>
      <c r="I10" s="820">
        <f t="shared" si="1"/>
        <v>434.72775999999999</v>
      </c>
    </row>
    <row r="11" spans="1:13">
      <c r="A11" s="125">
        <v>45139</v>
      </c>
      <c r="B11" s="126">
        <v>15</v>
      </c>
      <c r="C11" s="127">
        <v>477.96999999999997</v>
      </c>
      <c r="D11" s="128">
        <v>0</v>
      </c>
      <c r="E11" s="128">
        <v>0</v>
      </c>
      <c r="F11" s="128">
        <v>0</v>
      </c>
      <c r="G11" s="128">
        <v>0</v>
      </c>
      <c r="H11" s="820">
        <f t="shared" si="1"/>
        <v>15</v>
      </c>
      <c r="I11" s="820">
        <f t="shared" si="1"/>
        <v>477.96999999999997</v>
      </c>
    </row>
    <row r="12" spans="1:13">
      <c r="A12" s="125">
        <v>45170</v>
      </c>
      <c r="B12" s="127">
        <v>20</v>
      </c>
      <c r="C12" s="127">
        <v>526.21999999999991</v>
      </c>
      <c r="D12" s="128">
        <v>0</v>
      </c>
      <c r="E12" s="128">
        <v>0</v>
      </c>
      <c r="F12" s="128">
        <v>0</v>
      </c>
      <c r="G12" s="128">
        <v>0</v>
      </c>
      <c r="H12" s="820">
        <f t="shared" si="1"/>
        <v>20</v>
      </c>
      <c r="I12" s="820">
        <f t="shared" si="1"/>
        <v>526.21999999999991</v>
      </c>
    </row>
    <row r="13" spans="1:13">
      <c r="A13" s="125">
        <v>45200</v>
      </c>
      <c r="B13" s="127">
        <v>24</v>
      </c>
      <c r="C13" s="127">
        <v>680.02</v>
      </c>
      <c r="D13" s="128">
        <v>0</v>
      </c>
      <c r="E13" s="128">
        <v>0</v>
      </c>
      <c r="F13" s="128">
        <v>0</v>
      </c>
      <c r="G13" s="128">
        <v>0</v>
      </c>
      <c r="H13" s="820">
        <f>SUM(B13,D13,F13)</f>
        <v>24</v>
      </c>
      <c r="I13" s="820">
        <f>SUM(C13,E13,G13)</f>
        <v>680.02</v>
      </c>
    </row>
    <row r="14" spans="1:13">
      <c r="A14" s="1223" t="s">
        <v>175</v>
      </c>
      <c r="B14" s="1223"/>
      <c r="C14" s="1223"/>
      <c r="D14" s="1223"/>
      <c r="E14" s="1223"/>
      <c r="F14" s="1223"/>
      <c r="G14" s="1223"/>
      <c r="H14" s="1223"/>
      <c r="I14" s="1223"/>
    </row>
    <row r="15" spans="1:13">
      <c r="A15" s="1160" t="s">
        <v>1261</v>
      </c>
      <c r="B15" s="1160"/>
      <c r="C15" s="1160"/>
      <c r="D15" s="1160"/>
      <c r="E15" s="129"/>
      <c r="F15" s="130"/>
      <c r="G15" s="130"/>
      <c r="H15" s="130"/>
      <c r="I15" s="130"/>
    </row>
    <row r="16" spans="1:13">
      <c r="A16" s="1194" t="s">
        <v>176</v>
      </c>
      <c r="B16" s="1194"/>
      <c r="C16" s="107"/>
      <c r="D16" s="107"/>
      <c r="E16" s="107"/>
      <c r="F16" s="103"/>
      <c r="G16" s="103"/>
      <c r="H16" s="103"/>
      <c r="I16" s="103"/>
    </row>
    <row r="17" spans="1:9">
      <c r="A17" s="108"/>
      <c r="B17" s="131"/>
      <c r="C17" s="109"/>
      <c r="D17" s="131"/>
      <c r="E17" s="131"/>
      <c r="F17" s="132"/>
      <c r="G17" s="132"/>
      <c r="H17" s="131"/>
      <c r="I17" s="109"/>
    </row>
    <row r="18" spans="1:9">
      <c r="A18" s="108"/>
      <c r="B18" s="131"/>
      <c r="C18" s="131"/>
      <c r="D18" s="131"/>
      <c r="E18" s="131"/>
      <c r="F18" s="131"/>
      <c r="G18" s="131"/>
      <c r="H18" s="131"/>
      <c r="I18" s="131"/>
    </row>
    <row r="19" spans="1:9">
      <c r="A19" s="108"/>
      <c r="B19" s="131"/>
      <c r="C19" s="133"/>
      <c r="D19" s="134"/>
      <c r="E19" s="134"/>
      <c r="F19" s="134"/>
      <c r="G19" s="134"/>
      <c r="H19" s="131"/>
      <c r="I19" s="133"/>
    </row>
    <row r="20" spans="1:9">
      <c r="A20" s="108"/>
      <c r="B20" s="131"/>
      <c r="C20" s="133"/>
      <c r="D20" s="134"/>
      <c r="E20" s="134"/>
      <c r="F20" s="134"/>
      <c r="G20" s="134"/>
      <c r="H20" s="131"/>
      <c r="I20" s="133"/>
    </row>
    <row r="21" spans="1:9" ht="15.75">
      <c r="A21" s="135"/>
      <c r="B21" s="136"/>
      <c r="C21" s="137"/>
      <c r="D21" s="138"/>
      <c r="E21" s="138"/>
      <c r="F21" s="138"/>
      <c r="G21" s="138"/>
      <c r="H21" s="136"/>
      <c r="I21" s="137"/>
    </row>
    <row r="22" spans="1:9" ht="15.75">
      <c r="A22" s="139"/>
      <c r="B22" s="136"/>
      <c r="C22" s="137"/>
      <c r="D22" s="138"/>
      <c r="E22" s="138"/>
      <c r="F22" s="138"/>
      <c r="G22" s="138"/>
      <c r="H22" s="136"/>
      <c r="I22" s="137"/>
    </row>
    <row r="23" spans="1:9" ht="15.75">
      <c r="A23" s="140"/>
      <c r="B23" s="137"/>
      <c r="C23" s="137"/>
      <c r="D23" s="137"/>
      <c r="E23" s="137"/>
      <c r="F23" s="137"/>
      <c r="G23" s="137"/>
      <c r="H23" s="137"/>
      <c r="I23" s="137"/>
    </row>
    <row r="24" spans="1:9" ht="15.75">
      <c r="A24" s="6"/>
      <c r="B24" s="137"/>
      <c r="C24" s="137"/>
      <c r="D24" s="137"/>
      <c r="E24" s="137"/>
      <c r="F24" s="137"/>
      <c r="G24" s="137"/>
      <c r="H24" s="137"/>
      <c r="I24" s="137"/>
    </row>
  </sheetData>
  <mergeCells count="10">
    <mergeCell ref="A14:I14"/>
    <mergeCell ref="A15:D15"/>
    <mergeCell ref="A16:B16"/>
    <mergeCell ref="A1:I1"/>
    <mergeCell ref="A2:A4"/>
    <mergeCell ref="B2:E2"/>
    <mergeCell ref="F2:G3"/>
    <mergeCell ref="H2:I3"/>
    <mergeCell ref="B3:C3"/>
    <mergeCell ref="D3:E3"/>
  </mergeCells>
  <printOptions horizontalCentered="1"/>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zoomScale="91" zoomScaleNormal="91" workbookViewId="0">
      <selection activeCell="B21" sqref="B21"/>
    </sheetView>
  </sheetViews>
  <sheetFormatPr defaultColWidth="9.140625" defaultRowHeight="15.75"/>
  <cols>
    <col min="1" max="1" width="12.28515625" style="401" customWidth="1"/>
    <col min="2" max="2" width="8.7109375" style="401" customWidth="1"/>
    <col min="3" max="3" width="15.140625" style="401" customWidth="1"/>
    <col min="4" max="4" width="10.42578125" style="401" customWidth="1"/>
    <col min="5" max="5" width="12.7109375" style="401" customWidth="1"/>
    <col min="6" max="8" width="11.7109375" style="401" customWidth="1"/>
    <col min="9" max="9" width="11.28515625" style="401" customWidth="1"/>
    <col min="10" max="10" width="11.5703125" style="401" customWidth="1"/>
    <col min="11" max="11" width="10.7109375" style="405" customWidth="1"/>
    <col min="12" max="13" width="10.140625" style="405" customWidth="1"/>
    <col min="14" max="14" width="10.7109375" style="401" customWidth="1"/>
    <col min="15" max="15" width="10.85546875" style="401" customWidth="1"/>
    <col min="16" max="16" width="10.42578125" style="401" bestFit="1" customWidth="1"/>
    <col min="17" max="17" width="9.42578125" style="401" bestFit="1" customWidth="1"/>
    <col min="18" max="16384" width="9.140625" style="401"/>
  </cols>
  <sheetData>
    <row r="1" spans="1:15">
      <c r="A1" s="1119" t="s">
        <v>791</v>
      </c>
      <c r="B1" s="1120"/>
      <c r="C1" s="1120"/>
      <c r="D1" s="1120"/>
      <c r="E1" s="1120"/>
      <c r="F1" s="1120"/>
      <c r="G1" s="1120"/>
      <c r="H1" s="1120"/>
      <c r="I1" s="1120"/>
      <c r="J1" s="1120"/>
      <c r="K1" s="1120"/>
      <c r="L1" s="1120"/>
      <c r="M1" s="1120"/>
      <c r="N1" s="1121"/>
    </row>
    <row r="2" spans="1:15" ht="18.75">
      <c r="A2" s="1515" t="s">
        <v>725</v>
      </c>
      <c r="B2" s="1515"/>
      <c r="C2" s="1515"/>
      <c r="D2" s="1515"/>
      <c r="E2" s="1515"/>
      <c r="F2" s="1515"/>
      <c r="G2" s="1515"/>
      <c r="H2" s="1515"/>
      <c r="I2" s="1515"/>
      <c r="J2" s="1515"/>
      <c r="K2" s="1515"/>
      <c r="L2" s="1515"/>
      <c r="M2" s="1515"/>
      <c r="N2" s="1515"/>
    </row>
    <row r="3" spans="1:15" ht="69" customHeight="1">
      <c r="A3" s="1516" t="s">
        <v>744</v>
      </c>
      <c r="B3" s="1507" t="s">
        <v>755</v>
      </c>
      <c r="C3" s="1517" t="s">
        <v>784</v>
      </c>
      <c r="D3" s="1518"/>
      <c r="E3" s="1517" t="s">
        <v>785</v>
      </c>
      <c r="F3" s="1518"/>
      <c r="G3" s="1517" t="s">
        <v>792</v>
      </c>
      <c r="H3" s="1518"/>
      <c r="I3" s="1517" t="s">
        <v>793</v>
      </c>
      <c r="J3" s="1518"/>
      <c r="K3" s="1517" t="s">
        <v>101</v>
      </c>
      <c r="L3" s="1518"/>
      <c r="M3" s="1516" t="s">
        <v>763</v>
      </c>
      <c r="N3" s="1516"/>
    </row>
    <row r="4" spans="1:15" ht="47.25">
      <c r="A4" s="1516"/>
      <c r="B4" s="1508"/>
      <c r="C4" s="1122" t="s">
        <v>764</v>
      </c>
      <c r="D4" s="1122" t="s">
        <v>794</v>
      </c>
      <c r="E4" s="1122" t="s">
        <v>764</v>
      </c>
      <c r="F4" s="1122" t="s">
        <v>794</v>
      </c>
      <c r="G4" s="1122" t="s">
        <v>764</v>
      </c>
      <c r="H4" s="1122" t="s">
        <v>794</v>
      </c>
      <c r="I4" s="1122" t="s">
        <v>764</v>
      </c>
      <c r="J4" s="1122" t="s">
        <v>794</v>
      </c>
      <c r="K4" s="1122" t="s">
        <v>764</v>
      </c>
      <c r="L4" s="1122" t="s">
        <v>794</v>
      </c>
      <c r="M4" s="1122" t="s">
        <v>764</v>
      </c>
      <c r="N4" s="1122" t="s">
        <v>795</v>
      </c>
    </row>
    <row r="5" spans="1:15" s="402" customFormat="1" ht="15" customHeight="1">
      <c r="A5" s="464" t="s">
        <v>76</v>
      </c>
      <c r="B5" s="480">
        <v>258</v>
      </c>
      <c r="C5" s="480">
        <v>0</v>
      </c>
      <c r="D5" s="480">
        <v>0</v>
      </c>
      <c r="E5" s="480">
        <v>267</v>
      </c>
      <c r="F5" s="480">
        <v>14.088789999999999</v>
      </c>
      <c r="G5" s="480">
        <v>0</v>
      </c>
      <c r="H5" s="480">
        <v>0</v>
      </c>
      <c r="I5" s="480">
        <v>0</v>
      </c>
      <c r="J5" s="480">
        <v>0</v>
      </c>
      <c r="K5" s="480">
        <v>267</v>
      </c>
      <c r="L5" s="480">
        <v>14.088789999999999</v>
      </c>
      <c r="M5" s="481">
        <v>1</v>
      </c>
      <c r="N5" s="481">
        <v>5.9928000000000002E-2</v>
      </c>
    </row>
    <row r="6" spans="1:15" s="403" customFormat="1">
      <c r="A6" s="464" t="s">
        <v>77</v>
      </c>
      <c r="B6" s="481">
        <f>SUM(B7:B13)</f>
        <v>149</v>
      </c>
      <c r="C6" s="481">
        <f t="shared" ref="C6:L6" si="0">SUM(C7:C13)</f>
        <v>0</v>
      </c>
      <c r="D6" s="481">
        <f t="shared" si="0"/>
        <v>0</v>
      </c>
      <c r="E6" s="481">
        <f t="shared" si="0"/>
        <v>75</v>
      </c>
      <c r="F6" s="481">
        <f t="shared" si="0"/>
        <v>4.3284680000000009</v>
      </c>
      <c r="G6" s="481">
        <f t="shared" si="0"/>
        <v>107256</v>
      </c>
      <c r="H6" s="481">
        <f t="shared" si="0"/>
        <v>5223.6191336000011</v>
      </c>
      <c r="I6" s="481">
        <f t="shared" si="0"/>
        <v>0</v>
      </c>
      <c r="J6" s="481">
        <f t="shared" si="0"/>
        <v>0</v>
      </c>
      <c r="K6" s="481">
        <f t="shared" si="0"/>
        <v>107323</v>
      </c>
      <c r="L6" s="481">
        <f t="shared" si="0"/>
        <v>5227.4239180000004</v>
      </c>
      <c r="M6" s="481">
        <f>M13</f>
        <v>35</v>
      </c>
      <c r="N6" s="481">
        <f>N13</f>
        <v>2.1902949999999999</v>
      </c>
    </row>
    <row r="7" spans="1:15" s="403" customFormat="1">
      <c r="A7" s="460">
        <v>45044</v>
      </c>
      <c r="B7" s="482">
        <v>19</v>
      </c>
      <c r="C7" s="482">
        <v>0</v>
      </c>
      <c r="D7" s="482">
        <v>0</v>
      </c>
      <c r="E7" s="482">
        <v>20</v>
      </c>
      <c r="F7" s="482">
        <v>1.2034880000000003</v>
      </c>
      <c r="G7" s="482">
        <v>0</v>
      </c>
      <c r="H7" s="482">
        <v>0</v>
      </c>
      <c r="I7" s="482">
        <v>0</v>
      </c>
      <c r="J7" s="482">
        <v>0</v>
      </c>
      <c r="K7" s="482">
        <v>20</v>
      </c>
      <c r="L7" s="482">
        <v>1.2034880000000003</v>
      </c>
      <c r="M7" s="482">
        <v>1</v>
      </c>
      <c r="N7" s="482">
        <v>6.0336000000000001E-2</v>
      </c>
    </row>
    <row r="8" spans="1:15" s="403" customFormat="1">
      <c r="A8" s="460">
        <v>45077</v>
      </c>
      <c r="B8" s="482">
        <v>23</v>
      </c>
      <c r="C8" s="482">
        <v>0</v>
      </c>
      <c r="D8" s="482">
        <v>0</v>
      </c>
      <c r="E8" s="482">
        <v>26</v>
      </c>
      <c r="F8" s="482">
        <v>1.5666650000000002</v>
      </c>
      <c r="G8" s="482">
        <v>22276</v>
      </c>
      <c r="H8" s="482">
        <v>1015.9231025000003</v>
      </c>
      <c r="I8" s="482">
        <v>0</v>
      </c>
      <c r="J8" s="482">
        <v>0</v>
      </c>
      <c r="K8" s="482">
        <v>22302</v>
      </c>
      <c r="L8" s="482">
        <v>1017.4897675000002</v>
      </c>
      <c r="M8" s="482">
        <v>311</v>
      </c>
      <c r="N8" s="482">
        <v>11.76</v>
      </c>
    </row>
    <row r="9" spans="1:15" s="403" customFormat="1">
      <c r="A9" s="460">
        <v>45107</v>
      </c>
      <c r="B9" s="482">
        <v>22</v>
      </c>
      <c r="C9" s="482">
        <v>0</v>
      </c>
      <c r="D9" s="482">
        <v>0</v>
      </c>
      <c r="E9" s="482">
        <v>24</v>
      </c>
      <c r="F9" s="482">
        <v>1.42</v>
      </c>
      <c r="G9" s="482">
        <v>25701</v>
      </c>
      <c r="H9" s="482">
        <v>1217</v>
      </c>
      <c r="I9" s="482">
        <v>0</v>
      </c>
      <c r="J9" s="482">
        <v>0</v>
      </c>
      <c r="K9" s="482">
        <v>25725</v>
      </c>
      <c r="L9" s="482">
        <v>1218.06</v>
      </c>
      <c r="M9" s="482">
        <v>510</v>
      </c>
      <c r="N9" s="482">
        <v>24.18</v>
      </c>
    </row>
    <row r="10" spans="1:15" s="404" customFormat="1">
      <c r="A10" s="460">
        <v>45138</v>
      </c>
      <c r="B10" s="482">
        <v>21</v>
      </c>
      <c r="C10" s="482">
        <v>0</v>
      </c>
      <c r="D10" s="482">
        <v>0</v>
      </c>
      <c r="E10" s="482">
        <v>1</v>
      </c>
      <c r="F10" s="482">
        <v>5.8314999999999999E-2</v>
      </c>
      <c r="G10" s="482">
        <v>17871</v>
      </c>
      <c r="H10" s="482">
        <v>922.28721000000041</v>
      </c>
      <c r="I10" s="482">
        <v>0</v>
      </c>
      <c r="J10" s="482">
        <v>0</v>
      </c>
      <c r="K10" s="482">
        <v>17872</v>
      </c>
      <c r="L10" s="482">
        <v>922.34552500000041</v>
      </c>
      <c r="M10" s="482">
        <v>84</v>
      </c>
      <c r="N10" s="482">
        <v>3.8268675000000001</v>
      </c>
    </row>
    <row r="11" spans="1:15" s="404" customFormat="1">
      <c r="A11" s="460">
        <v>45169</v>
      </c>
      <c r="B11" s="482">
        <v>22</v>
      </c>
      <c r="C11" s="482">
        <v>0</v>
      </c>
      <c r="D11" s="482">
        <v>0</v>
      </c>
      <c r="E11" s="482">
        <v>0</v>
      </c>
      <c r="F11" s="482">
        <v>0</v>
      </c>
      <c r="G11" s="482">
        <v>23618</v>
      </c>
      <c r="H11" s="482">
        <v>1159.3288950000001</v>
      </c>
      <c r="I11" s="482">
        <v>0</v>
      </c>
      <c r="J11" s="482">
        <v>0</v>
      </c>
      <c r="K11" s="482">
        <v>23618</v>
      </c>
      <c r="L11" s="482">
        <v>1159.3288950000001</v>
      </c>
      <c r="M11" s="482">
        <v>72</v>
      </c>
      <c r="N11" s="482">
        <v>3.0020950000000006</v>
      </c>
    </row>
    <row r="12" spans="1:15" s="405" customFormat="1">
      <c r="A12" s="460">
        <v>45199</v>
      </c>
      <c r="B12" s="482">
        <v>21</v>
      </c>
      <c r="C12" s="482">
        <v>0</v>
      </c>
      <c r="D12" s="482">
        <v>0</v>
      </c>
      <c r="E12" s="482">
        <v>0</v>
      </c>
      <c r="F12" s="482">
        <v>0</v>
      </c>
      <c r="G12" s="482">
        <v>13188</v>
      </c>
      <c r="H12" s="482">
        <v>651.25</v>
      </c>
      <c r="I12" s="482">
        <v>0</v>
      </c>
      <c r="J12" s="482">
        <v>0</v>
      </c>
      <c r="K12" s="482">
        <v>13188</v>
      </c>
      <c r="L12" s="482">
        <v>651.25</v>
      </c>
      <c r="M12" s="482">
        <v>52</v>
      </c>
      <c r="N12" s="482">
        <v>2.77</v>
      </c>
    </row>
    <row r="13" spans="1:15">
      <c r="A13" s="483">
        <v>45230</v>
      </c>
      <c r="B13" s="482">
        <v>21</v>
      </c>
      <c r="C13" s="482">
        <v>0</v>
      </c>
      <c r="D13" s="482">
        <v>0</v>
      </c>
      <c r="E13" s="482">
        <v>4</v>
      </c>
      <c r="F13" s="482">
        <v>0.08</v>
      </c>
      <c r="G13" s="482">
        <v>4602</v>
      </c>
      <c r="H13" s="482">
        <v>257.82992609999985</v>
      </c>
      <c r="I13" s="482">
        <v>0</v>
      </c>
      <c r="J13" s="482">
        <v>0</v>
      </c>
      <c r="K13" s="482">
        <v>4598</v>
      </c>
      <c r="L13" s="482">
        <v>257.74624249999988</v>
      </c>
      <c r="M13" s="482">
        <v>35</v>
      </c>
      <c r="N13" s="482">
        <v>2.1902949999999999</v>
      </c>
    </row>
    <row r="14" spans="1:15" ht="81" customHeight="1">
      <c r="A14" s="835"/>
      <c r="B14" s="835"/>
      <c r="C14" s="835"/>
      <c r="D14" s="835"/>
      <c r="E14" s="835"/>
      <c r="F14" s="835"/>
      <c r="G14" s="835"/>
      <c r="H14" s="835"/>
      <c r="I14" s="835"/>
      <c r="J14" s="835"/>
      <c r="K14" s="835"/>
      <c r="L14" s="835"/>
      <c r="M14" s="835"/>
      <c r="N14" s="835"/>
    </row>
    <row r="15" spans="1:15" ht="21" customHeight="1">
      <c r="A15" s="1511" t="s">
        <v>754</v>
      </c>
      <c r="B15" s="1512"/>
      <c r="C15" s="1512"/>
      <c r="D15" s="1512"/>
      <c r="E15" s="1512"/>
      <c r="F15" s="1512"/>
      <c r="G15" s="1512"/>
      <c r="H15" s="1512"/>
      <c r="I15" s="1512"/>
      <c r="J15" s="1512"/>
      <c r="K15" s="1512"/>
      <c r="L15" s="1512"/>
      <c r="M15" s="1512"/>
      <c r="N15" s="1512"/>
    </row>
    <row r="16" spans="1:15" ht="69.75" customHeight="1">
      <c r="A16" s="1509" t="s">
        <v>744</v>
      </c>
      <c r="B16" s="1509" t="s">
        <v>755</v>
      </c>
      <c r="C16" s="1502" t="s">
        <v>770</v>
      </c>
      <c r="D16" s="1514"/>
      <c r="E16" s="1514"/>
      <c r="F16" s="1503"/>
      <c r="G16" s="1501" t="s">
        <v>792</v>
      </c>
      <c r="H16" s="1501"/>
      <c r="I16" s="1501"/>
      <c r="J16" s="1501"/>
      <c r="K16" s="1502" t="s">
        <v>101</v>
      </c>
      <c r="L16" s="1503"/>
      <c r="M16" s="1502" t="s">
        <v>763</v>
      </c>
      <c r="N16" s="1503"/>
      <c r="O16" s="401" t="s">
        <v>742</v>
      </c>
    </row>
    <row r="17" spans="1:19">
      <c r="A17" s="1513"/>
      <c r="B17" s="1513"/>
      <c r="C17" s="1504" t="s">
        <v>772</v>
      </c>
      <c r="D17" s="1505"/>
      <c r="E17" s="1504" t="s">
        <v>773</v>
      </c>
      <c r="F17" s="1505"/>
      <c r="G17" s="1506" t="s">
        <v>772</v>
      </c>
      <c r="H17" s="1506"/>
      <c r="I17" s="1506" t="s">
        <v>773</v>
      </c>
      <c r="J17" s="1506"/>
      <c r="K17" s="1507" t="s">
        <v>764</v>
      </c>
      <c r="L17" s="1507" t="s">
        <v>796</v>
      </c>
      <c r="M17" s="1509" t="s">
        <v>767</v>
      </c>
      <c r="N17" s="1509" t="s">
        <v>797</v>
      </c>
    </row>
    <row r="18" spans="1:19" ht="47.25">
      <c r="A18" s="1510"/>
      <c r="B18" s="1510"/>
      <c r="C18" s="1122" t="s">
        <v>764</v>
      </c>
      <c r="D18" s="1122" t="s">
        <v>794</v>
      </c>
      <c r="E18" s="1122" t="s">
        <v>764</v>
      </c>
      <c r="F18" s="1122" t="s">
        <v>794</v>
      </c>
      <c r="G18" s="1122" t="s">
        <v>1341</v>
      </c>
      <c r="H18" s="1122" t="s">
        <v>1343</v>
      </c>
      <c r="I18" s="1122" t="s">
        <v>1341</v>
      </c>
      <c r="J18" s="1122" t="s">
        <v>1343</v>
      </c>
      <c r="K18" s="1508"/>
      <c r="L18" s="1508"/>
      <c r="M18" s="1510"/>
      <c r="N18" s="1510"/>
    </row>
    <row r="19" spans="1:19">
      <c r="A19" s="464" t="s">
        <v>76</v>
      </c>
      <c r="B19" s="484">
        <v>258</v>
      </c>
      <c r="C19" s="484">
        <v>190221</v>
      </c>
      <c r="D19" s="484">
        <v>10192.341745000002</v>
      </c>
      <c r="E19" s="484">
        <v>144323</v>
      </c>
      <c r="F19" s="484">
        <v>7548.7102944999997</v>
      </c>
      <c r="G19" s="1123">
        <v>0</v>
      </c>
      <c r="H19" s="1123">
        <v>0</v>
      </c>
      <c r="I19" s="1123">
        <v>0</v>
      </c>
      <c r="J19" s="1123">
        <v>0</v>
      </c>
      <c r="K19" s="484">
        <v>334544</v>
      </c>
      <c r="L19" s="484">
        <v>17741.052039500002</v>
      </c>
      <c r="M19" s="484">
        <v>2493</v>
      </c>
      <c r="N19" s="484">
        <v>146.19999999999999</v>
      </c>
    </row>
    <row r="20" spans="1:19">
      <c r="A20" s="464" t="s">
        <v>77</v>
      </c>
      <c r="B20" s="484">
        <f>SUM(B21:B27)</f>
        <v>149</v>
      </c>
      <c r="C20" s="484">
        <f t="shared" ref="C20:J20" si="1">SUM(C21:C27)</f>
        <v>24577</v>
      </c>
      <c r="D20" s="484">
        <f t="shared" si="1"/>
        <v>1509.6157925000002</v>
      </c>
      <c r="E20" s="484">
        <f t="shared" si="1"/>
        <v>23398</v>
      </c>
      <c r="F20" s="484">
        <f t="shared" si="1"/>
        <v>1393.5182174999995</v>
      </c>
      <c r="G20" s="484">
        <f t="shared" si="1"/>
        <v>7605</v>
      </c>
      <c r="H20" s="484">
        <f t="shared" si="1"/>
        <v>586.54275099999973</v>
      </c>
      <c r="I20" s="484">
        <f t="shared" si="1"/>
        <v>1648</v>
      </c>
      <c r="J20" s="484">
        <f t="shared" si="1"/>
        <v>116.56364000000001</v>
      </c>
      <c r="K20" s="484">
        <f>SUM(K21:K27)</f>
        <v>57228</v>
      </c>
      <c r="L20" s="484">
        <f>SUM(L21:L27)</f>
        <v>3606.2404009999996</v>
      </c>
      <c r="M20" s="484">
        <f>M27</f>
        <v>220</v>
      </c>
      <c r="N20" s="484">
        <f>N27</f>
        <v>16.202000000000002</v>
      </c>
    </row>
    <row r="21" spans="1:19">
      <c r="A21" s="460">
        <v>45044</v>
      </c>
      <c r="B21" s="485">
        <v>19</v>
      </c>
      <c r="C21" s="485">
        <v>11269</v>
      </c>
      <c r="D21" s="485">
        <v>694.83447650000016</v>
      </c>
      <c r="E21" s="485">
        <v>14361</v>
      </c>
      <c r="F21" s="485">
        <v>851.46241399999974</v>
      </c>
      <c r="G21" s="485">
        <v>0</v>
      </c>
      <c r="H21" s="485">
        <v>0</v>
      </c>
      <c r="I21" s="485">
        <v>0</v>
      </c>
      <c r="J21" s="485">
        <v>0</v>
      </c>
      <c r="K21" s="485">
        <v>25630</v>
      </c>
      <c r="L21" s="485">
        <v>1546.2968904999998</v>
      </c>
      <c r="M21" s="485">
        <v>747</v>
      </c>
      <c r="N21" s="485">
        <v>45.113500000000002</v>
      </c>
    </row>
    <row r="22" spans="1:19">
      <c r="A22" s="460">
        <v>45077</v>
      </c>
      <c r="B22" s="485">
        <v>23</v>
      </c>
      <c r="C22" s="485">
        <v>11143</v>
      </c>
      <c r="D22" s="485">
        <v>682.78131599999995</v>
      </c>
      <c r="E22" s="485">
        <v>7623</v>
      </c>
      <c r="F22" s="485">
        <v>457.64991349999991</v>
      </c>
      <c r="G22" s="485">
        <v>0</v>
      </c>
      <c r="H22" s="485">
        <v>0</v>
      </c>
      <c r="I22" s="485">
        <v>0</v>
      </c>
      <c r="J22" s="485">
        <v>0</v>
      </c>
      <c r="K22" s="485">
        <v>18766</v>
      </c>
      <c r="L22" s="485">
        <v>1140.4312295</v>
      </c>
      <c r="M22" s="485">
        <v>637</v>
      </c>
      <c r="N22" s="485">
        <v>38.35</v>
      </c>
    </row>
    <row r="23" spans="1:19">
      <c r="A23" s="460">
        <v>45107</v>
      </c>
      <c r="B23" s="485">
        <v>22</v>
      </c>
      <c r="C23" s="485">
        <v>2165</v>
      </c>
      <c r="D23" s="485">
        <v>132</v>
      </c>
      <c r="E23" s="485">
        <v>1390</v>
      </c>
      <c r="F23" s="485">
        <v>83</v>
      </c>
      <c r="G23" s="485">
        <v>0</v>
      </c>
      <c r="H23" s="485">
        <v>0</v>
      </c>
      <c r="I23" s="485">
        <v>0</v>
      </c>
      <c r="J23" s="485">
        <v>0</v>
      </c>
      <c r="K23" s="485">
        <v>3555</v>
      </c>
      <c r="L23" s="485">
        <v>215</v>
      </c>
      <c r="M23" s="485">
        <v>64</v>
      </c>
      <c r="N23" s="485">
        <v>3.78</v>
      </c>
    </row>
    <row r="24" spans="1:19">
      <c r="A24" s="460">
        <v>45138</v>
      </c>
      <c r="B24" s="485">
        <v>21</v>
      </c>
      <c r="C24" s="485">
        <v>0</v>
      </c>
      <c r="D24" s="485">
        <v>0</v>
      </c>
      <c r="E24" s="485">
        <v>24</v>
      </c>
      <c r="F24" s="485">
        <v>1.4058899999999999</v>
      </c>
      <c r="G24" s="485">
        <v>0</v>
      </c>
      <c r="H24" s="485">
        <v>0</v>
      </c>
      <c r="I24" s="485">
        <v>0</v>
      </c>
      <c r="J24" s="485">
        <v>0</v>
      </c>
      <c r="K24" s="485">
        <v>24</v>
      </c>
      <c r="L24" s="485">
        <v>1.4058899999999999</v>
      </c>
      <c r="M24" s="485">
        <v>0</v>
      </c>
      <c r="N24" s="485">
        <v>0</v>
      </c>
    </row>
    <row r="25" spans="1:19">
      <c r="A25" s="460">
        <v>45169</v>
      </c>
      <c r="B25" s="485">
        <v>22</v>
      </c>
      <c r="C25" s="485">
        <v>0</v>
      </c>
      <c r="D25" s="485">
        <v>0</v>
      </c>
      <c r="E25" s="485">
        <v>0</v>
      </c>
      <c r="F25" s="485">
        <v>0</v>
      </c>
      <c r="G25" s="485">
        <v>0</v>
      </c>
      <c r="H25" s="485">
        <v>0</v>
      </c>
      <c r="I25" s="485">
        <v>0</v>
      </c>
      <c r="J25" s="485">
        <v>0</v>
      </c>
      <c r="K25" s="485">
        <v>0</v>
      </c>
      <c r="L25" s="485">
        <v>0</v>
      </c>
      <c r="M25" s="485">
        <v>0</v>
      </c>
      <c r="N25" s="485">
        <v>0</v>
      </c>
    </row>
    <row r="26" spans="1:19" s="405" customFormat="1">
      <c r="A26" s="460">
        <v>45199</v>
      </c>
      <c r="B26" s="485">
        <v>21</v>
      </c>
      <c r="C26" s="485">
        <v>0</v>
      </c>
      <c r="D26" s="485">
        <v>0</v>
      </c>
      <c r="E26" s="485">
        <v>0</v>
      </c>
      <c r="F26" s="485">
        <v>0</v>
      </c>
      <c r="G26" s="485">
        <v>0</v>
      </c>
      <c r="H26" s="485">
        <v>0</v>
      </c>
      <c r="I26" s="485">
        <v>0</v>
      </c>
      <c r="J26" s="485">
        <v>0</v>
      </c>
      <c r="K26" s="485">
        <v>0</v>
      </c>
      <c r="L26" s="485">
        <v>0</v>
      </c>
      <c r="M26" s="485">
        <v>0</v>
      </c>
      <c r="N26" s="485">
        <v>0</v>
      </c>
      <c r="O26" s="408"/>
      <c r="P26" s="408"/>
    </row>
    <row r="27" spans="1:19" s="405" customFormat="1">
      <c r="A27" s="483">
        <v>45230</v>
      </c>
      <c r="B27" s="485">
        <v>21</v>
      </c>
      <c r="C27" s="485">
        <v>0</v>
      </c>
      <c r="D27" s="485">
        <v>0</v>
      </c>
      <c r="E27" s="485">
        <v>0</v>
      </c>
      <c r="F27" s="485">
        <v>0</v>
      </c>
      <c r="G27" s="485">
        <v>7605</v>
      </c>
      <c r="H27" s="485">
        <v>586.54275099999973</v>
      </c>
      <c r="I27" s="485">
        <v>1648</v>
      </c>
      <c r="J27" s="485">
        <v>116.56364000000001</v>
      </c>
      <c r="K27" s="485">
        <v>9253</v>
      </c>
      <c r="L27" s="485">
        <v>703.10639099999969</v>
      </c>
      <c r="M27" s="485">
        <v>220</v>
      </c>
      <c r="N27" s="485">
        <v>16.202000000000002</v>
      </c>
      <c r="O27" s="408"/>
      <c r="P27" s="408"/>
    </row>
    <row r="28" spans="1:19">
      <c r="A28" s="486"/>
      <c r="B28" s="406"/>
      <c r="C28" s="1124"/>
      <c r="D28" s="1124"/>
      <c r="E28" s="1124"/>
      <c r="F28" s="832"/>
      <c r="G28" s="832"/>
      <c r="H28" s="832"/>
      <c r="I28" s="832"/>
      <c r="J28" s="832"/>
      <c r="K28" s="832"/>
      <c r="L28" s="832"/>
      <c r="M28" s="1125"/>
      <c r="N28" s="1125"/>
      <c r="O28" s="405"/>
      <c r="P28" s="405"/>
    </row>
    <row r="29" spans="1:19">
      <c r="A29" s="486" t="s">
        <v>1315</v>
      </c>
      <c r="B29" s="407"/>
      <c r="C29" s="407"/>
      <c r="D29" s="407"/>
      <c r="E29" s="1126"/>
      <c r="F29" s="832"/>
      <c r="G29" s="832"/>
      <c r="H29" s="832"/>
      <c r="I29" s="832"/>
      <c r="J29" s="832"/>
      <c r="K29" s="832"/>
      <c r="L29" s="832"/>
      <c r="M29" s="1124"/>
      <c r="N29" s="1124"/>
      <c r="Q29" s="409"/>
      <c r="R29" s="409"/>
      <c r="S29" s="409"/>
    </row>
    <row r="30" spans="1:19">
      <c r="A30" s="1127" t="s">
        <v>322</v>
      </c>
      <c r="B30" s="407"/>
      <c r="C30" s="407"/>
      <c r="D30" s="407"/>
      <c r="E30" s="1126"/>
      <c r="F30" s="832"/>
      <c r="G30" s="832"/>
      <c r="H30" s="832"/>
      <c r="I30" s="832"/>
      <c r="J30" s="832"/>
      <c r="K30" s="832"/>
      <c r="L30" s="832"/>
      <c r="M30" s="1124"/>
      <c r="N30" s="1124"/>
    </row>
  </sheetData>
  <mergeCells count="24">
    <mergeCell ref="A15:N15"/>
    <mergeCell ref="A16:A18"/>
    <mergeCell ref="B16:B18"/>
    <mergeCell ref="C16:F16"/>
    <mergeCell ref="A2:N2"/>
    <mergeCell ref="A3:A4"/>
    <mergeCell ref="B3:B4"/>
    <mergeCell ref="C3:D3"/>
    <mergeCell ref="E3:F3"/>
    <mergeCell ref="G3:H3"/>
    <mergeCell ref="I3:J3"/>
    <mergeCell ref="K3:L3"/>
    <mergeCell ref="M3:N3"/>
    <mergeCell ref="G16:J16"/>
    <mergeCell ref="K16:L16"/>
    <mergeCell ref="M16:N16"/>
    <mergeCell ref="C17:D17"/>
    <mergeCell ref="E17:F17"/>
    <mergeCell ref="G17:H17"/>
    <mergeCell ref="I17:J17"/>
    <mergeCell ref="K17:K18"/>
    <mergeCell ref="L17:L18"/>
    <mergeCell ref="M17:M18"/>
    <mergeCell ref="N17:N18"/>
  </mergeCells>
  <printOptions horizontalCentered="1"/>
  <pageMargins left="0.7" right="0.7" top="0.75" bottom="0.75" header="0.3" footer="0.3"/>
  <pageSetup scale="5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workbookViewId="0">
      <selection activeCell="H2" sqref="H2"/>
    </sheetView>
  </sheetViews>
  <sheetFormatPr defaultColWidth="9.140625" defaultRowHeight="15"/>
  <cols>
    <col min="1" max="1" width="13.140625" style="391" customWidth="1"/>
    <col min="2" max="4" width="8.7109375" style="391" customWidth="1"/>
    <col min="5" max="5" width="13.28515625" style="391" customWidth="1"/>
    <col min="6" max="7" width="8.7109375" style="391" customWidth="1"/>
    <col min="8" max="8" width="20.7109375" style="410" bestFit="1" customWidth="1"/>
    <col min="9" max="12" width="9.28515625" style="391" bestFit="1" customWidth="1"/>
    <col min="13" max="13" width="9.7109375" style="391" bestFit="1" customWidth="1"/>
    <col min="14" max="14" width="9.28515625" style="391" bestFit="1" customWidth="1"/>
    <col min="15" max="15" width="9.5703125" style="391" bestFit="1" customWidth="1"/>
    <col min="16" max="16384" width="9.140625" style="391"/>
  </cols>
  <sheetData>
    <row r="1" spans="1:16" ht="15.75">
      <c r="A1" s="1528" t="s">
        <v>798</v>
      </c>
      <c r="B1" s="1529"/>
      <c r="C1" s="1529"/>
      <c r="D1" s="1529"/>
      <c r="E1" s="1529"/>
      <c r="F1" s="1529"/>
      <c r="G1" s="1529"/>
      <c r="H1" s="1529"/>
      <c r="I1" s="50"/>
      <c r="J1" s="50"/>
    </row>
    <row r="2" spans="1:16" ht="96.75" customHeight="1">
      <c r="A2" s="1128" t="s">
        <v>799</v>
      </c>
      <c r="B2" s="1129" t="s">
        <v>800</v>
      </c>
      <c r="C2" s="1129" t="s">
        <v>801</v>
      </c>
      <c r="D2" s="1129" t="s">
        <v>802</v>
      </c>
      <c r="E2" s="1129" t="s">
        <v>803</v>
      </c>
      <c r="F2" s="1129" t="s">
        <v>804</v>
      </c>
      <c r="G2" s="1129" t="s">
        <v>358</v>
      </c>
      <c r="H2" s="1129" t="s">
        <v>805</v>
      </c>
      <c r="I2" s="50"/>
      <c r="J2" s="50"/>
    </row>
    <row r="3" spans="1:16" ht="15.75">
      <c r="A3" s="1530" t="s">
        <v>81</v>
      </c>
      <c r="B3" s="1531"/>
      <c r="C3" s="1531"/>
      <c r="D3" s="1531"/>
      <c r="E3" s="1531"/>
      <c r="F3" s="1531"/>
      <c r="G3" s="1531"/>
      <c r="H3" s="1531"/>
      <c r="I3" s="50"/>
      <c r="J3" s="50"/>
    </row>
    <row r="4" spans="1:16" ht="15.75">
      <c r="A4" s="464" t="s">
        <v>76</v>
      </c>
      <c r="B4" s="489">
        <v>8.3829898678603485E-4</v>
      </c>
      <c r="C4" s="489">
        <v>2.2849183391735801</v>
      </c>
      <c r="D4" s="489">
        <v>48.145099967260585</v>
      </c>
      <c r="E4" s="489">
        <v>0.14453700135097011</v>
      </c>
      <c r="F4" s="490">
        <v>0</v>
      </c>
      <c r="G4" s="489">
        <v>49.424604648609019</v>
      </c>
      <c r="H4" s="489">
        <v>29561132.909999982</v>
      </c>
      <c r="I4" s="50"/>
      <c r="J4" s="50"/>
    </row>
    <row r="5" spans="1:16" ht="15.75">
      <c r="A5" s="464" t="s">
        <v>77</v>
      </c>
      <c r="B5" s="489">
        <v>1.3353935301824043E-5</v>
      </c>
      <c r="C5" s="489">
        <v>1.9178184667727483</v>
      </c>
      <c r="D5" s="489">
        <v>50.873588434734607</v>
      </c>
      <c r="E5" s="489">
        <v>0.13050304918120179</v>
      </c>
      <c r="F5" s="489">
        <v>0.89458352442856359</v>
      </c>
      <c r="G5" s="489">
        <v>46.183492381383203</v>
      </c>
      <c r="H5" s="491">
        <v>29129989.817735896</v>
      </c>
      <c r="I5" s="50"/>
      <c r="J5" s="50"/>
    </row>
    <row r="6" spans="1:16" ht="15.75">
      <c r="A6" s="460">
        <v>45044</v>
      </c>
      <c r="B6" s="487">
        <v>0</v>
      </c>
      <c r="C6" s="487">
        <v>2.2044915411421324</v>
      </c>
      <c r="D6" s="487">
        <v>49.689400681536853</v>
      </c>
      <c r="E6" s="487">
        <v>0.13870938112498707</v>
      </c>
      <c r="F6" s="487">
        <v>1.4312791329684016E-3</v>
      </c>
      <c r="G6" s="487">
        <v>47.965966394194901</v>
      </c>
      <c r="H6" s="488">
        <v>2632275.5749999983</v>
      </c>
      <c r="I6" s="50"/>
      <c r="J6" s="50"/>
    </row>
    <row r="7" spans="1:16" ht="15.75">
      <c r="A7" s="460">
        <v>45077</v>
      </c>
      <c r="B7" s="487">
        <v>0</v>
      </c>
      <c r="C7" s="487">
        <v>2.1613268859969716</v>
      </c>
      <c r="D7" s="487">
        <v>50.409280384640532</v>
      </c>
      <c r="E7" s="487">
        <v>0.10627570827332147</v>
      </c>
      <c r="F7" s="487">
        <v>0.3541230540609952</v>
      </c>
      <c r="G7" s="487">
        <v>46.968995406193805</v>
      </c>
      <c r="H7" s="488">
        <v>3821658.8399999994</v>
      </c>
      <c r="I7" s="50"/>
      <c r="J7" s="50"/>
    </row>
    <row r="8" spans="1:16" ht="15.75">
      <c r="A8" s="460">
        <v>45107</v>
      </c>
      <c r="B8" s="487">
        <v>0</v>
      </c>
      <c r="C8" s="487">
        <v>1.6685248995300974</v>
      </c>
      <c r="D8" s="487">
        <v>50.967385928397832</v>
      </c>
      <c r="E8" s="487">
        <v>0.11495835710618826</v>
      </c>
      <c r="F8" s="487">
        <v>1.490446880405522</v>
      </c>
      <c r="G8" s="487">
        <v>45.758683815900739</v>
      </c>
      <c r="H8" s="488">
        <v>4213734.6147959996</v>
      </c>
      <c r="I8" s="50"/>
      <c r="J8" s="50"/>
    </row>
    <row r="9" spans="1:16" ht="15.75">
      <c r="A9" s="460">
        <v>45138</v>
      </c>
      <c r="B9" s="487">
        <v>2.9565160950172155E-5</v>
      </c>
      <c r="C9" s="487">
        <v>1.9851255215856904</v>
      </c>
      <c r="D9" s="487">
        <v>49.228241242461785</v>
      </c>
      <c r="E9" s="487">
        <v>0.15562184989096955</v>
      </c>
      <c r="F9" s="487">
        <v>1.1964397936684565</v>
      </c>
      <c r="G9" s="487">
        <v>47.434536271183106</v>
      </c>
      <c r="H9" s="488">
        <v>3822066.0012019998</v>
      </c>
      <c r="I9" s="50"/>
      <c r="J9" s="50"/>
    </row>
    <row r="10" spans="1:16" s="410" customFormat="1" ht="15.75">
      <c r="A10" s="460">
        <v>45169</v>
      </c>
      <c r="B10" s="487">
        <v>3.3989241500101673E-6</v>
      </c>
      <c r="C10" s="487">
        <v>1.5741434229450704</v>
      </c>
      <c r="D10" s="487">
        <v>51.978628567627339</v>
      </c>
      <c r="E10" s="487">
        <v>0.14186578320244</v>
      </c>
      <c r="F10" s="487">
        <v>1.00129416373772</v>
      </c>
      <c r="G10" s="487">
        <v>45.304065831943454</v>
      </c>
      <c r="H10" s="488">
        <v>4707371.8899999987</v>
      </c>
      <c r="I10" s="50"/>
      <c r="J10" s="50"/>
    </row>
    <row r="11" spans="1:16" ht="15.75">
      <c r="A11" s="460">
        <v>45199</v>
      </c>
      <c r="B11" s="487">
        <v>2.5904852168780146E-5</v>
      </c>
      <c r="C11" s="487">
        <v>1.883446611139987</v>
      </c>
      <c r="D11" s="487">
        <v>52.014940051936833</v>
      </c>
      <c r="E11" s="487">
        <v>0.1384238111282656</v>
      </c>
      <c r="F11" s="487">
        <v>1.0865278312973397</v>
      </c>
      <c r="G11" s="487">
        <v>44.87663393929887</v>
      </c>
      <c r="H11" s="488">
        <v>4863953.6391229993</v>
      </c>
      <c r="I11" s="50"/>
      <c r="J11" s="50"/>
      <c r="K11" s="395"/>
      <c r="L11" s="395"/>
      <c r="M11" s="395"/>
      <c r="N11" s="395"/>
      <c r="O11" s="395"/>
      <c r="P11" s="395"/>
    </row>
    <row r="12" spans="1:16" s="395" customFormat="1" ht="15.75">
      <c r="A12" s="460">
        <v>45230</v>
      </c>
      <c r="B12" s="492">
        <v>2.6435563237668856E-5</v>
      </c>
      <c r="C12" s="487">
        <v>2.0904872521341926</v>
      </c>
      <c r="D12" s="487">
        <v>50.879162002746071</v>
      </c>
      <c r="E12" s="487">
        <v>0.12061935936348026</v>
      </c>
      <c r="F12" s="493">
        <v>0.75960953536763332</v>
      </c>
      <c r="G12" s="487">
        <v>46.150095414825351</v>
      </c>
      <c r="H12" s="487">
        <v>5068929.2576149004</v>
      </c>
      <c r="I12" s="833"/>
      <c r="J12" s="833"/>
    </row>
    <row r="13" spans="1:16" s="395" customFormat="1" ht="15.75">
      <c r="A13" s="1530" t="s">
        <v>82</v>
      </c>
      <c r="B13" s="1531"/>
      <c r="C13" s="1531"/>
      <c r="D13" s="1531"/>
      <c r="E13" s="1531"/>
      <c r="F13" s="1531"/>
      <c r="G13" s="1531"/>
      <c r="H13" s="1531"/>
      <c r="I13" s="50"/>
      <c r="J13" s="834"/>
    </row>
    <row r="14" spans="1:16" s="395" customFormat="1" ht="15.75">
      <c r="A14" s="464" t="s">
        <v>76</v>
      </c>
      <c r="B14" s="495">
        <v>5.3296214472925513E-2</v>
      </c>
      <c r="C14" s="489">
        <v>3.3938874358459192</v>
      </c>
      <c r="D14" s="491">
        <v>39.432815905726258</v>
      </c>
      <c r="E14" s="495">
        <v>7.1397857348703573E-3</v>
      </c>
      <c r="F14" s="495">
        <v>0</v>
      </c>
      <c r="G14" s="491">
        <v>57.113683887648492</v>
      </c>
      <c r="H14" s="491">
        <v>204932.34280999997</v>
      </c>
      <c r="I14" s="834"/>
      <c r="J14" s="834"/>
    </row>
    <row r="15" spans="1:16" s="395" customFormat="1" ht="15.75">
      <c r="A15" s="464" t="s">
        <v>77</v>
      </c>
      <c r="B15" s="495">
        <v>0.43702584959431551</v>
      </c>
      <c r="C15" s="495">
        <v>5.0081199961513061</v>
      </c>
      <c r="D15" s="495">
        <v>39.355297793428619</v>
      </c>
      <c r="E15" s="495">
        <v>3.5144323098584181E-2</v>
      </c>
      <c r="F15" s="495">
        <v>5.0808977689950987E-4</v>
      </c>
      <c r="G15" s="495">
        <v>55.163903947950267</v>
      </c>
      <c r="H15" s="491">
        <v>142048.15845000002</v>
      </c>
      <c r="I15" s="834"/>
      <c r="J15" s="834"/>
    </row>
    <row r="16" spans="1:16" s="395" customFormat="1" ht="15.75">
      <c r="A16" s="460">
        <v>45044</v>
      </c>
      <c r="B16" s="494">
        <v>0.32229999999999998</v>
      </c>
      <c r="C16" s="494">
        <v>5.1140999999999996</v>
      </c>
      <c r="D16" s="494">
        <v>36.222700000000003</v>
      </c>
      <c r="E16" s="494">
        <v>0</v>
      </c>
      <c r="F16" s="494">
        <v>0</v>
      </c>
      <c r="G16" s="494">
        <v>58.340899999999998</v>
      </c>
      <c r="H16" s="488">
        <v>14065.316375000002</v>
      </c>
      <c r="I16" s="834"/>
      <c r="J16" s="834"/>
    </row>
    <row r="17" spans="1:25" s="395" customFormat="1" ht="15.75">
      <c r="A17" s="460">
        <v>45077</v>
      </c>
      <c r="B17" s="494">
        <v>0.03</v>
      </c>
      <c r="C17" s="494">
        <v>2.96</v>
      </c>
      <c r="D17" s="494">
        <v>37.08</v>
      </c>
      <c r="E17" s="494">
        <v>0</v>
      </c>
      <c r="F17" s="494">
        <v>0</v>
      </c>
      <c r="G17" s="494">
        <v>59.927999999999997</v>
      </c>
      <c r="H17" s="488">
        <v>18103.47</v>
      </c>
      <c r="I17" s="834"/>
      <c r="J17" s="834"/>
    </row>
    <row r="18" spans="1:25" s="411" customFormat="1" ht="15.75">
      <c r="A18" s="460">
        <v>45107</v>
      </c>
      <c r="B18" s="494">
        <v>2.5000000000000001E-2</v>
      </c>
      <c r="C18" s="494">
        <v>2.9609999999999999</v>
      </c>
      <c r="D18" s="494">
        <v>37.085999999999999</v>
      </c>
      <c r="E18" s="494">
        <v>0</v>
      </c>
      <c r="F18" s="494">
        <v>0</v>
      </c>
      <c r="G18" s="494">
        <v>59.927999999999997</v>
      </c>
      <c r="H18" s="488">
        <v>17303.09</v>
      </c>
      <c r="I18" s="834"/>
      <c r="J18" s="834"/>
      <c r="K18" s="395"/>
      <c r="L18" s="395"/>
      <c r="M18" s="395"/>
      <c r="N18" s="395"/>
      <c r="O18" s="395"/>
      <c r="P18" s="395"/>
      <c r="Q18" s="395"/>
      <c r="R18" s="395"/>
      <c r="S18" s="395"/>
      <c r="T18" s="395"/>
      <c r="U18" s="395"/>
      <c r="V18" s="395"/>
      <c r="W18" s="395"/>
      <c r="X18" s="395"/>
      <c r="Y18" s="395"/>
    </row>
    <row r="19" spans="1:25" ht="15.75">
      <c r="A19" s="460">
        <v>45138</v>
      </c>
      <c r="B19" s="494">
        <v>0.21</v>
      </c>
      <c r="C19" s="494">
        <v>3.75</v>
      </c>
      <c r="D19" s="494">
        <v>37.4</v>
      </c>
      <c r="E19" s="494">
        <v>0</v>
      </c>
      <c r="F19" s="494">
        <v>0</v>
      </c>
      <c r="G19" s="494">
        <v>58.64</v>
      </c>
      <c r="H19" s="488">
        <v>25023</v>
      </c>
      <c r="I19" s="834"/>
      <c r="J19" s="834"/>
      <c r="K19" s="395"/>
      <c r="L19" s="395"/>
      <c r="M19" s="395"/>
      <c r="N19" s="395"/>
      <c r="O19" s="395"/>
      <c r="P19" s="395"/>
      <c r="Q19" s="395"/>
      <c r="R19" s="395"/>
      <c r="S19" s="395"/>
      <c r="T19" s="395"/>
      <c r="U19" s="395"/>
      <c r="V19" s="395"/>
      <c r="W19" s="395"/>
      <c r="X19" s="395"/>
      <c r="Y19" s="395"/>
    </row>
    <row r="20" spans="1:25" s="395" customFormat="1" ht="15.75">
      <c r="A20" s="460">
        <v>45169</v>
      </c>
      <c r="B20" s="494">
        <v>0.51164664834427998</v>
      </c>
      <c r="C20" s="494">
        <v>6.1273258922579288</v>
      </c>
      <c r="D20" s="494">
        <v>40.971294155322049</v>
      </c>
      <c r="E20" s="494">
        <v>0</v>
      </c>
      <c r="F20" s="494">
        <v>0</v>
      </c>
      <c r="G20" s="494">
        <v>52.387529090871062</v>
      </c>
      <c r="H20" s="488">
        <v>28846.312075000002</v>
      </c>
      <c r="I20" s="834"/>
      <c r="J20" s="834"/>
    </row>
    <row r="21" spans="1:25" s="395" customFormat="1" ht="15.75">
      <c r="A21" s="460">
        <v>45199</v>
      </c>
      <c r="B21" s="494">
        <v>0.59482301262465587</v>
      </c>
      <c r="C21" s="494">
        <v>6.1613324042361706</v>
      </c>
      <c r="D21" s="494">
        <v>43.421814595684403</v>
      </c>
      <c r="E21" s="494">
        <v>0.11254672489401604</v>
      </c>
      <c r="F21" s="494">
        <v>2.0541385041566752E-3</v>
      </c>
      <c r="G21" s="494">
        <v>49.707429124056588</v>
      </c>
      <c r="H21" s="488">
        <v>20294</v>
      </c>
      <c r="I21" s="834"/>
      <c r="J21" s="834"/>
    </row>
    <row r="22" spans="1:25" s="395" customFormat="1" ht="15.75">
      <c r="A22" s="460">
        <v>45230</v>
      </c>
      <c r="B22" s="492">
        <v>1.3297181874574162</v>
      </c>
      <c r="C22" s="492">
        <v>7.5496774980128123</v>
      </c>
      <c r="D22" s="487">
        <v>41.759274168761586</v>
      </c>
      <c r="E22" s="494">
        <v>0.14707719995629615</v>
      </c>
      <c r="F22" s="493">
        <v>1.6556820169621516E-3</v>
      </c>
      <c r="G22" s="487">
        <v>49.212597263794919</v>
      </c>
      <c r="H22" s="487">
        <v>18412.970000000005</v>
      </c>
      <c r="I22" s="834"/>
      <c r="J22" s="834"/>
    </row>
    <row r="23" spans="1:25" s="395" customFormat="1" ht="15.75">
      <c r="A23" s="1530" t="s">
        <v>78</v>
      </c>
      <c r="B23" s="1531"/>
      <c r="C23" s="1531"/>
      <c r="D23" s="1531"/>
      <c r="E23" s="1531"/>
      <c r="F23" s="1531"/>
      <c r="G23" s="1531"/>
      <c r="H23" s="1531"/>
      <c r="I23" s="834"/>
      <c r="J23" s="834"/>
    </row>
    <row r="24" spans="1:25" s="395" customFormat="1" ht="15.75">
      <c r="A24" s="464" t="s">
        <v>76</v>
      </c>
      <c r="B24" s="495">
        <v>0</v>
      </c>
      <c r="C24" s="491">
        <v>0</v>
      </c>
      <c r="D24" s="491">
        <v>7</v>
      </c>
      <c r="E24" s="495">
        <v>0</v>
      </c>
      <c r="F24" s="495">
        <v>0</v>
      </c>
      <c r="G24" s="491">
        <v>92</v>
      </c>
      <c r="H24" s="491">
        <v>16730</v>
      </c>
      <c r="I24" s="834"/>
      <c r="J24" s="834"/>
    </row>
    <row r="25" spans="1:25" s="395" customFormat="1" ht="15.75">
      <c r="A25" s="464" t="s">
        <v>77</v>
      </c>
      <c r="B25" s="495">
        <v>0</v>
      </c>
      <c r="C25" s="495">
        <v>3.7818595103430801</v>
      </c>
      <c r="D25" s="495">
        <v>0</v>
      </c>
      <c r="E25" s="495">
        <v>0</v>
      </c>
      <c r="F25" s="495">
        <v>0</v>
      </c>
      <c r="G25" s="495">
        <v>96.218140489656903</v>
      </c>
      <c r="H25" s="495">
        <v>29.141220000000001</v>
      </c>
      <c r="I25" s="834"/>
      <c r="J25" s="834"/>
    </row>
    <row r="26" spans="1:25" s="411" customFormat="1" ht="15.75">
      <c r="A26" s="460">
        <v>45044</v>
      </c>
      <c r="B26" s="494">
        <v>0</v>
      </c>
      <c r="C26" s="494">
        <v>12.2916043952122</v>
      </c>
      <c r="D26" s="494">
        <v>0</v>
      </c>
      <c r="E26" s="494">
        <v>0</v>
      </c>
      <c r="F26" s="494">
        <v>0</v>
      </c>
      <c r="G26" s="494">
        <v>87.708395604787796</v>
      </c>
      <c r="H26" s="494">
        <v>8.9661200000000001</v>
      </c>
      <c r="I26" s="834"/>
      <c r="J26" s="834"/>
      <c r="K26" s="395"/>
      <c r="L26" s="395"/>
      <c r="M26" s="395"/>
      <c r="N26" s="395"/>
      <c r="O26" s="395"/>
      <c r="P26" s="395"/>
      <c r="Q26" s="395"/>
      <c r="R26" s="395"/>
      <c r="S26" s="395"/>
      <c r="T26" s="395"/>
      <c r="U26" s="395"/>
      <c r="V26" s="395"/>
      <c r="W26" s="395"/>
      <c r="X26" s="395"/>
      <c r="Y26" s="395"/>
    </row>
    <row r="27" spans="1:25" ht="15.75">
      <c r="A27" s="460">
        <v>45077</v>
      </c>
      <c r="B27" s="494">
        <v>0</v>
      </c>
      <c r="C27" s="494">
        <v>0</v>
      </c>
      <c r="D27" s="494">
        <v>0</v>
      </c>
      <c r="E27" s="494">
        <v>0</v>
      </c>
      <c r="F27" s="494">
        <v>0</v>
      </c>
      <c r="G27" s="494">
        <v>100</v>
      </c>
      <c r="H27" s="494">
        <v>0.55200000000000005</v>
      </c>
      <c r="I27" s="834"/>
      <c r="J27" s="834"/>
      <c r="K27" s="395"/>
      <c r="L27" s="395"/>
      <c r="M27" s="395"/>
      <c r="N27" s="395"/>
      <c r="O27" s="395"/>
      <c r="P27" s="395"/>
      <c r="Q27" s="395"/>
      <c r="R27" s="395"/>
      <c r="S27" s="395"/>
      <c r="T27" s="395"/>
      <c r="U27" s="395"/>
      <c r="V27" s="395"/>
      <c r="W27" s="395"/>
      <c r="X27" s="395"/>
      <c r="Y27" s="395"/>
    </row>
    <row r="28" spans="1:25" ht="15.75">
      <c r="A28" s="460">
        <v>45107</v>
      </c>
      <c r="B28" s="494">
        <v>0</v>
      </c>
      <c r="C28" s="494">
        <v>0</v>
      </c>
      <c r="D28" s="494">
        <v>0</v>
      </c>
      <c r="E28" s="494">
        <v>0</v>
      </c>
      <c r="F28" s="494">
        <v>0</v>
      </c>
      <c r="G28" s="494">
        <v>0</v>
      </c>
      <c r="H28" s="494">
        <v>0</v>
      </c>
      <c r="I28" s="834"/>
      <c r="J28" s="834"/>
      <c r="K28" s="395"/>
      <c r="L28" s="395"/>
      <c r="M28" s="395"/>
      <c r="N28" s="395"/>
      <c r="O28" s="395"/>
      <c r="P28" s="395"/>
      <c r="Q28" s="395"/>
      <c r="R28" s="395"/>
      <c r="S28" s="395"/>
      <c r="T28" s="395"/>
      <c r="U28" s="395"/>
      <c r="V28" s="395"/>
      <c r="W28" s="395"/>
      <c r="X28" s="395"/>
      <c r="Y28" s="395"/>
    </row>
    <row r="29" spans="1:25" ht="15.75">
      <c r="A29" s="460">
        <v>45138</v>
      </c>
      <c r="B29" s="494">
        <v>0</v>
      </c>
      <c r="C29" s="494">
        <v>0</v>
      </c>
      <c r="D29" s="494">
        <v>0</v>
      </c>
      <c r="E29" s="494">
        <v>0</v>
      </c>
      <c r="F29" s="494">
        <v>0</v>
      </c>
      <c r="G29" s="494">
        <v>0</v>
      </c>
      <c r="H29" s="494">
        <v>0</v>
      </c>
      <c r="I29" s="834"/>
      <c r="J29" s="834"/>
      <c r="K29" s="395"/>
      <c r="L29" s="395"/>
      <c r="M29" s="395"/>
      <c r="N29" s="395"/>
      <c r="O29" s="395"/>
      <c r="P29" s="395"/>
      <c r="Q29" s="395"/>
      <c r="R29" s="395"/>
      <c r="S29" s="395"/>
      <c r="T29" s="395"/>
      <c r="U29" s="395"/>
      <c r="V29" s="395"/>
      <c r="W29" s="395"/>
      <c r="X29" s="395"/>
      <c r="Y29" s="395"/>
    </row>
    <row r="30" spans="1:25" ht="15.75">
      <c r="A30" s="460">
        <v>45169</v>
      </c>
      <c r="B30" s="494">
        <v>0</v>
      </c>
      <c r="C30" s="494">
        <v>0</v>
      </c>
      <c r="D30" s="494">
        <v>0</v>
      </c>
      <c r="E30" s="494">
        <v>0</v>
      </c>
      <c r="F30" s="494">
        <v>0</v>
      </c>
      <c r="G30" s="494">
        <v>0</v>
      </c>
      <c r="H30" s="494">
        <v>0</v>
      </c>
      <c r="I30" s="834"/>
      <c r="J30" s="834"/>
      <c r="K30" s="395"/>
      <c r="L30" s="395"/>
      <c r="M30" s="395"/>
      <c r="N30" s="395"/>
      <c r="O30" s="395"/>
      <c r="P30" s="395"/>
      <c r="Q30" s="395"/>
      <c r="R30" s="395"/>
      <c r="S30" s="395"/>
    </row>
    <row r="31" spans="1:25" ht="15.75">
      <c r="A31" s="460">
        <v>45199</v>
      </c>
      <c r="B31" s="494">
        <v>0</v>
      </c>
      <c r="C31" s="494">
        <v>0</v>
      </c>
      <c r="D31" s="494">
        <v>0</v>
      </c>
      <c r="E31" s="494">
        <v>0</v>
      </c>
      <c r="F31" s="494">
        <v>0</v>
      </c>
      <c r="G31" s="494">
        <v>0</v>
      </c>
      <c r="H31" s="494">
        <v>0</v>
      </c>
      <c r="I31" s="834"/>
      <c r="J31" s="834"/>
      <c r="K31" s="395"/>
      <c r="L31" s="395"/>
      <c r="M31" s="395"/>
      <c r="N31" s="395"/>
      <c r="O31" s="395"/>
      <c r="P31" s="395"/>
      <c r="Q31" s="395"/>
      <c r="R31" s="395"/>
      <c r="S31" s="395"/>
    </row>
    <row r="32" spans="1:25" ht="15.75">
      <c r="A32" s="460">
        <v>45230</v>
      </c>
      <c r="B32" s="492">
        <v>0</v>
      </c>
      <c r="C32" s="492">
        <v>0</v>
      </c>
      <c r="D32" s="488">
        <v>0</v>
      </c>
      <c r="E32" s="494">
        <v>0</v>
      </c>
      <c r="F32" s="493">
        <v>0</v>
      </c>
      <c r="G32" s="488">
        <v>100</v>
      </c>
      <c r="H32" s="488">
        <v>19.623100000000001</v>
      </c>
      <c r="I32" s="834"/>
      <c r="J32" s="834"/>
      <c r="K32" s="395"/>
      <c r="L32" s="395"/>
      <c r="M32" s="395"/>
      <c r="N32" s="395"/>
      <c r="O32" s="395"/>
      <c r="P32" s="395"/>
      <c r="Q32" s="395"/>
      <c r="R32" s="395"/>
      <c r="S32" s="395"/>
    </row>
    <row r="33" spans="1:19" ht="15.75">
      <c r="A33" s="1530" t="s">
        <v>79</v>
      </c>
      <c r="B33" s="1531"/>
      <c r="C33" s="1531"/>
      <c r="D33" s="1531"/>
      <c r="E33" s="1531"/>
      <c r="F33" s="1531"/>
      <c r="G33" s="1531"/>
      <c r="H33" s="1531"/>
      <c r="I33" s="834"/>
      <c r="J33" s="834"/>
      <c r="K33" s="395"/>
      <c r="L33" s="395"/>
      <c r="M33" s="395"/>
      <c r="N33" s="395"/>
      <c r="O33" s="395"/>
      <c r="P33" s="395"/>
      <c r="Q33" s="395"/>
      <c r="R33" s="395"/>
      <c r="S33" s="395"/>
    </row>
    <row r="34" spans="1:19" s="410" customFormat="1" ht="15.75">
      <c r="A34" s="464" t="s">
        <v>76</v>
      </c>
      <c r="B34" s="495">
        <v>0</v>
      </c>
      <c r="C34" s="491">
        <v>5</v>
      </c>
      <c r="D34" s="491">
        <v>83.12</v>
      </c>
      <c r="E34" s="495">
        <v>0</v>
      </c>
      <c r="F34" s="495">
        <v>0</v>
      </c>
      <c r="G34" s="491">
        <v>12</v>
      </c>
      <c r="H34" s="491">
        <v>17753.904977500002</v>
      </c>
      <c r="I34" s="834"/>
      <c r="J34" s="834" t="s">
        <v>742</v>
      </c>
      <c r="K34" s="395"/>
      <c r="L34" s="395"/>
      <c r="M34" s="395"/>
      <c r="N34" s="395"/>
      <c r="O34" s="395"/>
      <c r="P34" s="395"/>
      <c r="Q34" s="395"/>
      <c r="R34" s="395"/>
      <c r="S34" s="395"/>
    </row>
    <row r="35" spans="1:19" ht="15.75">
      <c r="A35" s="464" t="s">
        <v>77</v>
      </c>
      <c r="B35" s="490" t="s">
        <v>290</v>
      </c>
      <c r="C35" s="490">
        <v>0.12</v>
      </c>
      <c r="D35" s="490">
        <v>86.63</v>
      </c>
      <c r="E35" s="490" t="s">
        <v>290</v>
      </c>
      <c r="F35" s="490">
        <v>0.15</v>
      </c>
      <c r="G35" s="490">
        <v>13.1</v>
      </c>
      <c r="H35" s="491">
        <v>8833.69</v>
      </c>
      <c r="I35" s="834"/>
      <c r="J35" s="834" t="s">
        <v>742</v>
      </c>
    </row>
    <row r="36" spans="1:19" ht="50.25" customHeight="1">
      <c r="A36" s="460">
        <v>45044</v>
      </c>
      <c r="B36" s="493" t="s">
        <v>806</v>
      </c>
      <c r="C36" s="493">
        <v>0.68236886379540218</v>
      </c>
      <c r="D36" s="493">
        <v>92.471836090087265</v>
      </c>
      <c r="E36" s="493" t="s">
        <v>806</v>
      </c>
      <c r="F36" s="493" t="s">
        <v>806</v>
      </c>
      <c r="G36" s="493">
        <v>6.8457950461173329</v>
      </c>
      <c r="H36" s="488">
        <v>1547.5003784999999</v>
      </c>
      <c r="I36" s="50"/>
      <c r="J36" s="834"/>
    </row>
    <row r="37" spans="1:19" ht="15.75" customHeight="1">
      <c r="A37" s="460">
        <v>45077</v>
      </c>
      <c r="B37" s="493" t="s">
        <v>806</v>
      </c>
      <c r="C37" s="493">
        <v>0.40557201872390886</v>
      </c>
      <c r="D37" s="493">
        <v>92.467570686045846</v>
      </c>
      <c r="E37" s="493" t="s">
        <v>806</v>
      </c>
      <c r="F37" s="493">
        <v>5.8749717981450275E-2</v>
      </c>
      <c r="G37" s="493">
        <v>7.0681075772488073</v>
      </c>
      <c r="H37" s="488">
        <v>2157.9209970000002</v>
      </c>
      <c r="I37" s="50"/>
      <c r="J37" s="834"/>
    </row>
    <row r="38" spans="1:19" ht="15.75">
      <c r="A38" s="460">
        <v>45107</v>
      </c>
      <c r="B38" s="493" t="s">
        <v>806</v>
      </c>
      <c r="C38" s="493">
        <v>1.4729588414900125</v>
      </c>
      <c r="D38" s="493">
        <v>86.463536351740416</v>
      </c>
      <c r="E38" s="493" t="s">
        <v>806</v>
      </c>
      <c r="F38" s="493">
        <v>0.7839499607432614</v>
      </c>
      <c r="G38" s="493">
        <v>11.276397173514791</v>
      </c>
      <c r="H38" s="488">
        <v>1433</v>
      </c>
      <c r="I38" s="50"/>
      <c r="J38" s="834"/>
    </row>
    <row r="39" spans="1:19" ht="15" customHeight="1">
      <c r="A39" s="460">
        <v>45138</v>
      </c>
      <c r="B39" s="493" t="s">
        <v>290</v>
      </c>
      <c r="C39" s="493">
        <v>1.1000000000000001</v>
      </c>
      <c r="D39" s="493">
        <v>79.66</v>
      </c>
      <c r="E39" s="493" t="s">
        <v>290</v>
      </c>
      <c r="F39" s="493" t="s">
        <v>290</v>
      </c>
      <c r="G39" s="493">
        <v>19.239999999999998</v>
      </c>
      <c r="H39" s="488">
        <v>923.75141500000041</v>
      </c>
      <c r="I39" s="50"/>
      <c r="J39" s="834"/>
    </row>
    <row r="40" spans="1:19" ht="15" customHeight="1">
      <c r="A40" s="460">
        <v>45169</v>
      </c>
      <c r="B40" s="493" t="s">
        <v>290</v>
      </c>
      <c r="C40" s="493" t="s">
        <v>290</v>
      </c>
      <c r="D40" s="493">
        <v>76.821025172282376</v>
      </c>
      <c r="E40" s="493" t="s">
        <v>290</v>
      </c>
      <c r="F40" s="493">
        <v>5.8305357145079029E-3</v>
      </c>
      <c r="G40" s="493">
        <v>23.172982560300099</v>
      </c>
      <c r="H40" s="488">
        <v>1159.3288950000001</v>
      </c>
      <c r="I40" s="50"/>
      <c r="J40" s="834"/>
    </row>
    <row r="41" spans="1:19" ht="15.75" customHeight="1">
      <c r="A41" s="460">
        <v>45199</v>
      </c>
      <c r="B41" s="493" t="s">
        <v>290</v>
      </c>
      <c r="C41" s="493" t="s">
        <v>290</v>
      </c>
      <c r="D41" s="493">
        <v>81.099999999999994</v>
      </c>
      <c r="E41" s="493" t="s">
        <v>290</v>
      </c>
      <c r="F41" s="493">
        <v>0.14000000000000001</v>
      </c>
      <c r="G41" s="493">
        <v>18.760000000000002</v>
      </c>
      <c r="H41" s="488">
        <v>651.25</v>
      </c>
      <c r="I41" s="50"/>
      <c r="J41" s="834"/>
    </row>
    <row r="42" spans="1:19" ht="15.75">
      <c r="A42" s="460">
        <v>45230</v>
      </c>
      <c r="B42" s="494" t="s">
        <v>290</v>
      </c>
      <c r="C42" s="494" t="s">
        <v>290</v>
      </c>
      <c r="D42" s="488">
        <v>86.64</v>
      </c>
      <c r="E42" s="494" t="s">
        <v>290</v>
      </c>
      <c r="F42" s="493" t="s">
        <v>290</v>
      </c>
      <c r="G42" s="488">
        <v>13.36</v>
      </c>
      <c r="H42" s="488">
        <v>960.94</v>
      </c>
      <c r="I42" s="833"/>
      <c r="J42" s="834"/>
    </row>
    <row r="43" spans="1:19" ht="15.75">
      <c r="A43" s="1519" t="s">
        <v>1261</v>
      </c>
      <c r="B43" s="1520"/>
      <c r="C43" s="1520"/>
      <c r="D43" s="1520"/>
      <c r="E43" s="1521"/>
      <c r="F43" s="835"/>
      <c r="G43" s="835"/>
      <c r="H43" s="835"/>
      <c r="I43" s="50"/>
      <c r="J43" s="50"/>
    </row>
    <row r="44" spans="1:19" ht="15.75">
      <c r="A44" s="1522" t="s">
        <v>807</v>
      </c>
      <c r="B44" s="1523"/>
      <c r="C44" s="1523"/>
      <c r="D44" s="1523"/>
      <c r="E44" s="1523"/>
      <c r="F44" s="1523"/>
      <c r="G44" s="1523"/>
      <c r="H44" s="1523"/>
      <c r="I44" s="836"/>
      <c r="J44" s="50"/>
    </row>
    <row r="45" spans="1:19" ht="15.75">
      <c r="A45" s="1524" t="s">
        <v>808</v>
      </c>
      <c r="B45" s="1524"/>
      <c r="C45" s="1524"/>
      <c r="D45" s="1524"/>
      <c r="E45" s="1524"/>
      <c r="F45" s="1524"/>
      <c r="G45" s="1524"/>
      <c r="H45" s="1524"/>
      <c r="I45" s="1525"/>
      <c r="J45" s="50"/>
    </row>
    <row r="46" spans="1:19" ht="15.75">
      <c r="A46" s="1526" t="s">
        <v>1344</v>
      </c>
      <c r="B46" s="1527"/>
      <c r="C46" s="1527"/>
      <c r="D46" s="1527"/>
      <c r="E46" s="1527"/>
      <c r="F46" s="1527"/>
      <c r="G46" s="1527"/>
      <c r="H46" s="1527"/>
      <c r="I46" s="836"/>
      <c r="J46" s="50"/>
    </row>
  </sheetData>
  <mergeCells count="9">
    <mergeCell ref="A43:E43"/>
    <mergeCell ref="A44:H44"/>
    <mergeCell ref="A45:I45"/>
    <mergeCell ref="A46:H46"/>
    <mergeCell ref="A1:H1"/>
    <mergeCell ref="A3:H3"/>
    <mergeCell ref="A13:H13"/>
    <mergeCell ref="A23:H23"/>
    <mergeCell ref="A33:H33"/>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98" zoomScaleNormal="98" workbookViewId="0">
      <selection sqref="A1:O1"/>
    </sheetView>
  </sheetViews>
  <sheetFormatPr defaultColWidth="9.140625" defaultRowHeight="12.75"/>
  <cols>
    <col min="1" max="1" width="14" style="496" customWidth="1"/>
    <col min="2" max="2" width="13.140625" style="496" customWidth="1"/>
    <col min="3" max="3" width="21.28515625" style="496" customWidth="1"/>
    <col min="4" max="4" width="18.5703125" style="548" customWidth="1"/>
    <col min="5" max="5" width="11.28515625" style="496" customWidth="1"/>
    <col min="6" max="7" width="10.5703125" style="496" bestFit="1" customWidth="1"/>
    <col min="8" max="8" width="9.42578125" style="496" customWidth="1"/>
    <col min="9" max="9" width="9.7109375" style="496" customWidth="1"/>
    <col min="10" max="10" width="9.28515625" style="496" bestFit="1" customWidth="1"/>
    <col min="11" max="11" width="15.140625" style="496" customWidth="1"/>
    <col min="12" max="13" width="8.7109375" style="496" customWidth="1"/>
    <col min="14" max="14" width="9.5703125" style="496" customWidth="1"/>
    <col min="15" max="15" width="12.7109375" style="496" customWidth="1"/>
    <col min="16" max="16384" width="9.140625" style="496"/>
  </cols>
  <sheetData>
    <row r="1" spans="1:17" ht="15">
      <c r="A1" s="1448" t="s">
        <v>809</v>
      </c>
      <c r="B1" s="1448"/>
      <c r="C1" s="1448"/>
      <c r="D1" s="1448"/>
      <c r="E1" s="1448"/>
      <c r="F1" s="1448"/>
      <c r="G1" s="1448"/>
      <c r="H1" s="1448"/>
      <c r="I1" s="1448"/>
      <c r="J1" s="1448"/>
      <c r="K1" s="1448"/>
      <c r="L1" s="1448"/>
      <c r="M1" s="1448"/>
      <c r="N1" s="1448"/>
      <c r="O1" s="1448"/>
    </row>
    <row r="2" spans="1:17" ht="63.75" customHeight="1">
      <c r="A2" s="1469" t="s">
        <v>810</v>
      </c>
      <c r="B2" s="1469" t="s">
        <v>811</v>
      </c>
      <c r="C2" s="1469" t="s">
        <v>812</v>
      </c>
      <c r="D2" s="1538" t="s">
        <v>813</v>
      </c>
      <c r="E2" s="1499" t="s">
        <v>764</v>
      </c>
      <c r="F2" s="1540"/>
      <c r="G2" s="1500"/>
      <c r="H2" s="1469" t="s">
        <v>814</v>
      </c>
      <c r="I2" s="1469"/>
      <c r="J2" s="1469"/>
      <c r="K2" s="1472" t="s">
        <v>815</v>
      </c>
      <c r="L2" s="1469" t="s">
        <v>816</v>
      </c>
      <c r="M2" s="1469"/>
      <c r="N2" s="1469" t="s">
        <v>1345</v>
      </c>
      <c r="O2" s="1469"/>
    </row>
    <row r="3" spans="1:17" ht="79.5" customHeight="1">
      <c r="A3" s="1469"/>
      <c r="B3" s="1469"/>
      <c r="C3" s="1469"/>
      <c r="D3" s="1539"/>
      <c r="E3" s="497" t="s">
        <v>77</v>
      </c>
      <c r="F3" s="497">
        <v>45170</v>
      </c>
      <c r="G3" s="497">
        <v>45200</v>
      </c>
      <c r="H3" s="497" t="s">
        <v>77</v>
      </c>
      <c r="I3" s="497">
        <v>45170</v>
      </c>
      <c r="J3" s="497">
        <v>45200</v>
      </c>
      <c r="K3" s="1473"/>
      <c r="L3" s="497">
        <v>45170</v>
      </c>
      <c r="M3" s="497">
        <v>45200</v>
      </c>
      <c r="N3" s="932" t="s">
        <v>764</v>
      </c>
      <c r="O3" s="497" t="s">
        <v>817</v>
      </c>
    </row>
    <row r="4" spans="1:17" ht="12.6" customHeight="1">
      <c r="A4" s="1535" t="s">
        <v>818</v>
      </c>
      <c r="B4" s="1535" t="s">
        <v>819</v>
      </c>
      <c r="C4" s="498" t="s">
        <v>820</v>
      </c>
      <c r="D4" s="499" t="s">
        <v>821</v>
      </c>
      <c r="E4" s="500">
        <v>949703</v>
      </c>
      <c r="F4" s="500">
        <v>118134</v>
      </c>
      <c r="G4" s="500">
        <v>141389</v>
      </c>
      <c r="H4" s="500">
        <v>565313.23350000009</v>
      </c>
      <c r="I4" s="500">
        <v>69490.733409999986</v>
      </c>
      <c r="J4" s="500">
        <v>83829.678400000019</v>
      </c>
      <c r="K4" s="501" t="s">
        <v>822</v>
      </c>
      <c r="L4" s="502">
        <v>57600</v>
      </c>
      <c r="M4" s="502">
        <v>60940</v>
      </c>
      <c r="N4" s="1130">
        <v>16424.904761904763</v>
      </c>
      <c r="O4" s="1130">
        <v>9741.6700742857138</v>
      </c>
      <c r="P4" s="503"/>
      <c r="Q4" s="503"/>
    </row>
    <row r="5" spans="1:17" ht="12.6" customHeight="1">
      <c r="A5" s="1536"/>
      <c r="B5" s="1536"/>
      <c r="C5" s="498" t="s">
        <v>823</v>
      </c>
      <c r="D5" s="499" t="s">
        <v>824</v>
      </c>
      <c r="E5" s="500">
        <v>2172028</v>
      </c>
      <c r="F5" s="500">
        <v>220400</v>
      </c>
      <c r="G5" s="500">
        <v>359306</v>
      </c>
      <c r="H5" s="500">
        <v>129083.1234</v>
      </c>
      <c r="I5" s="500">
        <v>12929.995887000001</v>
      </c>
      <c r="J5" s="500">
        <v>21273.499199999998</v>
      </c>
      <c r="K5" s="501" t="s">
        <v>822</v>
      </c>
      <c r="L5" s="502">
        <v>57404</v>
      </c>
      <c r="M5" s="502">
        <v>60946</v>
      </c>
      <c r="N5" s="1130">
        <v>28685.142857142859</v>
      </c>
      <c r="O5" s="1130">
        <v>1684.5132362857146</v>
      </c>
      <c r="P5" s="503"/>
      <c r="Q5" s="503"/>
    </row>
    <row r="6" spans="1:17" ht="12.6" customHeight="1">
      <c r="A6" s="1536"/>
      <c r="B6" s="1536"/>
      <c r="C6" s="498" t="s">
        <v>825</v>
      </c>
      <c r="D6" s="499" t="s">
        <v>826</v>
      </c>
      <c r="E6" s="500">
        <v>262073</v>
      </c>
      <c r="F6" s="500">
        <v>26912</v>
      </c>
      <c r="G6" s="500">
        <v>49230</v>
      </c>
      <c r="H6" s="500">
        <v>1257.7279000000001</v>
      </c>
      <c r="I6" s="500">
        <v>128.40228660000002</v>
      </c>
      <c r="J6" s="500">
        <v>235.1311</v>
      </c>
      <c r="K6" s="501" t="s">
        <v>827</v>
      </c>
      <c r="L6" s="502">
        <v>46766</v>
      </c>
      <c r="M6" s="502">
        <v>49229</v>
      </c>
      <c r="N6" s="1130">
        <v>4735.2857142857147</v>
      </c>
      <c r="O6" s="1130">
        <v>22.391212195238094</v>
      </c>
      <c r="P6" s="503"/>
      <c r="Q6" s="503"/>
    </row>
    <row r="7" spans="1:17" ht="12.6" customHeight="1">
      <c r="A7" s="1536"/>
      <c r="B7" s="1536"/>
      <c r="C7" s="498" t="s">
        <v>828</v>
      </c>
      <c r="D7" s="499" t="s">
        <v>829</v>
      </c>
      <c r="E7" s="500">
        <v>3445494</v>
      </c>
      <c r="F7" s="500">
        <v>346734</v>
      </c>
      <c r="G7" s="500">
        <v>488004</v>
      </c>
      <c r="H7" s="500">
        <v>2049.3927999999996</v>
      </c>
      <c r="I7" s="500">
        <v>203.70594930000001</v>
      </c>
      <c r="J7" s="500">
        <v>288.55419999999992</v>
      </c>
      <c r="K7" s="501" t="s">
        <v>830</v>
      </c>
      <c r="L7" s="502">
        <v>5777</v>
      </c>
      <c r="M7" s="502">
        <v>6035</v>
      </c>
      <c r="N7" s="1130">
        <v>71580.904761904763</v>
      </c>
      <c r="O7" s="1130">
        <v>42.153691423809526</v>
      </c>
      <c r="P7" s="503"/>
      <c r="Q7" s="503"/>
    </row>
    <row r="8" spans="1:17" ht="12.6" customHeight="1">
      <c r="A8" s="1536"/>
      <c r="B8" s="1536"/>
      <c r="C8" s="498" t="s">
        <v>831</v>
      </c>
      <c r="D8" s="499" t="s">
        <v>832</v>
      </c>
      <c r="E8" s="500">
        <v>2992225</v>
      </c>
      <c r="F8" s="500">
        <v>427367</v>
      </c>
      <c r="G8" s="500">
        <v>500090</v>
      </c>
      <c r="H8" s="500">
        <v>651993.04610000004</v>
      </c>
      <c r="I8" s="500">
        <v>92695.854381000012</v>
      </c>
      <c r="J8" s="500">
        <v>105654.39539999999</v>
      </c>
      <c r="K8" s="501" t="s">
        <v>833</v>
      </c>
      <c r="L8" s="502">
        <v>69857</v>
      </c>
      <c r="M8" s="502">
        <v>71669</v>
      </c>
      <c r="N8" s="1130">
        <v>24191.380952380954</v>
      </c>
      <c r="O8" s="1130">
        <v>5095.7578425714282</v>
      </c>
      <c r="P8" s="503"/>
      <c r="Q8" s="503"/>
    </row>
    <row r="9" spans="1:17" ht="12.6" customHeight="1">
      <c r="A9" s="1536"/>
      <c r="B9" s="1536"/>
      <c r="C9" s="498" t="s">
        <v>834</v>
      </c>
      <c r="D9" s="499" t="s">
        <v>835</v>
      </c>
      <c r="E9" s="500">
        <v>7592651</v>
      </c>
      <c r="F9" s="500">
        <v>1099247</v>
      </c>
      <c r="G9" s="500">
        <v>1277874</v>
      </c>
      <c r="H9" s="500">
        <v>276265.81049999996</v>
      </c>
      <c r="I9" s="500">
        <v>39812.794583999996</v>
      </c>
      <c r="J9" s="500">
        <v>45080.397499999999</v>
      </c>
      <c r="K9" s="501" t="s">
        <v>833</v>
      </c>
      <c r="L9" s="502">
        <v>69995</v>
      </c>
      <c r="M9" s="502">
        <v>71742</v>
      </c>
      <c r="N9" s="1130">
        <v>49205</v>
      </c>
      <c r="O9" s="1130">
        <v>1734.4985393571428</v>
      </c>
      <c r="P9" s="503"/>
    </row>
    <row r="10" spans="1:17" ht="12.6" customHeight="1">
      <c r="A10" s="1536"/>
      <c r="B10" s="1536"/>
      <c r="C10" s="498" t="s">
        <v>836</v>
      </c>
      <c r="D10" s="499" t="s">
        <v>837</v>
      </c>
      <c r="E10" s="500">
        <v>28068183</v>
      </c>
      <c r="F10" s="500">
        <v>4003672</v>
      </c>
      <c r="G10" s="500">
        <v>4683215</v>
      </c>
      <c r="H10" s="500">
        <v>204673.05059999999</v>
      </c>
      <c r="I10" s="500">
        <v>29044.115076999995</v>
      </c>
      <c r="J10" s="500">
        <v>33104.030299999999</v>
      </c>
      <c r="K10" s="501" t="s">
        <v>833</v>
      </c>
      <c r="L10" s="502">
        <v>70021</v>
      </c>
      <c r="M10" s="502">
        <v>71742</v>
      </c>
      <c r="N10" s="1130">
        <v>193377.38095238095</v>
      </c>
      <c r="O10" s="1130">
        <v>1364.5436196952382</v>
      </c>
      <c r="P10" s="503"/>
    </row>
    <row r="11" spans="1:17" ht="25.5">
      <c r="A11" s="1536"/>
      <c r="B11" s="1537"/>
      <c r="C11" s="504" t="s">
        <v>838</v>
      </c>
      <c r="D11" s="505"/>
      <c r="E11" s="506">
        <f t="shared" ref="E11:J11" si="0">SUM(E4:E10)</f>
        <v>45482357</v>
      </c>
      <c r="F11" s="506">
        <f t="shared" si="0"/>
        <v>6242466</v>
      </c>
      <c r="G11" s="506">
        <f t="shared" si="0"/>
        <v>7499108</v>
      </c>
      <c r="H11" s="506">
        <f t="shared" si="0"/>
        <v>1830635.3848000001</v>
      </c>
      <c r="I11" s="506">
        <f t="shared" si="0"/>
        <v>244305.60157489998</v>
      </c>
      <c r="J11" s="506">
        <f t="shared" si="0"/>
        <v>289465.68609999999</v>
      </c>
      <c r="K11" s="507"/>
      <c r="L11" s="508"/>
      <c r="M11" s="508"/>
      <c r="N11" s="1131"/>
      <c r="O11" s="1131"/>
      <c r="P11" s="503"/>
    </row>
    <row r="12" spans="1:17" ht="12.6" customHeight="1">
      <c r="A12" s="1536"/>
      <c r="B12" s="1532" t="s">
        <v>839</v>
      </c>
      <c r="C12" s="517" t="s">
        <v>840</v>
      </c>
      <c r="D12" s="509" t="s">
        <v>841</v>
      </c>
      <c r="E12" s="500">
        <v>317686</v>
      </c>
      <c r="F12" s="500">
        <v>42688</v>
      </c>
      <c r="G12" s="500">
        <v>38242</v>
      </c>
      <c r="H12" s="500">
        <v>32384.187399999999</v>
      </c>
      <c r="I12" s="500">
        <v>4356.2040250000009</v>
      </c>
      <c r="J12" s="500">
        <v>3913.4595000000008</v>
      </c>
      <c r="K12" s="501" t="s">
        <v>833</v>
      </c>
      <c r="L12" s="502">
        <v>211.95</v>
      </c>
      <c r="M12" s="502">
        <v>206.5</v>
      </c>
      <c r="N12" s="1130">
        <v>4245.4761904761908</v>
      </c>
      <c r="O12" s="1130">
        <v>434.24641904761899</v>
      </c>
      <c r="P12" s="503"/>
    </row>
    <row r="13" spans="1:17" ht="12.6" customHeight="1">
      <c r="A13" s="1536"/>
      <c r="B13" s="1533"/>
      <c r="C13" s="510" t="s">
        <v>842</v>
      </c>
      <c r="D13" s="509" t="s">
        <v>843</v>
      </c>
      <c r="E13" s="500">
        <v>300952</v>
      </c>
      <c r="F13" s="500">
        <v>44536</v>
      </c>
      <c r="G13" s="500">
        <v>30930</v>
      </c>
      <c r="H13" s="500">
        <v>6139.3431999999993</v>
      </c>
      <c r="I13" s="500">
        <v>911.70314999999994</v>
      </c>
      <c r="J13" s="500">
        <v>637.65950000000009</v>
      </c>
      <c r="K13" s="501" t="s">
        <v>833</v>
      </c>
      <c r="L13" s="502">
        <v>212.1</v>
      </c>
      <c r="M13" s="502">
        <v>206.95</v>
      </c>
      <c r="N13" s="1130">
        <v>2700.2857142857142</v>
      </c>
      <c r="O13" s="1130">
        <v>55.568847380952377</v>
      </c>
      <c r="P13" s="503"/>
    </row>
    <row r="14" spans="1:17" ht="12.6" customHeight="1">
      <c r="A14" s="1536"/>
      <c r="B14" s="1533"/>
      <c r="C14" s="498" t="s">
        <v>844</v>
      </c>
      <c r="D14" s="509" t="s">
        <v>845</v>
      </c>
      <c r="E14" s="500">
        <v>979049</v>
      </c>
      <c r="F14" s="500">
        <v>127624</v>
      </c>
      <c r="G14" s="500">
        <v>146044</v>
      </c>
      <c r="H14" s="500">
        <v>178284.0834</v>
      </c>
      <c r="I14" s="500">
        <v>23179.123624999997</v>
      </c>
      <c r="J14" s="500">
        <v>25664.273099999995</v>
      </c>
      <c r="K14" s="501" t="s">
        <v>833</v>
      </c>
      <c r="L14" s="502">
        <v>722.45</v>
      </c>
      <c r="M14" s="502">
        <v>707.25</v>
      </c>
      <c r="N14" s="1130">
        <v>9627.2380952380954</v>
      </c>
      <c r="O14" s="1130">
        <v>1690.5898726666669</v>
      </c>
      <c r="P14" s="503"/>
    </row>
    <row r="15" spans="1:17" ht="12.6" customHeight="1">
      <c r="A15" s="1536"/>
      <c r="B15" s="1533"/>
      <c r="C15" s="498" t="s">
        <v>846</v>
      </c>
      <c r="D15" s="509" t="s">
        <v>841</v>
      </c>
      <c r="E15" s="500">
        <v>95304</v>
      </c>
      <c r="F15" s="500">
        <v>15048</v>
      </c>
      <c r="G15" s="500">
        <v>11670</v>
      </c>
      <c r="H15" s="500">
        <v>8787.1916000000001</v>
      </c>
      <c r="I15" s="500">
        <v>1414.1735249999999</v>
      </c>
      <c r="J15" s="500">
        <v>1087.1472999999999</v>
      </c>
      <c r="K15" s="501" t="s">
        <v>833</v>
      </c>
      <c r="L15" s="502">
        <v>188</v>
      </c>
      <c r="M15" s="502">
        <v>185.3</v>
      </c>
      <c r="N15" s="1130">
        <v>589.14285714285711</v>
      </c>
      <c r="O15" s="1130">
        <v>54.767328571428571</v>
      </c>
      <c r="P15" s="503"/>
    </row>
    <row r="16" spans="1:17" ht="12.6" customHeight="1">
      <c r="A16" s="1536"/>
      <c r="B16" s="1533"/>
      <c r="C16" s="510" t="s">
        <v>847</v>
      </c>
      <c r="D16" s="509" t="s">
        <v>843</v>
      </c>
      <c r="E16" s="500">
        <v>64865</v>
      </c>
      <c r="F16" s="500">
        <v>11558</v>
      </c>
      <c r="G16" s="500">
        <v>8753</v>
      </c>
      <c r="H16" s="500">
        <v>1197.6339999999998</v>
      </c>
      <c r="I16" s="500">
        <v>217.32551000000001</v>
      </c>
      <c r="J16" s="500">
        <v>163.31619999999998</v>
      </c>
      <c r="K16" s="501" t="s">
        <v>833</v>
      </c>
      <c r="L16" s="502">
        <v>188.1</v>
      </c>
      <c r="M16" s="502">
        <v>185.65</v>
      </c>
      <c r="N16" s="1130">
        <v>393.71428571428572</v>
      </c>
      <c r="O16" s="1130">
        <v>7.3395580952380941</v>
      </c>
      <c r="P16" s="503"/>
    </row>
    <row r="17" spans="1:17" ht="12.6" customHeight="1">
      <c r="A17" s="1536"/>
      <c r="B17" s="1533"/>
      <c r="C17" s="498" t="s">
        <v>848</v>
      </c>
      <c r="D17" s="509" t="s">
        <v>849</v>
      </c>
      <c r="E17" s="500">
        <v>0</v>
      </c>
      <c r="F17" s="500">
        <v>0</v>
      </c>
      <c r="G17" s="500">
        <v>0</v>
      </c>
      <c r="H17" s="500">
        <v>0</v>
      </c>
      <c r="I17" s="500">
        <v>0</v>
      </c>
      <c r="J17" s="500">
        <v>0</v>
      </c>
      <c r="K17" s="501" t="s">
        <v>833</v>
      </c>
      <c r="L17" s="502">
        <v>1618.1</v>
      </c>
      <c r="M17" s="502">
        <v>1573.7</v>
      </c>
      <c r="N17" s="511">
        <v>0</v>
      </c>
      <c r="O17" s="511">
        <v>0</v>
      </c>
      <c r="P17" s="503"/>
    </row>
    <row r="18" spans="1:17" ht="12.6" customHeight="1">
      <c r="A18" s="1536"/>
      <c r="B18" s="1533"/>
      <c r="C18" s="498" t="s">
        <v>850</v>
      </c>
      <c r="D18" s="509" t="s">
        <v>841</v>
      </c>
      <c r="E18" s="500">
        <v>649367</v>
      </c>
      <c r="F18" s="500">
        <v>101823</v>
      </c>
      <c r="G18" s="500">
        <v>71711</v>
      </c>
      <c r="H18" s="500">
        <v>72152.905400000003</v>
      </c>
      <c r="I18" s="500">
        <v>11374.364225000001</v>
      </c>
      <c r="J18" s="500">
        <v>7941.6091000000015</v>
      </c>
      <c r="K18" s="501" t="s">
        <v>833</v>
      </c>
      <c r="L18" s="502">
        <v>232.25</v>
      </c>
      <c r="M18" s="502">
        <v>219.05</v>
      </c>
      <c r="N18" s="1130">
        <v>4210</v>
      </c>
      <c r="O18" s="1130">
        <v>465.32465238095239</v>
      </c>
      <c r="P18" s="503"/>
      <c r="Q18" s="503"/>
    </row>
    <row r="19" spans="1:17" ht="12.6" customHeight="1">
      <c r="A19" s="1536"/>
      <c r="B19" s="1533"/>
      <c r="C19" s="510" t="s">
        <v>851</v>
      </c>
      <c r="D19" s="509" t="s">
        <v>843</v>
      </c>
      <c r="E19" s="500">
        <v>792419</v>
      </c>
      <c r="F19" s="500">
        <v>111691</v>
      </c>
      <c r="G19" s="500">
        <v>76576</v>
      </c>
      <c r="H19" s="500">
        <v>17562.485400000001</v>
      </c>
      <c r="I19" s="500">
        <v>2491.8699700000002</v>
      </c>
      <c r="J19" s="500">
        <v>1696.8427000000001</v>
      </c>
      <c r="K19" s="501" t="s">
        <v>833</v>
      </c>
      <c r="L19" s="502">
        <v>231.9</v>
      </c>
      <c r="M19" s="502">
        <v>219.3</v>
      </c>
      <c r="N19" s="502">
        <v>3571.3333333333335</v>
      </c>
      <c r="O19" s="502">
        <v>78.895261904761909</v>
      </c>
      <c r="P19" s="503"/>
      <c r="Q19" s="503"/>
    </row>
    <row r="20" spans="1:17" ht="25.5">
      <c r="A20" s="1536"/>
      <c r="B20" s="1534"/>
      <c r="C20" s="504" t="s">
        <v>852</v>
      </c>
      <c r="D20" s="512"/>
      <c r="E20" s="506">
        <f t="shared" ref="E20:J20" si="1">SUM(E12:E19)</f>
        <v>3199642</v>
      </c>
      <c r="F20" s="506">
        <f t="shared" si="1"/>
        <v>454968</v>
      </c>
      <c r="G20" s="506">
        <f t="shared" si="1"/>
        <v>383926</v>
      </c>
      <c r="H20" s="506">
        <f t="shared" si="1"/>
        <v>316507.83039999998</v>
      </c>
      <c r="I20" s="506">
        <f t="shared" si="1"/>
        <v>43944.764029999991</v>
      </c>
      <c r="J20" s="506">
        <f t="shared" si="1"/>
        <v>41104.307399999998</v>
      </c>
      <c r="K20" s="513"/>
      <c r="L20" s="508"/>
      <c r="M20" s="508"/>
      <c r="N20" s="1131"/>
      <c r="O20" s="1131"/>
      <c r="P20" s="503"/>
      <c r="Q20" s="514"/>
    </row>
    <row r="21" spans="1:17" ht="12.6" customHeight="1">
      <c r="A21" s="1536"/>
      <c r="B21" s="1532" t="s">
        <v>853</v>
      </c>
      <c r="C21" s="498" t="s">
        <v>854</v>
      </c>
      <c r="D21" s="499" t="s">
        <v>855</v>
      </c>
      <c r="E21" s="515" t="s">
        <v>290</v>
      </c>
      <c r="F21" s="511" t="s">
        <v>290</v>
      </c>
      <c r="G21" s="511" t="s">
        <v>290</v>
      </c>
      <c r="H21" s="511" t="s">
        <v>290</v>
      </c>
      <c r="I21" s="511" t="s">
        <v>290</v>
      </c>
      <c r="J21" s="511" t="s">
        <v>290</v>
      </c>
      <c r="K21" s="501" t="s">
        <v>856</v>
      </c>
      <c r="L21" s="516" t="s">
        <v>277</v>
      </c>
      <c r="M21" s="516" t="s">
        <v>277</v>
      </c>
      <c r="N21" s="511">
        <v>0</v>
      </c>
      <c r="O21" s="511">
        <v>0</v>
      </c>
      <c r="P21" s="503"/>
      <c r="Q21" s="503"/>
    </row>
    <row r="22" spans="1:17" ht="12.6" customHeight="1">
      <c r="A22" s="1536"/>
      <c r="B22" s="1533"/>
      <c r="C22" s="517" t="s">
        <v>857</v>
      </c>
      <c r="D22" s="518" t="s">
        <v>858</v>
      </c>
      <c r="E22" s="515">
        <v>6201</v>
      </c>
      <c r="F22" s="511">
        <v>223</v>
      </c>
      <c r="G22" s="511">
        <v>205</v>
      </c>
      <c r="H22" s="511">
        <v>1782.3430999999996</v>
      </c>
      <c r="I22" s="511">
        <v>65.209727999999984</v>
      </c>
      <c r="J22" s="511">
        <v>58.129900000000006</v>
      </c>
      <c r="K22" s="519" t="s">
        <v>859</v>
      </c>
      <c r="L22" s="502">
        <v>60780</v>
      </c>
      <c r="M22" s="502">
        <v>58320</v>
      </c>
      <c r="N22" s="1132">
        <v>123.47619047619048</v>
      </c>
      <c r="O22" s="1132">
        <v>35.016690285714283</v>
      </c>
      <c r="P22" s="503"/>
      <c r="Q22" s="503"/>
    </row>
    <row r="23" spans="1:17" ht="12.6" customHeight="1">
      <c r="A23" s="1536"/>
      <c r="B23" s="1533"/>
      <c r="C23" s="498" t="s">
        <v>860</v>
      </c>
      <c r="D23" s="499" t="s">
        <v>861</v>
      </c>
      <c r="E23" s="520" t="s">
        <v>290</v>
      </c>
      <c r="F23" s="520" t="s">
        <v>290</v>
      </c>
      <c r="G23" s="520" t="s">
        <v>290</v>
      </c>
      <c r="H23" s="520" t="s">
        <v>290</v>
      </c>
      <c r="I23" s="520" t="s">
        <v>290</v>
      </c>
      <c r="J23" s="520" t="s">
        <v>290</v>
      </c>
      <c r="K23" s="501" t="s">
        <v>862</v>
      </c>
      <c r="L23" s="516" t="s">
        <v>277</v>
      </c>
      <c r="M23" s="516" t="s">
        <v>277</v>
      </c>
      <c r="N23" s="1130">
        <v>3.2464545454545454E-2</v>
      </c>
      <c r="O23" s="1130">
        <v>3.2464545454545454E-2</v>
      </c>
      <c r="P23" s="503"/>
      <c r="Q23" s="503"/>
    </row>
    <row r="24" spans="1:17" ht="12.6" customHeight="1">
      <c r="A24" s="1536"/>
      <c r="B24" s="1533"/>
      <c r="C24" s="521" t="s">
        <v>863</v>
      </c>
      <c r="D24" s="499" t="s">
        <v>864</v>
      </c>
      <c r="E24" s="511">
        <v>47151</v>
      </c>
      <c r="F24" s="511">
        <v>11136</v>
      </c>
      <c r="G24" s="511">
        <v>7482</v>
      </c>
      <c r="H24" s="511">
        <v>1606.1954999999998</v>
      </c>
      <c r="I24" s="511">
        <v>384.53147640000009</v>
      </c>
      <c r="J24" s="511">
        <v>247.6446</v>
      </c>
      <c r="K24" s="501" t="s">
        <v>833</v>
      </c>
      <c r="L24" s="502">
        <v>926.5</v>
      </c>
      <c r="M24" s="502">
        <v>918.7</v>
      </c>
      <c r="N24" s="1130">
        <v>1743.5238095238096</v>
      </c>
      <c r="O24" s="1130">
        <v>57.797480199999988</v>
      </c>
      <c r="P24" s="503"/>
      <c r="Q24" s="503"/>
    </row>
    <row r="25" spans="1:17" ht="12.6" customHeight="1">
      <c r="A25" s="1536"/>
      <c r="B25" s="1533"/>
      <c r="C25" s="498" t="s">
        <v>865</v>
      </c>
      <c r="D25" s="499" t="s">
        <v>866</v>
      </c>
      <c r="E25" s="511">
        <v>13</v>
      </c>
      <c r="F25" s="520">
        <v>0</v>
      </c>
      <c r="G25" s="520">
        <v>6</v>
      </c>
      <c r="H25" s="511">
        <v>0.40670000000000001</v>
      </c>
      <c r="I25" s="520">
        <v>0</v>
      </c>
      <c r="J25" s="520">
        <v>0.1875</v>
      </c>
      <c r="K25" s="501" t="s">
        <v>867</v>
      </c>
      <c r="L25" s="502">
        <v>1520</v>
      </c>
      <c r="M25" s="502">
        <v>1583</v>
      </c>
      <c r="N25" s="511">
        <v>1.8095238095238095</v>
      </c>
      <c r="O25" s="511">
        <v>5.5445714285714293E-2</v>
      </c>
      <c r="P25" s="503"/>
      <c r="Q25" s="503"/>
    </row>
    <row r="26" spans="1:17" ht="12.6" customHeight="1">
      <c r="A26" s="1536"/>
      <c r="B26" s="1533"/>
      <c r="C26" s="498" t="s">
        <v>868</v>
      </c>
      <c r="D26" s="499" t="s">
        <v>843</v>
      </c>
      <c r="E26" s="511" t="s">
        <v>290</v>
      </c>
      <c r="F26" s="520" t="s">
        <v>290</v>
      </c>
      <c r="G26" s="520" t="s">
        <v>290</v>
      </c>
      <c r="H26" s="511" t="s">
        <v>290</v>
      </c>
      <c r="I26" s="520" t="s">
        <v>290</v>
      </c>
      <c r="J26" s="520" t="s">
        <v>290</v>
      </c>
      <c r="K26" s="501" t="s">
        <v>869</v>
      </c>
      <c r="L26" s="516" t="s">
        <v>277</v>
      </c>
      <c r="M26" s="516" t="s">
        <v>277</v>
      </c>
      <c r="N26" s="511">
        <v>0</v>
      </c>
      <c r="O26" s="511">
        <v>0</v>
      </c>
      <c r="P26" s="503"/>
      <c r="Q26" s="503"/>
    </row>
    <row r="27" spans="1:17" ht="15" customHeight="1">
      <c r="A27" s="1536"/>
      <c r="B27" s="1534"/>
      <c r="C27" s="507" t="s">
        <v>870</v>
      </c>
      <c r="D27" s="512"/>
      <c r="E27" s="506">
        <f t="shared" ref="E27:J27" si="2">SUM(E21:E26)</f>
        <v>53365</v>
      </c>
      <c r="F27" s="506">
        <f t="shared" si="2"/>
        <v>11359</v>
      </c>
      <c r="G27" s="506">
        <f t="shared" si="2"/>
        <v>7693</v>
      </c>
      <c r="H27" s="506">
        <f t="shared" si="2"/>
        <v>3388.9452999999994</v>
      </c>
      <c r="I27" s="506">
        <f t="shared" si="2"/>
        <v>449.74120440000007</v>
      </c>
      <c r="J27" s="506">
        <f t="shared" si="2"/>
        <v>305.96199999999999</v>
      </c>
      <c r="K27" s="513"/>
      <c r="L27" s="508"/>
      <c r="M27" s="508"/>
      <c r="N27" s="1131"/>
      <c r="O27" s="1131"/>
      <c r="P27" s="503"/>
      <c r="Q27" s="503"/>
    </row>
    <row r="28" spans="1:17" ht="12.6" customHeight="1">
      <c r="A28" s="1536"/>
      <c r="B28" s="1532" t="s">
        <v>758</v>
      </c>
      <c r="C28" s="517" t="s">
        <v>871</v>
      </c>
      <c r="D28" s="509" t="s">
        <v>872</v>
      </c>
      <c r="E28" s="500">
        <v>5071761</v>
      </c>
      <c r="F28" s="500">
        <v>521350</v>
      </c>
      <c r="G28" s="500">
        <v>682598</v>
      </c>
      <c r="H28" s="500">
        <v>324620.51329999999</v>
      </c>
      <c r="I28" s="500">
        <v>38676.405379999997</v>
      </c>
      <c r="J28" s="500">
        <v>48506.085300000006</v>
      </c>
      <c r="K28" s="501" t="s">
        <v>873</v>
      </c>
      <c r="L28" s="502">
        <v>7542</v>
      </c>
      <c r="M28" s="502">
        <v>6782</v>
      </c>
      <c r="N28" s="1130">
        <v>7822.333333333333</v>
      </c>
      <c r="O28" s="1130">
        <v>551.78697238095231</v>
      </c>
      <c r="P28" s="503"/>
      <c r="Q28" s="514"/>
    </row>
    <row r="29" spans="1:17" ht="12.6" customHeight="1">
      <c r="A29" s="1536"/>
      <c r="B29" s="1533"/>
      <c r="C29" s="517" t="s">
        <v>874</v>
      </c>
      <c r="D29" s="522" t="s">
        <v>875</v>
      </c>
      <c r="E29" s="500">
        <v>4995123</v>
      </c>
      <c r="F29" s="500">
        <v>558052</v>
      </c>
      <c r="G29" s="500">
        <v>716106</v>
      </c>
      <c r="H29" s="500">
        <v>32030.557799999999</v>
      </c>
      <c r="I29" s="500">
        <v>4135.8330210000004</v>
      </c>
      <c r="J29" s="500">
        <v>5077.4749000000002</v>
      </c>
      <c r="K29" s="501" t="s">
        <v>873</v>
      </c>
      <c r="L29" s="502">
        <v>7540</v>
      </c>
      <c r="M29" s="502">
        <v>6791</v>
      </c>
      <c r="N29" s="1130">
        <v>8151.5238095238092</v>
      </c>
      <c r="O29" s="1130">
        <v>57.551737571428568</v>
      </c>
      <c r="P29" s="503"/>
      <c r="Q29" s="503"/>
    </row>
    <row r="30" spans="1:17" ht="12.6" customHeight="1">
      <c r="A30" s="1536"/>
      <c r="B30" s="1533"/>
      <c r="C30" s="498" t="s">
        <v>876</v>
      </c>
      <c r="D30" s="509" t="s">
        <v>877</v>
      </c>
      <c r="E30" s="500">
        <v>18579254</v>
      </c>
      <c r="F30" s="500">
        <v>2725062</v>
      </c>
      <c r="G30" s="500">
        <v>2398414</v>
      </c>
      <c r="H30" s="500">
        <v>503225.83509999997</v>
      </c>
      <c r="I30" s="500">
        <v>78467.1248375</v>
      </c>
      <c r="J30" s="500">
        <v>80968.29439999997</v>
      </c>
      <c r="K30" s="501" t="s">
        <v>878</v>
      </c>
      <c r="L30" s="502">
        <v>245.9</v>
      </c>
      <c r="M30" s="502">
        <v>301.2</v>
      </c>
      <c r="N30" s="1130">
        <v>29349.047619047618</v>
      </c>
      <c r="O30" s="1130">
        <v>996.02626247619048</v>
      </c>
      <c r="P30" s="503"/>
      <c r="Q30" s="503"/>
    </row>
    <row r="31" spans="1:17" ht="12.6" customHeight="1">
      <c r="A31" s="1536"/>
      <c r="B31" s="1533"/>
      <c r="C31" s="517" t="s">
        <v>879</v>
      </c>
      <c r="D31" s="522" t="s">
        <v>880</v>
      </c>
      <c r="E31" s="500">
        <v>4724067</v>
      </c>
      <c r="F31" s="500">
        <v>853225</v>
      </c>
      <c r="G31" s="500">
        <v>880788</v>
      </c>
      <c r="H31" s="500">
        <v>26581.495099999996</v>
      </c>
      <c r="I31" s="500">
        <v>4943.9527674999999</v>
      </c>
      <c r="J31" s="500">
        <v>6005.1264999999994</v>
      </c>
      <c r="K31" s="501" t="s">
        <v>878</v>
      </c>
      <c r="L31" s="502">
        <v>246</v>
      </c>
      <c r="M31" s="502">
        <v>301</v>
      </c>
      <c r="N31" s="1130">
        <v>12548.095238095239</v>
      </c>
      <c r="O31" s="1130">
        <v>86.197112071428563</v>
      </c>
      <c r="P31" s="503"/>
      <c r="Q31" s="503"/>
    </row>
    <row r="32" spans="1:17" ht="15" customHeight="1">
      <c r="A32" s="1536"/>
      <c r="B32" s="1534"/>
      <c r="C32" s="507" t="s">
        <v>881</v>
      </c>
      <c r="D32" s="512"/>
      <c r="E32" s="506">
        <f t="shared" ref="E32:J32" si="3">SUM(E28:E31)</f>
        <v>33370205</v>
      </c>
      <c r="F32" s="506">
        <f t="shared" si="3"/>
        <v>4657689</v>
      </c>
      <c r="G32" s="506">
        <f t="shared" si="3"/>
        <v>4677906</v>
      </c>
      <c r="H32" s="506">
        <f t="shared" si="3"/>
        <v>886458.40129999991</v>
      </c>
      <c r="I32" s="506">
        <f t="shared" si="3"/>
        <v>126223.31600599999</v>
      </c>
      <c r="J32" s="506">
        <f t="shared" si="3"/>
        <v>140556.98109999998</v>
      </c>
      <c r="K32" s="513"/>
      <c r="L32" s="508"/>
      <c r="M32" s="508"/>
      <c r="N32" s="1131"/>
      <c r="O32" s="1131"/>
      <c r="P32" s="503"/>
      <c r="Q32" s="503"/>
    </row>
    <row r="33" spans="1:18" ht="25.5">
      <c r="A33" s="1536"/>
      <c r="B33" s="1532" t="s">
        <v>882</v>
      </c>
      <c r="C33" s="521" t="s">
        <v>883</v>
      </c>
      <c r="D33" s="523">
        <v>50</v>
      </c>
      <c r="E33" s="524">
        <v>78177</v>
      </c>
      <c r="F33" s="500">
        <v>7316</v>
      </c>
      <c r="G33" s="500">
        <v>7446</v>
      </c>
      <c r="H33" s="500">
        <v>6280.8614999999991</v>
      </c>
      <c r="I33" s="500">
        <v>574.73793500000011</v>
      </c>
      <c r="J33" s="500">
        <v>581.64480000000003</v>
      </c>
      <c r="K33" s="501" t="s">
        <v>884</v>
      </c>
      <c r="L33" s="502">
        <v>15265</v>
      </c>
      <c r="M33" s="502">
        <v>16007</v>
      </c>
      <c r="N33" s="1130">
        <v>613.80952380952385</v>
      </c>
      <c r="O33" s="1130">
        <v>47.273860238095246</v>
      </c>
      <c r="P33" s="503"/>
      <c r="Q33" s="503"/>
    </row>
    <row r="34" spans="1:18" ht="25.5">
      <c r="A34" s="1536"/>
      <c r="B34" s="1533"/>
      <c r="C34" s="521" t="s">
        <v>760</v>
      </c>
      <c r="D34" s="523">
        <v>125</v>
      </c>
      <c r="E34" s="500">
        <v>0</v>
      </c>
      <c r="F34" s="500">
        <v>0</v>
      </c>
      <c r="G34" s="500">
        <v>0</v>
      </c>
      <c r="H34" s="500">
        <v>0</v>
      </c>
      <c r="I34" s="500">
        <v>0</v>
      </c>
      <c r="J34" s="500">
        <v>0</v>
      </c>
      <c r="K34" s="501" t="s">
        <v>884</v>
      </c>
      <c r="L34" s="502">
        <v>6760</v>
      </c>
      <c r="M34" s="502">
        <v>6558</v>
      </c>
      <c r="N34" s="1132">
        <v>0</v>
      </c>
      <c r="O34" s="1132">
        <v>0</v>
      </c>
      <c r="P34" s="503"/>
      <c r="Q34" s="503"/>
    </row>
    <row r="35" spans="1:18" ht="25.5" customHeight="1">
      <c r="A35" s="1536"/>
      <c r="B35" s="1533"/>
      <c r="C35" s="521" t="s">
        <v>761</v>
      </c>
      <c r="D35" s="523">
        <v>50</v>
      </c>
      <c r="E35" s="500">
        <v>0</v>
      </c>
      <c r="F35" s="500">
        <v>0</v>
      </c>
      <c r="G35" s="500">
        <v>0</v>
      </c>
      <c r="H35" s="500">
        <v>0</v>
      </c>
      <c r="I35" s="500">
        <v>0</v>
      </c>
      <c r="J35" s="500">
        <v>0</v>
      </c>
      <c r="K35" s="501" t="s">
        <v>884</v>
      </c>
      <c r="L35" s="502">
        <v>16297</v>
      </c>
      <c r="M35" s="502">
        <v>15737</v>
      </c>
      <c r="N35" s="1132">
        <v>0</v>
      </c>
      <c r="O35" s="1132">
        <v>0</v>
      </c>
      <c r="P35" s="503"/>
      <c r="Q35" s="503"/>
    </row>
    <row r="36" spans="1:18" ht="29.25" customHeight="1">
      <c r="A36" s="1536"/>
      <c r="B36" s="1534"/>
      <c r="C36" s="504" t="s">
        <v>885</v>
      </c>
      <c r="D36" s="513"/>
      <c r="E36" s="506">
        <f t="shared" ref="E36:J36" si="4">SUM(E33:E35)</f>
        <v>78177</v>
      </c>
      <c r="F36" s="506">
        <f t="shared" si="4"/>
        <v>7316</v>
      </c>
      <c r="G36" s="506">
        <f t="shared" si="4"/>
        <v>7446</v>
      </c>
      <c r="H36" s="506">
        <f t="shared" si="4"/>
        <v>6280.8614999999991</v>
      </c>
      <c r="I36" s="506">
        <f t="shared" si="4"/>
        <v>574.73793500000011</v>
      </c>
      <c r="J36" s="506">
        <f t="shared" si="4"/>
        <v>581.64480000000003</v>
      </c>
      <c r="K36" s="513"/>
      <c r="L36" s="508"/>
      <c r="M36" s="508"/>
      <c r="N36" s="1131"/>
      <c r="O36" s="1131"/>
      <c r="P36" s="503"/>
      <c r="Q36" s="503"/>
    </row>
    <row r="37" spans="1:18" ht="50.25" customHeight="1">
      <c r="A37" s="1537"/>
      <c r="B37" s="525" t="s">
        <v>886</v>
      </c>
      <c r="C37" s="526" t="s">
        <v>886</v>
      </c>
      <c r="D37" s="527"/>
      <c r="E37" s="528">
        <f t="shared" ref="E37:J37" si="5">SUM(E11,E20,E27,E32,E36)</f>
        <v>82183746</v>
      </c>
      <c r="F37" s="528">
        <f t="shared" si="5"/>
        <v>11373798</v>
      </c>
      <c r="G37" s="528">
        <f t="shared" si="5"/>
        <v>12576079</v>
      </c>
      <c r="H37" s="528">
        <f t="shared" si="5"/>
        <v>3043271.4232999999</v>
      </c>
      <c r="I37" s="528">
        <f t="shared" si="5"/>
        <v>415498.16075029992</v>
      </c>
      <c r="J37" s="528">
        <f t="shared" si="5"/>
        <v>472014.58139999997</v>
      </c>
      <c r="K37" s="529"/>
      <c r="L37" s="530"/>
      <c r="M37" s="530"/>
      <c r="N37" s="1133"/>
      <c r="O37" s="1133"/>
      <c r="P37" s="503"/>
      <c r="Q37" s="503"/>
    </row>
    <row r="38" spans="1:18" ht="12.6" customHeight="1">
      <c r="A38" s="1532" t="s">
        <v>887</v>
      </c>
      <c r="B38" s="1535" t="s">
        <v>756</v>
      </c>
      <c r="C38" s="498" t="s">
        <v>820</v>
      </c>
      <c r="D38" s="499" t="s">
        <v>821</v>
      </c>
      <c r="E38" s="531">
        <v>1150021</v>
      </c>
      <c r="F38" s="532">
        <v>197563</v>
      </c>
      <c r="G38" s="532">
        <v>143462</v>
      </c>
      <c r="H38" s="532">
        <v>687878.39079999982</v>
      </c>
      <c r="I38" s="532">
        <v>117148.29762</v>
      </c>
      <c r="J38" s="532">
        <v>85921.852400000003</v>
      </c>
      <c r="K38" s="501" t="s">
        <v>822</v>
      </c>
      <c r="L38" s="533" t="s">
        <v>277</v>
      </c>
      <c r="M38" s="533" t="s">
        <v>277</v>
      </c>
      <c r="N38" s="1130">
        <v>5754.4761904761908</v>
      </c>
      <c r="O38" s="1130">
        <v>1146.4270776190483</v>
      </c>
      <c r="P38" s="503"/>
      <c r="Q38" s="503"/>
      <c r="R38" s="503"/>
    </row>
    <row r="39" spans="1:18" ht="12.6" customHeight="1">
      <c r="A39" s="1533"/>
      <c r="B39" s="1536"/>
      <c r="C39" s="498" t="s">
        <v>823</v>
      </c>
      <c r="D39" s="499" t="s">
        <v>824</v>
      </c>
      <c r="E39" s="532">
        <v>1304879</v>
      </c>
      <c r="F39" s="532">
        <v>146143</v>
      </c>
      <c r="G39" s="532">
        <v>284345</v>
      </c>
      <c r="H39" s="532">
        <v>77984.438099999999</v>
      </c>
      <c r="I39" s="532">
        <v>8659.4679024999987</v>
      </c>
      <c r="J39" s="532">
        <v>16961.195800000001</v>
      </c>
      <c r="K39" s="501" t="s">
        <v>822</v>
      </c>
      <c r="L39" s="533" t="s">
        <v>277</v>
      </c>
      <c r="M39" s="533" t="s">
        <v>277</v>
      </c>
      <c r="N39" s="1130">
        <v>8955</v>
      </c>
      <c r="O39" s="1130">
        <v>234.79680121428569</v>
      </c>
      <c r="P39" s="503"/>
      <c r="Q39" s="503"/>
      <c r="R39" s="503"/>
    </row>
    <row r="40" spans="1:18" ht="12.6" customHeight="1">
      <c r="A40" s="1533"/>
      <c r="B40" s="1536"/>
      <c r="C40" s="498" t="s">
        <v>888</v>
      </c>
      <c r="D40" s="499" t="s">
        <v>832</v>
      </c>
      <c r="E40" s="532">
        <v>1482857</v>
      </c>
      <c r="F40" s="532">
        <v>119938</v>
      </c>
      <c r="G40" s="532">
        <v>164040</v>
      </c>
      <c r="H40" s="532">
        <v>326631.13169999997</v>
      </c>
      <c r="I40" s="532">
        <v>26913.771388500001</v>
      </c>
      <c r="J40" s="532">
        <v>35843.815699999992</v>
      </c>
      <c r="K40" s="501" t="s">
        <v>889</v>
      </c>
      <c r="L40" s="533" t="s">
        <v>277</v>
      </c>
      <c r="M40" s="533" t="s">
        <v>277</v>
      </c>
      <c r="N40" s="1130">
        <v>11882.857142857143</v>
      </c>
      <c r="O40" s="1130">
        <v>1218.833714261905</v>
      </c>
      <c r="P40" s="503"/>
      <c r="Q40" s="503"/>
    </row>
    <row r="41" spans="1:18" ht="12.6" customHeight="1">
      <c r="A41" s="1533"/>
      <c r="B41" s="1536"/>
      <c r="C41" s="498" t="s">
        <v>834</v>
      </c>
      <c r="D41" s="499" t="s">
        <v>835</v>
      </c>
      <c r="E41" s="532">
        <v>1536507</v>
      </c>
      <c r="F41" s="532">
        <v>173289</v>
      </c>
      <c r="G41" s="532">
        <v>222530</v>
      </c>
      <c r="H41" s="532">
        <v>56670.463199999991</v>
      </c>
      <c r="I41" s="532">
        <v>6469.2899639999996</v>
      </c>
      <c r="J41" s="532">
        <v>8070.7072999999982</v>
      </c>
      <c r="K41" s="501" t="s">
        <v>889</v>
      </c>
      <c r="L41" s="533" t="s">
        <v>277</v>
      </c>
      <c r="M41" s="533" t="s">
        <v>277</v>
      </c>
      <c r="N41" s="1130">
        <v>16397.571428571428</v>
      </c>
      <c r="O41" s="1130">
        <v>293.2474440714285</v>
      </c>
      <c r="P41" s="503"/>
      <c r="Q41" s="503"/>
    </row>
    <row r="42" spans="1:18" ht="27.75" customHeight="1">
      <c r="A42" s="1533"/>
      <c r="B42" s="1537"/>
      <c r="C42" s="504" t="s">
        <v>838</v>
      </c>
      <c r="D42" s="512"/>
      <c r="E42" s="506">
        <f t="shared" ref="E42:J42" si="6">SUM(E38:E41)</f>
        <v>5474264</v>
      </c>
      <c r="F42" s="506">
        <f t="shared" si="6"/>
        <v>636933</v>
      </c>
      <c r="G42" s="506">
        <f t="shared" si="6"/>
        <v>814377</v>
      </c>
      <c r="H42" s="506">
        <f t="shared" si="6"/>
        <v>1149164.4237999998</v>
      </c>
      <c r="I42" s="506">
        <f t="shared" si="6"/>
        <v>159190.826875</v>
      </c>
      <c r="J42" s="506">
        <f t="shared" si="6"/>
        <v>146797.57120000001</v>
      </c>
      <c r="K42" s="513"/>
      <c r="L42" s="508"/>
      <c r="M42" s="508"/>
      <c r="N42" s="1131"/>
      <c r="O42" s="1131"/>
      <c r="P42" s="503"/>
      <c r="Q42" s="503"/>
    </row>
    <row r="43" spans="1:18" ht="12.6" customHeight="1">
      <c r="A43" s="1533"/>
      <c r="B43" s="1532" t="s">
        <v>839</v>
      </c>
      <c r="C43" s="534" t="s">
        <v>844</v>
      </c>
      <c r="D43" s="509" t="s">
        <v>845</v>
      </c>
      <c r="E43" s="500">
        <v>12017</v>
      </c>
      <c r="F43" s="500">
        <v>2960</v>
      </c>
      <c r="G43" s="500">
        <v>4089</v>
      </c>
      <c r="H43" s="500">
        <v>2190.6563000000001</v>
      </c>
      <c r="I43" s="500">
        <v>543.64387500000009</v>
      </c>
      <c r="J43" s="500">
        <v>732.33710000000008</v>
      </c>
      <c r="K43" s="501" t="s">
        <v>889</v>
      </c>
      <c r="L43" s="533" t="s">
        <v>277</v>
      </c>
      <c r="M43" s="533" t="s">
        <v>277</v>
      </c>
      <c r="N43" s="1130">
        <v>314.85714285714283</v>
      </c>
      <c r="O43" s="1130">
        <v>30.892524238095238</v>
      </c>
      <c r="P43" s="503"/>
      <c r="Q43" s="503"/>
    </row>
    <row r="44" spans="1:18" ht="12.6" customHeight="1">
      <c r="A44" s="1533"/>
      <c r="B44" s="1533"/>
      <c r="C44" s="498" t="s">
        <v>848</v>
      </c>
      <c r="D44" s="509" t="s">
        <v>849</v>
      </c>
      <c r="E44" s="520">
        <v>0</v>
      </c>
      <c r="F44" s="520">
        <v>0</v>
      </c>
      <c r="G44" s="520">
        <v>0</v>
      </c>
      <c r="H44" s="520">
        <v>0</v>
      </c>
      <c r="I44" s="520">
        <v>0</v>
      </c>
      <c r="J44" s="520">
        <v>0</v>
      </c>
      <c r="K44" s="501" t="s">
        <v>889</v>
      </c>
      <c r="L44" s="533" t="s">
        <v>277</v>
      </c>
      <c r="M44" s="533" t="s">
        <v>277</v>
      </c>
      <c r="N44" s="1132">
        <v>0</v>
      </c>
      <c r="O44" s="1132">
        <v>0</v>
      </c>
      <c r="P44" s="503"/>
      <c r="Q44" s="503"/>
    </row>
    <row r="45" spans="1:18" ht="12.6" customHeight="1">
      <c r="A45" s="1533"/>
      <c r="B45" s="1533"/>
      <c r="C45" s="534" t="s">
        <v>850</v>
      </c>
      <c r="D45" s="509" t="s">
        <v>841</v>
      </c>
      <c r="E45" s="500">
        <v>509</v>
      </c>
      <c r="F45" s="500">
        <v>97</v>
      </c>
      <c r="G45" s="500">
        <v>75</v>
      </c>
      <c r="H45" s="500">
        <v>56.967199999999991</v>
      </c>
      <c r="I45" s="500">
        <v>10.904259999999999</v>
      </c>
      <c r="J45" s="500">
        <v>8.4718999999999998</v>
      </c>
      <c r="K45" s="501" t="s">
        <v>889</v>
      </c>
      <c r="L45" s="533" t="s">
        <v>277</v>
      </c>
      <c r="M45" s="533" t="s">
        <v>277</v>
      </c>
      <c r="N45" s="1130">
        <v>14.142857142857142</v>
      </c>
      <c r="O45" s="1130">
        <v>1.0254792857142854</v>
      </c>
      <c r="P45" s="503"/>
      <c r="Q45" s="514"/>
    </row>
    <row r="46" spans="1:18" ht="27" customHeight="1">
      <c r="A46" s="1533"/>
      <c r="B46" s="1534"/>
      <c r="C46" s="504" t="s">
        <v>890</v>
      </c>
      <c r="D46" s="512"/>
      <c r="E46" s="506">
        <f t="shared" ref="E46:G46" si="7">SUM(E43:E45)</f>
        <v>12526</v>
      </c>
      <c r="F46" s="506">
        <f t="shared" si="7"/>
        <v>3057</v>
      </c>
      <c r="G46" s="506">
        <f t="shared" si="7"/>
        <v>4164</v>
      </c>
      <c r="H46" s="506">
        <f>SUM(H43:H45)</f>
        <v>2247.6235000000001</v>
      </c>
      <c r="I46" s="506">
        <f t="shared" ref="I46:J46" si="8">SUM(I43:I45)</f>
        <v>554.54813500000012</v>
      </c>
      <c r="J46" s="506">
        <f t="shared" si="8"/>
        <v>740.80900000000008</v>
      </c>
      <c r="K46" s="513"/>
      <c r="L46" s="508"/>
      <c r="M46" s="508"/>
      <c r="N46" s="1131"/>
      <c r="O46" s="1131"/>
      <c r="P46" s="503"/>
      <c r="Q46" s="514"/>
    </row>
    <row r="47" spans="1:18" ht="12.6" customHeight="1">
      <c r="A47" s="1533"/>
      <c r="B47" s="1532" t="s">
        <v>758</v>
      </c>
      <c r="C47" s="534" t="s">
        <v>871</v>
      </c>
      <c r="D47" s="509" t="s">
        <v>872</v>
      </c>
      <c r="E47" s="532">
        <v>133633347</v>
      </c>
      <c r="F47" s="532">
        <v>21271968</v>
      </c>
      <c r="G47" s="532">
        <v>22669205</v>
      </c>
      <c r="H47" s="532">
        <v>8926381.9861999992</v>
      </c>
      <c r="I47" s="532">
        <v>1595334.7892489999</v>
      </c>
      <c r="J47" s="532">
        <v>1651672.2990999999</v>
      </c>
      <c r="K47" s="501" t="s">
        <v>873</v>
      </c>
      <c r="L47" s="533" t="s">
        <v>277</v>
      </c>
      <c r="M47" s="533" t="s">
        <v>277</v>
      </c>
      <c r="N47" s="1134">
        <v>86166.142857142855</v>
      </c>
      <c r="O47" s="1134">
        <v>3880.7088420952373</v>
      </c>
      <c r="P47" s="503"/>
      <c r="Q47" s="503"/>
    </row>
    <row r="48" spans="1:18" ht="12.6" customHeight="1">
      <c r="A48" s="1533"/>
      <c r="B48" s="1533"/>
      <c r="C48" s="498" t="s">
        <v>876</v>
      </c>
      <c r="D48" s="509" t="s">
        <v>877</v>
      </c>
      <c r="E48" s="532">
        <v>50612838</v>
      </c>
      <c r="F48" s="532">
        <v>8910292</v>
      </c>
      <c r="G48" s="532">
        <v>7707448</v>
      </c>
      <c r="H48" s="532">
        <v>1443929.4309999999</v>
      </c>
      <c r="I48" s="532">
        <v>261398.49455624999</v>
      </c>
      <c r="J48" s="532">
        <v>263239.37079999998</v>
      </c>
      <c r="K48" s="501" t="s">
        <v>878</v>
      </c>
      <c r="L48" s="533" t="s">
        <v>277</v>
      </c>
      <c r="M48" s="533" t="s">
        <v>277</v>
      </c>
      <c r="N48" s="1134">
        <v>87703.523809523816</v>
      </c>
      <c r="O48" s="1134">
        <v>1242.7893324523809</v>
      </c>
      <c r="P48" s="503"/>
      <c r="Q48" s="503"/>
    </row>
    <row r="49" spans="1:17" s="536" customFormat="1" ht="25.5">
      <c r="A49" s="1533"/>
      <c r="B49" s="1534"/>
      <c r="C49" s="504" t="s">
        <v>891</v>
      </c>
      <c r="D49" s="512"/>
      <c r="E49" s="506">
        <f t="shared" ref="E49:J49" si="9">SUM(E47:E48)</f>
        <v>184246185</v>
      </c>
      <c r="F49" s="506">
        <f t="shared" si="9"/>
        <v>30182260</v>
      </c>
      <c r="G49" s="506">
        <f t="shared" si="9"/>
        <v>30376653</v>
      </c>
      <c r="H49" s="506">
        <f t="shared" si="9"/>
        <v>10370311.417199999</v>
      </c>
      <c r="I49" s="506">
        <f t="shared" si="9"/>
        <v>1856733.28380525</v>
      </c>
      <c r="J49" s="506">
        <f t="shared" si="9"/>
        <v>1914911.6698999999</v>
      </c>
      <c r="K49" s="513"/>
      <c r="L49" s="535"/>
      <c r="M49" s="535"/>
      <c r="N49" s="535"/>
      <c r="O49" s="535"/>
      <c r="P49" s="503"/>
      <c r="Q49" s="503"/>
    </row>
    <row r="50" spans="1:17" ht="53.25" customHeight="1">
      <c r="A50" s="1534"/>
      <c r="B50" s="526" t="s">
        <v>892</v>
      </c>
      <c r="C50" s="526" t="s">
        <v>892</v>
      </c>
      <c r="D50" s="537"/>
      <c r="E50" s="528">
        <f t="shared" ref="E50:J50" si="10">SUM(E42,E46,E49)</f>
        <v>189732975</v>
      </c>
      <c r="F50" s="528">
        <f t="shared" si="10"/>
        <v>30822250</v>
      </c>
      <c r="G50" s="528">
        <f t="shared" si="10"/>
        <v>31195194</v>
      </c>
      <c r="H50" s="528">
        <f t="shared" si="10"/>
        <v>11521723.464499999</v>
      </c>
      <c r="I50" s="528">
        <f t="shared" si="10"/>
        <v>2016478.65881525</v>
      </c>
      <c r="J50" s="528">
        <f t="shared" si="10"/>
        <v>2062450.0500999999</v>
      </c>
      <c r="K50" s="529"/>
      <c r="L50" s="538"/>
      <c r="M50" s="538"/>
      <c r="N50" s="538"/>
      <c r="O50" s="538"/>
      <c r="P50" s="503"/>
      <c r="Q50" s="503"/>
    </row>
    <row r="51" spans="1:17" s="542" customFormat="1">
      <c r="A51" s="539" t="s">
        <v>1315</v>
      </c>
      <c r="B51" s="539"/>
      <c r="C51" s="540"/>
      <c r="D51" s="541"/>
      <c r="E51" s="540"/>
      <c r="F51" s="540"/>
      <c r="G51" s="540"/>
      <c r="H51" s="540"/>
      <c r="I51" s="540"/>
      <c r="J51" s="540"/>
      <c r="K51" s="540"/>
      <c r="L51" s="540"/>
      <c r="M51" s="540"/>
      <c r="N51" s="540"/>
      <c r="O51" s="540"/>
      <c r="P51" s="503"/>
      <c r="Q51" s="503"/>
    </row>
    <row r="52" spans="1:17" s="542" customFormat="1">
      <c r="A52" s="543" t="s">
        <v>590</v>
      </c>
      <c r="B52" s="544"/>
      <c r="C52" s="544"/>
      <c r="D52" s="545"/>
      <c r="E52" s="544"/>
      <c r="F52" s="544"/>
      <c r="G52" s="544"/>
      <c r="H52" s="544"/>
      <c r="I52" s="544"/>
      <c r="J52" s="544"/>
      <c r="K52" s="544"/>
      <c r="L52" s="544"/>
      <c r="M52" s="544"/>
      <c r="N52" s="544"/>
      <c r="O52" s="544"/>
      <c r="P52" s="503"/>
      <c r="Q52" s="503"/>
    </row>
    <row r="53" spans="1:17" s="542" customFormat="1">
      <c r="A53" s="544" t="s">
        <v>893</v>
      </c>
      <c r="B53" s="544"/>
      <c r="C53" s="544"/>
      <c r="D53" s="545"/>
      <c r="E53" s="544"/>
      <c r="F53" s="544"/>
      <c r="G53" s="544"/>
      <c r="H53" s="544"/>
      <c r="I53" s="544"/>
      <c r="J53" s="412"/>
      <c r="K53" s="544"/>
      <c r="L53" s="544"/>
      <c r="M53" s="544"/>
      <c r="N53" s="544"/>
      <c r="O53" s="544"/>
      <c r="P53" s="503"/>
      <c r="Q53" s="503"/>
    </row>
    <row r="54" spans="1:17" s="542" customFormat="1">
      <c r="A54" s="544" t="s">
        <v>894</v>
      </c>
      <c r="B54" s="544"/>
      <c r="C54" s="544"/>
      <c r="D54" s="545"/>
      <c r="E54" s="544"/>
      <c r="F54" s="544"/>
      <c r="G54" s="544"/>
      <c r="H54" s="544"/>
      <c r="I54" s="544"/>
      <c r="J54" s="544"/>
      <c r="K54" s="544"/>
      <c r="L54" s="544"/>
      <c r="M54" s="544"/>
      <c r="N54" s="544"/>
      <c r="O54" s="544"/>
      <c r="P54" s="503"/>
      <c r="Q54" s="503"/>
    </row>
    <row r="55" spans="1:17" s="542" customFormat="1">
      <c r="A55" s="544" t="s">
        <v>895</v>
      </c>
      <c r="B55" s="544"/>
      <c r="C55" s="544"/>
      <c r="D55" s="545"/>
      <c r="E55" s="544"/>
      <c r="F55" s="544"/>
      <c r="G55" s="544"/>
      <c r="H55" s="544"/>
      <c r="I55" s="544"/>
      <c r="J55" s="544"/>
      <c r="K55" s="544"/>
      <c r="L55" s="544"/>
      <c r="M55" s="544"/>
      <c r="N55" s="544"/>
      <c r="O55" s="544"/>
      <c r="P55" s="503"/>
      <c r="Q55" s="503"/>
    </row>
    <row r="56" spans="1:17" s="542" customFormat="1">
      <c r="A56" s="546" t="s">
        <v>896</v>
      </c>
      <c r="B56" s="546"/>
      <c r="D56" s="547"/>
      <c r="P56" s="503"/>
      <c r="Q56" s="503"/>
    </row>
    <row r="57" spans="1:17" s="549" customFormat="1">
      <c r="A57" s="496"/>
      <c r="B57" s="496"/>
      <c r="C57" s="496"/>
      <c r="D57" s="548"/>
      <c r="E57" s="496"/>
      <c r="F57" s="496"/>
      <c r="G57" s="496"/>
      <c r="H57" s="496"/>
      <c r="I57" s="496"/>
      <c r="J57" s="496"/>
      <c r="K57" s="496"/>
      <c r="L57" s="496"/>
      <c r="M57" s="496"/>
      <c r="N57" s="496"/>
      <c r="O57" s="496"/>
    </row>
    <row r="58" spans="1:17" s="549" customFormat="1">
      <c r="A58" s="496"/>
      <c r="B58" s="496"/>
      <c r="C58" s="496"/>
      <c r="D58" s="548"/>
      <c r="E58" s="496"/>
      <c r="F58" s="496"/>
      <c r="G58" s="496"/>
      <c r="H58" s="496"/>
      <c r="I58" s="496"/>
      <c r="J58" s="496"/>
      <c r="K58" s="496"/>
      <c r="L58" s="496"/>
      <c r="M58" s="496"/>
      <c r="N58" s="496"/>
      <c r="O58" s="496"/>
    </row>
    <row r="59" spans="1:17" s="549" customFormat="1">
      <c r="A59" s="496"/>
      <c r="B59" s="496"/>
      <c r="C59" s="496"/>
      <c r="D59" s="548"/>
      <c r="E59" s="496"/>
      <c r="F59" s="496"/>
      <c r="G59" s="496"/>
      <c r="H59" s="496"/>
      <c r="I59" s="496"/>
      <c r="J59" s="496"/>
      <c r="K59" s="496"/>
      <c r="L59" s="496"/>
      <c r="M59" s="496"/>
      <c r="N59" s="496"/>
      <c r="O59" s="496"/>
    </row>
    <row r="60" spans="1:17" s="549" customFormat="1" ht="19.5">
      <c r="A60" s="550"/>
      <c r="B60" s="496"/>
      <c r="C60" s="496"/>
      <c r="D60" s="548"/>
      <c r="E60" s="496"/>
      <c r="F60" s="496"/>
      <c r="G60" s="496"/>
      <c r="H60" s="496"/>
      <c r="I60" s="496"/>
      <c r="J60" s="496"/>
      <c r="K60" s="496"/>
      <c r="L60" s="496"/>
      <c r="M60" s="496"/>
      <c r="N60" s="496"/>
      <c r="O60" s="496"/>
    </row>
    <row r="61" spans="1:17" s="549" customFormat="1">
      <c r="A61" s="496"/>
      <c r="B61" s="496"/>
      <c r="C61" s="496"/>
      <c r="D61" s="548"/>
      <c r="E61" s="496"/>
      <c r="F61" s="496"/>
      <c r="G61" s="496"/>
      <c r="H61" s="496"/>
      <c r="I61" s="496"/>
      <c r="J61" s="496"/>
      <c r="K61" s="496"/>
      <c r="L61" s="496"/>
      <c r="M61" s="496"/>
      <c r="N61" s="496"/>
      <c r="O61" s="496"/>
    </row>
    <row r="62" spans="1:17" s="549" customFormat="1">
      <c r="A62" s="496"/>
      <c r="B62" s="496"/>
      <c r="C62" s="496"/>
      <c r="D62" s="548"/>
      <c r="E62" s="496"/>
      <c r="F62" s="496"/>
      <c r="G62" s="496"/>
      <c r="H62" s="496"/>
      <c r="I62" s="496"/>
      <c r="J62" s="496"/>
      <c r="K62" s="496"/>
      <c r="L62" s="496"/>
      <c r="M62" s="496"/>
      <c r="N62" s="496"/>
      <c r="O62" s="496"/>
    </row>
    <row r="63" spans="1:17" s="549" customFormat="1">
      <c r="A63" s="496"/>
      <c r="B63" s="496"/>
      <c r="C63" s="496"/>
      <c r="D63" s="548"/>
      <c r="E63" s="496"/>
      <c r="F63" s="496"/>
      <c r="G63" s="496"/>
      <c r="H63" s="496"/>
      <c r="I63" s="496"/>
      <c r="J63" s="496"/>
      <c r="K63" s="496"/>
      <c r="L63" s="496"/>
      <c r="M63" s="496"/>
      <c r="N63" s="496"/>
      <c r="O63" s="496"/>
    </row>
    <row r="64" spans="1:17" s="549" customFormat="1">
      <c r="A64" s="496"/>
      <c r="B64" s="496"/>
      <c r="C64" s="496"/>
      <c r="D64" s="548"/>
      <c r="E64" s="496"/>
      <c r="F64" s="496"/>
      <c r="G64" s="496"/>
      <c r="H64" s="496"/>
      <c r="I64" s="496"/>
      <c r="J64" s="496"/>
      <c r="K64" s="496"/>
      <c r="L64" s="496"/>
      <c r="M64" s="496"/>
      <c r="N64" s="496"/>
      <c r="O64" s="496"/>
    </row>
    <row r="65" spans="1:15" s="549" customFormat="1">
      <c r="A65" s="496"/>
      <c r="B65" s="496"/>
      <c r="C65" s="496"/>
      <c r="D65" s="548"/>
      <c r="E65" s="496"/>
      <c r="F65" s="496"/>
      <c r="G65" s="496"/>
      <c r="H65" s="496"/>
      <c r="I65" s="496"/>
      <c r="J65" s="496"/>
      <c r="K65" s="496"/>
      <c r="L65" s="496"/>
      <c r="M65" s="496"/>
      <c r="N65" s="496"/>
      <c r="O65" s="496"/>
    </row>
    <row r="66" spans="1:15" s="549" customFormat="1">
      <c r="A66" s="496"/>
      <c r="B66" s="496"/>
      <c r="C66" s="496"/>
      <c r="D66" s="548"/>
      <c r="E66" s="496"/>
      <c r="F66" s="496"/>
      <c r="G66" s="496"/>
      <c r="H66" s="496"/>
      <c r="I66" s="496"/>
      <c r="J66" s="496"/>
      <c r="K66" s="496"/>
      <c r="L66" s="496"/>
      <c r="M66" s="496"/>
      <c r="N66" s="496"/>
      <c r="O66" s="496"/>
    </row>
  </sheetData>
  <mergeCells count="20">
    <mergeCell ref="A1:O1"/>
    <mergeCell ref="A2:A3"/>
    <mergeCell ref="B2:B3"/>
    <mergeCell ref="C2:C3"/>
    <mergeCell ref="D2:D3"/>
    <mergeCell ref="E2:G2"/>
    <mergeCell ref="H2:J2"/>
    <mergeCell ref="K2:K3"/>
    <mergeCell ref="L2:M2"/>
    <mergeCell ref="N2:O2"/>
    <mergeCell ref="A38:A50"/>
    <mergeCell ref="B38:B42"/>
    <mergeCell ref="B43:B46"/>
    <mergeCell ref="B47:B49"/>
    <mergeCell ref="A4:A37"/>
    <mergeCell ref="B4:B11"/>
    <mergeCell ref="B12:B20"/>
    <mergeCell ref="B21:B27"/>
    <mergeCell ref="B28:B32"/>
    <mergeCell ref="B33:B36"/>
  </mergeCells>
  <printOptions horizontalCentered="1"/>
  <pageMargins left="0.7" right="0.7" top="0.75" bottom="0.75" header="0.3" footer="0.3"/>
  <pageSetup paperSize="9" scale="4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112" zoomScaleNormal="112" workbookViewId="0">
      <selection sqref="A1:P1"/>
    </sheetView>
  </sheetViews>
  <sheetFormatPr defaultColWidth="9.140625" defaultRowHeight="11.25"/>
  <cols>
    <col min="1" max="1" width="7.85546875" style="551" customWidth="1"/>
    <col min="2" max="2" width="11.85546875" style="551" customWidth="1"/>
    <col min="3" max="3" width="21.28515625" style="551" customWidth="1"/>
    <col min="4" max="4" width="11" style="551" bestFit="1" customWidth="1"/>
    <col min="5" max="5" width="8.140625" style="551" customWidth="1"/>
    <col min="6" max="6" width="9" style="551" customWidth="1"/>
    <col min="7" max="8" width="7.42578125" style="551" customWidth="1"/>
    <col min="9" max="9" width="8" style="551" bestFit="1" customWidth="1"/>
    <col min="10" max="11" width="7" style="551" bestFit="1" customWidth="1"/>
    <col min="12" max="12" width="14.140625" style="551" customWidth="1"/>
    <col min="13" max="14" width="9" style="551" customWidth="1"/>
    <col min="15" max="16384" width="9.140625" style="551"/>
  </cols>
  <sheetData>
    <row r="1" spans="1:17" ht="18" customHeight="1">
      <c r="A1" s="1547" t="s">
        <v>897</v>
      </c>
      <c r="B1" s="1547"/>
      <c r="C1" s="1547"/>
      <c r="D1" s="1547"/>
      <c r="E1" s="1547"/>
      <c r="F1" s="1547"/>
      <c r="G1" s="1547"/>
      <c r="H1" s="1547"/>
      <c r="I1" s="1547"/>
      <c r="J1" s="1547"/>
      <c r="K1" s="1547"/>
      <c r="L1" s="1547"/>
      <c r="M1" s="1547"/>
      <c r="N1" s="1547"/>
      <c r="O1" s="1547"/>
      <c r="P1" s="1547"/>
    </row>
    <row r="2" spans="1:17" ht="51" customHeight="1">
      <c r="A2" s="1469" t="s">
        <v>810</v>
      </c>
      <c r="B2" s="1469" t="s">
        <v>898</v>
      </c>
      <c r="C2" s="1469" t="s">
        <v>812</v>
      </c>
      <c r="D2" s="1472" t="s">
        <v>899</v>
      </c>
      <c r="E2" s="1538" t="s">
        <v>900</v>
      </c>
      <c r="F2" s="1499" t="s">
        <v>764</v>
      </c>
      <c r="G2" s="1540"/>
      <c r="H2" s="1500"/>
      <c r="I2" s="1469" t="s">
        <v>901</v>
      </c>
      <c r="J2" s="1469"/>
      <c r="K2" s="1469"/>
      <c r="L2" s="1472" t="s">
        <v>815</v>
      </c>
      <c r="M2" s="1469" t="s">
        <v>816</v>
      </c>
      <c r="N2" s="1469"/>
      <c r="O2" s="1469" t="s">
        <v>1345</v>
      </c>
      <c r="P2" s="1469"/>
    </row>
    <row r="3" spans="1:17" ht="76.5" customHeight="1">
      <c r="A3" s="1469"/>
      <c r="B3" s="1469"/>
      <c r="C3" s="1469"/>
      <c r="D3" s="1473" t="s">
        <v>902</v>
      </c>
      <c r="E3" s="1539"/>
      <c r="F3" s="552" t="s">
        <v>77</v>
      </c>
      <c r="G3" s="552">
        <v>45170</v>
      </c>
      <c r="H3" s="552">
        <v>45200</v>
      </c>
      <c r="I3" s="552" t="s">
        <v>77</v>
      </c>
      <c r="J3" s="552">
        <v>45170</v>
      </c>
      <c r="K3" s="552">
        <v>45200</v>
      </c>
      <c r="L3" s="1473"/>
      <c r="M3" s="552">
        <v>45170</v>
      </c>
      <c r="N3" s="552">
        <v>45200</v>
      </c>
      <c r="O3" s="497" t="s">
        <v>903</v>
      </c>
      <c r="P3" s="497" t="s">
        <v>904</v>
      </c>
    </row>
    <row r="4" spans="1:17" ht="12" customHeight="1">
      <c r="A4" s="1541" t="s">
        <v>905</v>
      </c>
      <c r="B4" s="1541" t="s">
        <v>906</v>
      </c>
      <c r="C4" s="553" t="s">
        <v>907</v>
      </c>
      <c r="D4" s="554" t="s">
        <v>908</v>
      </c>
      <c r="E4" s="555" t="s">
        <v>861</v>
      </c>
      <c r="F4" s="556">
        <v>73</v>
      </c>
      <c r="G4" s="556">
        <v>23</v>
      </c>
      <c r="H4" s="557">
        <v>50</v>
      </c>
      <c r="I4" s="556">
        <v>1.55</v>
      </c>
      <c r="J4" s="556">
        <v>0.48</v>
      </c>
      <c r="K4" s="556">
        <v>1.07</v>
      </c>
      <c r="L4" s="556" t="s">
        <v>909</v>
      </c>
      <c r="M4" s="556">
        <v>2072</v>
      </c>
      <c r="N4" s="556">
        <v>2180</v>
      </c>
      <c r="O4" s="558">
        <v>25</v>
      </c>
      <c r="P4" s="558">
        <v>1</v>
      </c>
    </row>
    <row r="5" spans="1:17" ht="12" customHeight="1">
      <c r="A5" s="1541"/>
      <c r="B5" s="1541"/>
      <c r="C5" s="553" t="s">
        <v>910</v>
      </c>
      <c r="D5" s="559" t="s">
        <v>911</v>
      </c>
      <c r="E5" s="560" t="s">
        <v>861</v>
      </c>
      <c r="F5" s="556">
        <v>0</v>
      </c>
      <c r="G5" s="556">
        <v>0</v>
      </c>
      <c r="H5" s="557">
        <v>0</v>
      </c>
      <c r="I5" s="556">
        <v>0</v>
      </c>
      <c r="J5" s="556">
        <v>0</v>
      </c>
      <c r="K5" s="556">
        <v>0</v>
      </c>
      <c r="L5" s="556" t="s">
        <v>909</v>
      </c>
      <c r="M5" s="556">
        <v>2058</v>
      </c>
      <c r="N5" s="556">
        <v>2154</v>
      </c>
      <c r="O5" s="556">
        <v>0</v>
      </c>
      <c r="P5" s="556">
        <v>0</v>
      </c>
    </row>
    <row r="6" spans="1:17" ht="12" customHeight="1">
      <c r="A6" s="1541"/>
      <c r="B6" s="1541"/>
      <c r="C6" s="553" t="s">
        <v>912</v>
      </c>
      <c r="D6" s="554" t="s">
        <v>912</v>
      </c>
      <c r="E6" s="555" t="s">
        <v>913</v>
      </c>
      <c r="F6" s="556">
        <v>0</v>
      </c>
      <c r="G6" s="556">
        <v>0</v>
      </c>
      <c r="H6" s="557">
        <v>0</v>
      </c>
      <c r="I6" s="556">
        <v>0</v>
      </c>
      <c r="J6" s="556">
        <v>0</v>
      </c>
      <c r="K6" s="556">
        <v>0</v>
      </c>
      <c r="L6" s="556" t="s">
        <v>914</v>
      </c>
      <c r="M6" s="556">
        <v>1260</v>
      </c>
      <c r="N6" s="556">
        <v>1195</v>
      </c>
      <c r="O6" s="558">
        <v>0</v>
      </c>
      <c r="P6" s="558">
        <v>0</v>
      </c>
    </row>
    <row r="7" spans="1:17" ht="12" customHeight="1">
      <c r="A7" s="1541"/>
      <c r="B7" s="1541"/>
      <c r="C7" s="553" t="s">
        <v>915</v>
      </c>
      <c r="D7" s="559" t="s">
        <v>916</v>
      </c>
      <c r="E7" s="555" t="s">
        <v>841</v>
      </c>
      <c r="F7" s="556">
        <v>284470</v>
      </c>
      <c r="G7" s="556">
        <v>46954</v>
      </c>
      <c r="H7" s="556">
        <v>36806</v>
      </c>
      <c r="I7" s="556">
        <v>8628.2988650000007</v>
      </c>
      <c r="J7" s="556">
        <v>1462.64</v>
      </c>
      <c r="K7" s="556">
        <v>1112.5</v>
      </c>
      <c r="L7" s="556" t="s">
        <v>909</v>
      </c>
      <c r="M7" s="556">
        <v>6137</v>
      </c>
      <c r="N7" s="556">
        <v>5924</v>
      </c>
      <c r="O7" s="556">
        <v>7215</v>
      </c>
      <c r="P7" s="556">
        <v>218</v>
      </c>
    </row>
    <row r="8" spans="1:17" ht="12" customHeight="1">
      <c r="A8" s="1541"/>
      <c r="B8" s="1541"/>
      <c r="C8" s="561" t="s">
        <v>917</v>
      </c>
      <c r="D8" s="554" t="s">
        <v>918</v>
      </c>
      <c r="E8" s="555" t="s">
        <v>861</v>
      </c>
      <c r="F8" s="556">
        <v>0</v>
      </c>
      <c r="G8" s="556">
        <v>0</v>
      </c>
      <c r="H8" s="556">
        <v>0</v>
      </c>
      <c r="I8" s="556">
        <v>0</v>
      </c>
      <c r="J8" s="556">
        <v>0</v>
      </c>
      <c r="K8" s="556">
        <v>0</v>
      </c>
      <c r="L8" s="556" t="s">
        <v>909</v>
      </c>
      <c r="M8" s="562" t="s">
        <v>277</v>
      </c>
      <c r="N8" s="562" t="s">
        <v>277</v>
      </c>
      <c r="O8" s="556">
        <v>0</v>
      </c>
      <c r="P8" s="556">
        <v>0</v>
      </c>
    </row>
    <row r="9" spans="1:17" ht="12" customHeight="1">
      <c r="A9" s="1541"/>
      <c r="B9" s="1541"/>
      <c r="C9" s="553" t="s">
        <v>919</v>
      </c>
      <c r="D9" s="554" t="s">
        <v>920</v>
      </c>
      <c r="E9" s="555" t="s">
        <v>921</v>
      </c>
      <c r="F9" s="556">
        <v>0</v>
      </c>
      <c r="G9" s="556">
        <v>0</v>
      </c>
      <c r="H9" s="556">
        <v>0</v>
      </c>
      <c r="I9" s="556">
        <v>0</v>
      </c>
      <c r="J9" s="556">
        <v>0</v>
      </c>
      <c r="K9" s="556">
        <v>0</v>
      </c>
      <c r="L9" s="556" t="s">
        <v>909</v>
      </c>
      <c r="M9" s="562">
        <v>24810</v>
      </c>
      <c r="N9" s="562">
        <v>24740</v>
      </c>
      <c r="O9" s="558">
        <v>0</v>
      </c>
      <c r="P9" s="558">
        <v>0</v>
      </c>
    </row>
    <row r="10" spans="1:17" ht="12" customHeight="1">
      <c r="A10" s="1541"/>
      <c r="B10" s="1541"/>
      <c r="C10" s="553" t="s">
        <v>922</v>
      </c>
      <c r="D10" s="554" t="s">
        <v>923</v>
      </c>
      <c r="E10" s="555" t="s">
        <v>841</v>
      </c>
      <c r="F10" s="556">
        <v>232436</v>
      </c>
      <c r="G10" s="556">
        <v>33391</v>
      </c>
      <c r="H10" s="556">
        <v>31178</v>
      </c>
      <c r="I10" s="556">
        <v>8132.4459499999994</v>
      </c>
      <c r="J10" s="556">
        <v>1180.18</v>
      </c>
      <c r="K10" s="556">
        <v>1088.44</v>
      </c>
      <c r="L10" s="556" t="s">
        <v>909</v>
      </c>
      <c r="M10" s="562">
        <v>6810</v>
      </c>
      <c r="N10" s="562">
        <v>7230</v>
      </c>
      <c r="O10" s="558">
        <v>6536</v>
      </c>
      <c r="P10" s="558">
        <v>229</v>
      </c>
    </row>
    <row r="11" spans="1:17">
      <c r="A11" s="1541"/>
      <c r="B11" s="1541"/>
      <c r="C11" s="553" t="s">
        <v>924</v>
      </c>
      <c r="D11" s="554" t="s">
        <v>925</v>
      </c>
      <c r="E11" s="555" t="s">
        <v>921</v>
      </c>
      <c r="F11" s="556">
        <v>14</v>
      </c>
      <c r="G11" s="556">
        <v>12</v>
      </c>
      <c r="H11" s="556">
        <v>2</v>
      </c>
      <c r="I11" s="556">
        <v>1.02</v>
      </c>
      <c r="J11" s="556">
        <v>0.88</v>
      </c>
      <c r="K11" s="556">
        <v>0.14000000000000001</v>
      </c>
      <c r="L11" s="556" t="s">
        <v>926</v>
      </c>
      <c r="M11" s="562">
        <v>29250</v>
      </c>
      <c r="N11" s="562">
        <v>27610</v>
      </c>
      <c r="O11" s="558">
        <v>9</v>
      </c>
      <c r="P11" s="558">
        <v>1</v>
      </c>
    </row>
    <row r="12" spans="1:17" ht="12" customHeight="1">
      <c r="A12" s="1541"/>
      <c r="B12" s="1541"/>
      <c r="C12" s="553" t="s">
        <v>927</v>
      </c>
      <c r="D12" s="554" t="s">
        <v>928</v>
      </c>
      <c r="E12" s="555" t="s">
        <v>861</v>
      </c>
      <c r="F12" s="556">
        <v>508004</v>
      </c>
      <c r="G12" s="556">
        <v>60627</v>
      </c>
      <c r="H12" s="556">
        <v>51546</v>
      </c>
      <c r="I12" s="556">
        <v>13337.851850000001</v>
      </c>
      <c r="J12" s="556">
        <v>1627.27</v>
      </c>
      <c r="K12" s="556">
        <v>1437.03</v>
      </c>
      <c r="L12" s="556" t="s">
        <v>909</v>
      </c>
      <c r="M12" s="562">
        <v>2717</v>
      </c>
      <c r="N12" s="562">
        <v>2883</v>
      </c>
      <c r="O12" s="558">
        <v>5391</v>
      </c>
      <c r="P12" s="558">
        <v>150</v>
      </c>
    </row>
    <row r="13" spans="1:17" ht="12" customHeight="1">
      <c r="A13" s="1541"/>
      <c r="B13" s="1541"/>
      <c r="C13" s="553" t="s">
        <v>860</v>
      </c>
      <c r="D13" s="554" t="s">
        <v>860</v>
      </c>
      <c r="E13" s="555" t="s">
        <v>861</v>
      </c>
      <c r="F13" s="556">
        <v>0</v>
      </c>
      <c r="G13" s="556">
        <v>0</v>
      </c>
      <c r="H13" s="556">
        <v>0</v>
      </c>
      <c r="I13" s="556">
        <v>0</v>
      </c>
      <c r="J13" s="556">
        <v>0</v>
      </c>
      <c r="K13" s="556">
        <v>0</v>
      </c>
      <c r="L13" s="556" t="s">
        <v>914</v>
      </c>
      <c r="M13" s="562" t="s">
        <v>277</v>
      </c>
      <c r="N13" s="562" t="s">
        <v>277</v>
      </c>
      <c r="O13" s="556">
        <v>0</v>
      </c>
      <c r="P13" s="556">
        <v>0</v>
      </c>
    </row>
    <row r="14" spans="1:17" ht="12" customHeight="1">
      <c r="A14" s="1541"/>
      <c r="B14" s="1541"/>
      <c r="C14" s="553" t="s">
        <v>929</v>
      </c>
      <c r="D14" s="554" t="s">
        <v>930</v>
      </c>
      <c r="E14" s="555" t="s">
        <v>861</v>
      </c>
      <c r="F14" s="556">
        <v>1279713</v>
      </c>
      <c r="G14" s="556">
        <v>202279</v>
      </c>
      <c r="H14" s="556">
        <v>179206</v>
      </c>
      <c r="I14" s="556">
        <v>37388.995124999994</v>
      </c>
      <c r="J14" s="556">
        <v>6193.64</v>
      </c>
      <c r="K14" s="556">
        <v>5137.45</v>
      </c>
      <c r="L14" s="556" t="s">
        <v>909</v>
      </c>
      <c r="M14" s="556">
        <v>5562</v>
      </c>
      <c r="N14" s="556">
        <v>5711</v>
      </c>
      <c r="O14" s="558">
        <v>16797</v>
      </c>
      <c r="P14" s="558">
        <v>482</v>
      </c>
    </row>
    <row r="15" spans="1:17" ht="12" customHeight="1">
      <c r="A15" s="1541"/>
      <c r="B15" s="1541"/>
      <c r="C15" s="553" t="s">
        <v>931</v>
      </c>
      <c r="D15" s="554" t="s">
        <v>932</v>
      </c>
      <c r="E15" s="555" t="s">
        <v>841</v>
      </c>
      <c r="F15" s="556">
        <v>549391</v>
      </c>
      <c r="G15" s="556">
        <v>79917</v>
      </c>
      <c r="H15" s="556">
        <v>73387</v>
      </c>
      <c r="I15" s="556">
        <v>32410.205524999998</v>
      </c>
      <c r="J15" s="556">
        <v>4988.1400000000003</v>
      </c>
      <c r="K15" s="556">
        <v>4290.3</v>
      </c>
      <c r="L15" s="556" t="s">
        <v>909</v>
      </c>
      <c r="M15" s="556">
        <v>11236</v>
      </c>
      <c r="N15" s="556">
        <v>11460</v>
      </c>
      <c r="O15" s="558">
        <v>12428</v>
      </c>
      <c r="P15" s="558">
        <v>727</v>
      </c>
    </row>
    <row r="16" spans="1:17" ht="12" customHeight="1">
      <c r="A16" s="1541"/>
      <c r="B16" s="1541"/>
      <c r="C16" s="553" t="s">
        <v>933</v>
      </c>
      <c r="D16" s="554" t="s">
        <v>934</v>
      </c>
      <c r="E16" s="555" t="s">
        <v>935</v>
      </c>
      <c r="F16" s="556">
        <v>139</v>
      </c>
      <c r="G16" s="556">
        <v>1</v>
      </c>
      <c r="H16" s="556">
        <v>0</v>
      </c>
      <c r="I16" s="556">
        <v>4.88</v>
      </c>
      <c r="J16" s="557">
        <v>0.03</v>
      </c>
      <c r="K16" s="556">
        <v>0</v>
      </c>
      <c r="L16" s="556" t="s">
        <v>909</v>
      </c>
      <c r="M16" s="562">
        <v>7025</v>
      </c>
      <c r="N16" s="556">
        <v>6607</v>
      </c>
      <c r="O16" s="558">
        <v>1</v>
      </c>
      <c r="P16" s="558">
        <v>0</v>
      </c>
      <c r="Q16" s="563"/>
    </row>
    <row r="17" spans="1:17" ht="12" customHeight="1">
      <c r="A17" s="1541"/>
      <c r="B17" s="1541"/>
      <c r="C17" s="553" t="s">
        <v>936</v>
      </c>
      <c r="D17" s="554" t="s">
        <v>937</v>
      </c>
      <c r="E17" s="555" t="s">
        <v>861</v>
      </c>
      <c r="F17" s="556">
        <v>0</v>
      </c>
      <c r="G17" s="556">
        <v>0</v>
      </c>
      <c r="H17" s="556">
        <v>0</v>
      </c>
      <c r="I17" s="556">
        <v>0</v>
      </c>
      <c r="J17" s="556">
        <v>0</v>
      </c>
      <c r="K17" s="556">
        <v>0</v>
      </c>
      <c r="L17" s="556" t="s">
        <v>938</v>
      </c>
      <c r="M17" s="562">
        <v>1200</v>
      </c>
      <c r="N17" s="562">
        <v>1200</v>
      </c>
      <c r="O17" s="558">
        <v>0</v>
      </c>
      <c r="P17" s="558">
        <v>0</v>
      </c>
      <c r="Q17" s="563"/>
    </row>
    <row r="18" spans="1:17" ht="12" customHeight="1">
      <c r="A18" s="1541"/>
      <c r="B18" s="1541"/>
      <c r="C18" s="553" t="s">
        <v>939</v>
      </c>
      <c r="D18" s="554" t="s">
        <v>940</v>
      </c>
      <c r="E18" s="555" t="s">
        <v>941</v>
      </c>
      <c r="F18" s="556">
        <v>697</v>
      </c>
      <c r="G18" s="556">
        <v>4</v>
      </c>
      <c r="H18" s="556">
        <v>0</v>
      </c>
      <c r="I18" s="556">
        <v>51.604040000000005</v>
      </c>
      <c r="J18" s="556">
        <v>0.32</v>
      </c>
      <c r="K18" s="556">
        <v>0</v>
      </c>
      <c r="L18" s="556" t="s">
        <v>909</v>
      </c>
      <c r="M18" s="562">
        <v>26110</v>
      </c>
      <c r="N18" s="562">
        <v>29685</v>
      </c>
      <c r="O18" s="558">
        <v>1</v>
      </c>
      <c r="P18" s="558">
        <v>0</v>
      </c>
      <c r="Q18" s="563"/>
    </row>
    <row r="19" spans="1:17" ht="12" customHeight="1">
      <c r="A19" s="1541"/>
      <c r="B19" s="1541"/>
      <c r="C19" s="561" t="s">
        <v>942</v>
      </c>
      <c r="D19" s="554" t="s">
        <v>943</v>
      </c>
      <c r="E19" s="555" t="s">
        <v>941</v>
      </c>
      <c r="F19" s="556">
        <v>173029</v>
      </c>
      <c r="G19" s="556">
        <v>16790</v>
      </c>
      <c r="H19" s="556">
        <v>19480</v>
      </c>
      <c r="I19" s="556">
        <v>26657.650314999999</v>
      </c>
      <c r="J19" s="556">
        <v>3077.36</v>
      </c>
      <c r="K19" s="556">
        <v>3127.6</v>
      </c>
      <c r="L19" s="556" t="s">
        <v>909</v>
      </c>
      <c r="M19" s="556">
        <v>59865</v>
      </c>
      <c r="N19" s="556">
        <v>43710</v>
      </c>
      <c r="O19" s="558">
        <v>1962</v>
      </c>
      <c r="P19" s="558">
        <v>318</v>
      </c>
      <c r="Q19" s="563"/>
    </row>
    <row r="20" spans="1:17" ht="12" customHeight="1">
      <c r="A20" s="1541"/>
      <c r="B20" s="1541"/>
      <c r="C20" s="553" t="s">
        <v>865</v>
      </c>
      <c r="D20" s="554" t="s">
        <v>944</v>
      </c>
      <c r="E20" s="555" t="s">
        <v>866</v>
      </c>
      <c r="F20" s="556">
        <v>40898</v>
      </c>
      <c r="G20" s="556">
        <v>8840</v>
      </c>
      <c r="H20" s="556">
        <v>9277</v>
      </c>
      <c r="I20" s="556">
        <v>1292.5209500000001</v>
      </c>
      <c r="J20" s="556">
        <v>283.01</v>
      </c>
      <c r="K20" s="556">
        <v>302.91000000000003</v>
      </c>
      <c r="L20" s="556" t="s">
        <v>945</v>
      </c>
      <c r="M20" s="562">
        <v>1523</v>
      </c>
      <c r="N20" s="562">
        <v>1463</v>
      </c>
      <c r="O20" s="558">
        <v>1417</v>
      </c>
      <c r="P20" s="558">
        <v>46</v>
      </c>
      <c r="Q20" s="563"/>
    </row>
    <row r="21" spans="1:17" ht="12" customHeight="1">
      <c r="A21" s="1541"/>
      <c r="B21" s="1541"/>
      <c r="C21" s="553" t="s">
        <v>946</v>
      </c>
      <c r="D21" s="554" t="s">
        <v>947</v>
      </c>
      <c r="E21" s="555" t="s">
        <v>861</v>
      </c>
      <c r="F21" s="556">
        <v>7</v>
      </c>
      <c r="G21" s="556">
        <v>0</v>
      </c>
      <c r="H21" s="556">
        <v>0</v>
      </c>
      <c r="I21" s="556">
        <v>0.13108</v>
      </c>
      <c r="J21" s="556">
        <v>0</v>
      </c>
      <c r="K21" s="556">
        <v>0</v>
      </c>
      <c r="L21" s="556" t="s">
        <v>909</v>
      </c>
      <c r="M21" s="556">
        <v>2099</v>
      </c>
      <c r="N21" s="556">
        <v>2129</v>
      </c>
      <c r="O21" s="558">
        <v>0</v>
      </c>
      <c r="P21" s="558">
        <v>0</v>
      </c>
      <c r="Q21" s="563"/>
    </row>
    <row r="22" spans="1:17" ht="12" customHeight="1">
      <c r="A22" s="1541"/>
      <c r="B22" s="1541"/>
      <c r="C22" s="553" t="s">
        <v>948</v>
      </c>
      <c r="D22" s="554" t="s">
        <v>949</v>
      </c>
      <c r="E22" s="555" t="s">
        <v>841</v>
      </c>
      <c r="F22" s="556">
        <v>0</v>
      </c>
      <c r="G22" s="556">
        <v>0</v>
      </c>
      <c r="H22" s="556">
        <v>0</v>
      </c>
      <c r="I22" s="556">
        <v>0</v>
      </c>
      <c r="J22" s="556">
        <v>0</v>
      </c>
      <c r="K22" s="556">
        <v>0</v>
      </c>
      <c r="L22" s="556" t="s">
        <v>914</v>
      </c>
      <c r="M22" s="562" t="s">
        <v>277</v>
      </c>
      <c r="N22" s="562" t="s">
        <v>277</v>
      </c>
      <c r="O22" s="556">
        <v>0</v>
      </c>
      <c r="P22" s="556">
        <v>0</v>
      </c>
      <c r="Q22" s="563"/>
    </row>
    <row r="23" spans="1:17" ht="12" customHeight="1">
      <c r="A23" s="1541"/>
      <c r="B23" s="1541"/>
      <c r="C23" s="553" t="s">
        <v>950</v>
      </c>
      <c r="D23" s="554" t="s">
        <v>951</v>
      </c>
      <c r="E23" s="555" t="s">
        <v>861</v>
      </c>
      <c r="F23" s="556">
        <v>0</v>
      </c>
      <c r="G23" s="556">
        <v>0</v>
      </c>
      <c r="H23" s="556">
        <v>0</v>
      </c>
      <c r="I23" s="556">
        <v>0</v>
      </c>
      <c r="J23" s="556">
        <v>0</v>
      </c>
      <c r="K23" s="556">
        <v>0</v>
      </c>
      <c r="L23" s="556" t="s">
        <v>909</v>
      </c>
      <c r="M23" s="562" t="s">
        <v>277</v>
      </c>
      <c r="N23" s="562" t="s">
        <v>277</v>
      </c>
      <c r="O23" s="556">
        <v>0</v>
      </c>
      <c r="P23" s="556">
        <v>0</v>
      </c>
      <c r="Q23" s="563"/>
    </row>
    <row r="24" spans="1:17" ht="12" customHeight="1">
      <c r="A24" s="1541"/>
      <c r="B24" s="1541"/>
      <c r="C24" s="561" t="s">
        <v>952</v>
      </c>
      <c r="D24" s="554" t="s">
        <v>953</v>
      </c>
      <c r="E24" s="555" t="s">
        <v>841</v>
      </c>
      <c r="F24" s="556">
        <v>0</v>
      </c>
      <c r="G24" s="556">
        <v>0</v>
      </c>
      <c r="H24" s="556">
        <v>0</v>
      </c>
      <c r="I24" s="556">
        <v>0</v>
      </c>
      <c r="J24" s="556">
        <v>0</v>
      </c>
      <c r="K24" s="556">
        <v>0</v>
      </c>
      <c r="L24" s="556" t="s">
        <v>909</v>
      </c>
      <c r="M24" s="562">
        <v>17575</v>
      </c>
      <c r="N24" s="562">
        <v>18575</v>
      </c>
      <c r="O24" s="558">
        <v>0</v>
      </c>
      <c r="P24" s="558">
        <v>0</v>
      </c>
      <c r="Q24" s="563"/>
    </row>
    <row r="25" spans="1:17" ht="12" customHeight="1">
      <c r="A25" s="1541"/>
      <c r="B25" s="1541"/>
      <c r="C25" s="553" t="s">
        <v>954</v>
      </c>
      <c r="D25" s="554" t="s">
        <v>955</v>
      </c>
      <c r="E25" s="555" t="s">
        <v>841</v>
      </c>
      <c r="F25" s="556">
        <v>0</v>
      </c>
      <c r="G25" s="556">
        <v>0</v>
      </c>
      <c r="H25" s="556">
        <v>0</v>
      </c>
      <c r="I25" s="556">
        <v>0</v>
      </c>
      <c r="J25" s="556">
        <v>0</v>
      </c>
      <c r="K25" s="556">
        <v>0</v>
      </c>
      <c r="L25" s="556" t="s">
        <v>909</v>
      </c>
      <c r="M25" s="562" t="s">
        <v>277</v>
      </c>
      <c r="N25" s="562" t="s">
        <v>277</v>
      </c>
      <c r="O25" s="556">
        <v>0</v>
      </c>
      <c r="P25" s="556">
        <v>0</v>
      </c>
      <c r="Q25" s="563"/>
    </row>
    <row r="26" spans="1:17" ht="12" customHeight="1">
      <c r="A26" s="1541"/>
      <c r="B26" s="1541"/>
      <c r="C26" s="553" t="s">
        <v>956</v>
      </c>
      <c r="D26" s="554" t="s">
        <v>957</v>
      </c>
      <c r="E26" s="555" t="s">
        <v>861</v>
      </c>
      <c r="F26" s="556">
        <v>0</v>
      </c>
      <c r="G26" s="556">
        <v>0</v>
      </c>
      <c r="H26" s="556">
        <v>0</v>
      </c>
      <c r="I26" s="556">
        <v>0</v>
      </c>
      <c r="J26" s="556">
        <v>0</v>
      </c>
      <c r="K26" s="556">
        <v>0</v>
      </c>
      <c r="L26" s="556" t="s">
        <v>958</v>
      </c>
      <c r="M26" s="562" t="s">
        <v>277</v>
      </c>
      <c r="N26" s="562" t="s">
        <v>277</v>
      </c>
      <c r="O26" s="556">
        <v>0</v>
      </c>
      <c r="P26" s="556">
        <v>0</v>
      </c>
      <c r="Q26" s="563"/>
    </row>
    <row r="27" spans="1:17" ht="12" customHeight="1">
      <c r="A27" s="1541"/>
      <c r="B27" s="1541"/>
      <c r="C27" s="553" t="s">
        <v>959</v>
      </c>
      <c r="D27" s="554" t="s">
        <v>960</v>
      </c>
      <c r="E27" s="555" t="s">
        <v>841</v>
      </c>
      <c r="F27" s="556">
        <v>222503</v>
      </c>
      <c r="G27" s="556">
        <v>18731</v>
      </c>
      <c r="H27" s="556">
        <v>25448</v>
      </c>
      <c r="I27" s="556">
        <v>13344.53154</v>
      </c>
      <c r="J27" s="556">
        <v>1376</v>
      </c>
      <c r="K27" s="556">
        <v>1826.88</v>
      </c>
      <c r="L27" s="556" t="s">
        <v>909</v>
      </c>
      <c r="M27" s="556">
        <v>14022</v>
      </c>
      <c r="N27" s="556">
        <v>13424</v>
      </c>
      <c r="O27" s="558">
        <v>3162</v>
      </c>
      <c r="P27" s="558">
        <v>222</v>
      </c>
    </row>
    <row r="28" spans="1:17" ht="12" customHeight="1">
      <c r="A28" s="1541"/>
      <c r="B28" s="1541"/>
      <c r="C28" s="553" t="s">
        <v>961</v>
      </c>
      <c r="D28" s="554" t="s">
        <v>962</v>
      </c>
      <c r="E28" s="555" t="s">
        <v>861</v>
      </c>
      <c r="F28" s="556">
        <v>0</v>
      </c>
      <c r="G28" s="556">
        <v>0</v>
      </c>
      <c r="H28" s="556">
        <v>0</v>
      </c>
      <c r="I28" s="556">
        <v>0</v>
      </c>
      <c r="J28" s="556">
        <v>0</v>
      </c>
      <c r="K28" s="556">
        <v>0</v>
      </c>
      <c r="L28" s="556" t="s">
        <v>909</v>
      </c>
      <c r="M28" s="562" t="s">
        <v>277</v>
      </c>
      <c r="N28" s="562" t="s">
        <v>277</v>
      </c>
      <c r="O28" s="556">
        <v>0</v>
      </c>
      <c r="P28" s="556">
        <v>0</v>
      </c>
      <c r="Q28" s="563"/>
    </row>
    <row r="29" spans="1:17" s="567" customFormat="1" ht="12" customHeight="1">
      <c r="A29" s="1541"/>
      <c r="B29" s="1542"/>
      <c r="C29" s="564" t="s">
        <v>963</v>
      </c>
      <c r="D29" s="564"/>
      <c r="E29" s="565"/>
      <c r="F29" s="565">
        <f t="shared" ref="F29:K29" si="0">SUM(F4:F28)</f>
        <v>3291374</v>
      </c>
      <c r="G29" s="565">
        <f t="shared" si="0"/>
        <v>467569</v>
      </c>
      <c r="H29" s="565">
        <f t="shared" si="0"/>
        <v>426380</v>
      </c>
      <c r="I29" s="565">
        <f t="shared" si="0"/>
        <v>141251.68524000002</v>
      </c>
      <c r="J29" s="565">
        <f t="shared" si="0"/>
        <v>20189.949999999997</v>
      </c>
      <c r="K29" s="565">
        <f t="shared" si="0"/>
        <v>18324.320000000003</v>
      </c>
      <c r="L29" s="565"/>
      <c r="M29" s="566"/>
      <c r="N29" s="566"/>
      <c r="O29" s="566"/>
      <c r="P29" s="566"/>
      <c r="Q29" s="563"/>
    </row>
    <row r="30" spans="1:17" ht="12" customHeight="1">
      <c r="A30" s="1541"/>
      <c r="B30" s="1543" t="s">
        <v>793</v>
      </c>
      <c r="C30" s="553" t="s">
        <v>964</v>
      </c>
      <c r="D30" s="554" t="s">
        <v>965</v>
      </c>
      <c r="E30" s="555" t="s">
        <v>861</v>
      </c>
      <c r="F30" s="568">
        <v>17308</v>
      </c>
      <c r="G30" s="568">
        <v>2230</v>
      </c>
      <c r="H30" s="568">
        <v>1971</v>
      </c>
      <c r="I30" s="568">
        <v>796.01210000000003</v>
      </c>
      <c r="J30" s="568">
        <v>103.95</v>
      </c>
      <c r="K30" s="568">
        <v>88.65</v>
      </c>
      <c r="L30" s="556" t="s">
        <v>958</v>
      </c>
      <c r="M30" s="562" t="s">
        <v>277</v>
      </c>
      <c r="N30" s="562" t="s">
        <v>277</v>
      </c>
      <c r="O30" s="556">
        <v>183</v>
      </c>
      <c r="P30" s="556">
        <v>8</v>
      </c>
      <c r="Q30" s="563"/>
    </row>
    <row r="31" spans="1:17" s="567" customFormat="1" ht="12" customHeight="1">
      <c r="A31" s="1541"/>
      <c r="B31" s="1544"/>
      <c r="C31" s="564" t="s">
        <v>966</v>
      </c>
      <c r="D31" s="564"/>
      <c r="E31" s="569"/>
      <c r="F31" s="565">
        <f t="shared" ref="F31:K31" si="1">F30</f>
        <v>17308</v>
      </c>
      <c r="G31" s="565">
        <f t="shared" si="1"/>
        <v>2230</v>
      </c>
      <c r="H31" s="565">
        <f t="shared" si="1"/>
        <v>1971</v>
      </c>
      <c r="I31" s="565">
        <f t="shared" si="1"/>
        <v>796.01210000000003</v>
      </c>
      <c r="J31" s="565">
        <f t="shared" si="1"/>
        <v>103.95</v>
      </c>
      <c r="K31" s="565">
        <f t="shared" si="1"/>
        <v>88.65</v>
      </c>
      <c r="L31" s="566"/>
      <c r="M31" s="566"/>
      <c r="N31" s="566"/>
      <c r="O31" s="566"/>
      <c r="P31" s="566"/>
      <c r="Q31" s="563"/>
    </row>
    <row r="32" spans="1:17" ht="12" customHeight="1">
      <c r="A32" s="1541"/>
      <c r="B32" s="1543" t="s">
        <v>967</v>
      </c>
      <c r="C32" s="570" t="s">
        <v>968</v>
      </c>
      <c r="D32" s="554" t="s">
        <v>968</v>
      </c>
      <c r="E32" s="571" t="s">
        <v>969</v>
      </c>
      <c r="F32" s="568">
        <v>0</v>
      </c>
      <c r="G32" s="568">
        <v>0</v>
      </c>
      <c r="H32" s="568">
        <v>0</v>
      </c>
      <c r="I32" s="568">
        <v>0</v>
      </c>
      <c r="J32" s="568">
        <v>0</v>
      </c>
      <c r="K32" s="568">
        <v>0</v>
      </c>
      <c r="L32" s="568" t="s">
        <v>884</v>
      </c>
      <c r="M32" s="562" t="s">
        <v>277</v>
      </c>
      <c r="N32" s="562" t="s">
        <v>277</v>
      </c>
      <c r="O32" s="556">
        <v>0</v>
      </c>
      <c r="P32" s="556">
        <v>0</v>
      </c>
      <c r="Q32" s="563"/>
    </row>
    <row r="33" spans="1:17" ht="12" customHeight="1">
      <c r="A33" s="1541"/>
      <c r="B33" s="1545"/>
      <c r="C33" s="554" t="s">
        <v>970</v>
      </c>
      <c r="D33" s="554" t="s">
        <v>970</v>
      </c>
      <c r="E33" s="571" t="s">
        <v>969</v>
      </c>
      <c r="F33" s="568">
        <v>0</v>
      </c>
      <c r="G33" s="568">
        <v>0</v>
      </c>
      <c r="H33" s="568">
        <v>0</v>
      </c>
      <c r="I33" s="568">
        <v>0</v>
      </c>
      <c r="J33" s="568">
        <v>0</v>
      </c>
      <c r="K33" s="568">
        <v>0</v>
      </c>
      <c r="L33" s="568" t="s">
        <v>884</v>
      </c>
      <c r="M33" s="562" t="s">
        <v>277</v>
      </c>
      <c r="N33" s="562" t="s">
        <v>277</v>
      </c>
      <c r="O33" s="556">
        <v>0</v>
      </c>
      <c r="P33" s="556">
        <v>0</v>
      </c>
      <c r="Q33" s="563"/>
    </row>
    <row r="34" spans="1:17" ht="12" customHeight="1">
      <c r="A34" s="1541"/>
      <c r="B34" s="1545"/>
      <c r="C34" s="554" t="s">
        <v>971</v>
      </c>
      <c r="D34" s="554" t="s">
        <v>971</v>
      </c>
      <c r="E34" s="571" t="s">
        <v>969</v>
      </c>
      <c r="F34" s="568">
        <v>0</v>
      </c>
      <c r="G34" s="568">
        <v>0</v>
      </c>
      <c r="H34" s="568">
        <v>0</v>
      </c>
      <c r="I34" s="568">
        <v>0</v>
      </c>
      <c r="J34" s="568">
        <v>0</v>
      </c>
      <c r="K34" s="568">
        <v>0</v>
      </c>
      <c r="L34" s="568" t="s">
        <v>884</v>
      </c>
      <c r="M34" s="562" t="s">
        <v>277</v>
      </c>
      <c r="N34" s="562" t="s">
        <v>277</v>
      </c>
      <c r="O34" s="556">
        <v>0</v>
      </c>
      <c r="P34" s="556">
        <v>0</v>
      </c>
      <c r="Q34" s="563"/>
    </row>
    <row r="35" spans="1:17" s="567" customFormat="1" ht="21.75" customHeight="1">
      <c r="A35" s="1541"/>
      <c r="B35" s="1544"/>
      <c r="C35" s="564" t="s">
        <v>972</v>
      </c>
      <c r="D35" s="564"/>
      <c r="E35" s="569"/>
      <c r="F35" s="565">
        <f t="shared" ref="F35:K35" si="2">SUM(F32:F34)</f>
        <v>0</v>
      </c>
      <c r="G35" s="565">
        <f t="shared" si="2"/>
        <v>0</v>
      </c>
      <c r="H35" s="565">
        <f t="shared" si="2"/>
        <v>0</v>
      </c>
      <c r="I35" s="565">
        <f t="shared" si="2"/>
        <v>0</v>
      </c>
      <c r="J35" s="565">
        <f t="shared" si="2"/>
        <v>0</v>
      </c>
      <c r="K35" s="565">
        <f t="shared" si="2"/>
        <v>0</v>
      </c>
      <c r="L35" s="566"/>
      <c r="M35" s="572"/>
      <c r="N35" s="572"/>
      <c r="O35" s="566"/>
      <c r="P35" s="566"/>
      <c r="Q35" s="563"/>
    </row>
    <row r="36" spans="1:17" s="567" customFormat="1" ht="43.5" customHeight="1">
      <c r="A36" s="1542"/>
      <c r="B36" s="573" t="s">
        <v>973</v>
      </c>
      <c r="C36" s="564" t="s">
        <v>974</v>
      </c>
      <c r="D36" s="564"/>
      <c r="E36" s="565"/>
      <c r="F36" s="565">
        <f t="shared" ref="F36:K36" si="3">SUM(F29,F31,F35)</f>
        <v>3308682</v>
      </c>
      <c r="G36" s="565">
        <f t="shared" si="3"/>
        <v>469799</v>
      </c>
      <c r="H36" s="565">
        <f t="shared" si="3"/>
        <v>428351</v>
      </c>
      <c r="I36" s="565">
        <f t="shared" si="3"/>
        <v>142047.69734000001</v>
      </c>
      <c r="J36" s="565">
        <f t="shared" si="3"/>
        <v>20293.899999999998</v>
      </c>
      <c r="K36" s="565">
        <f t="shared" si="3"/>
        <v>18412.970000000005</v>
      </c>
      <c r="L36" s="565"/>
      <c r="M36" s="572"/>
      <c r="N36" s="572"/>
      <c r="O36" s="566"/>
      <c r="P36" s="566"/>
      <c r="Q36" s="563"/>
    </row>
    <row r="37" spans="1:17" ht="12" customHeight="1">
      <c r="A37" s="1546" t="s">
        <v>975</v>
      </c>
      <c r="B37" s="1543" t="s">
        <v>976</v>
      </c>
      <c r="C37" s="561" t="s">
        <v>917</v>
      </c>
      <c r="D37" s="554" t="s">
        <v>918</v>
      </c>
      <c r="E37" s="555" t="s">
        <v>861</v>
      </c>
      <c r="F37" s="568">
        <v>0</v>
      </c>
      <c r="G37" s="574">
        <v>0</v>
      </c>
      <c r="H37" s="574">
        <v>0</v>
      </c>
      <c r="I37" s="568">
        <v>0</v>
      </c>
      <c r="J37" s="568">
        <v>0</v>
      </c>
      <c r="K37" s="568">
        <v>0</v>
      </c>
      <c r="L37" s="556" t="s">
        <v>909</v>
      </c>
      <c r="M37" s="562" t="s">
        <v>277</v>
      </c>
      <c r="N37" s="562" t="s">
        <v>277</v>
      </c>
      <c r="O37" s="556">
        <v>0</v>
      </c>
      <c r="P37" s="556">
        <v>0</v>
      </c>
      <c r="Q37" s="563"/>
    </row>
    <row r="38" spans="1:17" ht="12" customHeight="1">
      <c r="A38" s="1541"/>
      <c r="B38" s="1545"/>
      <c r="C38" s="553" t="s">
        <v>923</v>
      </c>
      <c r="D38" s="554" t="s">
        <v>923</v>
      </c>
      <c r="E38" s="555" t="s">
        <v>841</v>
      </c>
      <c r="F38" s="568">
        <v>0</v>
      </c>
      <c r="G38" s="574">
        <v>0</v>
      </c>
      <c r="H38" s="574">
        <v>0</v>
      </c>
      <c r="I38" s="568">
        <v>0</v>
      </c>
      <c r="J38" s="568">
        <v>0</v>
      </c>
      <c r="K38" s="568">
        <v>0</v>
      </c>
      <c r="L38" s="556" t="s">
        <v>909</v>
      </c>
      <c r="M38" s="562" t="s">
        <v>277</v>
      </c>
      <c r="N38" s="562" t="s">
        <v>277</v>
      </c>
      <c r="O38" s="556">
        <v>0</v>
      </c>
      <c r="P38" s="556">
        <v>0</v>
      </c>
      <c r="Q38" s="563"/>
    </row>
    <row r="39" spans="1:17" ht="12" customHeight="1">
      <c r="A39" s="1541"/>
      <c r="B39" s="1545"/>
      <c r="C39" s="553" t="s">
        <v>931</v>
      </c>
      <c r="D39" s="554" t="s">
        <v>932</v>
      </c>
      <c r="E39" s="555" t="s">
        <v>841</v>
      </c>
      <c r="F39" s="568">
        <v>0.37</v>
      </c>
      <c r="G39" s="574">
        <v>0</v>
      </c>
      <c r="H39" s="574">
        <v>0</v>
      </c>
      <c r="I39" s="568">
        <v>0.4</v>
      </c>
      <c r="J39" s="568">
        <v>0</v>
      </c>
      <c r="K39" s="568">
        <v>0</v>
      </c>
      <c r="L39" s="556" t="s">
        <v>909</v>
      </c>
      <c r="M39" s="562" t="s">
        <v>277</v>
      </c>
      <c r="N39" s="562" t="s">
        <v>277</v>
      </c>
      <c r="O39" s="556">
        <v>0</v>
      </c>
      <c r="P39" s="556">
        <v>0</v>
      </c>
      <c r="Q39" s="563"/>
    </row>
    <row r="40" spans="1:17" ht="12" customHeight="1">
      <c r="A40" s="1541"/>
      <c r="B40" s="1545"/>
      <c r="C40" s="553" t="s">
        <v>977</v>
      </c>
      <c r="D40" s="554" t="s">
        <v>930</v>
      </c>
      <c r="E40" s="555" t="s">
        <v>841</v>
      </c>
      <c r="F40" s="568">
        <v>1.91</v>
      </c>
      <c r="G40" s="574">
        <v>0.64</v>
      </c>
      <c r="H40" s="574">
        <v>0.01</v>
      </c>
      <c r="I40" s="568">
        <v>9.49</v>
      </c>
      <c r="J40" s="568">
        <v>4.41</v>
      </c>
      <c r="K40" s="568">
        <v>0.03</v>
      </c>
      <c r="L40" s="556" t="s">
        <v>909</v>
      </c>
      <c r="M40" s="562" t="s">
        <v>277</v>
      </c>
      <c r="N40" s="562" t="s">
        <v>277</v>
      </c>
      <c r="O40" s="556">
        <v>16</v>
      </c>
      <c r="P40" s="556">
        <v>0</v>
      </c>
      <c r="Q40" s="563"/>
    </row>
    <row r="41" spans="1:17" ht="12" customHeight="1">
      <c r="A41" s="1541"/>
      <c r="B41" s="1545"/>
      <c r="C41" s="553" t="s">
        <v>942</v>
      </c>
      <c r="D41" s="554" t="s">
        <v>943</v>
      </c>
      <c r="E41" s="555" t="s">
        <v>941</v>
      </c>
      <c r="F41" s="568">
        <v>0</v>
      </c>
      <c r="G41" s="574">
        <v>0</v>
      </c>
      <c r="H41" s="574">
        <v>0</v>
      </c>
      <c r="I41" s="568">
        <v>0</v>
      </c>
      <c r="J41" s="568">
        <v>0</v>
      </c>
      <c r="K41" s="568">
        <v>0</v>
      </c>
      <c r="L41" s="556" t="s">
        <v>909</v>
      </c>
      <c r="M41" s="562" t="s">
        <v>277</v>
      </c>
      <c r="N41" s="562" t="s">
        <v>277</v>
      </c>
      <c r="O41" s="556">
        <v>0</v>
      </c>
      <c r="P41" s="556">
        <v>0</v>
      </c>
      <c r="Q41" s="563"/>
    </row>
    <row r="42" spans="1:17" ht="12" customHeight="1">
      <c r="A42" s="1541"/>
      <c r="B42" s="1545"/>
      <c r="C42" s="553" t="s">
        <v>978</v>
      </c>
      <c r="D42" s="554" t="s">
        <v>955</v>
      </c>
      <c r="E42" s="555" t="s">
        <v>841</v>
      </c>
      <c r="F42" s="568">
        <v>0</v>
      </c>
      <c r="G42" s="574">
        <v>0</v>
      </c>
      <c r="H42" s="574">
        <v>0</v>
      </c>
      <c r="I42" s="568">
        <v>0</v>
      </c>
      <c r="J42" s="568">
        <v>0</v>
      </c>
      <c r="K42" s="568">
        <v>0</v>
      </c>
      <c r="L42" s="556" t="s">
        <v>909</v>
      </c>
      <c r="M42" s="562" t="s">
        <v>277</v>
      </c>
      <c r="N42" s="562" t="s">
        <v>277</v>
      </c>
      <c r="O42" s="556">
        <v>0</v>
      </c>
      <c r="P42" s="556">
        <v>0</v>
      </c>
      <c r="Q42" s="563"/>
    </row>
    <row r="43" spans="1:17" ht="12" customHeight="1">
      <c r="A43" s="1541"/>
      <c r="B43" s="1545"/>
      <c r="C43" s="553" t="s">
        <v>946</v>
      </c>
      <c r="D43" s="554" t="s">
        <v>947</v>
      </c>
      <c r="E43" s="555" t="s">
        <v>861</v>
      </c>
      <c r="F43" s="568">
        <v>0</v>
      </c>
      <c r="G43" s="574">
        <v>0</v>
      </c>
      <c r="H43" s="574">
        <v>0</v>
      </c>
      <c r="I43" s="568">
        <v>0</v>
      </c>
      <c r="J43" s="568">
        <v>0</v>
      </c>
      <c r="K43" s="568">
        <v>0</v>
      </c>
      <c r="L43" s="556" t="s">
        <v>909</v>
      </c>
      <c r="M43" s="562" t="s">
        <v>277</v>
      </c>
      <c r="N43" s="562" t="s">
        <v>277</v>
      </c>
      <c r="O43" s="556">
        <v>0</v>
      </c>
      <c r="P43" s="556">
        <v>0</v>
      </c>
      <c r="Q43" s="563"/>
    </row>
    <row r="44" spans="1:17" ht="12" customHeight="1">
      <c r="A44" s="1541"/>
      <c r="B44" s="1545"/>
      <c r="C44" s="553" t="s">
        <v>979</v>
      </c>
      <c r="D44" s="554" t="s">
        <v>951</v>
      </c>
      <c r="E44" s="555" t="s">
        <v>861</v>
      </c>
      <c r="F44" s="568">
        <v>0</v>
      </c>
      <c r="G44" s="574">
        <v>0</v>
      </c>
      <c r="H44" s="574">
        <v>0</v>
      </c>
      <c r="I44" s="568">
        <v>0</v>
      </c>
      <c r="J44" s="568">
        <v>0</v>
      </c>
      <c r="K44" s="568">
        <v>0</v>
      </c>
      <c r="L44" s="556" t="s">
        <v>909</v>
      </c>
      <c r="M44" s="562" t="s">
        <v>277</v>
      </c>
      <c r="N44" s="562" t="s">
        <v>277</v>
      </c>
      <c r="O44" s="556">
        <v>0</v>
      </c>
      <c r="P44" s="556">
        <v>0</v>
      </c>
      <c r="Q44" s="563"/>
    </row>
    <row r="45" spans="1:17" ht="12" customHeight="1">
      <c r="A45" s="1541"/>
      <c r="B45" s="1545"/>
      <c r="C45" s="553" t="s">
        <v>961</v>
      </c>
      <c r="D45" s="554" t="s">
        <v>962</v>
      </c>
      <c r="E45" s="555" t="s">
        <v>861</v>
      </c>
      <c r="F45" s="568">
        <v>0</v>
      </c>
      <c r="G45" s="574">
        <v>0</v>
      </c>
      <c r="H45" s="574">
        <v>0</v>
      </c>
      <c r="I45" s="568">
        <v>0</v>
      </c>
      <c r="J45" s="568">
        <v>0</v>
      </c>
      <c r="K45" s="568">
        <v>0</v>
      </c>
      <c r="L45" s="556" t="s">
        <v>909</v>
      </c>
      <c r="M45" s="562" t="s">
        <v>277</v>
      </c>
      <c r="N45" s="562" t="s">
        <v>277</v>
      </c>
      <c r="O45" s="556">
        <v>0</v>
      </c>
      <c r="P45" s="556">
        <v>0</v>
      </c>
      <c r="Q45" s="563"/>
    </row>
    <row r="46" spans="1:17" ht="12" customHeight="1">
      <c r="A46" s="1541"/>
      <c r="B46" s="1544"/>
      <c r="C46" s="553" t="s">
        <v>959</v>
      </c>
      <c r="D46" s="554" t="s">
        <v>960</v>
      </c>
      <c r="E46" s="555" t="s">
        <v>841</v>
      </c>
      <c r="F46" s="568">
        <v>0</v>
      </c>
      <c r="G46" s="574">
        <v>0</v>
      </c>
      <c r="H46" s="574">
        <v>0</v>
      </c>
      <c r="I46" s="568">
        <v>0</v>
      </c>
      <c r="J46" s="568">
        <v>0</v>
      </c>
      <c r="K46" s="568">
        <v>0</v>
      </c>
      <c r="L46" s="556" t="s">
        <v>909</v>
      </c>
      <c r="M46" s="562" t="s">
        <v>277</v>
      </c>
      <c r="N46" s="562" t="s">
        <v>277</v>
      </c>
      <c r="O46" s="556">
        <v>0</v>
      </c>
      <c r="P46" s="556">
        <v>0</v>
      </c>
      <c r="Q46" s="563"/>
    </row>
    <row r="47" spans="1:17" s="567" customFormat="1" ht="51" customHeight="1">
      <c r="A47" s="1542"/>
      <c r="B47" s="573" t="s">
        <v>980</v>
      </c>
      <c r="C47" s="564" t="s">
        <v>981</v>
      </c>
      <c r="D47" s="564"/>
      <c r="E47" s="565"/>
      <c r="F47" s="575">
        <f t="shared" ref="F47:K47" si="4">SUM(F37:F46)</f>
        <v>2.2799999999999998</v>
      </c>
      <c r="G47" s="575">
        <f t="shared" si="4"/>
        <v>0.64</v>
      </c>
      <c r="H47" s="575">
        <f t="shared" si="4"/>
        <v>0.01</v>
      </c>
      <c r="I47" s="575">
        <f t="shared" si="4"/>
        <v>9.89</v>
      </c>
      <c r="J47" s="575">
        <f t="shared" si="4"/>
        <v>4.41</v>
      </c>
      <c r="K47" s="575">
        <f t="shared" si="4"/>
        <v>0.03</v>
      </c>
      <c r="L47" s="565"/>
      <c r="M47" s="572"/>
      <c r="N47" s="572"/>
      <c r="O47" s="572"/>
      <c r="P47" s="572"/>
      <c r="Q47" s="563"/>
    </row>
    <row r="48" spans="1:17">
      <c r="A48" s="576" t="s">
        <v>1315</v>
      </c>
      <c r="C48" s="567"/>
      <c r="D48" s="567"/>
      <c r="E48" s="567"/>
      <c r="F48" s="567"/>
      <c r="G48" s="567"/>
      <c r="H48" s="567"/>
      <c r="I48" s="567"/>
      <c r="J48" s="567"/>
      <c r="K48" s="567"/>
      <c r="L48" s="567"/>
      <c r="M48" s="567"/>
      <c r="N48" s="567"/>
      <c r="Q48" s="563"/>
    </row>
    <row r="49" spans="1:17">
      <c r="A49" s="551" t="s">
        <v>982</v>
      </c>
      <c r="C49" s="567"/>
      <c r="D49" s="567"/>
      <c r="E49" s="567"/>
      <c r="F49" s="567"/>
      <c r="G49" s="567"/>
      <c r="H49" s="567"/>
      <c r="I49" s="567"/>
      <c r="J49" s="567"/>
      <c r="K49" s="567"/>
      <c r="L49" s="567"/>
      <c r="M49" s="567"/>
      <c r="N49" s="567"/>
      <c r="Q49" s="563"/>
    </row>
    <row r="50" spans="1:17">
      <c r="A50" s="567" t="s">
        <v>782</v>
      </c>
      <c r="I50" s="567"/>
      <c r="Q50" s="563"/>
    </row>
    <row r="51" spans="1:17">
      <c r="I51" s="567"/>
    </row>
  </sheetData>
  <mergeCells count="17">
    <mergeCell ref="A1:P1"/>
    <mergeCell ref="A2:A3"/>
    <mergeCell ref="B2:B3"/>
    <mergeCell ref="C2:C3"/>
    <mergeCell ref="D2:D3"/>
    <mergeCell ref="E2:E3"/>
    <mergeCell ref="F2:H2"/>
    <mergeCell ref="I2:K2"/>
    <mergeCell ref="L2:L3"/>
    <mergeCell ref="M2:N2"/>
    <mergeCell ref="O2:P2"/>
    <mergeCell ref="B4:B29"/>
    <mergeCell ref="B30:B31"/>
    <mergeCell ref="B32:B35"/>
    <mergeCell ref="A37:A47"/>
    <mergeCell ref="B37:B46"/>
    <mergeCell ref="A4:A36"/>
  </mergeCells>
  <printOptions horizontalCentered="1"/>
  <pageMargins left="0.7" right="0.7" top="0.75" bottom="0.75" header="0.3" footer="0.3"/>
  <pageSetup paperSize="9" scale="64"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36"/>
  <sheetViews>
    <sheetView zoomScaleNormal="100" workbookViewId="0">
      <selection sqref="A1:O1"/>
    </sheetView>
  </sheetViews>
  <sheetFormatPr defaultColWidth="9.140625" defaultRowHeight="12.75"/>
  <cols>
    <col min="1" max="1" width="8.5703125" style="602" customWidth="1"/>
    <col min="2" max="2" width="15.42578125" style="596" customWidth="1"/>
    <col min="3" max="3" width="27.7109375" style="536" customWidth="1"/>
    <col min="4" max="4" width="12.5703125" style="536" customWidth="1"/>
    <col min="5" max="5" width="8.7109375" style="603" customWidth="1"/>
    <col min="6" max="10" width="8.7109375" style="536" customWidth="1"/>
    <col min="11" max="11" width="12.7109375" style="600" customWidth="1"/>
    <col min="12" max="13" width="8.28515625" style="536" customWidth="1"/>
    <col min="14" max="14" width="9.42578125" style="536" customWidth="1"/>
    <col min="15" max="15" width="8.28515625" style="536" customWidth="1"/>
    <col min="16" max="16384" width="9.140625" style="536"/>
  </cols>
  <sheetData>
    <row r="1" spans="1:54" ht="20.25" customHeight="1">
      <c r="A1" s="1554" t="s">
        <v>983</v>
      </c>
      <c r="B1" s="1554"/>
      <c r="C1" s="1554"/>
      <c r="D1" s="1554"/>
      <c r="E1" s="1554"/>
      <c r="F1" s="1554"/>
      <c r="G1" s="1554"/>
      <c r="H1" s="1554"/>
      <c r="I1" s="1554"/>
      <c r="J1" s="1554"/>
      <c r="K1" s="1554"/>
      <c r="L1" s="1554"/>
      <c r="M1" s="1554"/>
      <c r="N1" s="1554"/>
      <c r="O1" s="1554"/>
    </row>
    <row r="2" spans="1:54" ht="65.25" customHeight="1">
      <c r="A2" s="1469" t="s">
        <v>984</v>
      </c>
      <c r="B2" s="1469" t="s">
        <v>898</v>
      </c>
      <c r="C2" s="1472" t="s">
        <v>812</v>
      </c>
      <c r="D2" s="1538" t="s">
        <v>900</v>
      </c>
      <c r="E2" s="1499" t="s">
        <v>767</v>
      </c>
      <c r="F2" s="1540"/>
      <c r="G2" s="1500"/>
      <c r="H2" s="1555" t="s">
        <v>901</v>
      </c>
      <c r="I2" s="1555"/>
      <c r="J2" s="1555"/>
      <c r="K2" s="1555" t="s">
        <v>815</v>
      </c>
      <c r="L2" s="1469" t="s">
        <v>816</v>
      </c>
      <c r="M2" s="1469"/>
      <c r="N2" s="1469" t="s">
        <v>1346</v>
      </c>
      <c r="O2" s="1469"/>
    </row>
    <row r="3" spans="1:54" ht="103.5" customHeight="1">
      <c r="A3" s="1469"/>
      <c r="B3" s="1469"/>
      <c r="C3" s="1473"/>
      <c r="D3" s="1539"/>
      <c r="E3" s="497" t="s">
        <v>77</v>
      </c>
      <c r="F3" s="497">
        <v>45170</v>
      </c>
      <c r="G3" s="497">
        <v>45200</v>
      </c>
      <c r="H3" s="497" t="s">
        <v>77</v>
      </c>
      <c r="I3" s="497">
        <v>45170</v>
      </c>
      <c r="J3" s="497">
        <v>45200</v>
      </c>
      <c r="K3" s="1555"/>
      <c r="L3" s="497">
        <v>45170</v>
      </c>
      <c r="M3" s="497">
        <v>45200</v>
      </c>
      <c r="N3" s="497" t="s">
        <v>903</v>
      </c>
      <c r="O3" s="497" t="s">
        <v>985</v>
      </c>
    </row>
    <row r="4" spans="1:54" s="580" customFormat="1" ht="12.75" customHeight="1">
      <c r="A4" s="1548" t="s">
        <v>986</v>
      </c>
      <c r="B4" s="1548" t="s">
        <v>756</v>
      </c>
      <c r="C4" s="577" t="s">
        <v>820</v>
      </c>
      <c r="D4" s="577" t="s">
        <v>987</v>
      </c>
      <c r="E4" s="1135">
        <v>0</v>
      </c>
      <c r="F4" s="1136" t="s">
        <v>290</v>
      </c>
      <c r="G4" s="1136" t="s">
        <v>290</v>
      </c>
      <c r="H4" s="1136">
        <v>0</v>
      </c>
      <c r="I4" s="1136" t="s">
        <v>290</v>
      </c>
      <c r="J4" s="1136" t="s">
        <v>290</v>
      </c>
      <c r="K4" s="578" t="s">
        <v>822</v>
      </c>
      <c r="L4" s="1137">
        <v>57670</v>
      </c>
      <c r="M4" s="837">
        <v>60940</v>
      </c>
      <c r="N4" s="1138">
        <v>0</v>
      </c>
      <c r="O4" s="1138">
        <v>0</v>
      </c>
      <c r="P4" s="579"/>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c r="AW4" s="536"/>
      <c r="AX4" s="536"/>
      <c r="AY4" s="536"/>
      <c r="AZ4" s="536"/>
      <c r="BA4" s="536"/>
      <c r="BB4" s="536"/>
    </row>
    <row r="5" spans="1:54" s="580" customFormat="1">
      <c r="A5" s="1550"/>
      <c r="B5" s="1553"/>
      <c r="C5" s="577" t="s">
        <v>888</v>
      </c>
      <c r="D5" s="577" t="s">
        <v>988</v>
      </c>
      <c r="E5" s="1135">
        <v>0</v>
      </c>
      <c r="F5" s="1136" t="s">
        <v>290</v>
      </c>
      <c r="G5" s="1136" t="s">
        <v>290</v>
      </c>
      <c r="H5" s="1136">
        <v>0</v>
      </c>
      <c r="I5" s="1136" t="s">
        <v>290</v>
      </c>
      <c r="J5" s="1136" t="s">
        <v>290</v>
      </c>
      <c r="K5" s="578" t="s">
        <v>833</v>
      </c>
      <c r="L5" s="1137">
        <v>71562</v>
      </c>
      <c r="M5" s="837">
        <v>71669</v>
      </c>
      <c r="N5" s="1138">
        <v>0</v>
      </c>
      <c r="O5" s="1138">
        <v>0</v>
      </c>
      <c r="P5" s="579"/>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row>
    <row r="6" spans="1:54" s="580" customFormat="1">
      <c r="A6" s="1550"/>
      <c r="B6" s="1553"/>
      <c r="C6" s="577" t="s">
        <v>989</v>
      </c>
      <c r="D6" s="577" t="s">
        <v>990</v>
      </c>
      <c r="E6" s="1135">
        <v>0</v>
      </c>
      <c r="F6" s="1135" t="s">
        <v>290</v>
      </c>
      <c r="G6" s="1135" t="s">
        <v>290</v>
      </c>
      <c r="H6" s="1135">
        <v>0</v>
      </c>
      <c r="I6" s="1135" t="s">
        <v>290</v>
      </c>
      <c r="J6" s="1135" t="s">
        <v>290</v>
      </c>
      <c r="K6" s="578" t="s">
        <v>822</v>
      </c>
      <c r="L6" s="1139">
        <v>57670</v>
      </c>
      <c r="M6" s="837">
        <v>60879</v>
      </c>
      <c r="N6" s="1138">
        <v>0</v>
      </c>
      <c r="O6" s="1138">
        <v>0</v>
      </c>
      <c r="P6" s="579"/>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row>
    <row r="7" spans="1:54" s="580" customFormat="1">
      <c r="A7" s="1550"/>
      <c r="B7" s="1553"/>
      <c r="C7" s="577" t="s">
        <v>991</v>
      </c>
      <c r="D7" s="577" t="s">
        <v>992</v>
      </c>
      <c r="E7" s="1135">
        <v>0</v>
      </c>
      <c r="F7" s="1136" t="s">
        <v>290</v>
      </c>
      <c r="G7" s="1136" t="s">
        <v>290</v>
      </c>
      <c r="H7" s="1136">
        <v>0</v>
      </c>
      <c r="I7" s="1136" t="s">
        <v>290</v>
      </c>
      <c r="J7" s="1136" t="s">
        <v>290</v>
      </c>
      <c r="K7" s="578" t="s">
        <v>833</v>
      </c>
      <c r="L7" s="1137">
        <v>71562</v>
      </c>
      <c r="M7" s="837">
        <v>72419</v>
      </c>
      <c r="N7" s="1138">
        <v>0</v>
      </c>
      <c r="O7" s="1138">
        <v>0</v>
      </c>
      <c r="P7" s="579"/>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row>
    <row r="8" spans="1:54" s="580" customFormat="1">
      <c r="A8" s="1550"/>
      <c r="B8" s="1553"/>
      <c r="C8" s="577" t="s">
        <v>993</v>
      </c>
      <c r="D8" s="577" t="s">
        <v>994</v>
      </c>
      <c r="E8" s="1135">
        <v>0</v>
      </c>
      <c r="F8" s="1136" t="s">
        <v>290</v>
      </c>
      <c r="G8" s="1136" t="s">
        <v>290</v>
      </c>
      <c r="H8" s="1136">
        <v>0</v>
      </c>
      <c r="I8" s="1136" t="s">
        <v>290</v>
      </c>
      <c r="J8" s="1136" t="s">
        <v>290</v>
      </c>
      <c r="K8" s="578" t="s">
        <v>833</v>
      </c>
      <c r="L8" s="1137">
        <v>72374</v>
      </c>
      <c r="M8" s="837">
        <v>72419</v>
      </c>
      <c r="N8" s="1138">
        <v>0</v>
      </c>
      <c r="O8" s="1138">
        <v>0</v>
      </c>
      <c r="P8" s="579"/>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row>
    <row r="9" spans="1:54" s="580" customFormat="1">
      <c r="A9" s="1550"/>
      <c r="B9" s="1549"/>
      <c r="C9" s="581" t="s">
        <v>995</v>
      </c>
      <c r="D9" s="581"/>
      <c r="E9" s="1140">
        <f t="shared" ref="E9:J9" si="0">SUM(E4:E8)</f>
        <v>0</v>
      </c>
      <c r="F9" s="1140">
        <f t="shared" si="0"/>
        <v>0</v>
      </c>
      <c r="G9" s="1140">
        <f t="shared" si="0"/>
        <v>0</v>
      </c>
      <c r="H9" s="1140">
        <f t="shared" si="0"/>
        <v>0</v>
      </c>
      <c r="I9" s="1140">
        <f t="shared" si="0"/>
        <v>0</v>
      </c>
      <c r="J9" s="1140">
        <f t="shared" si="0"/>
        <v>0</v>
      </c>
      <c r="K9" s="582"/>
      <c r="L9" s="1141"/>
      <c r="M9" s="1141"/>
      <c r="N9" s="1141"/>
      <c r="O9" s="1141"/>
      <c r="P9" s="579"/>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row>
    <row r="10" spans="1:54" s="580" customFormat="1" ht="12.75" customHeight="1">
      <c r="A10" s="1550"/>
      <c r="B10" s="1548" t="s">
        <v>996</v>
      </c>
      <c r="C10" s="577" t="s">
        <v>959</v>
      </c>
      <c r="D10" s="577" t="s">
        <v>861</v>
      </c>
      <c r="E10" s="1142">
        <v>26</v>
      </c>
      <c r="F10" s="1135" t="s">
        <v>290</v>
      </c>
      <c r="G10" s="1135" t="s">
        <v>290</v>
      </c>
      <c r="H10" s="1142">
        <v>1.78908</v>
      </c>
      <c r="I10" s="1135" t="s">
        <v>290</v>
      </c>
      <c r="J10" s="1135" t="s">
        <v>290</v>
      </c>
      <c r="K10" s="578" t="s">
        <v>909</v>
      </c>
      <c r="L10" s="1143" t="s">
        <v>277</v>
      </c>
      <c r="M10" s="1143" t="s">
        <v>277</v>
      </c>
      <c r="N10" s="1144">
        <v>0</v>
      </c>
      <c r="O10" s="1144">
        <v>0</v>
      </c>
      <c r="P10" s="579"/>
      <c r="Q10" s="536"/>
      <c r="R10" s="536"/>
      <c r="S10" s="536"/>
      <c r="T10" s="536"/>
      <c r="U10" s="536"/>
      <c r="V10" s="536"/>
      <c r="W10" s="536"/>
      <c r="X10" s="536"/>
      <c r="Y10" s="536" t="s">
        <v>290</v>
      </c>
      <c r="Z10" s="536" t="s">
        <v>290</v>
      </c>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row>
    <row r="11" spans="1:54" s="580" customFormat="1">
      <c r="A11" s="1550"/>
      <c r="B11" s="1553"/>
      <c r="C11" s="577" t="s">
        <v>997</v>
      </c>
      <c r="D11" s="577" t="s">
        <v>998</v>
      </c>
      <c r="E11" s="1142">
        <v>49</v>
      </c>
      <c r="F11" s="1135" t="s">
        <v>290</v>
      </c>
      <c r="G11" s="1135" t="s">
        <v>290</v>
      </c>
      <c r="H11" s="1142">
        <v>1.9402699999999999</v>
      </c>
      <c r="I11" s="1135" t="s">
        <v>290</v>
      </c>
      <c r="J11" s="1135" t="s">
        <v>290</v>
      </c>
      <c r="K11" s="578" t="s">
        <v>833</v>
      </c>
      <c r="L11" s="1139">
        <v>394.8</v>
      </c>
      <c r="M11" s="1139">
        <v>380.7</v>
      </c>
      <c r="N11" s="1144">
        <v>0</v>
      </c>
      <c r="O11" s="1144">
        <v>0</v>
      </c>
      <c r="P11" s="579"/>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row>
    <row r="12" spans="1:54" s="580" customFormat="1">
      <c r="A12" s="1550"/>
      <c r="B12" s="1553"/>
      <c r="C12" s="577" t="s">
        <v>999</v>
      </c>
      <c r="D12" s="583" t="s">
        <v>1000</v>
      </c>
      <c r="E12" s="1135">
        <v>0</v>
      </c>
      <c r="F12" s="1135" t="s">
        <v>290</v>
      </c>
      <c r="G12" s="1135" t="s">
        <v>290</v>
      </c>
      <c r="H12" s="1135">
        <v>0</v>
      </c>
      <c r="I12" s="1135" t="s">
        <v>290</v>
      </c>
      <c r="J12" s="1135" t="s">
        <v>290</v>
      </c>
      <c r="K12" s="578" t="s">
        <v>926</v>
      </c>
      <c r="L12" s="1143" t="s">
        <v>277</v>
      </c>
      <c r="M12" s="1143" t="s">
        <v>277</v>
      </c>
      <c r="N12" s="1144">
        <v>0</v>
      </c>
      <c r="O12" s="1144">
        <v>0</v>
      </c>
      <c r="P12" s="579"/>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6"/>
      <c r="AY12" s="536"/>
      <c r="AZ12" s="536"/>
      <c r="BA12" s="536"/>
      <c r="BB12" s="536"/>
    </row>
    <row r="13" spans="1:54" s="580" customFormat="1">
      <c r="A13" s="1550"/>
      <c r="B13" s="1549"/>
      <c r="C13" s="581" t="s">
        <v>963</v>
      </c>
      <c r="D13" s="581"/>
      <c r="E13" s="1140">
        <f t="shared" ref="E13:J13" si="1">SUM(E10:E12)</f>
        <v>75</v>
      </c>
      <c r="F13" s="1140">
        <f t="shared" si="1"/>
        <v>0</v>
      </c>
      <c r="G13" s="1140">
        <f t="shared" si="1"/>
        <v>0</v>
      </c>
      <c r="H13" s="1140">
        <f t="shared" si="1"/>
        <v>3.7293500000000002</v>
      </c>
      <c r="I13" s="1140">
        <f t="shared" si="1"/>
        <v>0</v>
      </c>
      <c r="J13" s="1140">
        <f t="shared" si="1"/>
        <v>0</v>
      </c>
      <c r="K13" s="582"/>
      <c r="L13" s="1141"/>
      <c r="M13" s="1141"/>
      <c r="N13" s="1141"/>
      <c r="O13" s="1141"/>
      <c r="P13" s="579"/>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row>
    <row r="14" spans="1:54" s="580" customFormat="1" ht="25.5">
      <c r="A14" s="1550"/>
      <c r="B14" s="1548" t="s">
        <v>778</v>
      </c>
      <c r="C14" s="584" t="s">
        <v>1001</v>
      </c>
      <c r="D14" s="577" t="s">
        <v>861</v>
      </c>
      <c r="E14" s="1142">
        <v>21</v>
      </c>
      <c r="F14" s="1142" t="s">
        <v>290</v>
      </c>
      <c r="G14" s="1135" t="s">
        <v>290</v>
      </c>
      <c r="H14" s="1142">
        <v>1.0297099999999999</v>
      </c>
      <c r="I14" s="1135" t="s">
        <v>290</v>
      </c>
      <c r="J14" s="1135" t="s">
        <v>290</v>
      </c>
      <c r="K14" s="578" t="s">
        <v>958</v>
      </c>
      <c r="L14" s="1137">
        <v>45400</v>
      </c>
      <c r="M14" s="1137">
        <v>44010</v>
      </c>
      <c r="N14" s="578">
        <v>0</v>
      </c>
      <c r="O14" s="578">
        <v>0</v>
      </c>
      <c r="P14" s="579"/>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row>
    <row r="15" spans="1:54" s="580" customFormat="1">
      <c r="A15" s="1550"/>
      <c r="B15" s="1553"/>
      <c r="C15" s="577" t="s">
        <v>844</v>
      </c>
      <c r="D15" s="577" t="s">
        <v>845</v>
      </c>
      <c r="E15" s="1136">
        <v>0</v>
      </c>
      <c r="F15" s="1136" t="s">
        <v>290</v>
      </c>
      <c r="G15" s="1136" t="s">
        <v>290</v>
      </c>
      <c r="H15" s="1136">
        <v>0</v>
      </c>
      <c r="I15" s="1136" t="s">
        <v>290</v>
      </c>
      <c r="J15" s="1136" t="s">
        <v>290</v>
      </c>
      <c r="K15" s="578" t="s">
        <v>833</v>
      </c>
      <c r="L15" s="1143" t="s">
        <v>277</v>
      </c>
      <c r="M15" s="1143">
        <v>713.8</v>
      </c>
      <c r="N15" s="578">
        <v>0</v>
      </c>
      <c r="O15" s="578">
        <v>0</v>
      </c>
      <c r="P15" s="579"/>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row>
    <row r="16" spans="1:54" s="580" customFormat="1">
      <c r="A16" s="1550"/>
      <c r="B16" s="1549"/>
      <c r="C16" s="581" t="s">
        <v>966</v>
      </c>
      <c r="D16" s="581"/>
      <c r="E16" s="1140">
        <f>SUM(E14:E15)</f>
        <v>21</v>
      </c>
      <c r="F16" s="1140">
        <f t="shared" ref="F16:J16" si="2">SUM(F14:F15)</f>
        <v>0</v>
      </c>
      <c r="G16" s="1140">
        <f t="shared" si="2"/>
        <v>0</v>
      </c>
      <c r="H16" s="1140">
        <f t="shared" si="2"/>
        <v>1.0297099999999999</v>
      </c>
      <c r="I16" s="1140">
        <f t="shared" si="2"/>
        <v>0</v>
      </c>
      <c r="J16" s="1140">
        <f t="shared" si="2"/>
        <v>0</v>
      </c>
      <c r="K16" s="582"/>
      <c r="L16" s="1141"/>
      <c r="M16" s="1141"/>
      <c r="N16" s="1141"/>
      <c r="O16" s="1141"/>
      <c r="P16" s="579"/>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row>
    <row r="17" spans="1:54" s="580" customFormat="1" ht="12.75" customHeight="1">
      <c r="A17" s="1550"/>
      <c r="B17" s="1548" t="s">
        <v>758</v>
      </c>
      <c r="C17" s="577" t="s">
        <v>1002</v>
      </c>
      <c r="D17" s="577"/>
      <c r="E17" s="1145">
        <v>0</v>
      </c>
      <c r="F17" s="1145" t="s">
        <v>290</v>
      </c>
      <c r="G17" s="1145" t="s">
        <v>290</v>
      </c>
      <c r="H17" s="1145">
        <v>0</v>
      </c>
      <c r="I17" s="1145" t="s">
        <v>290</v>
      </c>
      <c r="J17" s="1145" t="s">
        <v>290</v>
      </c>
      <c r="K17" s="578" t="s">
        <v>290</v>
      </c>
      <c r="L17" s="1143">
        <v>7963</v>
      </c>
      <c r="M17" s="1143">
        <v>7279</v>
      </c>
      <c r="N17" s="1144">
        <v>0</v>
      </c>
      <c r="O17" s="1144">
        <v>0</v>
      </c>
      <c r="P17" s="579"/>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6"/>
      <c r="AV17" s="536"/>
      <c r="AW17" s="536"/>
      <c r="AX17" s="536"/>
      <c r="AY17" s="536"/>
      <c r="AZ17" s="536"/>
      <c r="BA17" s="536"/>
      <c r="BB17" s="536"/>
    </row>
    <row r="18" spans="1:54" s="580" customFormat="1">
      <c r="A18" s="1550"/>
      <c r="B18" s="1550"/>
      <c r="C18" s="577" t="s">
        <v>1019</v>
      </c>
      <c r="D18" s="577"/>
      <c r="E18" s="1145" t="s">
        <v>290</v>
      </c>
      <c r="F18" s="1145" t="s">
        <v>290</v>
      </c>
      <c r="G18" s="1145" t="s">
        <v>290</v>
      </c>
      <c r="H18" s="1145" t="s">
        <v>290</v>
      </c>
      <c r="I18" s="1145" t="s">
        <v>290</v>
      </c>
      <c r="J18" s="1145" t="s">
        <v>290</v>
      </c>
      <c r="K18" s="578"/>
      <c r="L18" s="1143">
        <v>7575</v>
      </c>
      <c r="M18" s="1143">
        <v>6781</v>
      </c>
      <c r="N18" s="1144">
        <v>0</v>
      </c>
      <c r="O18" s="1144">
        <v>0</v>
      </c>
      <c r="P18" s="579"/>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row>
    <row r="19" spans="1:54" s="580" customFormat="1">
      <c r="A19" s="1550"/>
      <c r="B19" s="1549"/>
      <c r="C19" s="581" t="s">
        <v>1003</v>
      </c>
      <c r="D19" s="581"/>
      <c r="E19" s="1140">
        <f>SUM(E17)</f>
        <v>0</v>
      </c>
      <c r="F19" s="1140">
        <f t="shared" ref="F19:J19" si="3">SUM(F17)</f>
        <v>0</v>
      </c>
      <c r="G19" s="1140">
        <f t="shared" si="3"/>
        <v>0</v>
      </c>
      <c r="H19" s="1140">
        <f t="shared" si="3"/>
        <v>0</v>
      </c>
      <c r="I19" s="1140">
        <f t="shared" si="3"/>
        <v>0</v>
      </c>
      <c r="J19" s="1140">
        <f t="shared" si="3"/>
        <v>0</v>
      </c>
      <c r="K19" s="582"/>
      <c r="L19" s="1141"/>
      <c r="M19" s="1141"/>
      <c r="N19" s="1141"/>
      <c r="O19" s="1141"/>
      <c r="P19" s="579"/>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row>
    <row r="20" spans="1:54" s="580" customFormat="1" ht="25.5">
      <c r="A20" s="1551"/>
      <c r="B20" s="585" t="s">
        <v>1004</v>
      </c>
      <c r="C20" s="586"/>
      <c r="D20" s="586"/>
      <c r="E20" s="1146">
        <f>SUM(E9,E13,E16)</f>
        <v>96</v>
      </c>
      <c r="F20" s="1146">
        <f t="shared" ref="F20:J20" si="4">SUM(F9,F13,F16)</f>
        <v>0</v>
      </c>
      <c r="G20" s="1146">
        <f t="shared" si="4"/>
        <v>0</v>
      </c>
      <c r="H20" s="1146">
        <f t="shared" si="4"/>
        <v>4.7590599999999998</v>
      </c>
      <c r="I20" s="1146">
        <f t="shared" si="4"/>
        <v>0</v>
      </c>
      <c r="J20" s="1146">
        <f t="shared" si="4"/>
        <v>0</v>
      </c>
      <c r="K20" s="587"/>
      <c r="L20" s="1147"/>
      <c r="M20" s="1147"/>
      <c r="N20" s="1147"/>
      <c r="O20" s="1147"/>
      <c r="P20" s="579"/>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row>
    <row r="21" spans="1:54" s="580" customFormat="1" ht="12.75" customHeight="1">
      <c r="A21" s="1548" t="s">
        <v>1005</v>
      </c>
      <c r="B21" s="1548" t="s">
        <v>819</v>
      </c>
      <c r="C21" s="577" t="s">
        <v>820</v>
      </c>
      <c r="D21" s="577" t="s">
        <v>987</v>
      </c>
      <c r="E21" s="1136">
        <v>0</v>
      </c>
      <c r="F21" s="1136" t="s">
        <v>290</v>
      </c>
      <c r="G21" s="1136" t="s">
        <v>290</v>
      </c>
      <c r="H21" s="1136">
        <v>0</v>
      </c>
      <c r="I21" s="1136" t="s">
        <v>290</v>
      </c>
      <c r="J21" s="1136" t="s">
        <v>290</v>
      </c>
      <c r="K21" s="588" t="s">
        <v>822</v>
      </c>
      <c r="L21" s="1143" t="s">
        <v>277</v>
      </c>
      <c r="M21" s="1143" t="s">
        <v>277</v>
      </c>
      <c r="N21" s="1144">
        <v>0</v>
      </c>
      <c r="O21" s="1144">
        <v>0</v>
      </c>
      <c r="P21" s="579"/>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6"/>
      <c r="AZ21" s="536"/>
      <c r="BA21" s="536"/>
      <c r="BB21" s="536"/>
    </row>
    <row r="22" spans="1:54" s="580" customFormat="1">
      <c r="A22" s="1550"/>
      <c r="B22" s="1553"/>
      <c r="C22" s="577" t="s">
        <v>888</v>
      </c>
      <c r="D22" s="583" t="s">
        <v>1006</v>
      </c>
      <c r="E22" s="1136">
        <v>0</v>
      </c>
      <c r="F22" s="1136" t="s">
        <v>290</v>
      </c>
      <c r="G22" s="1136" t="s">
        <v>290</v>
      </c>
      <c r="H22" s="1136">
        <v>0</v>
      </c>
      <c r="I22" s="1136" t="s">
        <v>290</v>
      </c>
      <c r="J22" s="1136" t="s">
        <v>290</v>
      </c>
      <c r="K22" s="588" t="s">
        <v>833</v>
      </c>
      <c r="L22" s="1143" t="s">
        <v>277</v>
      </c>
      <c r="M22" s="1143" t="s">
        <v>277</v>
      </c>
      <c r="N22" s="1144">
        <v>0</v>
      </c>
      <c r="O22" s="1144">
        <v>0</v>
      </c>
      <c r="P22" s="579"/>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6"/>
      <c r="AZ22" s="536"/>
      <c r="BA22" s="536"/>
      <c r="BB22" s="536"/>
    </row>
    <row r="23" spans="1:54" s="580" customFormat="1">
      <c r="A23" s="1550"/>
      <c r="B23" s="1553"/>
      <c r="C23" s="577" t="s">
        <v>1007</v>
      </c>
      <c r="D23" s="496" t="s">
        <v>987</v>
      </c>
      <c r="E23" s="1136">
        <v>0</v>
      </c>
      <c r="F23" s="1136" t="s">
        <v>290</v>
      </c>
      <c r="G23" s="1136" t="s">
        <v>290</v>
      </c>
      <c r="H23" s="1136">
        <v>0</v>
      </c>
      <c r="I23" s="1136" t="s">
        <v>290</v>
      </c>
      <c r="J23" s="1136" t="s">
        <v>290</v>
      </c>
      <c r="K23" s="588" t="s">
        <v>833</v>
      </c>
      <c r="L23" s="1143" t="s">
        <v>277</v>
      </c>
      <c r="M23" s="1143" t="s">
        <v>277</v>
      </c>
      <c r="N23" s="1144">
        <v>0</v>
      </c>
      <c r="O23" s="1144">
        <v>0</v>
      </c>
      <c r="P23" s="579"/>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6"/>
      <c r="AU23" s="536"/>
      <c r="AV23" s="536"/>
      <c r="AW23" s="536"/>
      <c r="AX23" s="536"/>
      <c r="AY23" s="536"/>
      <c r="AZ23" s="536"/>
      <c r="BA23" s="536"/>
      <c r="BB23" s="536"/>
    </row>
    <row r="24" spans="1:54" s="580" customFormat="1">
      <c r="A24" s="1550"/>
      <c r="B24" s="1553"/>
      <c r="C24" s="577" t="s">
        <v>989</v>
      </c>
      <c r="D24" s="577" t="s">
        <v>990</v>
      </c>
      <c r="E24" s="1135">
        <v>0</v>
      </c>
      <c r="F24" s="1135" t="s">
        <v>290</v>
      </c>
      <c r="G24" s="1135" t="s">
        <v>290</v>
      </c>
      <c r="H24" s="1135">
        <v>0</v>
      </c>
      <c r="I24" s="1135" t="s">
        <v>290</v>
      </c>
      <c r="J24" s="1135" t="s">
        <v>290</v>
      </c>
      <c r="K24" s="588" t="s">
        <v>822</v>
      </c>
      <c r="L24" s="1143" t="s">
        <v>277</v>
      </c>
      <c r="M24" s="1143" t="s">
        <v>277</v>
      </c>
      <c r="N24" s="1144">
        <v>0</v>
      </c>
      <c r="O24" s="1144">
        <v>0</v>
      </c>
      <c r="P24" s="589"/>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row>
    <row r="25" spans="1:54" s="580" customFormat="1">
      <c r="A25" s="1550"/>
      <c r="B25" s="1549"/>
      <c r="C25" s="581" t="s">
        <v>995</v>
      </c>
      <c r="D25" s="581"/>
      <c r="E25" s="1146">
        <f>SUM(E21:E24)</f>
        <v>0</v>
      </c>
      <c r="F25" s="1146">
        <f t="shared" ref="F25:J25" si="5">SUM(F21:F24)</f>
        <v>0</v>
      </c>
      <c r="G25" s="1146">
        <f t="shared" si="5"/>
        <v>0</v>
      </c>
      <c r="H25" s="1146">
        <f t="shared" si="5"/>
        <v>0</v>
      </c>
      <c r="I25" s="1146">
        <f t="shared" si="5"/>
        <v>0</v>
      </c>
      <c r="J25" s="1146">
        <f t="shared" si="5"/>
        <v>0</v>
      </c>
      <c r="K25" s="587"/>
      <c r="L25" s="1147"/>
      <c r="M25" s="1147"/>
      <c r="N25" s="1147"/>
      <c r="O25" s="1147"/>
      <c r="P25" s="589"/>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6"/>
      <c r="AY25" s="536"/>
      <c r="AZ25" s="536"/>
      <c r="BA25" s="536"/>
      <c r="BB25" s="536"/>
    </row>
    <row r="26" spans="1:54" s="580" customFormat="1" ht="12.75" customHeight="1">
      <c r="A26" s="1550"/>
      <c r="B26" s="1548" t="s">
        <v>792</v>
      </c>
      <c r="C26" s="577" t="s">
        <v>1002</v>
      </c>
      <c r="D26" s="577"/>
      <c r="E26" s="1136">
        <v>0</v>
      </c>
      <c r="F26" s="1136" t="s">
        <v>290</v>
      </c>
      <c r="G26" s="1136" t="s">
        <v>290</v>
      </c>
      <c r="H26" s="1136">
        <v>0</v>
      </c>
      <c r="I26" s="1136" t="s">
        <v>290</v>
      </c>
      <c r="J26" s="1136" t="s">
        <v>290</v>
      </c>
      <c r="K26" s="588" t="s">
        <v>1347</v>
      </c>
      <c r="L26" s="1143" t="s">
        <v>277</v>
      </c>
      <c r="M26" s="1143" t="s">
        <v>277</v>
      </c>
      <c r="N26" s="1143">
        <v>0</v>
      </c>
      <c r="O26" s="1143">
        <v>0</v>
      </c>
      <c r="P26" s="589"/>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row>
    <row r="27" spans="1:54" s="580" customFormat="1" ht="16.5" customHeight="1">
      <c r="A27" s="1550"/>
      <c r="B27" s="1553"/>
      <c r="C27" s="577" t="s">
        <v>1019</v>
      </c>
      <c r="D27" s="577"/>
      <c r="E27" s="1136">
        <v>128</v>
      </c>
      <c r="F27" s="1136" t="s">
        <v>290</v>
      </c>
      <c r="G27" s="1136">
        <v>128</v>
      </c>
      <c r="H27" s="1136">
        <v>9.8115500000000004</v>
      </c>
      <c r="I27" s="1136" t="s">
        <v>290</v>
      </c>
      <c r="J27" s="1136">
        <v>9.8115500000000004</v>
      </c>
      <c r="K27" s="588" t="s">
        <v>1347</v>
      </c>
      <c r="L27" s="1143" t="s">
        <v>277</v>
      </c>
      <c r="M27" s="1143" t="s">
        <v>277</v>
      </c>
      <c r="N27" s="1143">
        <v>9.25</v>
      </c>
      <c r="O27" s="1143">
        <v>0.70589999999999997</v>
      </c>
      <c r="P27" s="589"/>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row>
    <row r="28" spans="1:54" s="580" customFormat="1">
      <c r="A28" s="1550"/>
      <c r="B28" s="1553"/>
      <c r="C28" s="581" t="s">
        <v>1003</v>
      </c>
      <c r="D28" s="581"/>
      <c r="E28" s="1146">
        <f>SUM(E26:E27)</f>
        <v>128</v>
      </c>
      <c r="F28" s="1146">
        <f t="shared" ref="F28:J28" si="6">SUM(F26:F27)</f>
        <v>0</v>
      </c>
      <c r="G28" s="1146">
        <f t="shared" si="6"/>
        <v>128</v>
      </c>
      <c r="H28" s="1146">
        <f t="shared" si="6"/>
        <v>9.8115500000000004</v>
      </c>
      <c r="I28" s="1146">
        <f t="shared" si="6"/>
        <v>0</v>
      </c>
      <c r="J28" s="1146">
        <f t="shared" si="6"/>
        <v>9.8115500000000004</v>
      </c>
      <c r="K28" s="587"/>
      <c r="L28" s="1147"/>
      <c r="M28" s="1147"/>
      <c r="N28" s="1147"/>
      <c r="O28" s="1147"/>
      <c r="P28" s="589"/>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6"/>
      <c r="AZ28" s="536"/>
      <c r="BA28" s="536"/>
      <c r="BB28" s="536"/>
    </row>
    <row r="29" spans="1:54" s="580" customFormat="1" ht="12.75" customHeight="1">
      <c r="A29" s="1550"/>
      <c r="B29" s="1548" t="s">
        <v>778</v>
      </c>
      <c r="C29" s="577" t="s">
        <v>844</v>
      </c>
      <c r="D29" s="577" t="s">
        <v>845</v>
      </c>
      <c r="E29" s="1145">
        <v>0</v>
      </c>
      <c r="F29" s="1145">
        <v>0</v>
      </c>
      <c r="G29" s="1145">
        <v>0</v>
      </c>
      <c r="H29" s="1145">
        <v>0</v>
      </c>
      <c r="I29" s="1145">
        <v>0</v>
      </c>
      <c r="J29" s="1145">
        <v>0</v>
      </c>
      <c r="K29" s="588" t="s">
        <v>833</v>
      </c>
      <c r="L29" s="1143" t="s">
        <v>277</v>
      </c>
      <c r="M29" s="1143" t="s">
        <v>277</v>
      </c>
      <c r="N29" s="1144">
        <v>0</v>
      </c>
      <c r="O29" s="1144">
        <v>0</v>
      </c>
      <c r="P29" s="589"/>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6"/>
      <c r="AZ29" s="536"/>
      <c r="BA29" s="536"/>
      <c r="BB29" s="536"/>
    </row>
    <row r="30" spans="1:54" s="580" customFormat="1">
      <c r="A30" s="1550"/>
      <c r="B30" s="1549"/>
      <c r="C30" s="581" t="s">
        <v>966</v>
      </c>
      <c r="D30" s="581"/>
      <c r="E30" s="1146">
        <f>SUM(E29)</f>
        <v>0</v>
      </c>
      <c r="F30" s="1146">
        <f t="shared" ref="F30:J30" si="7">SUM(F29)</f>
        <v>0</v>
      </c>
      <c r="G30" s="1146">
        <f t="shared" si="7"/>
        <v>0</v>
      </c>
      <c r="H30" s="1146">
        <f t="shared" si="7"/>
        <v>0</v>
      </c>
      <c r="I30" s="1146">
        <f t="shared" si="7"/>
        <v>0</v>
      </c>
      <c r="J30" s="1146">
        <f t="shared" si="7"/>
        <v>0</v>
      </c>
      <c r="K30" s="587"/>
      <c r="L30" s="1147"/>
      <c r="M30" s="1147"/>
      <c r="N30" s="1147">
        <v>0</v>
      </c>
      <c r="O30" s="1147">
        <v>0</v>
      </c>
      <c r="P30" s="589"/>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row>
    <row r="31" spans="1:54" s="580" customFormat="1">
      <c r="A31" s="1551"/>
      <c r="B31" s="590" t="s">
        <v>1008</v>
      </c>
      <c r="C31" s="586"/>
      <c r="D31" s="586"/>
      <c r="E31" s="1146">
        <f>SUM(E30,E25, E28)</f>
        <v>128</v>
      </c>
      <c r="F31" s="1146">
        <f t="shared" ref="F31:J31" si="8">SUM(F30,F25, F28)</f>
        <v>0</v>
      </c>
      <c r="G31" s="1146">
        <f t="shared" si="8"/>
        <v>128</v>
      </c>
      <c r="H31" s="1146">
        <f t="shared" si="8"/>
        <v>9.8115500000000004</v>
      </c>
      <c r="I31" s="1146">
        <f t="shared" si="8"/>
        <v>0</v>
      </c>
      <c r="J31" s="1146">
        <f t="shared" si="8"/>
        <v>9.8115500000000004</v>
      </c>
      <c r="K31" s="587"/>
      <c r="L31" s="1147"/>
      <c r="M31" s="1147"/>
      <c r="N31" s="1147">
        <f t="shared" ref="N31:O31" si="9">N25+N30</f>
        <v>0</v>
      </c>
      <c r="O31" s="1147">
        <f t="shared" si="9"/>
        <v>0</v>
      </c>
      <c r="P31" s="589"/>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row>
    <row r="32" spans="1:54" s="580" customFormat="1">
      <c r="A32" s="1548" t="s">
        <v>1009</v>
      </c>
      <c r="B32" s="1548" t="s">
        <v>819</v>
      </c>
      <c r="C32" s="577" t="s">
        <v>820</v>
      </c>
      <c r="D32" s="577" t="s">
        <v>987</v>
      </c>
      <c r="E32" s="1142">
        <v>0</v>
      </c>
      <c r="F32" s="1142">
        <v>0</v>
      </c>
      <c r="G32" s="1142">
        <v>0</v>
      </c>
      <c r="H32" s="1142">
        <v>0</v>
      </c>
      <c r="I32" s="1142">
        <v>0</v>
      </c>
      <c r="J32" s="1142">
        <v>0</v>
      </c>
      <c r="K32" s="578" t="s">
        <v>822</v>
      </c>
      <c r="L32" s="1143" t="s">
        <v>277</v>
      </c>
      <c r="M32" s="1143" t="s">
        <v>277</v>
      </c>
      <c r="N32" s="1144">
        <v>0</v>
      </c>
      <c r="O32" s="1144">
        <v>0</v>
      </c>
      <c r="P32" s="589"/>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row>
    <row r="33" spans="1:54" s="580" customFormat="1">
      <c r="A33" s="1550"/>
      <c r="B33" s="1553"/>
      <c r="C33" s="577" t="s">
        <v>823</v>
      </c>
      <c r="D33" s="577" t="s">
        <v>990</v>
      </c>
      <c r="E33" s="1142">
        <v>71</v>
      </c>
      <c r="F33" s="1142">
        <v>0</v>
      </c>
      <c r="G33" s="1142">
        <v>0</v>
      </c>
      <c r="H33" s="1142">
        <v>4.2467489999999977</v>
      </c>
      <c r="I33" s="1142">
        <v>0</v>
      </c>
      <c r="J33" s="1142">
        <v>0</v>
      </c>
      <c r="K33" s="578" t="s">
        <v>822</v>
      </c>
      <c r="L33" s="1143" t="s">
        <v>277</v>
      </c>
      <c r="M33" s="1143" t="s">
        <v>277</v>
      </c>
      <c r="N33" s="1144">
        <v>0</v>
      </c>
      <c r="O33" s="1144">
        <v>0</v>
      </c>
      <c r="P33" s="589"/>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row>
    <row r="34" spans="1:54" s="580" customFormat="1">
      <c r="A34" s="1550"/>
      <c r="B34" s="1553"/>
      <c r="C34" s="577" t="s">
        <v>1010</v>
      </c>
      <c r="D34" s="577" t="s">
        <v>1011</v>
      </c>
      <c r="E34" s="1142">
        <v>0</v>
      </c>
      <c r="F34" s="1142">
        <v>0</v>
      </c>
      <c r="G34" s="1142">
        <v>0</v>
      </c>
      <c r="H34" s="1142">
        <v>0</v>
      </c>
      <c r="I34" s="1142">
        <v>0</v>
      </c>
      <c r="J34" s="1142">
        <v>0</v>
      </c>
      <c r="K34" s="578" t="s">
        <v>1012</v>
      </c>
      <c r="L34" s="1143" t="s">
        <v>277</v>
      </c>
      <c r="M34" s="1143" t="s">
        <v>277</v>
      </c>
      <c r="N34" s="1144">
        <v>0</v>
      </c>
      <c r="O34" s="1144">
        <v>0</v>
      </c>
      <c r="P34" s="589"/>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row>
    <row r="35" spans="1:54" s="580" customFormat="1">
      <c r="A35" s="1550"/>
      <c r="B35" s="1553"/>
      <c r="C35" s="577" t="s">
        <v>888</v>
      </c>
      <c r="D35" s="577" t="s">
        <v>988</v>
      </c>
      <c r="E35" s="1142">
        <v>0</v>
      </c>
      <c r="F35" s="1142">
        <v>0</v>
      </c>
      <c r="G35" s="1142">
        <v>0</v>
      </c>
      <c r="H35" s="1142">
        <v>0</v>
      </c>
      <c r="I35" s="1142">
        <v>0</v>
      </c>
      <c r="J35" s="1142">
        <v>0</v>
      </c>
      <c r="K35" s="578" t="s">
        <v>833</v>
      </c>
      <c r="L35" s="1143" t="s">
        <v>277</v>
      </c>
      <c r="M35" s="1143" t="s">
        <v>277</v>
      </c>
      <c r="N35" s="1144">
        <v>0</v>
      </c>
      <c r="O35" s="1144">
        <v>0</v>
      </c>
      <c r="P35" s="589"/>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row>
    <row r="36" spans="1:54" s="580" customFormat="1">
      <c r="A36" s="1550"/>
      <c r="B36" s="1549"/>
      <c r="C36" s="581" t="s">
        <v>995</v>
      </c>
      <c r="D36" s="581"/>
      <c r="E36" s="1146">
        <f>SUM(E32:E35)</f>
        <v>71</v>
      </c>
      <c r="F36" s="1146">
        <f t="shared" ref="F36:J36" si="10">SUM(F32:F35)</f>
        <v>0</v>
      </c>
      <c r="G36" s="1146">
        <f t="shared" si="10"/>
        <v>0</v>
      </c>
      <c r="H36" s="1146">
        <f t="shared" si="10"/>
        <v>4.2467489999999977</v>
      </c>
      <c r="I36" s="1146">
        <f t="shared" si="10"/>
        <v>0</v>
      </c>
      <c r="J36" s="1146">
        <f t="shared" si="10"/>
        <v>0</v>
      </c>
      <c r="K36" s="587"/>
      <c r="L36" s="1147"/>
      <c r="M36" s="1147"/>
      <c r="N36" s="1147"/>
      <c r="O36" s="1147"/>
      <c r="P36" s="589"/>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row>
    <row r="37" spans="1:54" s="580" customFormat="1">
      <c r="A37" s="1550"/>
      <c r="B37" s="1548" t="s">
        <v>1013</v>
      </c>
      <c r="C37" s="577" t="s">
        <v>1014</v>
      </c>
      <c r="D37" s="577" t="s">
        <v>1015</v>
      </c>
      <c r="E37" s="1142">
        <v>0</v>
      </c>
      <c r="F37" s="1142">
        <v>0</v>
      </c>
      <c r="G37" s="1142">
        <v>0</v>
      </c>
      <c r="H37" s="1142">
        <v>0</v>
      </c>
      <c r="I37" s="1142">
        <v>0</v>
      </c>
      <c r="J37" s="1142">
        <v>0</v>
      </c>
      <c r="K37" s="578" t="s">
        <v>873</v>
      </c>
      <c r="L37" s="1143" t="s">
        <v>277</v>
      </c>
      <c r="M37" s="1143" t="s">
        <v>277</v>
      </c>
      <c r="N37" s="1144">
        <v>0</v>
      </c>
      <c r="O37" s="1144">
        <v>0</v>
      </c>
      <c r="P37" s="589"/>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row>
    <row r="38" spans="1:54" s="580" customFormat="1">
      <c r="A38" s="1550"/>
      <c r="B38" s="1553"/>
      <c r="C38" s="577" t="s">
        <v>1016</v>
      </c>
      <c r="D38" s="577" t="s">
        <v>1017</v>
      </c>
      <c r="E38" s="1142">
        <v>0</v>
      </c>
      <c r="F38" s="1142">
        <v>0</v>
      </c>
      <c r="G38" s="1142">
        <v>0</v>
      </c>
      <c r="H38" s="1142">
        <v>0</v>
      </c>
      <c r="I38" s="1142">
        <v>0</v>
      </c>
      <c r="J38" s="1142">
        <v>0</v>
      </c>
      <c r="K38" s="578" t="s">
        <v>873</v>
      </c>
      <c r="L38" s="1143" t="s">
        <v>277</v>
      </c>
      <c r="M38" s="1143" t="s">
        <v>277</v>
      </c>
      <c r="N38" s="1144">
        <v>0</v>
      </c>
      <c r="O38" s="1144">
        <v>0</v>
      </c>
      <c r="P38" s="589"/>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row>
    <row r="39" spans="1:54" s="580" customFormat="1" ht="12.75" customHeight="1">
      <c r="A39" s="1550"/>
      <c r="B39" s="1553"/>
      <c r="C39" s="577" t="s">
        <v>1018</v>
      </c>
      <c r="D39" s="577" t="s">
        <v>877</v>
      </c>
      <c r="E39" s="1142">
        <v>42538</v>
      </c>
      <c r="F39" s="1142">
        <v>7028</v>
      </c>
      <c r="G39" s="1142">
        <v>1787</v>
      </c>
      <c r="H39" s="1142">
        <v>1150.4512750000013</v>
      </c>
      <c r="I39" s="1142">
        <v>196.81730000000002</v>
      </c>
      <c r="J39" s="1142">
        <v>58.251862499999987</v>
      </c>
      <c r="K39" s="578" t="s">
        <v>878</v>
      </c>
      <c r="L39" s="1143">
        <v>245.4</v>
      </c>
      <c r="M39" s="1143">
        <v>289.89999999999998</v>
      </c>
      <c r="N39" s="1144">
        <v>31.904761904761905</v>
      </c>
      <c r="O39" s="1144">
        <v>1.0480815476190477</v>
      </c>
      <c r="P39" s="589"/>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row>
    <row r="40" spans="1:54" s="580" customFormat="1">
      <c r="A40" s="1550"/>
      <c r="B40" s="1553"/>
      <c r="C40" s="577" t="s">
        <v>1019</v>
      </c>
      <c r="D40" s="577" t="s">
        <v>1020</v>
      </c>
      <c r="E40" s="1142">
        <v>64714</v>
      </c>
      <c r="F40" s="1142">
        <v>6160</v>
      </c>
      <c r="G40" s="1142">
        <v>2811</v>
      </c>
      <c r="H40" s="1142">
        <v>4072.7276899999993</v>
      </c>
      <c r="I40" s="1142">
        <v>454.43527000000023</v>
      </c>
      <c r="J40" s="1142">
        <v>199.49437999999998</v>
      </c>
      <c r="K40" s="578" t="s">
        <v>873</v>
      </c>
      <c r="L40" s="1143">
        <v>7562</v>
      </c>
      <c r="M40" s="1143">
        <v>6803</v>
      </c>
      <c r="N40" s="1144">
        <v>36</v>
      </c>
      <c r="O40" s="1144">
        <v>2.5640895238095234</v>
      </c>
      <c r="P40" s="589"/>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row>
    <row r="41" spans="1:54" s="580" customFormat="1" ht="12.75" customHeight="1">
      <c r="A41" s="1550"/>
      <c r="B41" s="1549"/>
      <c r="C41" s="581" t="s">
        <v>1003</v>
      </c>
      <c r="D41" s="581"/>
      <c r="E41" s="1140">
        <f>SUM(E37:E40)</f>
        <v>107252</v>
      </c>
      <c r="F41" s="1140">
        <f t="shared" ref="F41:J41" si="11">SUM(F37:F40)</f>
        <v>13188</v>
      </c>
      <c r="G41" s="1140">
        <f t="shared" si="11"/>
        <v>4598</v>
      </c>
      <c r="H41" s="1140">
        <f t="shared" si="11"/>
        <v>5223.178965000001</v>
      </c>
      <c r="I41" s="1140">
        <f t="shared" si="11"/>
        <v>651.25257000000022</v>
      </c>
      <c r="J41" s="1140">
        <f t="shared" si="11"/>
        <v>257.74624249999999</v>
      </c>
      <c r="K41" s="582"/>
      <c r="L41" s="1141"/>
      <c r="M41" s="1141"/>
      <c r="N41" s="1141"/>
      <c r="O41" s="1141"/>
      <c r="P41" s="589"/>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row>
    <row r="42" spans="1:54" s="580" customFormat="1">
      <c r="A42" s="1550"/>
      <c r="B42" s="1548" t="s">
        <v>996</v>
      </c>
      <c r="C42" s="591" t="s">
        <v>1021</v>
      </c>
      <c r="D42" s="577" t="s">
        <v>861</v>
      </c>
      <c r="E42" s="578">
        <v>0</v>
      </c>
      <c r="F42" s="578">
        <v>0</v>
      </c>
      <c r="G42" s="578">
        <v>0</v>
      </c>
      <c r="H42" s="578">
        <v>0</v>
      </c>
      <c r="I42" s="592">
        <v>0</v>
      </c>
      <c r="J42" s="592">
        <v>0</v>
      </c>
      <c r="K42" s="588" t="s">
        <v>1022</v>
      </c>
      <c r="L42" s="578" t="s">
        <v>277</v>
      </c>
      <c r="M42" s="578" t="s">
        <v>277</v>
      </c>
      <c r="N42" s="578">
        <v>0</v>
      </c>
      <c r="O42" s="578">
        <v>0</v>
      </c>
      <c r="P42" s="589"/>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row>
    <row r="43" spans="1:54" s="580" customFormat="1">
      <c r="A43" s="1550"/>
      <c r="B43" s="1549"/>
      <c r="C43" s="581" t="s">
        <v>963</v>
      </c>
      <c r="D43" s="581"/>
      <c r="E43" s="1146">
        <f t="shared" ref="E43:J43" si="12">E42</f>
        <v>0</v>
      </c>
      <c r="F43" s="1146">
        <f t="shared" si="12"/>
        <v>0</v>
      </c>
      <c r="G43" s="1146">
        <f t="shared" si="12"/>
        <v>0</v>
      </c>
      <c r="H43" s="1146">
        <f t="shared" si="12"/>
        <v>0</v>
      </c>
      <c r="I43" s="1146">
        <f t="shared" si="12"/>
        <v>0</v>
      </c>
      <c r="J43" s="1146">
        <f t="shared" si="12"/>
        <v>0</v>
      </c>
      <c r="K43" s="587"/>
      <c r="L43" s="1147"/>
      <c r="M43" s="1147"/>
      <c r="N43" s="1147">
        <v>0</v>
      </c>
      <c r="O43" s="1147">
        <v>0</v>
      </c>
      <c r="P43" s="589"/>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row>
    <row r="44" spans="1:54" s="580" customFormat="1" ht="12.75" customHeight="1">
      <c r="A44" s="1550"/>
      <c r="B44" s="1548" t="s">
        <v>778</v>
      </c>
      <c r="C44" s="577" t="s">
        <v>844</v>
      </c>
      <c r="D44" s="577" t="s">
        <v>845</v>
      </c>
      <c r="E44" s="1142">
        <v>0</v>
      </c>
      <c r="F44" s="1142">
        <v>0</v>
      </c>
      <c r="G44" s="1142">
        <v>0</v>
      </c>
      <c r="H44" s="1142">
        <v>0</v>
      </c>
      <c r="I44" s="1142">
        <v>0</v>
      </c>
      <c r="J44" s="1142">
        <v>0</v>
      </c>
      <c r="K44" s="588" t="s">
        <v>833</v>
      </c>
      <c r="L44" s="1143" t="s">
        <v>277</v>
      </c>
      <c r="M44" s="1143" t="s">
        <v>277</v>
      </c>
      <c r="N44" s="1144">
        <v>0</v>
      </c>
      <c r="O44" s="1144">
        <v>0</v>
      </c>
      <c r="P44" s="589"/>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row>
    <row r="45" spans="1:54" s="580" customFormat="1" ht="37.5" customHeight="1">
      <c r="A45" s="1550"/>
      <c r="B45" s="1549"/>
      <c r="C45" s="581" t="s">
        <v>1023</v>
      </c>
      <c r="D45" s="581"/>
      <c r="E45" s="1146">
        <f>E44</f>
        <v>0</v>
      </c>
      <c r="F45" s="1146">
        <f t="shared" ref="F45:J45" si="13">F44</f>
        <v>0</v>
      </c>
      <c r="G45" s="1146">
        <f t="shared" si="13"/>
        <v>0</v>
      </c>
      <c r="H45" s="1146">
        <f t="shared" si="13"/>
        <v>0</v>
      </c>
      <c r="I45" s="1146">
        <f t="shared" si="13"/>
        <v>0</v>
      </c>
      <c r="J45" s="1146">
        <f t="shared" si="13"/>
        <v>0</v>
      </c>
      <c r="K45" s="587"/>
      <c r="L45" s="1147"/>
      <c r="M45" s="1147"/>
      <c r="N45" s="1147"/>
      <c r="O45" s="1147"/>
      <c r="P45" s="589"/>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row>
    <row r="46" spans="1:54" ht="15.75" customHeight="1">
      <c r="A46" s="1551"/>
      <c r="B46" s="585" t="s">
        <v>1024</v>
      </c>
      <c r="C46" s="593" t="s">
        <v>1025</v>
      </c>
      <c r="D46" s="586"/>
      <c r="E46" s="1146">
        <f>SUM(E36,E41,E43,E45)</f>
        <v>107323</v>
      </c>
      <c r="F46" s="1146">
        <f t="shared" ref="F46:J46" si="14">SUM(F36,F41,F43,F45)</f>
        <v>13188</v>
      </c>
      <c r="G46" s="1146">
        <f t="shared" si="14"/>
        <v>4598</v>
      </c>
      <c r="H46" s="1146">
        <f t="shared" si="14"/>
        <v>5227.4257140000009</v>
      </c>
      <c r="I46" s="1146">
        <f t="shared" si="14"/>
        <v>651.25257000000022</v>
      </c>
      <c r="J46" s="1146">
        <f t="shared" si="14"/>
        <v>257.74624249999999</v>
      </c>
      <c r="K46" s="587"/>
      <c r="L46" s="1147"/>
      <c r="M46" s="1147"/>
      <c r="N46" s="1147"/>
      <c r="O46" s="1147"/>
      <c r="P46" s="579"/>
    </row>
    <row r="47" spans="1:54" ht="14.25" customHeight="1">
      <c r="A47" s="1548" t="s">
        <v>1026</v>
      </c>
      <c r="B47" s="594" t="s">
        <v>770</v>
      </c>
      <c r="C47" s="577" t="s">
        <v>823</v>
      </c>
      <c r="D47" s="577" t="s">
        <v>990</v>
      </c>
      <c r="E47" s="1142">
        <v>47975</v>
      </c>
      <c r="F47" s="1142">
        <v>0</v>
      </c>
      <c r="G47" s="1142">
        <v>0</v>
      </c>
      <c r="H47" s="1142">
        <v>2902.9042565000004</v>
      </c>
      <c r="I47" s="1142">
        <v>0</v>
      </c>
      <c r="J47" s="1142">
        <v>0</v>
      </c>
      <c r="K47" s="588" t="s">
        <v>822</v>
      </c>
      <c r="L47" s="1143" t="s">
        <v>277</v>
      </c>
      <c r="M47" s="1143" t="s">
        <v>277</v>
      </c>
      <c r="N47" s="1144">
        <v>0</v>
      </c>
      <c r="O47" s="1144">
        <v>0</v>
      </c>
      <c r="P47" s="579"/>
    </row>
    <row r="48" spans="1:54">
      <c r="A48" s="1550"/>
      <c r="B48" s="1552" t="s">
        <v>792</v>
      </c>
      <c r="C48" s="577" t="s">
        <v>1018</v>
      </c>
      <c r="D48" s="577"/>
      <c r="E48" s="1142">
        <v>2</v>
      </c>
      <c r="F48" s="1142">
        <v>0</v>
      </c>
      <c r="G48" s="1142">
        <v>2</v>
      </c>
      <c r="H48" s="1142">
        <v>7.4374999999999997E-2</v>
      </c>
      <c r="I48" s="1142">
        <v>0</v>
      </c>
      <c r="J48" s="1142">
        <v>7.4374999999999997E-2</v>
      </c>
      <c r="K48" s="588" t="s">
        <v>878</v>
      </c>
      <c r="L48" s="1143" t="s">
        <v>277</v>
      </c>
      <c r="M48" s="1143" t="s">
        <v>277</v>
      </c>
      <c r="N48" s="1143">
        <v>5.8819999999999997E-2</v>
      </c>
      <c r="O48" s="1143">
        <v>1.9849999999999998E-3</v>
      </c>
    </row>
    <row r="49" spans="1:15">
      <c r="A49" s="1550"/>
      <c r="B49" s="1549"/>
      <c r="C49" s="577" t="s">
        <v>1019</v>
      </c>
      <c r="D49" s="594"/>
      <c r="E49" s="1142">
        <v>9251</v>
      </c>
      <c r="F49" s="1142">
        <v>0</v>
      </c>
      <c r="G49" s="1142">
        <v>9251</v>
      </c>
      <c r="H49" s="1142">
        <v>703.03201600000011</v>
      </c>
      <c r="I49" s="1142">
        <v>0</v>
      </c>
      <c r="J49" s="1142">
        <v>703.03201600000011</v>
      </c>
      <c r="K49" s="594" t="s">
        <v>873</v>
      </c>
      <c r="L49" s="1143" t="s">
        <v>277</v>
      </c>
      <c r="M49" s="1143" t="s">
        <v>277</v>
      </c>
      <c r="N49" s="1143">
        <v>211.2353</v>
      </c>
      <c r="O49" s="1143">
        <v>15.63841</v>
      </c>
    </row>
    <row r="50" spans="1:15" ht="38.25">
      <c r="A50" s="1551"/>
      <c r="B50" s="585" t="s">
        <v>1027</v>
      </c>
      <c r="C50" s="593" t="s">
        <v>1028</v>
      </c>
      <c r="D50" s="586"/>
      <c r="E50" s="1146">
        <f>SUM(E47:E49)</f>
        <v>57228</v>
      </c>
      <c r="F50" s="1146">
        <f t="shared" ref="F50:J50" si="15">SUM(F47:F49)</f>
        <v>0</v>
      </c>
      <c r="G50" s="1146">
        <f t="shared" si="15"/>
        <v>9253</v>
      </c>
      <c r="H50" s="1146">
        <f t="shared" si="15"/>
        <v>3606.0106475000007</v>
      </c>
      <c r="I50" s="1146">
        <f t="shared" si="15"/>
        <v>0</v>
      </c>
      <c r="J50" s="1146">
        <f t="shared" si="15"/>
        <v>703.10639100000014</v>
      </c>
      <c r="K50" s="587"/>
      <c r="L50" s="1147"/>
      <c r="M50" s="1147"/>
      <c r="N50" s="1147"/>
      <c r="O50" s="1147"/>
    </row>
    <row r="51" spans="1:15">
      <c r="A51" s="595" t="s">
        <v>1315</v>
      </c>
      <c r="C51" s="413"/>
      <c r="D51" s="413"/>
      <c r="E51" s="413"/>
      <c r="F51" s="413"/>
      <c r="G51" s="413"/>
      <c r="H51" s="597"/>
      <c r="I51" s="597"/>
      <c r="J51" s="597"/>
      <c r="K51" s="597"/>
      <c r="L51" s="597"/>
      <c r="M51" s="597"/>
      <c r="N51" s="597"/>
      <c r="O51" s="597"/>
    </row>
    <row r="52" spans="1:15">
      <c r="A52" s="598" t="s">
        <v>1029</v>
      </c>
      <c r="B52" s="599"/>
      <c r="C52" s="599"/>
      <c r="D52" s="599"/>
      <c r="E52" s="599"/>
      <c r="F52" s="599"/>
      <c r="G52" s="599"/>
      <c r="H52" s="599"/>
      <c r="I52" s="599"/>
      <c r="L52" s="601"/>
      <c r="M52" s="601"/>
      <c r="N52" s="601"/>
      <c r="O52" s="601"/>
    </row>
    <row r="53" spans="1:15">
      <c r="E53" s="536"/>
    </row>
    <row r="54" spans="1:15">
      <c r="E54" s="536"/>
    </row>
    <row r="55" spans="1:15">
      <c r="E55" s="536"/>
    </row>
    <row r="56" spans="1:15">
      <c r="E56" s="536"/>
    </row>
    <row r="57" spans="1:15">
      <c r="E57" s="536"/>
    </row>
    <row r="58" spans="1:15">
      <c r="E58" s="536"/>
    </row>
    <row r="59" spans="1:15">
      <c r="E59" s="536"/>
    </row>
    <row r="60" spans="1:15">
      <c r="E60" s="536"/>
    </row>
    <row r="61" spans="1:15">
      <c r="E61" s="536"/>
    </row>
    <row r="62" spans="1:15">
      <c r="E62" s="536"/>
    </row>
    <row r="63" spans="1:15">
      <c r="E63" s="536"/>
    </row>
    <row r="64" spans="1:15">
      <c r="E64" s="536"/>
    </row>
    <row r="65" spans="5:5">
      <c r="E65" s="536"/>
    </row>
    <row r="66" spans="5:5">
      <c r="E66" s="536"/>
    </row>
    <row r="67" spans="5:5">
      <c r="E67" s="536"/>
    </row>
    <row r="68" spans="5:5">
      <c r="E68" s="536"/>
    </row>
    <row r="69" spans="5:5">
      <c r="E69" s="536"/>
    </row>
    <row r="70" spans="5:5">
      <c r="E70" s="536"/>
    </row>
    <row r="71" spans="5:5">
      <c r="E71" s="536"/>
    </row>
    <row r="72" spans="5:5">
      <c r="E72" s="536"/>
    </row>
    <row r="73" spans="5:5">
      <c r="E73" s="536"/>
    </row>
    <row r="74" spans="5:5">
      <c r="E74" s="536"/>
    </row>
    <row r="75" spans="5:5">
      <c r="E75" s="536"/>
    </row>
    <row r="76" spans="5:5">
      <c r="E76" s="536"/>
    </row>
    <row r="77" spans="5:5">
      <c r="E77" s="536"/>
    </row>
    <row r="78" spans="5:5">
      <c r="E78" s="536"/>
    </row>
    <row r="79" spans="5:5">
      <c r="E79" s="536"/>
    </row>
    <row r="80" spans="5:5">
      <c r="E80" s="536"/>
    </row>
    <row r="81" spans="5:5">
      <c r="E81" s="536"/>
    </row>
    <row r="82" spans="5:5">
      <c r="E82" s="536"/>
    </row>
    <row r="83" spans="5:5">
      <c r="E83" s="536"/>
    </row>
    <row r="84" spans="5:5">
      <c r="E84" s="536"/>
    </row>
    <row r="85" spans="5:5">
      <c r="E85" s="536"/>
    </row>
    <row r="86" spans="5:5">
      <c r="E86" s="536"/>
    </row>
    <row r="87" spans="5:5">
      <c r="E87" s="536"/>
    </row>
    <row r="88" spans="5:5">
      <c r="E88" s="536"/>
    </row>
    <row r="89" spans="5:5">
      <c r="E89" s="536"/>
    </row>
    <row r="90" spans="5:5">
      <c r="E90" s="536"/>
    </row>
    <row r="91" spans="5:5">
      <c r="E91" s="536"/>
    </row>
    <row r="92" spans="5:5">
      <c r="E92" s="536"/>
    </row>
    <row r="93" spans="5:5">
      <c r="E93" s="536"/>
    </row>
    <row r="94" spans="5:5">
      <c r="E94" s="536"/>
    </row>
    <row r="95" spans="5:5">
      <c r="E95" s="536"/>
    </row>
    <row r="96" spans="5:5">
      <c r="E96" s="536"/>
    </row>
    <row r="97" spans="5:5">
      <c r="E97" s="536"/>
    </row>
    <row r="98" spans="5:5">
      <c r="E98" s="536"/>
    </row>
    <row r="99" spans="5:5">
      <c r="E99" s="536"/>
    </row>
    <row r="100" spans="5:5">
      <c r="E100" s="536"/>
    </row>
    <row r="101" spans="5:5">
      <c r="E101" s="536"/>
    </row>
    <row r="102" spans="5:5">
      <c r="E102" s="536"/>
    </row>
    <row r="103" spans="5:5">
      <c r="E103" s="536"/>
    </row>
    <row r="104" spans="5:5">
      <c r="E104" s="536"/>
    </row>
    <row r="105" spans="5:5">
      <c r="E105" s="536"/>
    </row>
    <row r="106" spans="5:5">
      <c r="E106" s="536"/>
    </row>
    <row r="107" spans="5:5">
      <c r="E107" s="536"/>
    </row>
    <row r="108" spans="5:5">
      <c r="E108" s="536"/>
    </row>
    <row r="109" spans="5:5">
      <c r="E109" s="536"/>
    </row>
    <row r="110" spans="5:5">
      <c r="E110" s="536"/>
    </row>
    <row r="111" spans="5:5">
      <c r="E111" s="536"/>
    </row>
    <row r="112" spans="5:5">
      <c r="E112" s="536"/>
    </row>
    <row r="113" spans="5:5">
      <c r="E113" s="536"/>
    </row>
    <row r="114" spans="5:5">
      <c r="E114" s="536"/>
    </row>
    <row r="115" spans="5:5">
      <c r="E115" s="536"/>
    </row>
    <row r="116" spans="5:5">
      <c r="E116" s="536"/>
    </row>
    <row r="117" spans="5:5">
      <c r="E117" s="536"/>
    </row>
    <row r="118" spans="5:5">
      <c r="E118" s="536"/>
    </row>
    <row r="119" spans="5:5">
      <c r="E119" s="536"/>
    </row>
    <row r="120" spans="5:5">
      <c r="E120" s="536"/>
    </row>
    <row r="121" spans="5:5">
      <c r="E121" s="536"/>
    </row>
    <row r="122" spans="5:5">
      <c r="E122" s="536"/>
    </row>
    <row r="123" spans="5:5">
      <c r="E123" s="536"/>
    </row>
    <row r="124" spans="5:5">
      <c r="E124" s="536"/>
    </row>
    <row r="125" spans="5:5">
      <c r="E125" s="536"/>
    </row>
    <row r="126" spans="5:5">
      <c r="E126" s="536"/>
    </row>
    <row r="127" spans="5:5">
      <c r="E127" s="536"/>
    </row>
    <row r="128" spans="5:5">
      <c r="E128" s="536"/>
    </row>
    <row r="129" spans="5:5">
      <c r="E129" s="536"/>
    </row>
    <row r="130" spans="5:5">
      <c r="E130" s="536"/>
    </row>
    <row r="131" spans="5:5">
      <c r="E131" s="536"/>
    </row>
    <row r="132" spans="5:5">
      <c r="E132" s="536"/>
    </row>
    <row r="133" spans="5:5">
      <c r="E133" s="536"/>
    </row>
    <row r="134" spans="5:5">
      <c r="E134" s="536"/>
    </row>
    <row r="135" spans="5:5">
      <c r="E135" s="536"/>
    </row>
    <row r="136" spans="5:5">
      <c r="E136" s="536"/>
    </row>
    <row r="137" spans="5:5">
      <c r="E137" s="536"/>
    </row>
    <row r="138" spans="5:5">
      <c r="E138" s="536"/>
    </row>
    <row r="139" spans="5:5">
      <c r="E139" s="536"/>
    </row>
    <row r="140" spans="5:5">
      <c r="E140" s="536"/>
    </row>
    <row r="141" spans="5:5">
      <c r="E141" s="536"/>
    </row>
    <row r="142" spans="5:5">
      <c r="E142" s="536"/>
    </row>
    <row r="143" spans="5:5">
      <c r="E143" s="536"/>
    </row>
    <row r="144" spans="5:5">
      <c r="E144" s="536"/>
    </row>
    <row r="145" spans="5:5">
      <c r="E145" s="536"/>
    </row>
    <row r="146" spans="5:5">
      <c r="E146" s="536"/>
    </row>
    <row r="147" spans="5:5">
      <c r="E147" s="536"/>
    </row>
    <row r="148" spans="5:5">
      <c r="E148" s="536"/>
    </row>
    <row r="149" spans="5:5">
      <c r="E149" s="536"/>
    </row>
    <row r="150" spans="5:5">
      <c r="E150" s="536"/>
    </row>
    <row r="151" spans="5:5">
      <c r="E151" s="536"/>
    </row>
    <row r="152" spans="5:5">
      <c r="E152" s="536"/>
    </row>
    <row r="153" spans="5:5">
      <c r="E153" s="536"/>
    </row>
    <row r="154" spans="5:5">
      <c r="E154" s="536"/>
    </row>
    <row r="155" spans="5:5">
      <c r="E155" s="536"/>
    </row>
    <row r="156" spans="5:5">
      <c r="E156" s="536"/>
    </row>
    <row r="157" spans="5:5">
      <c r="E157" s="536"/>
    </row>
    <row r="158" spans="5:5">
      <c r="E158" s="536"/>
    </row>
    <row r="159" spans="5:5">
      <c r="E159" s="536"/>
    </row>
    <row r="160" spans="5:5">
      <c r="E160" s="536"/>
    </row>
    <row r="161" spans="5:5">
      <c r="E161" s="536"/>
    </row>
    <row r="162" spans="5:5">
      <c r="E162" s="536"/>
    </row>
    <row r="163" spans="5:5">
      <c r="E163" s="536"/>
    </row>
    <row r="164" spans="5:5">
      <c r="E164" s="536"/>
    </row>
    <row r="165" spans="5:5">
      <c r="E165" s="536"/>
    </row>
    <row r="166" spans="5:5">
      <c r="E166" s="536"/>
    </row>
    <row r="167" spans="5:5">
      <c r="E167" s="536"/>
    </row>
    <row r="168" spans="5:5">
      <c r="E168" s="536"/>
    </row>
    <row r="169" spans="5:5">
      <c r="E169" s="536"/>
    </row>
    <row r="170" spans="5:5">
      <c r="E170" s="536"/>
    </row>
    <row r="171" spans="5:5">
      <c r="E171" s="536"/>
    </row>
    <row r="172" spans="5:5">
      <c r="E172" s="536"/>
    </row>
    <row r="173" spans="5:5">
      <c r="E173" s="536"/>
    </row>
    <row r="174" spans="5:5">
      <c r="E174" s="536"/>
    </row>
    <row r="175" spans="5:5">
      <c r="E175" s="536"/>
    </row>
    <row r="176" spans="5:5">
      <c r="E176" s="536"/>
    </row>
    <row r="177" spans="5:5">
      <c r="E177" s="536"/>
    </row>
    <row r="178" spans="5:5">
      <c r="E178" s="536"/>
    </row>
    <row r="179" spans="5:5">
      <c r="E179" s="536"/>
    </row>
    <row r="180" spans="5:5">
      <c r="E180" s="536"/>
    </row>
    <row r="181" spans="5:5">
      <c r="E181" s="536"/>
    </row>
    <row r="182" spans="5:5">
      <c r="E182" s="536"/>
    </row>
    <row r="183" spans="5:5">
      <c r="E183" s="536"/>
    </row>
    <row r="184" spans="5:5">
      <c r="E184" s="536"/>
    </row>
    <row r="185" spans="5:5">
      <c r="E185" s="536"/>
    </row>
    <row r="186" spans="5:5">
      <c r="E186" s="536"/>
    </row>
    <row r="187" spans="5:5">
      <c r="E187" s="536"/>
    </row>
    <row r="188" spans="5:5">
      <c r="E188" s="536"/>
    </row>
    <row r="189" spans="5:5">
      <c r="E189" s="536"/>
    </row>
    <row r="190" spans="5:5">
      <c r="E190" s="536"/>
    </row>
    <row r="191" spans="5:5">
      <c r="E191" s="536"/>
    </row>
    <row r="192" spans="5:5">
      <c r="E192" s="536"/>
    </row>
    <row r="193" spans="5:5">
      <c r="E193" s="536"/>
    </row>
    <row r="194" spans="5:5">
      <c r="E194" s="536"/>
    </row>
    <row r="195" spans="5:5">
      <c r="E195" s="536"/>
    </row>
    <row r="196" spans="5:5">
      <c r="E196" s="536"/>
    </row>
    <row r="197" spans="5:5">
      <c r="E197" s="536"/>
    </row>
    <row r="198" spans="5:5">
      <c r="E198" s="536"/>
    </row>
    <row r="199" spans="5:5">
      <c r="E199" s="536"/>
    </row>
    <row r="200" spans="5:5">
      <c r="E200" s="536"/>
    </row>
    <row r="201" spans="5:5">
      <c r="E201" s="536"/>
    </row>
    <row r="202" spans="5:5">
      <c r="E202" s="536"/>
    </row>
    <row r="203" spans="5:5">
      <c r="E203" s="536"/>
    </row>
    <row r="204" spans="5:5">
      <c r="E204" s="536"/>
    </row>
    <row r="205" spans="5:5">
      <c r="E205" s="536"/>
    </row>
    <row r="206" spans="5:5">
      <c r="E206" s="536"/>
    </row>
    <row r="207" spans="5:5">
      <c r="E207" s="536"/>
    </row>
    <row r="208" spans="5:5">
      <c r="E208" s="536"/>
    </row>
    <row r="209" spans="5:5">
      <c r="E209" s="536"/>
    </row>
    <row r="210" spans="5:5">
      <c r="E210" s="536"/>
    </row>
    <row r="211" spans="5:5">
      <c r="E211" s="536"/>
    </row>
    <row r="212" spans="5:5">
      <c r="E212" s="536"/>
    </row>
    <row r="213" spans="5:5">
      <c r="E213" s="536"/>
    </row>
    <row r="214" spans="5:5">
      <c r="E214" s="536"/>
    </row>
    <row r="215" spans="5:5">
      <c r="E215" s="536"/>
    </row>
    <row r="216" spans="5:5">
      <c r="E216" s="536"/>
    </row>
    <row r="217" spans="5:5">
      <c r="E217" s="536"/>
    </row>
    <row r="218" spans="5:5">
      <c r="E218" s="536"/>
    </row>
    <row r="219" spans="5:5">
      <c r="E219" s="536"/>
    </row>
    <row r="220" spans="5:5">
      <c r="E220" s="536"/>
    </row>
    <row r="221" spans="5:5">
      <c r="E221" s="536"/>
    </row>
    <row r="222" spans="5:5">
      <c r="E222" s="536"/>
    </row>
    <row r="223" spans="5:5">
      <c r="E223" s="536"/>
    </row>
    <row r="224" spans="5:5">
      <c r="E224" s="536"/>
    </row>
    <row r="225" spans="5:5">
      <c r="E225" s="536"/>
    </row>
    <row r="226" spans="5:5">
      <c r="E226" s="536"/>
    </row>
    <row r="227" spans="5:5">
      <c r="E227" s="536"/>
    </row>
    <row r="228" spans="5:5">
      <c r="E228" s="536"/>
    </row>
    <row r="229" spans="5:5">
      <c r="E229" s="536"/>
    </row>
    <row r="230" spans="5:5">
      <c r="E230" s="536"/>
    </row>
    <row r="231" spans="5:5">
      <c r="E231" s="536"/>
    </row>
    <row r="232" spans="5:5">
      <c r="E232" s="536"/>
    </row>
    <row r="233" spans="5:5">
      <c r="E233" s="536"/>
    </row>
    <row r="234" spans="5:5">
      <c r="E234" s="536"/>
    </row>
    <row r="235" spans="5:5">
      <c r="E235" s="536"/>
    </row>
    <row r="236" spans="5:5">
      <c r="E236" s="536"/>
    </row>
    <row r="237" spans="5:5">
      <c r="E237" s="536"/>
    </row>
    <row r="238" spans="5:5">
      <c r="E238" s="536"/>
    </row>
    <row r="239" spans="5:5">
      <c r="E239" s="536"/>
    </row>
    <row r="240" spans="5:5">
      <c r="E240" s="536"/>
    </row>
    <row r="241" spans="5:5">
      <c r="E241" s="536"/>
    </row>
    <row r="242" spans="5:5">
      <c r="E242" s="536"/>
    </row>
    <row r="243" spans="5:5">
      <c r="E243" s="536"/>
    </row>
    <row r="244" spans="5:5">
      <c r="E244" s="536"/>
    </row>
    <row r="245" spans="5:5">
      <c r="E245" s="536"/>
    </row>
    <row r="246" spans="5:5">
      <c r="E246" s="536"/>
    </row>
    <row r="247" spans="5:5">
      <c r="E247" s="536"/>
    </row>
    <row r="248" spans="5:5">
      <c r="E248" s="536"/>
    </row>
    <row r="249" spans="5:5">
      <c r="E249" s="536"/>
    </row>
    <row r="250" spans="5:5">
      <c r="E250" s="536"/>
    </row>
    <row r="251" spans="5:5">
      <c r="E251" s="536"/>
    </row>
    <row r="252" spans="5:5">
      <c r="E252" s="536"/>
    </row>
    <row r="253" spans="5:5">
      <c r="E253" s="536"/>
    </row>
    <row r="254" spans="5:5">
      <c r="E254" s="536"/>
    </row>
    <row r="255" spans="5:5">
      <c r="E255" s="536"/>
    </row>
    <row r="256" spans="5:5">
      <c r="E256" s="536"/>
    </row>
    <row r="257" spans="5:5">
      <c r="E257" s="536"/>
    </row>
    <row r="258" spans="5:5">
      <c r="E258" s="536"/>
    </row>
    <row r="259" spans="5:5">
      <c r="E259" s="536"/>
    </row>
    <row r="260" spans="5:5">
      <c r="E260" s="536"/>
    </row>
    <row r="261" spans="5:5">
      <c r="E261" s="536"/>
    </row>
    <row r="262" spans="5:5">
      <c r="E262" s="536"/>
    </row>
    <row r="263" spans="5:5">
      <c r="E263" s="536"/>
    </row>
    <row r="264" spans="5:5">
      <c r="E264" s="536"/>
    </row>
    <row r="265" spans="5:5">
      <c r="E265" s="536"/>
    </row>
    <row r="266" spans="5:5">
      <c r="E266" s="536"/>
    </row>
    <row r="267" spans="5:5">
      <c r="E267" s="536"/>
    </row>
    <row r="268" spans="5:5">
      <c r="E268" s="536"/>
    </row>
    <row r="269" spans="5:5">
      <c r="E269" s="536"/>
    </row>
    <row r="270" spans="5:5">
      <c r="E270" s="536"/>
    </row>
    <row r="271" spans="5:5">
      <c r="E271" s="536"/>
    </row>
    <row r="272" spans="5:5">
      <c r="E272" s="536"/>
    </row>
    <row r="273" spans="5:5">
      <c r="E273" s="536"/>
    </row>
    <row r="274" spans="5:5">
      <c r="E274" s="536"/>
    </row>
    <row r="275" spans="5:5">
      <c r="E275" s="536"/>
    </row>
    <row r="276" spans="5:5">
      <c r="E276" s="536"/>
    </row>
    <row r="277" spans="5:5">
      <c r="E277" s="536"/>
    </row>
    <row r="278" spans="5:5">
      <c r="E278" s="536"/>
    </row>
    <row r="279" spans="5:5">
      <c r="E279" s="536"/>
    </row>
    <row r="280" spans="5:5">
      <c r="E280" s="536"/>
    </row>
    <row r="281" spans="5:5">
      <c r="E281" s="536"/>
    </row>
    <row r="282" spans="5:5">
      <c r="E282" s="536"/>
    </row>
    <row r="283" spans="5:5">
      <c r="E283" s="536"/>
    </row>
    <row r="284" spans="5:5">
      <c r="E284" s="536"/>
    </row>
    <row r="285" spans="5:5">
      <c r="E285" s="536"/>
    </row>
    <row r="286" spans="5:5">
      <c r="E286" s="536"/>
    </row>
    <row r="287" spans="5:5">
      <c r="E287" s="536"/>
    </row>
    <row r="288" spans="5:5">
      <c r="E288" s="536"/>
    </row>
    <row r="289" spans="5:5">
      <c r="E289" s="536"/>
    </row>
    <row r="290" spans="5:5">
      <c r="E290" s="536"/>
    </row>
    <row r="291" spans="5:5">
      <c r="E291" s="536"/>
    </row>
    <row r="292" spans="5:5">
      <c r="E292" s="536"/>
    </row>
    <row r="293" spans="5:5">
      <c r="E293" s="536"/>
    </row>
    <row r="294" spans="5:5">
      <c r="E294" s="536"/>
    </row>
    <row r="295" spans="5:5">
      <c r="E295" s="536"/>
    </row>
    <row r="296" spans="5:5">
      <c r="E296" s="536"/>
    </row>
    <row r="297" spans="5:5">
      <c r="E297" s="536"/>
    </row>
    <row r="298" spans="5:5">
      <c r="E298" s="536"/>
    </row>
    <row r="299" spans="5:5">
      <c r="E299" s="536"/>
    </row>
    <row r="300" spans="5:5">
      <c r="E300" s="536"/>
    </row>
    <row r="301" spans="5:5">
      <c r="E301" s="536"/>
    </row>
    <row r="302" spans="5:5">
      <c r="E302" s="536"/>
    </row>
    <row r="303" spans="5:5">
      <c r="E303" s="536"/>
    </row>
    <row r="304" spans="5:5">
      <c r="E304" s="536"/>
    </row>
    <row r="305" spans="5:5">
      <c r="E305" s="536"/>
    </row>
    <row r="306" spans="5:5">
      <c r="E306" s="536"/>
    </row>
    <row r="307" spans="5:5">
      <c r="E307" s="536"/>
    </row>
    <row r="308" spans="5:5">
      <c r="E308" s="536"/>
    </row>
    <row r="309" spans="5:5">
      <c r="E309" s="536"/>
    </row>
    <row r="310" spans="5:5">
      <c r="E310" s="536"/>
    </row>
    <row r="311" spans="5:5">
      <c r="E311" s="536"/>
    </row>
    <row r="312" spans="5:5">
      <c r="E312" s="536"/>
    </row>
    <row r="313" spans="5:5">
      <c r="E313" s="536"/>
    </row>
    <row r="314" spans="5:5">
      <c r="E314" s="536"/>
    </row>
    <row r="315" spans="5:5">
      <c r="E315" s="536"/>
    </row>
    <row r="316" spans="5:5">
      <c r="E316" s="536"/>
    </row>
    <row r="317" spans="5:5">
      <c r="E317" s="536"/>
    </row>
    <row r="318" spans="5:5">
      <c r="E318" s="536"/>
    </row>
    <row r="319" spans="5:5">
      <c r="E319" s="536"/>
    </row>
    <row r="320" spans="5:5">
      <c r="E320" s="536"/>
    </row>
    <row r="321" spans="5:5">
      <c r="E321" s="536"/>
    </row>
    <row r="322" spans="5:5">
      <c r="E322" s="536"/>
    </row>
    <row r="323" spans="5:5">
      <c r="E323" s="536"/>
    </row>
    <row r="324" spans="5:5">
      <c r="E324" s="536"/>
    </row>
    <row r="325" spans="5:5">
      <c r="E325" s="536"/>
    </row>
    <row r="326" spans="5:5">
      <c r="E326" s="536"/>
    </row>
    <row r="327" spans="5:5">
      <c r="E327" s="536"/>
    </row>
    <row r="328" spans="5:5">
      <c r="E328" s="536"/>
    </row>
    <row r="329" spans="5:5">
      <c r="E329" s="536"/>
    </row>
    <row r="330" spans="5:5">
      <c r="E330" s="536"/>
    </row>
    <row r="331" spans="5:5">
      <c r="E331" s="536"/>
    </row>
    <row r="332" spans="5:5">
      <c r="E332" s="536"/>
    </row>
    <row r="333" spans="5:5">
      <c r="E333" s="536"/>
    </row>
    <row r="334" spans="5:5">
      <c r="E334" s="536"/>
    </row>
    <row r="335" spans="5:5">
      <c r="E335" s="536"/>
    </row>
    <row r="336" spans="5:5">
      <c r="E336" s="536"/>
    </row>
    <row r="337" spans="5:5">
      <c r="E337" s="536"/>
    </row>
    <row r="338" spans="5:5">
      <c r="E338" s="536"/>
    </row>
    <row r="339" spans="5:5">
      <c r="E339" s="536"/>
    </row>
    <row r="340" spans="5:5">
      <c r="E340" s="536"/>
    </row>
    <row r="341" spans="5:5">
      <c r="E341" s="536"/>
    </row>
    <row r="342" spans="5:5">
      <c r="E342" s="536"/>
    </row>
    <row r="343" spans="5:5">
      <c r="E343" s="536"/>
    </row>
    <row r="344" spans="5:5">
      <c r="E344" s="536"/>
    </row>
    <row r="345" spans="5:5">
      <c r="E345" s="536"/>
    </row>
    <row r="346" spans="5:5">
      <c r="E346" s="536"/>
    </row>
    <row r="347" spans="5:5">
      <c r="E347" s="536"/>
    </row>
    <row r="348" spans="5:5">
      <c r="E348" s="536"/>
    </row>
    <row r="349" spans="5:5">
      <c r="E349" s="536"/>
    </row>
    <row r="350" spans="5:5">
      <c r="E350" s="536"/>
    </row>
    <row r="351" spans="5:5">
      <c r="E351" s="536"/>
    </row>
    <row r="352" spans="5:5">
      <c r="E352" s="536"/>
    </row>
    <row r="353" spans="5:5">
      <c r="E353" s="536"/>
    </row>
    <row r="354" spans="5:5">
      <c r="E354" s="536"/>
    </row>
    <row r="355" spans="5:5">
      <c r="E355" s="536"/>
    </row>
    <row r="356" spans="5:5">
      <c r="E356" s="536"/>
    </row>
    <row r="357" spans="5:5">
      <c r="E357" s="536"/>
    </row>
    <row r="358" spans="5:5">
      <c r="E358" s="536"/>
    </row>
    <row r="359" spans="5:5">
      <c r="E359" s="536"/>
    </row>
    <row r="360" spans="5:5">
      <c r="E360" s="536"/>
    </row>
    <row r="361" spans="5:5">
      <c r="E361" s="536"/>
    </row>
    <row r="362" spans="5:5">
      <c r="E362" s="536"/>
    </row>
    <row r="363" spans="5:5">
      <c r="E363" s="536"/>
    </row>
    <row r="364" spans="5:5">
      <c r="E364" s="536"/>
    </row>
    <row r="365" spans="5:5">
      <c r="E365" s="536"/>
    </row>
    <row r="366" spans="5:5">
      <c r="E366" s="536"/>
    </row>
    <row r="367" spans="5:5">
      <c r="E367" s="536"/>
    </row>
    <row r="368" spans="5:5">
      <c r="E368" s="536"/>
    </row>
    <row r="369" spans="5:5">
      <c r="E369" s="536"/>
    </row>
    <row r="370" spans="5:5">
      <c r="E370" s="536"/>
    </row>
    <row r="371" spans="5:5">
      <c r="E371" s="536"/>
    </row>
    <row r="372" spans="5:5">
      <c r="E372" s="536"/>
    </row>
    <row r="373" spans="5:5">
      <c r="E373" s="536"/>
    </row>
    <row r="374" spans="5:5">
      <c r="E374" s="536"/>
    </row>
    <row r="375" spans="5:5">
      <c r="E375" s="536"/>
    </row>
    <row r="376" spans="5:5">
      <c r="E376" s="536"/>
    </row>
    <row r="377" spans="5:5">
      <c r="E377" s="536"/>
    </row>
    <row r="378" spans="5:5">
      <c r="E378" s="536"/>
    </row>
    <row r="379" spans="5:5">
      <c r="E379" s="536"/>
    </row>
    <row r="380" spans="5:5">
      <c r="E380" s="536"/>
    </row>
    <row r="381" spans="5:5">
      <c r="E381" s="536"/>
    </row>
    <row r="382" spans="5:5">
      <c r="E382" s="536"/>
    </row>
    <row r="383" spans="5:5">
      <c r="E383" s="536"/>
    </row>
    <row r="384" spans="5:5">
      <c r="E384" s="536"/>
    </row>
    <row r="385" spans="5:5">
      <c r="E385" s="536"/>
    </row>
    <row r="386" spans="5:5">
      <c r="E386" s="536"/>
    </row>
    <row r="387" spans="5:5">
      <c r="E387" s="536"/>
    </row>
    <row r="388" spans="5:5">
      <c r="E388" s="536"/>
    </row>
    <row r="389" spans="5:5">
      <c r="E389" s="536"/>
    </row>
    <row r="390" spans="5:5">
      <c r="E390" s="536"/>
    </row>
    <row r="391" spans="5:5">
      <c r="E391" s="536"/>
    </row>
    <row r="392" spans="5:5">
      <c r="E392" s="536"/>
    </row>
    <row r="393" spans="5:5">
      <c r="E393" s="536"/>
    </row>
    <row r="394" spans="5:5">
      <c r="E394" s="536"/>
    </row>
    <row r="395" spans="5:5">
      <c r="E395" s="536"/>
    </row>
    <row r="396" spans="5:5">
      <c r="E396" s="536"/>
    </row>
    <row r="397" spans="5:5">
      <c r="E397" s="536"/>
    </row>
    <row r="398" spans="5:5">
      <c r="E398" s="536"/>
    </row>
    <row r="399" spans="5:5">
      <c r="E399" s="536"/>
    </row>
    <row r="400" spans="5:5">
      <c r="E400" s="536"/>
    </row>
    <row r="401" spans="5:5">
      <c r="E401" s="536"/>
    </row>
    <row r="402" spans="5:5">
      <c r="E402" s="536"/>
    </row>
    <row r="403" spans="5:5">
      <c r="E403" s="536"/>
    </row>
    <row r="404" spans="5:5">
      <c r="E404" s="536"/>
    </row>
    <row r="405" spans="5:5">
      <c r="E405" s="536"/>
    </row>
    <row r="406" spans="5:5">
      <c r="E406" s="536"/>
    </row>
    <row r="407" spans="5:5">
      <c r="E407" s="536"/>
    </row>
    <row r="408" spans="5:5">
      <c r="E408" s="536"/>
    </row>
    <row r="409" spans="5:5">
      <c r="E409" s="536"/>
    </row>
    <row r="410" spans="5:5">
      <c r="E410" s="536"/>
    </row>
    <row r="411" spans="5:5">
      <c r="E411" s="536"/>
    </row>
    <row r="412" spans="5:5">
      <c r="E412" s="536"/>
    </row>
    <row r="413" spans="5:5">
      <c r="E413" s="536"/>
    </row>
    <row r="414" spans="5:5">
      <c r="E414" s="536"/>
    </row>
    <row r="415" spans="5:5">
      <c r="E415" s="536"/>
    </row>
    <row r="416" spans="5:5">
      <c r="E416" s="536"/>
    </row>
    <row r="417" spans="5:5">
      <c r="E417" s="536"/>
    </row>
    <row r="418" spans="5:5">
      <c r="E418" s="536"/>
    </row>
    <row r="419" spans="5:5">
      <c r="E419" s="536"/>
    </row>
    <row r="420" spans="5:5">
      <c r="E420" s="536"/>
    </row>
    <row r="421" spans="5:5">
      <c r="E421" s="536"/>
    </row>
    <row r="422" spans="5:5">
      <c r="E422" s="536"/>
    </row>
    <row r="423" spans="5:5">
      <c r="E423" s="536"/>
    </row>
    <row r="424" spans="5:5">
      <c r="E424" s="536"/>
    </row>
    <row r="425" spans="5:5">
      <c r="E425" s="536"/>
    </row>
    <row r="426" spans="5:5">
      <c r="E426" s="536"/>
    </row>
    <row r="427" spans="5:5">
      <c r="E427" s="536"/>
    </row>
    <row r="428" spans="5:5">
      <c r="E428" s="536"/>
    </row>
    <row r="429" spans="5:5">
      <c r="E429" s="536"/>
    </row>
    <row r="430" spans="5:5">
      <c r="E430" s="536"/>
    </row>
    <row r="431" spans="5:5">
      <c r="E431" s="536"/>
    </row>
    <row r="432" spans="5:5">
      <c r="E432" s="536"/>
    </row>
    <row r="433" spans="5:5">
      <c r="E433" s="536"/>
    </row>
    <row r="434" spans="5:5">
      <c r="E434" s="536"/>
    </row>
    <row r="435" spans="5:5">
      <c r="E435" s="536"/>
    </row>
    <row r="436" spans="5:5">
      <c r="E436" s="536"/>
    </row>
  </sheetData>
  <mergeCells count="26">
    <mergeCell ref="A1:O1"/>
    <mergeCell ref="A2:A3"/>
    <mergeCell ref="B2:B3"/>
    <mergeCell ref="C2:C3"/>
    <mergeCell ref="D2:D3"/>
    <mergeCell ref="E2:G2"/>
    <mergeCell ref="H2:J2"/>
    <mergeCell ref="K2:K3"/>
    <mergeCell ref="L2:M2"/>
    <mergeCell ref="N2:O2"/>
    <mergeCell ref="B44:B45"/>
    <mergeCell ref="A47:A50"/>
    <mergeCell ref="B48:B49"/>
    <mergeCell ref="B4:B9"/>
    <mergeCell ref="B10:B13"/>
    <mergeCell ref="B14:B16"/>
    <mergeCell ref="A4:A20"/>
    <mergeCell ref="B17:B19"/>
    <mergeCell ref="B21:B25"/>
    <mergeCell ref="A21:A31"/>
    <mergeCell ref="B26:B28"/>
    <mergeCell ref="B29:B30"/>
    <mergeCell ref="A32:A46"/>
    <mergeCell ref="B32:B36"/>
    <mergeCell ref="B37:B41"/>
    <mergeCell ref="B42:B43"/>
  </mergeCells>
  <printOptions horizontalCentered="1"/>
  <pageMargins left="0.7" right="0.7" top="0.75" bottom="0.75" header="0.3" footer="0.3"/>
  <pageSetup paperSize="9" scale="63"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31" workbookViewId="0">
      <pane xSplit="1" topLeftCell="B1" activePane="topRight" state="frozen"/>
      <selection activeCell="A4" sqref="A4:A37"/>
      <selection pane="topRight" activeCell="A41" sqref="A41"/>
    </sheetView>
  </sheetViews>
  <sheetFormatPr defaultRowHeight="15"/>
  <cols>
    <col min="1" max="1" width="73" bestFit="1" customWidth="1"/>
    <col min="2" max="8" width="15" bestFit="1" customWidth="1"/>
    <col min="9" max="9" width="14.5703125" bestFit="1" customWidth="1"/>
    <col min="10" max="10" width="11.42578125" bestFit="1" customWidth="1"/>
    <col min="11" max="11" width="16" bestFit="1" customWidth="1"/>
    <col min="12" max="12" width="14.5703125" bestFit="1" customWidth="1"/>
    <col min="13" max="13" width="16" bestFit="1" customWidth="1"/>
    <col min="14" max="14" width="11.140625" bestFit="1" customWidth="1"/>
    <col min="15" max="15" width="10.85546875" customWidth="1"/>
  </cols>
  <sheetData>
    <row r="1" spans="1:16">
      <c r="A1" s="239" t="s">
        <v>246</v>
      </c>
      <c r="B1" s="239"/>
      <c r="C1" s="239"/>
      <c r="D1" s="240"/>
      <c r="E1" s="240"/>
      <c r="F1" s="241"/>
      <c r="G1" s="242"/>
      <c r="H1" s="242"/>
      <c r="I1" s="242"/>
      <c r="J1" s="242"/>
    </row>
    <row r="2" spans="1:16">
      <c r="A2" s="239" t="s">
        <v>1236</v>
      </c>
      <c r="B2" s="239"/>
      <c r="C2" s="239"/>
      <c r="D2" s="241"/>
      <c r="E2" s="241"/>
      <c r="F2" s="447"/>
      <c r="G2" s="447">
        <v>7066534</v>
      </c>
      <c r="H2" s="447"/>
      <c r="I2" s="242"/>
      <c r="J2" s="242"/>
    </row>
    <row r="3" spans="1:16" ht="30">
      <c r="A3" s="239" t="s">
        <v>1239</v>
      </c>
      <c r="B3" s="239"/>
      <c r="C3" s="239"/>
      <c r="D3" s="241"/>
      <c r="E3" s="241"/>
      <c r="F3" s="446"/>
      <c r="G3" s="446">
        <v>30</v>
      </c>
      <c r="H3" s="446"/>
      <c r="I3" s="242"/>
      <c r="J3" s="242"/>
    </row>
    <row r="4" spans="1:16" ht="30">
      <c r="A4" s="243" t="s">
        <v>1237</v>
      </c>
      <c r="B4" s="243"/>
      <c r="C4" s="243"/>
      <c r="D4" s="244"/>
      <c r="E4" s="244"/>
      <c r="F4" s="448"/>
      <c r="G4" s="448">
        <v>29.3</v>
      </c>
      <c r="H4" s="448"/>
      <c r="I4" s="242"/>
      <c r="J4" s="242"/>
    </row>
    <row r="5" spans="1:16">
      <c r="A5" s="243" t="s">
        <v>247</v>
      </c>
      <c r="B5" s="928">
        <v>45017</v>
      </c>
      <c r="C5" s="928">
        <v>45047</v>
      </c>
      <c r="D5" s="928">
        <v>45078</v>
      </c>
      <c r="E5" s="928">
        <v>45108</v>
      </c>
      <c r="F5" s="928">
        <v>45139</v>
      </c>
      <c r="G5" s="928">
        <v>45170</v>
      </c>
      <c r="H5" s="928">
        <v>45200</v>
      </c>
      <c r="I5" s="245"/>
      <c r="J5" s="245"/>
    </row>
    <row r="6" spans="1:16">
      <c r="A6" s="246" t="s">
        <v>248</v>
      </c>
      <c r="B6" s="929">
        <v>4.5</v>
      </c>
      <c r="C6" s="929">
        <v>4.5</v>
      </c>
      <c r="D6" s="929">
        <v>4.5</v>
      </c>
      <c r="E6" s="929">
        <v>4.5</v>
      </c>
      <c r="F6" s="929">
        <v>4.5</v>
      </c>
      <c r="G6" s="929">
        <v>4.5</v>
      </c>
      <c r="H6" s="929">
        <v>4.5</v>
      </c>
      <c r="I6" s="247"/>
      <c r="J6" s="247"/>
    </row>
    <row r="7" spans="1:16">
      <c r="A7" s="246" t="s">
        <v>249</v>
      </c>
      <c r="B7" s="929">
        <v>6.5</v>
      </c>
      <c r="C7" s="929">
        <v>6.5</v>
      </c>
      <c r="D7" s="929">
        <v>6.5</v>
      </c>
      <c r="E7" s="929">
        <v>6.5</v>
      </c>
      <c r="F7" s="929">
        <v>6.5</v>
      </c>
      <c r="G7" s="929">
        <v>6.5</v>
      </c>
      <c r="H7" s="929">
        <v>6.5</v>
      </c>
      <c r="I7" s="247"/>
      <c r="J7" s="247"/>
    </row>
    <row r="8" spans="1:16">
      <c r="A8" s="248" t="s">
        <v>250</v>
      </c>
      <c r="B8" s="930">
        <v>226821.93</v>
      </c>
      <c r="C8" s="930">
        <v>227649.13</v>
      </c>
      <c r="D8" s="930">
        <v>234284.25</v>
      </c>
      <c r="E8" s="930">
        <v>231429.32</v>
      </c>
      <c r="F8" s="930">
        <v>233168.65</v>
      </c>
      <c r="G8" s="930">
        <v>233574.77</v>
      </c>
      <c r="H8" s="930">
        <v>236032.81</v>
      </c>
      <c r="I8" s="250"/>
      <c r="J8" s="249"/>
    </row>
    <row r="9" spans="1:16">
      <c r="A9" s="246" t="s">
        <v>251</v>
      </c>
      <c r="B9" s="930">
        <v>183115.8</v>
      </c>
      <c r="C9" s="930">
        <v>183744.55</v>
      </c>
      <c r="D9" s="930">
        <v>191599.01</v>
      </c>
      <c r="E9" s="930">
        <v>190300.38</v>
      </c>
      <c r="F9" s="930">
        <v>192321.74</v>
      </c>
      <c r="G9" s="930">
        <v>192758.42</v>
      </c>
      <c r="H9" s="930">
        <v>195133.28</v>
      </c>
      <c r="I9" s="250"/>
      <c r="J9" s="249"/>
    </row>
    <row r="10" spans="1:16">
      <c r="A10" s="251" t="s">
        <v>252</v>
      </c>
      <c r="B10" s="930">
        <v>138576.71</v>
      </c>
      <c r="C10" s="930">
        <v>138938.71</v>
      </c>
      <c r="D10" s="930">
        <v>143916.93</v>
      </c>
      <c r="E10" s="930">
        <v>147644.04</v>
      </c>
      <c r="F10" s="930">
        <v>149201.47</v>
      </c>
      <c r="G10" s="930">
        <v>151513.19</v>
      </c>
      <c r="H10" s="930">
        <v>155746.96</v>
      </c>
      <c r="I10" s="250"/>
      <c r="J10" s="249"/>
    </row>
    <row r="11" spans="1:16">
      <c r="A11" s="1556" t="s">
        <v>253</v>
      </c>
      <c r="B11" s="1557"/>
      <c r="C11" s="1557"/>
      <c r="D11" s="1557"/>
      <c r="E11" s="1557"/>
      <c r="F11" s="1558"/>
      <c r="G11" s="254"/>
      <c r="H11" s="252"/>
      <c r="I11" s="252"/>
      <c r="J11" s="252"/>
    </row>
    <row r="12" spans="1:16">
      <c r="A12" s="253" t="s">
        <v>254</v>
      </c>
      <c r="B12" s="254">
        <v>6.7</v>
      </c>
      <c r="C12" s="254">
        <v>6.36</v>
      </c>
      <c r="D12" s="254">
        <v>6.79</v>
      </c>
      <c r="E12" s="254">
        <v>6.5</v>
      </c>
      <c r="F12" s="254">
        <v>6.65</v>
      </c>
      <c r="G12" s="254">
        <v>6.75</v>
      </c>
      <c r="H12" s="254">
        <v>6.75</v>
      </c>
      <c r="I12" s="255"/>
      <c r="J12" s="255"/>
    </row>
    <row r="13" spans="1:16">
      <c r="A13" s="246" t="s">
        <v>255</v>
      </c>
      <c r="B13" s="256">
        <v>6.82</v>
      </c>
      <c r="C13" s="256">
        <v>6.77</v>
      </c>
      <c r="D13" s="256">
        <v>6.76</v>
      </c>
      <c r="E13" s="256">
        <v>6.72</v>
      </c>
      <c r="F13" s="256">
        <v>6.82</v>
      </c>
      <c r="G13" s="254">
        <v>6.86</v>
      </c>
      <c r="H13" s="254">
        <v>6.93</v>
      </c>
      <c r="I13" s="255"/>
      <c r="J13" s="255"/>
    </row>
    <row r="14" spans="1:16">
      <c r="A14" s="257" t="s">
        <v>256</v>
      </c>
      <c r="B14" s="258" t="s">
        <v>257</v>
      </c>
      <c r="C14" s="258" t="s">
        <v>257</v>
      </c>
      <c r="D14" s="258" t="s">
        <v>257</v>
      </c>
      <c r="E14" s="258" t="s">
        <v>258</v>
      </c>
      <c r="F14" s="258" t="s">
        <v>258</v>
      </c>
      <c r="G14" s="254" t="s">
        <v>258</v>
      </c>
      <c r="H14" s="254" t="s">
        <v>1316</v>
      </c>
      <c r="I14" s="255"/>
      <c r="J14" s="255"/>
    </row>
    <row r="15" spans="1:16">
      <c r="A15" s="251" t="s">
        <v>259</v>
      </c>
      <c r="B15" s="259" t="s">
        <v>260</v>
      </c>
      <c r="C15" s="259" t="s">
        <v>260</v>
      </c>
      <c r="D15" s="259" t="s">
        <v>260</v>
      </c>
      <c r="E15" s="259" t="s">
        <v>260</v>
      </c>
      <c r="F15" s="259" t="s">
        <v>260</v>
      </c>
      <c r="G15" s="827" t="s">
        <v>260</v>
      </c>
      <c r="H15" s="827" t="s">
        <v>1317</v>
      </c>
      <c r="I15" s="255"/>
      <c r="J15" s="255"/>
    </row>
    <row r="16" spans="1:16">
      <c r="A16" s="1556" t="s">
        <v>261</v>
      </c>
      <c r="B16" s="1557"/>
      <c r="C16" s="1557"/>
      <c r="D16" s="1557"/>
      <c r="E16" s="1557"/>
      <c r="F16" s="1557"/>
      <c r="G16" s="252"/>
      <c r="H16" s="252"/>
      <c r="I16" s="252"/>
      <c r="J16" s="252"/>
      <c r="P16" s="260"/>
    </row>
    <row r="17" spans="1:17">
      <c r="A17" s="253" t="s">
        <v>262</v>
      </c>
      <c r="B17" s="261">
        <v>930933.72</v>
      </c>
      <c r="C17" s="261">
        <v>1403030.83</v>
      </c>
      <c r="D17" s="261">
        <v>1417306.07</v>
      </c>
      <c r="E17" s="261">
        <v>1624075.2200000002</v>
      </c>
      <c r="F17" s="880">
        <v>1835810.94</v>
      </c>
      <c r="G17" s="884">
        <v>1794945.46</v>
      </c>
      <c r="H17" s="1580">
        <v>521896</v>
      </c>
      <c r="P17" s="263"/>
      <c r="Q17" s="264"/>
    </row>
    <row r="18" spans="1:17">
      <c r="A18" s="246" t="s">
        <v>263</v>
      </c>
      <c r="B18" s="265">
        <v>27182858.920000002</v>
      </c>
      <c r="C18" s="265">
        <v>28376277.780000001</v>
      </c>
      <c r="D18" s="265">
        <v>29648153.59</v>
      </c>
      <c r="E18" s="265">
        <v>30666348.989999998</v>
      </c>
      <c r="F18" s="881">
        <v>30959138.699999999</v>
      </c>
      <c r="G18" s="265">
        <v>31906871.940000001</v>
      </c>
      <c r="H18" s="256">
        <v>83.27</v>
      </c>
    </row>
    <row r="19" spans="1:17">
      <c r="A19" s="246" t="s">
        <v>264</v>
      </c>
      <c r="B19" s="266">
        <v>27018489.850000001</v>
      </c>
      <c r="C19" s="266">
        <v>28181394.599368699</v>
      </c>
      <c r="D19" s="266">
        <v>29459940</v>
      </c>
      <c r="E19" s="266">
        <v>30482952.169576898</v>
      </c>
      <c r="F19" s="882">
        <v>30724882</v>
      </c>
      <c r="G19" s="885">
        <v>31680850.6384435</v>
      </c>
      <c r="H19" s="256">
        <v>88.53</v>
      </c>
    </row>
    <row r="20" spans="1:17">
      <c r="A20" s="251" t="s">
        <v>265</v>
      </c>
      <c r="B20" s="267">
        <v>11630.82</v>
      </c>
      <c r="C20" s="267">
        <v>43838.11</v>
      </c>
      <c r="D20" s="267">
        <v>47148</v>
      </c>
      <c r="E20" s="267">
        <v>46617.760000000002</v>
      </c>
      <c r="F20" s="883">
        <v>12262</v>
      </c>
      <c r="G20" s="267">
        <v>-14768</v>
      </c>
      <c r="H20" s="259">
        <v>1.57</v>
      </c>
    </row>
    <row r="21" spans="1:17">
      <c r="A21" s="1556" t="s">
        <v>266</v>
      </c>
      <c r="B21" s="1557"/>
      <c r="C21" s="1557"/>
      <c r="D21" s="1557"/>
      <c r="E21" s="1557"/>
      <c r="F21" s="1558"/>
      <c r="G21" s="252"/>
    </row>
    <row r="22" spans="1:17">
      <c r="A22" s="268" t="s">
        <v>267</v>
      </c>
      <c r="B22" s="261">
        <v>588780</v>
      </c>
      <c r="C22" s="261">
        <v>589138</v>
      </c>
      <c r="D22" s="261">
        <v>595051</v>
      </c>
      <c r="E22" s="261">
        <v>603870</v>
      </c>
      <c r="F22" s="261">
        <v>598897</v>
      </c>
      <c r="G22" s="261">
        <v>586908</v>
      </c>
      <c r="H22" s="931">
        <v>521896</v>
      </c>
      <c r="J22" s="262"/>
    </row>
    <row r="23" spans="1:17">
      <c r="A23" s="269" t="s">
        <v>268</v>
      </c>
      <c r="B23" s="256">
        <v>81.782899999999998</v>
      </c>
      <c r="C23" s="256">
        <v>82.677300000000002</v>
      </c>
      <c r="D23" s="256">
        <v>82.0428</v>
      </c>
      <c r="E23" s="256">
        <v>82.248099999999994</v>
      </c>
      <c r="F23" s="256">
        <v>82.68</v>
      </c>
      <c r="G23" s="256">
        <v>83.06</v>
      </c>
      <c r="H23" s="256">
        <v>83.27</v>
      </c>
      <c r="J23" s="255"/>
    </row>
    <row r="24" spans="1:17">
      <c r="A24" s="269" t="s">
        <v>269</v>
      </c>
      <c r="B24" s="256">
        <v>90.087100000000007</v>
      </c>
      <c r="C24" s="256">
        <v>88.357200000000006</v>
      </c>
      <c r="D24" s="256">
        <v>89.125799999999998</v>
      </c>
      <c r="E24" s="256">
        <v>90.578699999999998</v>
      </c>
      <c r="F24" s="256">
        <v>90.22</v>
      </c>
      <c r="G24" s="256">
        <v>87.94</v>
      </c>
      <c r="H24" s="256">
        <v>88.53</v>
      </c>
      <c r="J24" s="255"/>
    </row>
    <row r="25" spans="1:17">
      <c r="A25" s="270" t="s">
        <v>270</v>
      </c>
      <c r="B25" s="271">
        <v>1.98</v>
      </c>
      <c r="C25" s="271">
        <v>1.62</v>
      </c>
      <c r="D25" s="271">
        <v>1.38</v>
      </c>
      <c r="E25" s="271">
        <v>1.33</v>
      </c>
      <c r="F25" s="271">
        <v>1.43</v>
      </c>
      <c r="G25" s="271">
        <v>1.75</v>
      </c>
      <c r="H25" s="255">
        <v>1.57</v>
      </c>
      <c r="I25" s="255"/>
      <c r="J25" s="255"/>
    </row>
    <row r="26" spans="1:17">
      <c r="A26" s="1556" t="s">
        <v>271</v>
      </c>
      <c r="B26" s="1557"/>
      <c r="C26" s="1557"/>
      <c r="D26" s="1557"/>
      <c r="E26" s="1557"/>
      <c r="F26" s="1558"/>
      <c r="G26" s="252"/>
      <c r="H26" s="252"/>
      <c r="I26" s="252"/>
      <c r="J26" s="252"/>
    </row>
    <row r="27" spans="1:17">
      <c r="A27" s="268" t="s">
        <v>272</v>
      </c>
      <c r="B27" s="261">
        <v>105000</v>
      </c>
      <c r="C27" s="261">
        <v>2410</v>
      </c>
      <c r="D27" s="261">
        <v>4080</v>
      </c>
      <c r="E27" s="261">
        <v>5440</v>
      </c>
      <c r="F27" s="261">
        <v>7130</v>
      </c>
      <c r="G27" s="261">
        <v>8880</v>
      </c>
      <c r="H27" s="261">
        <v>9150</v>
      </c>
      <c r="I27" s="262"/>
      <c r="J27" s="262"/>
    </row>
    <row r="28" spans="1:17">
      <c r="A28" s="269" t="s">
        <v>273</v>
      </c>
      <c r="B28" s="256">
        <v>-0.92</v>
      </c>
      <c r="C28" s="256">
        <v>-3.61</v>
      </c>
      <c r="D28" s="256">
        <v>-4.12</v>
      </c>
      <c r="E28" s="256">
        <v>-1.23</v>
      </c>
      <c r="F28" s="256">
        <v>-0.52</v>
      </c>
      <c r="G28" s="256">
        <v>-0.26</v>
      </c>
      <c r="H28" s="255">
        <v>-0.52</v>
      </c>
      <c r="I28" s="255"/>
      <c r="J28" s="255"/>
    </row>
    <row r="29" spans="1:17">
      <c r="A29" s="270" t="s">
        <v>274</v>
      </c>
      <c r="B29" s="259">
        <v>4.7</v>
      </c>
      <c r="C29" s="259">
        <v>4.25</v>
      </c>
      <c r="D29" s="259">
        <v>4.8099999999999996</v>
      </c>
      <c r="E29" s="259">
        <v>7.44</v>
      </c>
      <c r="F29" s="259">
        <v>6.83</v>
      </c>
      <c r="G29" s="259">
        <v>5.0199999999999996</v>
      </c>
      <c r="H29" s="256">
        <v>4.87</v>
      </c>
      <c r="I29" s="255"/>
      <c r="J29" s="255"/>
    </row>
    <row r="30" spans="1:17">
      <c r="A30" s="1556" t="s">
        <v>275</v>
      </c>
      <c r="B30" s="1557"/>
      <c r="C30" s="1557"/>
      <c r="D30" s="1557"/>
      <c r="E30" s="1557"/>
      <c r="F30" s="1558"/>
      <c r="G30" s="252"/>
      <c r="H30" s="252"/>
      <c r="I30" s="252"/>
      <c r="J30" s="252"/>
    </row>
    <row r="31" spans="1:17">
      <c r="A31" s="253" t="s">
        <v>276</v>
      </c>
      <c r="B31" s="272">
        <v>140.19999999999999</v>
      </c>
      <c r="C31" s="273">
        <v>145</v>
      </c>
      <c r="D31" s="272">
        <v>143.4</v>
      </c>
      <c r="E31" s="273">
        <v>142</v>
      </c>
      <c r="F31" s="273">
        <v>145.1</v>
      </c>
      <c r="G31" s="927">
        <v>141.6</v>
      </c>
      <c r="H31" s="449" t="s">
        <v>277</v>
      </c>
      <c r="I31" s="274"/>
      <c r="J31" s="274"/>
    </row>
    <row r="32" spans="1:17">
      <c r="A32" s="246" t="s">
        <v>278</v>
      </c>
      <c r="B32" s="273">
        <v>122.5</v>
      </c>
      <c r="C32" s="273">
        <v>128.1</v>
      </c>
      <c r="D32" s="273">
        <v>122.3</v>
      </c>
      <c r="E32" s="273">
        <v>111.9</v>
      </c>
      <c r="F32" s="273">
        <v>111.9</v>
      </c>
      <c r="G32" s="273">
        <v>111.5</v>
      </c>
      <c r="H32" s="449" t="s">
        <v>277</v>
      </c>
      <c r="I32" s="274"/>
      <c r="J32" s="274"/>
    </row>
    <row r="33" spans="1:10">
      <c r="A33" s="246" t="s">
        <v>279</v>
      </c>
      <c r="B33" s="273">
        <v>138.1</v>
      </c>
      <c r="C33" s="273">
        <v>142.30000000000001</v>
      </c>
      <c r="D33" s="273">
        <v>141</v>
      </c>
      <c r="E33" s="273">
        <v>141.19999999999999</v>
      </c>
      <c r="F33" s="273">
        <v>143.5</v>
      </c>
      <c r="G33" s="273">
        <v>140.6</v>
      </c>
      <c r="H33" s="449" t="s">
        <v>277</v>
      </c>
      <c r="I33" s="274"/>
      <c r="J33" s="274"/>
    </row>
    <row r="34" spans="1:10">
      <c r="A34" s="251" t="s">
        <v>280</v>
      </c>
      <c r="B34" s="271">
        <v>192.3</v>
      </c>
      <c r="C34" s="273">
        <v>201.6</v>
      </c>
      <c r="D34" s="271">
        <v>205.2</v>
      </c>
      <c r="E34" s="273">
        <v>204</v>
      </c>
      <c r="F34" s="273">
        <v>220.5</v>
      </c>
      <c r="G34" s="271">
        <v>205.9</v>
      </c>
      <c r="H34" s="449" t="s">
        <v>277</v>
      </c>
      <c r="I34" s="274"/>
      <c r="J34" s="274"/>
    </row>
    <row r="35" spans="1:10">
      <c r="A35" s="1556" t="s">
        <v>281</v>
      </c>
      <c r="B35" s="1557"/>
      <c r="C35" s="1557"/>
      <c r="D35" s="1557"/>
      <c r="E35" s="1557"/>
      <c r="F35" s="1558"/>
      <c r="G35" s="252"/>
      <c r="H35" s="252"/>
      <c r="I35" s="252"/>
      <c r="J35" s="252"/>
    </row>
    <row r="36" spans="1:10">
      <c r="A36" s="253" t="s">
        <v>282</v>
      </c>
      <c r="B36" s="272">
        <v>65.02</v>
      </c>
      <c r="C36" s="272">
        <v>60.29</v>
      </c>
      <c r="D36" s="272">
        <v>69.2</v>
      </c>
      <c r="E36" s="449">
        <v>59.43</v>
      </c>
      <c r="F36" s="273">
        <v>63.52</v>
      </c>
      <c r="G36" s="449">
        <v>62.26</v>
      </c>
      <c r="H36" s="449" t="s">
        <v>277</v>
      </c>
      <c r="I36" s="275"/>
      <c r="J36" s="275"/>
    </row>
    <row r="37" spans="1:10">
      <c r="A37" s="246" t="s">
        <v>283</v>
      </c>
      <c r="B37" s="273">
        <v>66.400000000000006</v>
      </c>
      <c r="C37" s="273">
        <v>70.64</v>
      </c>
      <c r="D37" s="273">
        <v>80.12</v>
      </c>
      <c r="E37" s="273">
        <v>67.77</v>
      </c>
      <c r="F37" s="273">
        <v>77.099999999999994</v>
      </c>
      <c r="G37" s="273">
        <v>79.349999999999994</v>
      </c>
      <c r="H37" s="273" t="s">
        <v>277</v>
      </c>
      <c r="I37" s="275"/>
      <c r="J37" s="275"/>
    </row>
    <row r="38" spans="1:10">
      <c r="A38" s="251" t="s">
        <v>284</v>
      </c>
      <c r="B38" s="271">
        <v>-1.38</v>
      </c>
      <c r="C38" s="271">
        <v>-10.35</v>
      </c>
      <c r="D38" s="271">
        <v>-10.92</v>
      </c>
      <c r="E38" s="271">
        <f>-E37+E36</f>
        <v>-8.3399999999999963</v>
      </c>
      <c r="F38" s="271">
        <f>-F37+F36</f>
        <v>-13.579999999999991</v>
      </c>
      <c r="G38" s="271">
        <f>-G37+G36</f>
        <v>-17.089999999999996</v>
      </c>
      <c r="H38" s="271" t="s">
        <v>277</v>
      </c>
      <c r="I38" s="276"/>
      <c r="J38" s="276"/>
    </row>
    <row r="39" spans="1:10">
      <c r="A39" s="252" t="s">
        <v>285</v>
      </c>
      <c r="B39" s="252"/>
      <c r="C39" s="252"/>
      <c r="D39" s="252"/>
      <c r="E39" s="277"/>
      <c r="F39" s="277"/>
      <c r="G39" s="277"/>
      <c r="H39" s="277"/>
      <c r="I39" s="277"/>
      <c r="J39" s="242"/>
    </row>
    <row r="40" spans="1:10">
      <c r="A40" s="278" t="s">
        <v>1238</v>
      </c>
      <c r="B40" s="247"/>
      <c r="C40" s="247"/>
      <c r="D40" s="247"/>
      <c r="E40" s="247"/>
      <c r="F40" s="247"/>
      <c r="G40" s="247"/>
      <c r="H40" s="247"/>
      <c r="I40" s="247"/>
      <c r="J40" s="247"/>
    </row>
    <row r="41" spans="1:10">
      <c r="A41" s="278" t="s">
        <v>1240</v>
      </c>
      <c r="B41" s="247"/>
      <c r="C41" s="247"/>
      <c r="D41" s="247"/>
      <c r="E41" s="247"/>
      <c r="F41" s="247"/>
      <c r="G41" s="247"/>
      <c r="H41" s="247"/>
      <c r="I41" s="247"/>
      <c r="J41" s="247"/>
    </row>
    <row r="42" spans="1:10">
      <c r="A42" s="278" t="s">
        <v>286</v>
      </c>
      <c r="B42" s="247"/>
      <c r="C42" s="247"/>
      <c r="D42" s="247"/>
      <c r="E42" s="247"/>
      <c r="F42" s="247"/>
      <c r="G42" s="247"/>
      <c r="H42" s="247"/>
      <c r="I42" s="247"/>
      <c r="J42" s="247"/>
    </row>
    <row r="43" spans="1:10">
      <c r="A43" s="278" t="s">
        <v>287</v>
      </c>
      <c r="B43" s="247"/>
      <c r="C43" s="247"/>
      <c r="D43" s="247"/>
      <c r="E43" s="247"/>
      <c r="F43" s="247"/>
      <c r="G43" s="242"/>
      <c r="H43" s="242"/>
      <c r="I43" s="242"/>
      <c r="J43" s="242"/>
    </row>
  </sheetData>
  <mergeCells count="6">
    <mergeCell ref="A35:F35"/>
    <mergeCell ref="A11:F11"/>
    <mergeCell ref="A16:F16"/>
    <mergeCell ref="A21:F21"/>
    <mergeCell ref="A26:F26"/>
    <mergeCell ref="A30:F30"/>
  </mergeCells>
  <hyperlinks>
    <hyperlink ref="A13" location="_edn3" display="_edn3"/>
  </hyperlinks>
  <printOptions horizontalCentere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J22" sqref="J22"/>
    </sheetView>
  </sheetViews>
  <sheetFormatPr defaultRowHeight="15"/>
  <cols>
    <col min="1" max="1" width="29.28515625" bestFit="1" customWidth="1"/>
    <col min="2" max="2" width="10" customWidth="1"/>
    <col min="3" max="3" width="11.42578125" customWidth="1"/>
    <col min="4" max="4" width="10.5703125" customWidth="1"/>
    <col min="5" max="6" width="10.28515625" customWidth="1"/>
    <col min="7" max="7" width="12.85546875" customWidth="1"/>
    <col min="10" max="10" width="10.140625" bestFit="1" customWidth="1"/>
  </cols>
  <sheetData>
    <row r="1" spans="1:17" ht="15.75">
      <c r="A1" s="1228" t="s">
        <v>177</v>
      </c>
      <c r="B1" s="1228"/>
      <c r="C1" s="1228"/>
      <c r="D1" s="1228"/>
      <c r="E1" s="1228"/>
      <c r="F1" s="1228"/>
      <c r="G1" s="1228"/>
    </row>
    <row r="2" spans="1:17" ht="15" customHeight="1">
      <c r="A2" s="1229" t="s">
        <v>178</v>
      </c>
      <c r="B2" s="1229" t="s">
        <v>76</v>
      </c>
      <c r="C2" s="1230"/>
      <c r="D2" s="1229" t="s">
        <v>77</v>
      </c>
      <c r="E2" s="1229"/>
      <c r="F2" s="1231">
        <v>45230</v>
      </c>
      <c r="G2" s="1232"/>
    </row>
    <row r="3" spans="1:17" ht="30">
      <c r="A3" s="1229"/>
      <c r="B3" s="141" t="s">
        <v>163</v>
      </c>
      <c r="C3" s="142" t="s">
        <v>164</v>
      </c>
      <c r="D3" s="141" t="s">
        <v>163</v>
      </c>
      <c r="E3" s="141" t="s">
        <v>164</v>
      </c>
      <c r="F3" s="143" t="s">
        <v>163</v>
      </c>
      <c r="G3" s="141" t="s">
        <v>164</v>
      </c>
    </row>
    <row r="4" spans="1:17">
      <c r="A4" s="144" t="s">
        <v>179</v>
      </c>
      <c r="B4" s="145">
        <v>0</v>
      </c>
      <c r="C4" s="415">
        <v>0</v>
      </c>
      <c r="D4" s="415">
        <v>0</v>
      </c>
      <c r="E4" s="415">
        <v>0</v>
      </c>
      <c r="F4" s="415">
        <v>0</v>
      </c>
      <c r="G4" s="415">
        <v>0</v>
      </c>
      <c r="J4" s="63"/>
      <c r="P4" s="146"/>
      <c r="Q4" s="146"/>
    </row>
    <row r="5" spans="1:17">
      <c r="A5" s="144" t="s">
        <v>180</v>
      </c>
      <c r="B5" s="145">
        <v>1</v>
      </c>
      <c r="C5" s="415">
        <v>9.41</v>
      </c>
      <c r="D5" s="420">
        <v>1</v>
      </c>
      <c r="E5" s="420">
        <v>16.84</v>
      </c>
      <c r="F5" s="420">
        <v>1</v>
      </c>
      <c r="G5" s="420">
        <v>16.84</v>
      </c>
      <c r="J5" s="63"/>
      <c r="P5" s="146"/>
      <c r="Q5" s="146"/>
    </row>
    <row r="6" spans="1:17">
      <c r="A6" s="144" t="s">
        <v>181</v>
      </c>
      <c r="B6" s="147">
        <v>6</v>
      </c>
      <c r="C6" s="415">
        <v>934.46600000000001</v>
      </c>
      <c r="D6" s="420">
        <v>3</v>
      </c>
      <c r="E6" s="420">
        <v>596.87644399999999</v>
      </c>
      <c r="F6" s="420">
        <v>1</v>
      </c>
      <c r="G6" s="420">
        <v>49.91</v>
      </c>
      <c r="J6" s="63"/>
      <c r="P6" s="146"/>
      <c r="Q6" s="146"/>
    </row>
    <row r="7" spans="1:17">
      <c r="A7" s="144" t="s">
        <v>182</v>
      </c>
      <c r="B7" s="148">
        <v>16</v>
      </c>
      <c r="C7" s="416">
        <v>1200.5108</v>
      </c>
      <c r="D7" s="420">
        <v>5</v>
      </c>
      <c r="E7" s="420">
        <v>897.64570739999999</v>
      </c>
      <c r="F7" s="420">
        <v>0</v>
      </c>
      <c r="G7" s="420">
        <v>0</v>
      </c>
      <c r="P7" s="146"/>
      <c r="Q7" s="146"/>
    </row>
    <row r="8" spans="1:17">
      <c r="A8" s="144" t="s">
        <v>183</v>
      </c>
      <c r="B8" s="148">
        <v>12</v>
      </c>
      <c r="C8" s="416">
        <v>4085.9134999999997</v>
      </c>
      <c r="D8" s="420">
        <v>7</v>
      </c>
      <c r="E8" s="420">
        <v>265.63824600000004</v>
      </c>
      <c r="F8" s="420">
        <v>2</v>
      </c>
      <c r="G8" s="420">
        <v>172.70000000000002</v>
      </c>
      <c r="J8" s="63"/>
      <c r="P8" s="146"/>
      <c r="Q8" s="146"/>
    </row>
    <row r="9" spans="1:17">
      <c r="A9" s="144" t="s">
        <v>184</v>
      </c>
      <c r="B9" s="148">
        <v>2</v>
      </c>
      <c r="C9" s="415">
        <v>8.6999999999999993</v>
      </c>
      <c r="D9" s="420">
        <v>2</v>
      </c>
      <c r="E9" s="420">
        <v>28.86</v>
      </c>
      <c r="F9" s="420">
        <v>0</v>
      </c>
      <c r="G9" s="420">
        <v>0</v>
      </c>
      <c r="J9" s="63"/>
      <c r="P9" s="146"/>
      <c r="Q9" s="146"/>
    </row>
    <row r="10" spans="1:17">
      <c r="A10" s="144" t="s">
        <v>185</v>
      </c>
      <c r="B10" s="148">
        <v>12</v>
      </c>
      <c r="C10" s="416">
        <v>1627.3917000000001</v>
      </c>
      <c r="D10" s="420">
        <v>14</v>
      </c>
      <c r="E10" s="420">
        <v>4290.3972455999992</v>
      </c>
      <c r="F10" s="420">
        <v>1</v>
      </c>
      <c r="G10" s="420">
        <v>71.28</v>
      </c>
      <c r="J10" s="63"/>
      <c r="P10" s="146"/>
      <c r="Q10" s="146"/>
    </row>
    <row r="11" spans="1:17">
      <c r="A11" s="144" t="s">
        <v>186</v>
      </c>
      <c r="B11" s="148">
        <v>7</v>
      </c>
      <c r="C11" s="416">
        <v>819.23763500000007</v>
      </c>
      <c r="D11" s="420">
        <v>9</v>
      </c>
      <c r="E11" s="420">
        <v>433.31999999999994</v>
      </c>
      <c r="F11" s="420">
        <v>1</v>
      </c>
      <c r="G11" s="420">
        <v>54.66</v>
      </c>
      <c r="J11" s="63"/>
      <c r="P11" s="146"/>
      <c r="Q11" s="146"/>
    </row>
    <row r="12" spans="1:17">
      <c r="A12" s="144" t="s">
        <v>187</v>
      </c>
      <c r="B12" s="148">
        <v>2</v>
      </c>
      <c r="C12" s="415">
        <v>62.84</v>
      </c>
      <c r="D12" s="420">
        <v>4</v>
      </c>
      <c r="E12" s="420">
        <v>78.336130999999995</v>
      </c>
      <c r="F12" s="420">
        <v>2</v>
      </c>
      <c r="G12" s="420">
        <v>51.69</v>
      </c>
      <c r="J12" s="63"/>
      <c r="P12" s="146"/>
      <c r="Q12" s="146"/>
    </row>
    <row r="13" spans="1:17">
      <c r="A13" s="144" t="s">
        <v>188</v>
      </c>
      <c r="B13" s="148">
        <v>7</v>
      </c>
      <c r="C13" s="416">
        <v>3745.011</v>
      </c>
      <c r="D13" s="420">
        <v>5</v>
      </c>
      <c r="E13" s="420">
        <v>3635.7675100000001</v>
      </c>
      <c r="F13" s="420">
        <v>0</v>
      </c>
      <c r="G13" s="420">
        <v>0</v>
      </c>
      <c r="J13" s="63"/>
      <c r="P13" s="146"/>
      <c r="Q13" s="146"/>
    </row>
    <row r="14" spans="1:17">
      <c r="A14" s="144" t="s">
        <v>189</v>
      </c>
      <c r="B14" s="149">
        <v>11</v>
      </c>
      <c r="C14" s="416">
        <v>1447.3432</v>
      </c>
      <c r="D14" s="420">
        <v>4</v>
      </c>
      <c r="E14" s="420">
        <v>87.719999999999985</v>
      </c>
      <c r="F14" s="420">
        <v>1</v>
      </c>
      <c r="G14" s="420">
        <v>6.36</v>
      </c>
      <c r="J14" s="63"/>
      <c r="P14" s="146"/>
      <c r="Q14" s="146"/>
    </row>
    <row r="15" spans="1:17">
      <c r="A15" s="144" t="s">
        <v>190</v>
      </c>
      <c r="B15" s="148">
        <v>14</v>
      </c>
      <c r="C15" s="416">
        <v>4551.6873204000003</v>
      </c>
      <c r="D15" s="420">
        <v>15</v>
      </c>
      <c r="E15" s="420">
        <v>3458.7589036000004</v>
      </c>
      <c r="F15" s="420">
        <v>0</v>
      </c>
      <c r="G15" s="420">
        <v>0</v>
      </c>
      <c r="J15" s="63"/>
      <c r="P15" s="146"/>
      <c r="Q15" s="146"/>
    </row>
    <row r="16" spans="1:17">
      <c r="A16" s="144" t="s">
        <v>1252</v>
      </c>
      <c r="B16" s="148">
        <v>1</v>
      </c>
      <c r="C16" s="415">
        <v>9</v>
      </c>
      <c r="D16" s="420">
        <v>2</v>
      </c>
      <c r="E16" s="420">
        <v>1419.1870305</v>
      </c>
      <c r="F16" s="420">
        <v>0</v>
      </c>
      <c r="G16" s="420">
        <v>0</v>
      </c>
      <c r="J16" s="63"/>
      <c r="P16" s="146"/>
      <c r="Q16" s="146"/>
    </row>
    <row r="17" spans="1:17">
      <c r="A17" s="144" t="s">
        <v>191</v>
      </c>
      <c r="B17" s="148">
        <v>9</v>
      </c>
      <c r="C17" s="416">
        <v>1738.5062640000001</v>
      </c>
      <c r="D17" s="420">
        <v>13</v>
      </c>
      <c r="E17" s="420">
        <v>435.21510000000001</v>
      </c>
      <c r="F17" s="420">
        <v>3</v>
      </c>
      <c r="G17" s="420">
        <v>99.320000000000007</v>
      </c>
      <c r="J17" s="63"/>
      <c r="P17" s="146"/>
      <c r="Q17" s="146"/>
    </row>
    <row r="18" spans="1:17">
      <c r="A18" s="144" t="s">
        <v>192</v>
      </c>
      <c r="B18" s="148">
        <v>121</v>
      </c>
      <c r="C18" s="416">
        <v>20251.295700000002</v>
      </c>
      <c r="D18" s="420">
        <v>83</v>
      </c>
      <c r="E18" s="420">
        <v>18694.944138799994</v>
      </c>
      <c r="F18" s="420">
        <v>17</v>
      </c>
      <c r="G18" s="420">
        <v>4088.2999999999988</v>
      </c>
      <c r="J18" s="63"/>
      <c r="P18" s="146"/>
      <c r="Q18" s="146"/>
    </row>
    <row r="19" spans="1:17">
      <c r="A19" s="144" t="s">
        <v>193</v>
      </c>
      <c r="B19" s="145">
        <v>0</v>
      </c>
      <c r="C19" s="415">
        <v>0</v>
      </c>
      <c r="D19" s="420">
        <v>2</v>
      </c>
      <c r="E19" s="420">
        <v>115.979997</v>
      </c>
      <c r="F19" s="420">
        <v>1</v>
      </c>
      <c r="G19" s="420">
        <v>49.98</v>
      </c>
      <c r="J19" s="63"/>
      <c r="P19" s="146"/>
      <c r="Q19" s="146"/>
    </row>
    <row r="20" spans="1:17">
      <c r="A20" s="144" t="s">
        <v>194</v>
      </c>
      <c r="B20" s="148">
        <v>1</v>
      </c>
      <c r="C20" s="415">
        <v>26.02</v>
      </c>
      <c r="D20" s="420">
        <v>1</v>
      </c>
      <c r="E20" s="420">
        <v>49.46</v>
      </c>
      <c r="F20" s="420">
        <v>1</v>
      </c>
      <c r="G20" s="420">
        <v>49.46</v>
      </c>
      <c r="J20" s="63"/>
      <c r="P20" s="146"/>
      <c r="Q20" s="146"/>
    </row>
    <row r="21" spans="1:17">
      <c r="A21" s="144" t="s">
        <v>195</v>
      </c>
      <c r="B21" s="148">
        <v>9</v>
      </c>
      <c r="C21" s="416">
        <v>408.10059999999999</v>
      </c>
      <c r="D21" s="420">
        <v>6</v>
      </c>
      <c r="E21" s="420">
        <v>1301.33</v>
      </c>
      <c r="F21" s="420">
        <v>2</v>
      </c>
      <c r="G21" s="420">
        <v>33.06</v>
      </c>
      <c r="J21" s="63"/>
      <c r="P21" s="146"/>
      <c r="Q21" s="146"/>
    </row>
    <row r="22" spans="1:17">
      <c r="A22" s="144" t="s">
        <v>196</v>
      </c>
      <c r="B22" s="148">
        <v>3</v>
      </c>
      <c r="C22" s="416">
        <v>26.36</v>
      </c>
      <c r="D22" s="420">
        <v>1</v>
      </c>
      <c r="E22" s="420">
        <v>27.615120000000001</v>
      </c>
      <c r="F22" s="420">
        <v>0</v>
      </c>
      <c r="G22" s="420">
        <v>0</v>
      </c>
      <c r="J22" s="63"/>
      <c r="P22" s="146"/>
      <c r="Q22" s="146"/>
    </row>
    <row r="23" spans="1:17">
      <c r="A23" s="144" t="s">
        <v>197</v>
      </c>
      <c r="B23" s="148">
        <v>1</v>
      </c>
      <c r="C23" s="416">
        <v>3.996</v>
      </c>
      <c r="D23" s="420">
        <v>2</v>
      </c>
      <c r="E23" s="420">
        <v>26.4219528</v>
      </c>
      <c r="F23" s="420">
        <v>0</v>
      </c>
      <c r="G23" s="420">
        <v>0</v>
      </c>
      <c r="J23" s="63"/>
      <c r="P23" s="146"/>
      <c r="Q23" s="146"/>
    </row>
    <row r="24" spans="1:17">
      <c r="A24" s="144" t="s">
        <v>198</v>
      </c>
      <c r="B24" s="145">
        <v>0</v>
      </c>
      <c r="C24" s="415">
        <v>0</v>
      </c>
      <c r="D24" s="415">
        <v>0</v>
      </c>
      <c r="E24" s="415">
        <v>0</v>
      </c>
      <c r="F24" s="415">
        <v>0</v>
      </c>
      <c r="G24" s="415">
        <v>0</v>
      </c>
      <c r="J24" s="63"/>
      <c r="P24" s="146"/>
      <c r="Q24" s="146"/>
    </row>
    <row r="25" spans="1:17">
      <c r="A25" s="144" t="s">
        <v>199</v>
      </c>
      <c r="B25" s="150">
        <v>2</v>
      </c>
      <c r="C25" s="415">
        <v>4310.2</v>
      </c>
      <c r="D25" s="420">
        <v>2</v>
      </c>
      <c r="E25" s="420">
        <v>585.49330120000002</v>
      </c>
      <c r="F25" s="420">
        <v>1</v>
      </c>
      <c r="G25" s="420">
        <v>544.36</v>
      </c>
      <c r="J25" s="63"/>
      <c r="P25" s="146"/>
      <c r="Q25" s="146"/>
    </row>
    <row r="26" spans="1:17">
      <c r="A26" s="151" t="s">
        <v>200</v>
      </c>
      <c r="B26" s="150">
        <v>1</v>
      </c>
      <c r="C26" s="416">
        <v>20557.23</v>
      </c>
      <c r="D26" s="415">
        <v>0</v>
      </c>
      <c r="E26" s="415">
        <v>0</v>
      </c>
      <c r="F26" s="415">
        <v>0</v>
      </c>
      <c r="G26" s="415">
        <v>0</v>
      </c>
      <c r="J26" s="63"/>
      <c r="P26" s="146"/>
      <c r="Q26" s="146"/>
    </row>
    <row r="27" spans="1:17">
      <c r="A27" s="152" t="s">
        <v>101</v>
      </c>
      <c r="B27" s="153">
        <v>238</v>
      </c>
      <c r="C27" s="417">
        <v>65823.219719399989</v>
      </c>
      <c r="D27" s="441">
        <f>SUM(D4:D26)</f>
        <v>181</v>
      </c>
      <c r="E27" s="441">
        <f>SUM(E4:E26)</f>
        <v>36445.8068279</v>
      </c>
      <c r="F27" s="441">
        <f>SUM(F4:F26)</f>
        <v>34</v>
      </c>
      <c r="G27" s="441">
        <f>SUM(G4:G26)</f>
        <v>5287.9199999999983</v>
      </c>
      <c r="J27" s="63"/>
      <c r="P27" s="146"/>
      <c r="Q27" s="146"/>
    </row>
    <row r="28" spans="1:17" ht="15.75">
      <c r="A28" s="1233" t="s">
        <v>201</v>
      </c>
      <c r="B28" s="1233"/>
      <c r="C28" s="1233"/>
      <c r="D28" s="1233"/>
      <c r="E28" s="1233"/>
      <c r="F28" s="1233"/>
      <c r="G28" s="1233"/>
      <c r="I28" s="42"/>
      <c r="J28" s="42"/>
      <c r="P28" s="42"/>
      <c r="Q28" s="42"/>
    </row>
    <row r="29" spans="1:17" ht="15.75">
      <c r="A29" s="1228" t="s">
        <v>1261</v>
      </c>
      <c r="B29" s="1228"/>
      <c r="C29" s="154"/>
      <c r="D29" s="154"/>
      <c r="E29" s="154"/>
      <c r="F29" s="154"/>
      <c r="G29" s="154"/>
    </row>
    <row r="30" spans="1:17" ht="15.75">
      <c r="A30" s="155" t="s">
        <v>138</v>
      </c>
      <c r="B30" s="155"/>
      <c r="C30" s="155"/>
      <c r="D30" s="155"/>
      <c r="E30" s="155"/>
      <c r="F30" s="155"/>
      <c r="G30" s="155"/>
    </row>
  </sheetData>
  <mergeCells count="7">
    <mergeCell ref="A29:B29"/>
    <mergeCell ref="A1:G1"/>
    <mergeCell ref="A2:A3"/>
    <mergeCell ref="B2:C2"/>
    <mergeCell ref="D2:E2"/>
    <mergeCell ref="F2:G2"/>
    <mergeCell ref="A28:G28"/>
  </mergeCells>
  <printOptions horizontalCentere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election activeCell="P6" sqref="P6"/>
    </sheetView>
  </sheetViews>
  <sheetFormatPr defaultRowHeight="15"/>
  <sheetData>
    <row r="1" spans="1:21">
      <c r="A1" s="1235" t="s">
        <v>9</v>
      </c>
      <c r="B1" s="1236"/>
      <c r="C1" s="1236"/>
      <c r="D1" s="1236"/>
      <c r="E1" s="1236"/>
      <c r="F1" s="1236"/>
      <c r="G1" s="1236"/>
      <c r="H1" s="1236"/>
      <c r="I1" s="1236"/>
      <c r="J1" s="1236"/>
      <c r="K1" s="1236"/>
      <c r="L1" s="1236"/>
      <c r="M1" s="1236"/>
      <c r="N1" s="1236"/>
      <c r="O1" s="1236"/>
      <c r="P1" s="1236"/>
      <c r="Q1" s="1237"/>
      <c r="R1" s="156"/>
      <c r="S1" s="156"/>
    </row>
    <row r="2" spans="1:21">
      <c r="A2" s="1238" t="s">
        <v>122</v>
      </c>
      <c r="B2" s="1240" t="s">
        <v>101</v>
      </c>
      <c r="C2" s="1240"/>
      <c r="D2" s="1240" t="s">
        <v>202</v>
      </c>
      <c r="E2" s="1240"/>
      <c r="F2" s="1240"/>
      <c r="G2" s="1240"/>
      <c r="H2" s="1240" t="s">
        <v>203</v>
      </c>
      <c r="I2" s="1240"/>
      <c r="J2" s="1240"/>
      <c r="K2" s="1240"/>
      <c r="L2" s="1240"/>
      <c r="M2" s="1240"/>
      <c r="N2" s="1240"/>
      <c r="O2" s="1240"/>
      <c r="P2" s="1240"/>
      <c r="Q2" s="1240"/>
      <c r="R2" s="157"/>
      <c r="S2" s="157"/>
    </row>
    <row r="3" spans="1:21">
      <c r="A3" s="1239"/>
      <c r="B3" s="1241"/>
      <c r="C3" s="1241"/>
      <c r="D3" s="1241" t="s">
        <v>204</v>
      </c>
      <c r="E3" s="1241"/>
      <c r="F3" s="1241" t="s">
        <v>156</v>
      </c>
      <c r="G3" s="1241"/>
      <c r="H3" s="1241" t="s">
        <v>205</v>
      </c>
      <c r="I3" s="1241"/>
      <c r="J3" s="1241" t="s">
        <v>206</v>
      </c>
      <c r="K3" s="1241"/>
      <c r="L3" s="1241" t="s">
        <v>207</v>
      </c>
      <c r="M3" s="1241"/>
      <c r="N3" s="1241" t="s">
        <v>208</v>
      </c>
      <c r="O3" s="1241"/>
      <c r="P3" s="1241" t="s">
        <v>209</v>
      </c>
      <c r="Q3" s="1241"/>
      <c r="R3" s="157"/>
      <c r="S3" s="157"/>
    </row>
    <row r="4" spans="1:21" ht="45">
      <c r="A4" s="1239"/>
      <c r="B4" s="120" t="s">
        <v>163</v>
      </c>
      <c r="C4" s="120" t="s">
        <v>164</v>
      </c>
      <c r="D4" s="120" t="s">
        <v>163</v>
      </c>
      <c r="E4" s="120" t="s">
        <v>164</v>
      </c>
      <c r="F4" s="120" t="s">
        <v>163</v>
      </c>
      <c r="G4" s="120" t="s">
        <v>164</v>
      </c>
      <c r="H4" s="120" t="s">
        <v>163</v>
      </c>
      <c r="I4" s="120" t="s">
        <v>164</v>
      </c>
      <c r="J4" s="120" t="s">
        <v>163</v>
      </c>
      <c r="K4" s="120" t="s">
        <v>164</v>
      </c>
      <c r="L4" s="120" t="s">
        <v>163</v>
      </c>
      <c r="M4" s="120" t="s">
        <v>164</v>
      </c>
      <c r="N4" s="120" t="s">
        <v>163</v>
      </c>
      <c r="O4" s="120" t="s">
        <v>164</v>
      </c>
      <c r="P4" s="120" t="s">
        <v>163</v>
      </c>
      <c r="Q4" s="120" t="s">
        <v>164</v>
      </c>
      <c r="R4" s="158"/>
      <c r="S4" s="158"/>
    </row>
    <row r="5" spans="1:21">
      <c r="A5" s="92" t="s">
        <v>76</v>
      </c>
      <c r="B5" s="159">
        <v>238</v>
      </c>
      <c r="C5" s="93">
        <v>65823.212309900002</v>
      </c>
      <c r="D5" s="159">
        <v>237</v>
      </c>
      <c r="E5" s="93">
        <v>45266.0023067</v>
      </c>
      <c r="F5" s="159">
        <v>1</v>
      </c>
      <c r="G5" s="93">
        <v>20557.23</v>
      </c>
      <c r="H5" s="159">
        <v>39</v>
      </c>
      <c r="I5" s="93">
        <v>14304.536800799997</v>
      </c>
      <c r="J5" s="159">
        <v>14</v>
      </c>
      <c r="K5" s="93">
        <v>2190.0960000000005</v>
      </c>
      <c r="L5" s="159">
        <v>138</v>
      </c>
      <c r="M5" s="93">
        <v>39306.902719700003</v>
      </c>
      <c r="N5" s="159">
        <v>36</v>
      </c>
      <c r="O5" s="93">
        <v>8167.5939069999995</v>
      </c>
      <c r="P5" s="94">
        <v>11</v>
      </c>
      <c r="Q5" s="93">
        <v>1854.0859999999998</v>
      </c>
      <c r="R5" s="160"/>
      <c r="S5" s="160"/>
    </row>
    <row r="6" spans="1:21">
      <c r="A6" s="161" t="s">
        <v>77</v>
      </c>
      <c r="B6" s="822">
        <f>SUM(H6,J6,L6,N6,P6)</f>
        <v>181</v>
      </c>
      <c r="C6" s="822">
        <f>SUM(I6,K6,M6,O6,Q6)</f>
        <v>36445.266435500002</v>
      </c>
      <c r="D6" s="811">
        <f>SUM(D7:D13)</f>
        <v>181</v>
      </c>
      <c r="E6" s="811">
        <f>SUM(E7:E13)</f>
        <v>36445.792132099996</v>
      </c>
      <c r="F6" s="811">
        <f>SUM(F7:F13)</f>
        <v>0</v>
      </c>
      <c r="G6" s="811">
        <f>SUM(G7:G13)</f>
        <v>0</v>
      </c>
      <c r="H6" s="811">
        <f>SUM(H7:H13)</f>
        <v>38</v>
      </c>
      <c r="I6" s="811">
        <f>SUM(I7:I13)</f>
        <v>13926.065487</v>
      </c>
      <c r="J6" s="811">
        <f>SUM(J7:J13)</f>
        <v>5</v>
      </c>
      <c r="K6" s="811">
        <f>SUM(K7:K13)</f>
        <v>153.35989999999998</v>
      </c>
      <c r="L6" s="811">
        <f>SUM(L7:L13)</f>
        <v>108</v>
      </c>
      <c r="M6" s="811">
        <f>SUM(M7:M13)</f>
        <v>16305.8130485</v>
      </c>
      <c r="N6" s="811">
        <f>SUM(N7:N13)</f>
        <v>30</v>
      </c>
      <c r="O6" s="811">
        <f>SUM(O7:O13)</f>
        <v>6060.0280000000002</v>
      </c>
      <c r="P6" s="811">
        <f>SUM(P7:P13)</f>
        <v>0</v>
      </c>
      <c r="Q6" s="811">
        <f>SUM(Q7:Q13)</f>
        <v>0</v>
      </c>
      <c r="R6" s="162"/>
      <c r="S6" s="162"/>
    </row>
    <row r="7" spans="1:21">
      <c r="A7" s="125">
        <v>45046</v>
      </c>
      <c r="B7" s="442">
        <f t="shared" ref="B7:B13" si="0">SUM(H7,J7,L7,N7,P7)</f>
        <v>14</v>
      </c>
      <c r="C7" s="442">
        <f t="shared" ref="C7:C13" si="1">SUM(I7,K7,M7,O7,Q7)</f>
        <v>1981.3000000000002</v>
      </c>
      <c r="D7" s="442">
        <v>14</v>
      </c>
      <c r="E7" s="442">
        <v>1981.3</v>
      </c>
      <c r="F7" s="442">
        <v>0</v>
      </c>
      <c r="G7" s="442">
        <v>0</v>
      </c>
      <c r="H7" s="442">
        <v>2</v>
      </c>
      <c r="I7" s="442">
        <v>32.56</v>
      </c>
      <c r="J7" s="442">
        <v>0</v>
      </c>
      <c r="K7" s="442">
        <v>0</v>
      </c>
      <c r="L7" s="442">
        <v>9</v>
      </c>
      <c r="M7" s="442">
        <v>996.63</v>
      </c>
      <c r="N7" s="442">
        <v>3</v>
      </c>
      <c r="O7" s="442">
        <v>952.11</v>
      </c>
      <c r="P7" s="442">
        <v>0</v>
      </c>
      <c r="Q7" s="442">
        <v>0</v>
      </c>
      <c r="R7" s="163"/>
      <c r="S7" s="163"/>
      <c r="T7" s="163"/>
      <c r="U7" s="163"/>
    </row>
    <row r="8" spans="1:21">
      <c r="A8" s="125">
        <v>45077</v>
      </c>
      <c r="B8" s="442">
        <f t="shared" si="0"/>
        <v>14</v>
      </c>
      <c r="C8" s="442">
        <f>SUM(I8,K8,M8,O8,Q8)</f>
        <v>7273.5560999999998</v>
      </c>
      <c r="D8" s="442">
        <v>14</v>
      </c>
      <c r="E8" s="442">
        <v>7273.5570000000007</v>
      </c>
      <c r="F8" s="442">
        <v>0</v>
      </c>
      <c r="G8" s="442">
        <v>0</v>
      </c>
      <c r="H8" s="442">
        <v>5</v>
      </c>
      <c r="I8" s="442">
        <v>6901.38</v>
      </c>
      <c r="J8" s="442">
        <v>1</v>
      </c>
      <c r="K8" s="442">
        <v>27.069099999999999</v>
      </c>
      <c r="L8" s="442">
        <v>4</v>
      </c>
      <c r="M8" s="442">
        <v>245.00899999999999</v>
      </c>
      <c r="N8" s="442">
        <v>4</v>
      </c>
      <c r="O8" s="442">
        <v>100.098</v>
      </c>
      <c r="P8" s="442">
        <v>0</v>
      </c>
      <c r="Q8" s="442">
        <v>0</v>
      </c>
      <c r="R8" s="163"/>
      <c r="S8" s="163"/>
      <c r="T8" s="419"/>
      <c r="U8" s="419"/>
    </row>
    <row r="9" spans="1:21">
      <c r="A9" s="125">
        <v>45078</v>
      </c>
      <c r="B9" s="442">
        <f t="shared" si="0"/>
        <v>25</v>
      </c>
      <c r="C9" s="442">
        <f t="shared" si="1"/>
        <v>1484.4839166999998</v>
      </c>
      <c r="D9" s="442">
        <v>25</v>
      </c>
      <c r="E9" s="442">
        <v>1484.4702000000002</v>
      </c>
      <c r="F9" s="442">
        <v>0</v>
      </c>
      <c r="G9" s="442">
        <v>0</v>
      </c>
      <c r="H9" s="442">
        <v>6</v>
      </c>
      <c r="I9" s="442">
        <v>856.56319999999994</v>
      </c>
      <c r="J9" s="442">
        <v>1</v>
      </c>
      <c r="K9" s="442">
        <v>57.210799999999999</v>
      </c>
      <c r="L9" s="442">
        <v>16</v>
      </c>
      <c r="M9" s="442">
        <v>508.36991669999998</v>
      </c>
      <c r="N9" s="442">
        <v>2</v>
      </c>
      <c r="O9" s="442">
        <v>62.34</v>
      </c>
      <c r="P9" s="442">
        <v>0</v>
      </c>
      <c r="Q9" s="442">
        <v>0</v>
      </c>
      <c r="R9" s="163"/>
      <c r="S9" s="163"/>
    </row>
    <row r="10" spans="1:21">
      <c r="A10" s="125">
        <v>45108</v>
      </c>
      <c r="B10" s="442">
        <f t="shared" si="0"/>
        <v>28</v>
      </c>
      <c r="C10" s="442">
        <f t="shared" si="1"/>
        <v>4386.9628420000008</v>
      </c>
      <c r="D10" s="442">
        <v>28</v>
      </c>
      <c r="E10" s="442">
        <v>4386.9613552999999</v>
      </c>
      <c r="F10" s="442">
        <v>0</v>
      </c>
      <c r="G10" s="442">
        <v>0</v>
      </c>
      <c r="H10" s="442">
        <v>10</v>
      </c>
      <c r="I10" s="442">
        <v>2699.6228420000002</v>
      </c>
      <c r="J10" s="442">
        <v>1</v>
      </c>
      <c r="K10" s="442">
        <v>26.94</v>
      </c>
      <c r="L10" s="442">
        <v>13</v>
      </c>
      <c r="M10" s="442">
        <v>952.22</v>
      </c>
      <c r="N10" s="442">
        <v>4</v>
      </c>
      <c r="O10" s="442">
        <v>708.18</v>
      </c>
      <c r="P10" s="442">
        <v>0</v>
      </c>
      <c r="Q10" s="442">
        <v>0</v>
      </c>
      <c r="R10" s="163"/>
      <c r="S10" s="163"/>
    </row>
    <row r="11" spans="1:21">
      <c r="A11" s="125">
        <v>45139</v>
      </c>
      <c r="B11" s="442">
        <f t="shared" si="0"/>
        <v>31</v>
      </c>
      <c r="C11" s="442">
        <f t="shared" si="1"/>
        <v>6466.6735768000008</v>
      </c>
      <c r="D11" s="442">
        <v>31</v>
      </c>
      <c r="E11" s="442">
        <v>6466.6735767999999</v>
      </c>
      <c r="F11" s="442">
        <v>0</v>
      </c>
      <c r="G11" s="442">
        <v>0</v>
      </c>
      <c r="H11" s="442">
        <v>5</v>
      </c>
      <c r="I11" s="442">
        <v>799.55944499999987</v>
      </c>
      <c r="J11" s="442">
        <v>0</v>
      </c>
      <c r="K11" s="442">
        <v>0</v>
      </c>
      <c r="L11" s="442">
        <v>21</v>
      </c>
      <c r="M11" s="442">
        <v>4629.6641318000011</v>
      </c>
      <c r="N11" s="442">
        <v>5</v>
      </c>
      <c r="O11" s="442">
        <v>1037.45</v>
      </c>
      <c r="P11" s="442">
        <v>0</v>
      </c>
      <c r="Q11" s="442">
        <v>0</v>
      </c>
      <c r="R11" s="163"/>
      <c r="S11" s="163"/>
    </row>
    <row r="12" spans="1:21">
      <c r="A12" s="125">
        <v>45170</v>
      </c>
      <c r="B12" s="442">
        <f>SUM(H12,J12,L12,N12,P12)</f>
        <v>35</v>
      </c>
      <c r="C12" s="442">
        <f>SUM(I12,K12,M12,O12,Q12)</f>
        <v>9564.3700000000008</v>
      </c>
      <c r="D12" s="442">
        <v>35</v>
      </c>
      <c r="E12" s="442">
        <v>9564.909999999998</v>
      </c>
      <c r="F12" s="442">
        <v>0</v>
      </c>
      <c r="G12" s="442">
        <v>0</v>
      </c>
      <c r="H12" s="442">
        <v>3</v>
      </c>
      <c r="I12" s="442">
        <v>2421.35</v>
      </c>
      <c r="J12" s="442">
        <v>1</v>
      </c>
      <c r="K12" s="442">
        <v>17.07</v>
      </c>
      <c r="L12" s="442">
        <v>26</v>
      </c>
      <c r="M12" s="442">
        <v>5053.8200000000006</v>
      </c>
      <c r="N12" s="442">
        <v>5</v>
      </c>
      <c r="O12" s="442">
        <v>2072.13</v>
      </c>
      <c r="P12" s="442">
        <v>0</v>
      </c>
      <c r="Q12" s="442">
        <v>0</v>
      </c>
      <c r="R12" s="163"/>
      <c r="S12" s="163"/>
    </row>
    <row r="13" spans="1:21">
      <c r="A13" s="125">
        <v>45200</v>
      </c>
      <c r="B13" s="442">
        <f t="shared" si="0"/>
        <v>34</v>
      </c>
      <c r="C13" s="442">
        <f t="shared" si="1"/>
        <v>5287.9199999999992</v>
      </c>
      <c r="D13" s="442">
        <v>34</v>
      </c>
      <c r="E13" s="442">
        <v>5287.9199999999964</v>
      </c>
      <c r="F13" s="442">
        <v>0</v>
      </c>
      <c r="G13" s="442">
        <v>0</v>
      </c>
      <c r="H13" s="442">
        <v>7</v>
      </c>
      <c r="I13" s="442">
        <v>215.03</v>
      </c>
      <c r="J13" s="442">
        <v>1</v>
      </c>
      <c r="K13" s="442">
        <v>25.07</v>
      </c>
      <c r="L13" s="442">
        <v>19</v>
      </c>
      <c r="M13" s="442">
        <v>3920.099999999999</v>
      </c>
      <c r="N13" s="442">
        <v>7</v>
      </c>
      <c r="O13" s="442">
        <v>1127.72</v>
      </c>
      <c r="P13" s="442">
        <v>0</v>
      </c>
      <c r="Q13" s="442">
        <v>0</v>
      </c>
      <c r="R13" s="163"/>
      <c r="S13" s="163"/>
    </row>
    <row r="14" spans="1:21">
      <c r="A14" s="1234" t="s">
        <v>201</v>
      </c>
      <c r="B14" s="1234"/>
      <c r="C14" s="1234"/>
      <c r="D14" s="1234"/>
      <c r="E14" s="1234"/>
      <c r="F14" s="1234"/>
      <c r="G14" s="1234"/>
      <c r="H14" s="1234"/>
      <c r="I14" s="1234"/>
      <c r="J14" s="164"/>
      <c r="K14" s="165"/>
      <c r="L14" s="164"/>
      <c r="M14" s="165"/>
      <c r="N14" s="164"/>
      <c r="O14" s="165"/>
      <c r="P14" s="164"/>
      <c r="Q14" s="165"/>
      <c r="R14" s="71"/>
      <c r="S14" s="71"/>
    </row>
    <row r="15" spans="1:21">
      <c r="A15" s="1176" t="s">
        <v>1261</v>
      </c>
      <c r="B15" s="1176"/>
      <c r="C15" s="1176"/>
      <c r="D15" s="1176"/>
      <c r="E15" s="166"/>
      <c r="F15" s="166"/>
      <c r="G15" s="166"/>
      <c r="H15" s="166"/>
      <c r="I15" s="166"/>
      <c r="J15" s="164"/>
      <c r="K15" s="165"/>
      <c r="L15" s="164"/>
      <c r="M15" s="165"/>
      <c r="N15" s="164"/>
      <c r="O15" s="165"/>
      <c r="P15" s="164"/>
      <c r="Q15" s="165"/>
      <c r="R15" s="71"/>
      <c r="S15" s="71"/>
    </row>
    <row r="16" spans="1:21">
      <c r="A16" s="1176" t="s">
        <v>138</v>
      </c>
      <c r="B16" s="1176"/>
      <c r="C16" s="75"/>
      <c r="D16" s="167"/>
      <c r="E16" s="167"/>
      <c r="F16" s="167"/>
      <c r="G16" s="167"/>
      <c r="H16" s="167"/>
      <c r="I16" s="167"/>
      <c r="J16" s="164"/>
      <c r="N16" s="164"/>
      <c r="O16" s="165"/>
      <c r="P16" s="164"/>
      <c r="Q16" s="164"/>
      <c r="R16" s="164"/>
      <c r="S16" s="164"/>
    </row>
    <row r="17" spans="1:19">
      <c r="A17" s="168"/>
      <c r="B17" s="164"/>
      <c r="C17" s="165"/>
      <c r="D17" s="164"/>
      <c r="E17" s="165"/>
      <c r="F17" s="164"/>
      <c r="G17" s="164"/>
      <c r="H17" s="164"/>
      <c r="I17" s="164"/>
      <c r="J17" s="164"/>
      <c r="N17" s="164"/>
      <c r="O17" s="165"/>
      <c r="P17" s="164"/>
      <c r="Q17" s="164"/>
      <c r="R17" s="164"/>
      <c r="S17" s="164"/>
    </row>
    <row r="18" spans="1:19">
      <c r="A18" s="1176"/>
      <c r="B18" s="1176"/>
      <c r="C18" s="1176"/>
      <c r="D18" s="1176"/>
      <c r="E18" s="169"/>
      <c r="F18" s="164"/>
      <c r="G18" s="164"/>
      <c r="H18" s="164"/>
      <c r="I18" s="164"/>
      <c r="J18" s="164"/>
      <c r="N18" s="170"/>
      <c r="O18" s="170"/>
      <c r="P18" s="170"/>
      <c r="Q18" s="170"/>
      <c r="R18" s="171"/>
      <c r="S18" s="171"/>
    </row>
    <row r="19" spans="1:19">
      <c r="A19" s="168"/>
      <c r="B19" s="169"/>
      <c r="C19" s="169"/>
      <c r="D19" s="169"/>
      <c r="E19" s="169"/>
      <c r="F19" s="42"/>
      <c r="G19" s="42"/>
      <c r="H19" s="172"/>
      <c r="I19" s="169"/>
      <c r="J19" s="169"/>
      <c r="N19" s="169"/>
      <c r="O19" s="169"/>
      <c r="P19" s="42"/>
      <c r="Q19" s="42"/>
      <c r="R19" s="42"/>
      <c r="S19" s="42"/>
    </row>
    <row r="20" spans="1:19">
      <c r="A20" s="168"/>
      <c r="B20" s="169"/>
      <c r="C20" s="173"/>
      <c r="D20" s="169"/>
      <c r="E20" s="173"/>
      <c r="F20" s="173"/>
      <c r="G20" s="173"/>
      <c r="H20" s="169"/>
      <c r="I20" s="173"/>
      <c r="J20" s="169"/>
      <c r="N20" s="169"/>
      <c r="O20" s="173"/>
      <c r="P20" s="169"/>
      <c r="Q20" s="173"/>
      <c r="R20" s="173"/>
      <c r="S20" s="173"/>
    </row>
    <row r="21" spans="1:19">
      <c r="A21" s="168"/>
      <c r="B21" s="169"/>
      <c r="C21" s="173"/>
      <c r="D21" s="169"/>
      <c r="E21" s="173"/>
      <c r="F21" s="173"/>
      <c r="G21" s="173"/>
      <c r="H21" s="169"/>
      <c r="I21" s="173"/>
      <c r="J21" s="169"/>
      <c r="K21" s="173"/>
      <c r="L21" s="169"/>
      <c r="M21" s="173"/>
      <c r="N21" s="169"/>
      <c r="O21" s="173"/>
      <c r="P21" s="169"/>
      <c r="Q21" s="173"/>
      <c r="R21" s="173"/>
      <c r="S21" s="173"/>
    </row>
    <row r="22" spans="1:19">
      <c r="A22" s="140"/>
      <c r="B22" s="174"/>
      <c r="C22" s="163"/>
      <c r="D22" s="174"/>
      <c r="E22" s="163"/>
      <c r="F22" s="163"/>
      <c r="G22" s="163"/>
      <c r="H22" s="174"/>
      <c r="I22" s="163"/>
      <c r="J22" s="174"/>
      <c r="K22" s="163"/>
      <c r="L22" s="174"/>
      <c r="M22" s="163"/>
      <c r="N22" s="174"/>
      <c r="O22" s="163"/>
      <c r="P22" s="174"/>
      <c r="Q22" s="163"/>
      <c r="R22" s="163"/>
      <c r="S22" s="163"/>
    </row>
    <row r="23" spans="1:19">
      <c r="A23" s="140"/>
      <c r="B23" s="174"/>
      <c r="C23" s="163"/>
      <c r="D23" s="174"/>
      <c r="E23" s="163"/>
      <c r="F23" s="163"/>
      <c r="G23" s="163"/>
      <c r="H23" s="174"/>
      <c r="I23" s="163"/>
      <c r="J23" s="174"/>
      <c r="K23" s="163"/>
      <c r="L23" s="174"/>
      <c r="M23" s="163"/>
      <c r="N23" s="174"/>
      <c r="O23" s="163"/>
      <c r="P23" s="174"/>
      <c r="Q23" s="163"/>
      <c r="R23" s="163"/>
      <c r="S23" s="163"/>
    </row>
    <row r="24" spans="1:19">
      <c r="A24" s="140"/>
      <c r="B24" s="174"/>
      <c r="C24" s="163"/>
      <c r="D24" s="174"/>
      <c r="E24" s="163"/>
      <c r="F24" s="163"/>
      <c r="G24" s="163"/>
      <c r="H24" s="174"/>
      <c r="I24" s="163"/>
      <c r="J24" s="174"/>
      <c r="K24" s="163"/>
      <c r="L24" s="174"/>
      <c r="M24" s="163"/>
      <c r="N24" s="174"/>
      <c r="O24" s="163"/>
      <c r="P24" s="174"/>
      <c r="Q24" s="163"/>
      <c r="R24" s="163"/>
      <c r="S24" s="163"/>
    </row>
    <row r="26" spans="1:19">
      <c r="J26" s="175"/>
      <c r="K26" s="175"/>
      <c r="L26" s="175"/>
      <c r="M26" s="175"/>
      <c r="N26" s="175"/>
      <c r="O26" s="175"/>
      <c r="P26" s="175"/>
      <c r="Q26" s="175"/>
      <c r="R26" s="156"/>
      <c r="S26" s="156"/>
    </row>
    <row r="27" spans="1:19">
      <c r="J27" s="75"/>
      <c r="K27" s="75"/>
      <c r="L27" s="75"/>
      <c r="M27" s="175"/>
      <c r="N27" s="175"/>
      <c r="O27" s="175"/>
      <c r="P27" s="175"/>
      <c r="Q27" s="175"/>
      <c r="R27" s="156"/>
      <c r="S27" s="156"/>
    </row>
    <row r="28" spans="1:19">
      <c r="J28" s="175"/>
      <c r="K28" s="175"/>
      <c r="L28" s="175"/>
      <c r="M28" s="175"/>
      <c r="N28" s="175"/>
      <c r="O28" s="175"/>
      <c r="P28" s="175"/>
      <c r="Q28" s="175"/>
      <c r="R28" s="50"/>
    </row>
  </sheetData>
  <mergeCells count="16">
    <mergeCell ref="A18:D18"/>
    <mergeCell ref="A14:I14"/>
    <mergeCell ref="A15:D15"/>
    <mergeCell ref="A16:B16"/>
    <mergeCell ref="A1:Q1"/>
    <mergeCell ref="A2:A4"/>
    <mergeCell ref="B2:C3"/>
    <mergeCell ref="D2:G2"/>
    <mergeCell ref="H2:Q2"/>
    <mergeCell ref="D3:E3"/>
    <mergeCell ref="F3:G3"/>
    <mergeCell ref="H3:I3"/>
    <mergeCell ref="J3:K3"/>
    <mergeCell ref="L3:M3"/>
    <mergeCell ref="N3:O3"/>
    <mergeCell ref="P3:Q3"/>
  </mergeCells>
  <printOptions horizontalCentere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2023-08-11 16:53:47</KDate>
  <Classification>SEBI-PUBLIC</Classification>
  <Subclassification/>
  <HostName>MUM0128007</HostName>
  <Domain_User>SEBINT/8007</Domain_User>
  <IPAdd>10.88.96.128</IPAdd>
  <FilePath>X:\Bulletin\2023 08 August\SEBI_Bulletin_August_2023.xlsx</FilePath>
  <KID>6C3C8C09061F638273696270073079</KID>
  <UniqueName/>
  <Suggested/>
  <Justification/>
</Klassify>
</file>

<file path=customXml/itemProps1.xml><?xml version="1.0" encoding="utf-8"?>
<ds:datastoreItem xmlns:ds="http://schemas.openxmlformats.org/officeDocument/2006/customXml" ds:itemID="{C763D44E-AA55-4E41-90D6-77D821A0F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13</vt:i4>
      </vt:variant>
    </vt:vector>
  </HeadingPairs>
  <TitlesOfParts>
    <vt:vector size="88"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'2'!Print_Area</vt:lpstr>
      <vt:lpstr>'3'!Print_Area</vt:lpstr>
      <vt:lpstr>'5'!Print_Area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2023-11-23T10:01:46Z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6C3C8C09061F638273696270073079</vt:lpwstr>
  </property>
</Properties>
</file>